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мероприятий'!$A$1:$Y$298</definedName>
  </definedNames>
  <calcPr fullCalcOnLoad="1"/>
</workbook>
</file>

<file path=xl/sharedStrings.xml><?xml version="1.0" encoding="utf-8"?>
<sst xmlns="http://schemas.openxmlformats.org/spreadsheetml/2006/main" count="663" uniqueCount="96">
  <si>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</si>
  <si>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</si>
  <si>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</si>
  <si>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</si>
  <si>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</si>
  <si>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</si>
  <si>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</si>
  <si>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</si>
  <si>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</si>
  <si>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</si>
  <si>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</si>
  <si>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</si>
  <si>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</si>
  <si>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</si>
  <si>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</si>
  <si>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</si>
  <si>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</si>
  <si>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Разработка проектно-сметной документации</t>
  </si>
  <si>
    <t>Строительно-монтажные работы</t>
  </si>
  <si>
    <t>1.2.1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</si>
  <si>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</si>
  <si>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</si>
  <si>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</si>
  <si>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</si>
  <si>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</si>
  <si>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</si>
  <si>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</si>
  <si>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</si>
  <si>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</si>
  <si>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</si>
  <si>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</si>
  <si>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</si>
  <si>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</si>
  <si>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</si>
  <si>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</si>
  <si>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Код бюджетной классификации (КЦСР, КВР)</t>
  </si>
  <si>
    <t>08 5 01 00099 414
08 5 01 40010 414</t>
  </si>
  <si>
    <t>Строительство ледозащитного сооружения в д. Эушта г.Томска для защиты жилых домов в период паводка (решение судов)</t>
  </si>
  <si>
    <t>1.1.2.</t>
  </si>
  <si>
    <t>1.1.4.</t>
  </si>
  <si>
    <t>1.1.6.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</si>
  <si>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</si>
  <si>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</si>
  <si>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</si>
  <si>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</si>
  <si>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</si>
  <si>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</si>
  <si>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</si>
  <si>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</si>
  <si>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</si>
  <si>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>2020 год</t>
  </si>
  <si>
    <t>Строительство защитного сооружения вдоль ул. Лермонтова на реке Ушайка в  г. Томске</t>
  </si>
  <si>
    <t>1.2.2.</t>
  </si>
  <si>
    <t xml:space="preserve">08 5 01 40010 414
</t>
  </si>
  <si>
    <t>1.2.2</t>
  </si>
  <si>
    <t>Крепление левобережной части подхода к Каменному мосту на реке Ушайка по пер. Пионерскому в г. Томске (строительство подпорной стены)</t>
  </si>
  <si>
    <t>08 5 01 40010 414</t>
  </si>
  <si>
    <t>2021 год</t>
  </si>
  <si>
    <t>2022 год</t>
  </si>
  <si>
    <t>2023 год</t>
  </si>
  <si>
    <t>2024 год</t>
  </si>
  <si>
    <t>2025 год</t>
  </si>
  <si>
    <t>1.1.5</t>
  </si>
  <si>
    <t>Создание локальной системы оповещения в районе размещения потенциально опасных объектов: "Аварийные противооползневые мероприятия на правом берегу р. Томи в г. Томске"</t>
  </si>
  <si>
    <t>Создание локальной системы оповещения в районе размещения потенциально опасных объектов:  "Берегоукрепление правого берега Томи в г. Томске (от коммунального моста до Лагерного сада)"</t>
  </si>
  <si>
    <t>1.1.9.</t>
  </si>
  <si>
    <t>1.1.10.</t>
  </si>
  <si>
    <t>Департамент городского хозяйства администрации Города Томска</t>
  </si>
  <si>
    <t>Перечень мероприятий и ресурсное обеспечение подпрограммы "Инженерная защита территории на 2015-2025 годы"</t>
  </si>
  <si>
    <t>план</t>
  </si>
  <si>
    <t>Предпроектная разработка вариантов внешнего энергоснабжения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(остатки прошлых лет)</t>
  </si>
  <si>
    <t>Основное мероприятие  "Обеспечение защищенности населения и объектов экономики от негативного воздействия поверхностных вод"</t>
  </si>
  <si>
    <t xml:space="preserve">Задача 2 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</si>
  <si>
    <t>Задача 1  Строительство сооружений инженерной защиты муниципального образования «Город Томск»</t>
  </si>
  <si>
    <t>Мероприятие 1 Подготовка проектной документации на повышение эксплуатационной надежности объектов инженерной защиты
Мероприятие 2 Капитальный ремонт объектов инженерной защиты</t>
  </si>
  <si>
    <t>Берегоукрепление вдоль ул.  Б. Хмельницкого в Городе Томске  (пос. Степановка)</t>
  </si>
  <si>
    <t>ПИР</t>
  </si>
  <si>
    <t>СМР</t>
  </si>
  <si>
    <t>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</t>
  </si>
  <si>
    <t>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"Классические геологические обнажения под Лагерным садом на правом берегу р. Томи"</t>
  </si>
  <si>
    <t>Расходы на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местного самоуправления либо должностных лиц этих органов</t>
  </si>
  <si>
    <t>1.1.11</t>
  </si>
  <si>
    <t>Подпорная стенка, расположенная по адресу ул. Бирюкова, 15г</t>
  </si>
  <si>
    <t>08 5 01 003 10 831</t>
  </si>
  <si>
    <t>Мероприятияе 1. Подготовка проектной документации и строительство объектов сооружений инженерной защиты муниципального образования «Город Томск»</t>
  </si>
  <si>
    <t>Количество подготовленных проектов на объекты инженерной защиты (выполнены  обмерно-обследовательские работы, получены заключения и пр.), шт.</t>
  </si>
  <si>
    <t>Количество инженерно-изыскательских обследований, шт.</t>
  </si>
  <si>
    <t>Количество построенных объектов (шт.)</t>
  </si>
  <si>
    <t>Количество созданных локальных систем оповещения (шт.)</t>
  </si>
  <si>
    <t>Вид работ</t>
  </si>
  <si>
    <t xml:space="preserve">Всего </t>
  </si>
  <si>
    <t>1.1.2</t>
  </si>
  <si>
    <t>потребность</t>
  </si>
  <si>
    <t>Защита территорий 
г. Томска на правом берегу р. Томи от коммунального моста до устья р. Ушайки от негативного воздействи вод  ПИР (Государственной программы "Воспроизводство и использование природных ресурсов Томской области)</t>
  </si>
  <si>
    <t>1.1.1.1.</t>
  </si>
  <si>
    <t xml:space="preserve">Приложение 2 к подпрограмме «Инженерная защита территорий на 2015-2025 годы"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</si>
</sst>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2" fontId="3" fillId="33" borderId="11" xfId="0" applyNumberFormat="1" applyFont="1" applyFill="1" applyBorder="1" applyAlignment="1">
      <alignment horizontal="right" vertical="center" wrapText="1"/>
    </xf>
    <xf numFmtId="182" fontId="2" fillId="33" borderId="12" xfId="0" applyNumberFormat="1" applyFont="1" applyFill="1" applyBorder="1" applyAlignment="1">
      <alignment horizontal="right" wrapText="1"/>
    </xf>
    <xf numFmtId="182" fontId="2" fillId="33" borderId="12" xfId="0" applyNumberFormat="1" applyFont="1" applyFill="1" applyBorder="1" applyAlignment="1">
      <alignment horizontal="right" vertical="top" wrapText="1"/>
    </xf>
    <xf numFmtId="182" fontId="3" fillId="33" borderId="12" xfId="0" applyNumberFormat="1" applyFont="1" applyFill="1" applyBorder="1" applyAlignment="1">
      <alignment horizontal="right" vertical="center" wrapText="1"/>
    </xf>
    <xf numFmtId="182" fontId="2" fillId="33" borderId="12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182" fontId="3" fillId="33" borderId="12" xfId="0" applyNumberFormat="1" applyFont="1" applyFill="1" applyBorder="1" applyAlignment="1">
      <alignment horizontal="right" wrapText="1"/>
    </xf>
    <xf numFmtId="182" fontId="2" fillId="33" borderId="11" xfId="0" applyNumberFormat="1" applyFont="1" applyFill="1" applyBorder="1" applyAlignment="1">
      <alignment horizontal="right" wrapText="1"/>
    </xf>
    <xf numFmtId="182" fontId="3" fillId="33" borderId="11" xfId="0" applyNumberFormat="1" applyFont="1" applyFill="1" applyBorder="1" applyAlignment="1">
      <alignment horizontal="right" wrapText="1"/>
    </xf>
    <xf numFmtId="182" fontId="3" fillId="33" borderId="0" xfId="0" applyNumberFormat="1" applyFont="1" applyFill="1" applyAlignment="1">
      <alignment/>
    </xf>
    <xf numFmtId="182" fontId="3" fillId="33" borderId="12" xfId="0" applyNumberFormat="1" applyFont="1" applyFill="1" applyBorder="1" applyAlignment="1">
      <alignment horizontal="right" vertical="top" wrapText="1"/>
    </xf>
    <xf numFmtId="182" fontId="2" fillId="33" borderId="13" xfId="0" applyNumberFormat="1" applyFont="1" applyFill="1" applyBorder="1" applyAlignment="1">
      <alignment horizontal="right" wrapText="1"/>
    </xf>
    <xf numFmtId="182" fontId="3" fillId="33" borderId="14" xfId="0" applyNumberFormat="1" applyFont="1" applyFill="1" applyBorder="1" applyAlignment="1">
      <alignment horizontal="right" wrapText="1"/>
    </xf>
    <xf numFmtId="182" fontId="3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/>
    </xf>
    <xf numFmtId="0" fontId="2" fillId="33" borderId="15" xfId="0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2" fontId="2" fillId="33" borderId="16" xfId="0" applyNumberFormat="1" applyFont="1" applyFill="1" applyBorder="1" applyAlignment="1">
      <alignment horizontal="right"/>
    </xf>
    <xf numFmtId="0" fontId="2" fillId="33" borderId="19" xfId="0" applyFont="1" applyFill="1" applyBorder="1" applyAlignment="1">
      <alignment vertical="center"/>
    </xf>
    <xf numFmtId="2" fontId="2" fillId="33" borderId="16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2" fontId="2" fillId="33" borderId="21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2" fontId="2" fillId="33" borderId="18" xfId="0" applyNumberFormat="1" applyFont="1" applyFill="1" applyBorder="1" applyAlignment="1">
      <alignment vertical="center"/>
    </xf>
    <xf numFmtId="2" fontId="4" fillId="33" borderId="23" xfId="0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24" xfId="0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left" vertical="top" wrapText="1"/>
    </xf>
    <xf numFmtId="182" fontId="3" fillId="33" borderId="25" xfId="0" applyNumberFormat="1" applyFont="1" applyFill="1" applyBorder="1" applyAlignment="1">
      <alignment horizontal="right" vertical="center" wrapText="1"/>
    </xf>
    <xf numFmtId="182" fontId="2" fillId="33" borderId="14" xfId="0" applyNumberFormat="1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left" vertical="top" wrapText="1"/>
    </xf>
    <xf numFmtId="182" fontId="2" fillId="33" borderId="14" xfId="0" applyNumberFormat="1" applyFont="1" applyFill="1" applyBorder="1" applyAlignment="1">
      <alignment horizontal="right" wrapText="1"/>
    </xf>
    <xf numFmtId="182" fontId="2" fillId="33" borderId="14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82" fontId="3" fillId="33" borderId="25" xfId="0" applyNumberFormat="1" applyFont="1" applyFill="1" applyBorder="1" applyAlignment="1">
      <alignment horizontal="right" wrapText="1"/>
    </xf>
    <xf numFmtId="0" fontId="2" fillId="33" borderId="25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vertical="top" wrapText="1"/>
    </xf>
    <xf numFmtId="49" fontId="3" fillId="33" borderId="19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vertical="top" wrapText="1"/>
    </xf>
    <xf numFmtId="182" fontId="3" fillId="33" borderId="14" xfId="0" applyNumberFormat="1" applyFont="1" applyFill="1" applyBorder="1" applyAlignment="1">
      <alignment horizontal="right" vertical="top" wrapText="1"/>
    </xf>
    <xf numFmtId="1" fontId="3" fillId="33" borderId="25" xfId="0" applyNumberFormat="1" applyFont="1" applyFill="1" applyBorder="1" applyAlignment="1">
      <alignment horizontal="center" vertical="center" wrapText="1"/>
    </xf>
    <xf numFmtId="182" fontId="3" fillId="2" borderId="25" xfId="0" applyNumberFormat="1" applyFont="1" applyFill="1" applyBorder="1" applyAlignment="1">
      <alignment horizontal="right" vertical="center" wrapText="1"/>
    </xf>
    <xf numFmtId="182" fontId="3" fillId="2" borderId="25" xfId="0" applyNumberFormat="1" applyFont="1" applyFill="1" applyBorder="1" applyAlignment="1">
      <alignment horizontal="right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wrapText="1"/>
    </xf>
    <xf numFmtId="182" fontId="3" fillId="2" borderId="12" xfId="0" applyNumberFormat="1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center" wrapText="1"/>
    </xf>
    <xf numFmtId="182" fontId="3" fillId="2" borderId="14" xfId="0" applyNumberFormat="1" applyFont="1" applyFill="1" applyBorder="1" applyAlignment="1">
      <alignment horizontal="right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vertical="top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82" fontId="3" fillId="33" borderId="11" xfId="0" applyNumberFormat="1" applyFont="1" applyFill="1" applyBorder="1" applyAlignment="1">
      <alignment horizontal="right" vertical="top" wrapText="1"/>
    </xf>
    <xf numFmtId="2" fontId="3" fillId="33" borderId="21" xfId="0" applyNumberFormat="1" applyFont="1" applyFill="1" applyBorder="1" applyAlignment="1">
      <alignment horizontal="right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182" fontId="3" fillId="33" borderId="13" xfId="0" applyNumberFormat="1" applyFont="1" applyFill="1" applyBorder="1" applyAlignment="1">
      <alignment horizontal="right" wrapText="1"/>
    </xf>
    <xf numFmtId="0" fontId="3" fillId="33" borderId="13" xfId="0" applyFont="1" applyFill="1" applyBorder="1" applyAlignment="1">
      <alignment vertical="top" wrapText="1"/>
    </xf>
    <xf numFmtId="182" fontId="3" fillId="33" borderId="13" xfId="0" applyNumberFormat="1" applyFont="1" applyFill="1" applyBorder="1" applyAlignment="1">
      <alignment horizontal="right" vertical="top" wrapText="1"/>
    </xf>
    <xf numFmtId="2" fontId="3" fillId="33" borderId="30" xfId="0" applyNumberFormat="1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2" fontId="2" fillId="33" borderId="3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/>
    </xf>
    <xf numFmtId="0" fontId="3" fillId="33" borderId="33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34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2" fontId="2" fillId="33" borderId="3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vertical="top" wrapText="1"/>
    </xf>
    <xf numFmtId="0" fontId="4" fillId="33" borderId="38" xfId="0" applyFont="1" applyFill="1" applyBorder="1" applyAlignment="1">
      <alignment horizontal="center" vertical="top" wrapText="1"/>
    </xf>
    <xf numFmtId="0" fontId="4" fillId="33" borderId="39" xfId="0" applyFont="1" applyFill="1" applyBorder="1" applyAlignment="1">
      <alignment horizontal="center" vertical="top" wrapText="1"/>
    </xf>
    <xf numFmtId="0" fontId="4" fillId="33" borderId="40" xfId="0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3" borderId="39" xfId="0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4" fillId="2" borderId="40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2" fontId="2" fillId="33" borderId="35" xfId="0" applyNumberFormat="1" applyFont="1" applyFill="1" applyBorder="1" applyAlignment="1">
      <alignment horizontal="center" vertical="center" wrapText="1"/>
    </xf>
    <xf numFmtId="2" fontId="2" fillId="33" borderId="36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top" wrapText="1"/>
    </xf>
    <xf numFmtId="4" fontId="3" fillId="2" borderId="36" xfId="0" applyNumberFormat="1" applyFont="1" applyFill="1" applyBorder="1" applyAlignment="1">
      <alignment horizontal="center" vertical="top" wrapText="1"/>
    </xf>
    <xf numFmtId="4" fontId="3" fillId="2" borderId="18" xfId="0" applyNumberFormat="1" applyFont="1" applyFill="1" applyBorder="1" applyAlignment="1">
      <alignment horizontal="center" vertical="top" wrapText="1"/>
    </xf>
    <xf numFmtId="4" fontId="3" fillId="33" borderId="35" xfId="0" applyNumberFormat="1" applyFont="1" applyFill="1" applyBorder="1" applyAlignment="1">
      <alignment horizontal="center" vertical="top" wrapText="1"/>
    </xf>
    <xf numFmtId="4" fontId="3" fillId="33" borderId="36" xfId="0" applyNumberFormat="1" applyFont="1" applyFill="1" applyBorder="1" applyAlignment="1">
      <alignment horizontal="center" vertical="top" wrapText="1"/>
    </xf>
    <xf numFmtId="4" fontId="3" fillId="33" borderId="18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32" xfId="0" applyNumberFormat="1" applyFont="1" applyFill="1" applyBorder="1" applyAlignment="1">
      <alignment horizontal="left" vertical="center" wrapText="1"/>
    </xf>
    <xf numFmtId="49" fontId="3" fillId="33" borderId="3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1"/>
  <sheetViews>
    <sheetView tabSelected="1" view="pageBreakPreview" zoomScale="80" zoomScaleNormal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R17" sqref="R17"/>
    </sheetView>
  </sheetViews>
  <sheetFormatPr defaultColWidth="9.140625" defaultRowHeight="15"/>
  <cols>
    <col min="1" max="1" width="10.28125" style="96" bestFit="1" customWidth="1"/>
    <col min="2" max="2" width="27.28125" style="97" customWidth="1"/>
    <col min="3" max="3" width="11.140625" style="96" hidden="1" customWidth="1"/>
    <col min="4" max="5" width="16.140625" style="96" hidden="1" customWidth="1"/>
    <col min="6" max="7" width="15.28125" style="96" hidden="1" customWidth="1"/>
    <col min="8" max="8" width="14.421875" style="96" hidden="1" customWidth="1"/>
    <col min="9" max="9" width="14.00390625" style="96" hidden="1" customWidth="1"/>
    <col min="10" max="10" width="14.421875" style="96" hidden="1" customWidth="1"/>
    <col min="11" max="11" width="14.00390625" style="96" hidden="1" customWidth="1"/>
    <col min="12" max="12" width="18.57421875" style="96" customWidth="1"/>
    <col min="13" max="13" width="23.57421875" style="96" hidden="1" customWidth="1"/>
    <col min="14" max="14" width="12.8515625" style="92" customWidth="1"/>
    <col min="15" max="15" width="16.00390625" style="1" customWidth="1"/>
    <col min="16" max="16" width="13.421875" style="1" customWidth="1"/>
    <col min="17" max="17" width="14.7109375" style="1" customWidth="1"/>
    <col min="18" max="18" width="13.421875" style="1" customWidth="1"/>
    <col min="19" max="19" width="14.57421875" style="1" customWidth="1"/>
    <col min="20" max="20" width="16.140625" style="1" customWidth="1"/>
    <col min="21" max="21" width="14.57421875" style="1" customWidth="1"/>
    <col min="22" max="22" width="15.8515625" style="1" customWidth="1"/>
    <col min="23" max="23" width="14.140625" style="1" customWidth="1"/>
    <col min="24" max="24" width="14.00390625" style="1" customWidth="1"/>
    <col min="25" max="25" width="19.140625" style="1" customWidth="1"/>
    <col min="26" max="26" width="15.57421875" style="1" customWidth="1"/>
    <col min="27" max="27" width="11.8515625" style="1" customWidth="1"/>
    <col min="28" max="28" width="11.57421875" style="1" bestFit="1" customWidth="1"/>
    <col min="29" max="29" width="10.421875" style="1" bestFit="1" customWidth="1"/>
    <col min="30" max="30" width="11.57421875" style="1" bestFit="1" customWidth="1"/>
    <col min="31" max="31" width="14.00390625" style="1" customWidth="1"/>
    <col min="32" max="32" width="11.57421875" style="1" bestFit="1" customWidth="1"/>
    <col min="33" max="33" width="10.421875" style="1" bestFit="1" customWidth="1"/>
    <col min="34" max="34" width="11.57421875" style="1" bestFit="1" customWidth="1"/>
    <col min="35" max="35" width="10.421875" style="1" bestFit="1" customWidth="1"/>
    <col min="36" max="16384" width="9.140625" style="1" customWidth="1"/>
  </cols>
  <sheetData>
    <row r="1" spans="21:25" ht="21.75" customHeight="1">
      <c r="U1" s="186" t="s">
        <v>95</v>
      </c>
      <c r="V1" s="186"/>
      <c r="W1" s="186"/>
      <c r="X1" s="186"/>
      <c r="Y1" s="186"/>
    </row>
    <row r="2" spans="2:26" ht="25.5" customHeight="1">
      <c r="B2" s="3" t="s">
        <v>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87" t="s">
        <v>68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2"/>
      <c r="Z2" s="2"/>
    </row>
    <row r="3" spans="2:24" ht="7.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1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42.75" customHeight="1">
      <c r="A4" s="197" t="s">
        <v>0</v>
      </c>
      <c r="B4" s="145" t="s">
        <v>1</v>
      </c>
      <c r="C4" s="137" t="s">
        <v>45</v>
      </c>
      <c r="D4" s="143" t="s">
        <v>85</v>
      </c>
      <c r="E4" s="143"/>
      <c r="F4" s="143" t="s">
        <v>86</v>
      </c>
      <c r="G4" s="143"/>
      <c r="H4" s="143" t="s">
        <v>87</v>
      </c>
      <c r="I4" s="143"/>
      <c r="J4" s="143" t="s">
        <v>88</v>
      </c>
      <c r="K4" s="143"/>
      <c r="L4" s="145" t="s">
        <v>35</v>
      </c>
      <c r="M4" s="145" t="s">
        <v>89</v>
      </c>
      <c r="N4" s="145" t="s">
        <v>2</v>
      </c>
      <c r="O4" s="145" t="s">
        <v>3</v>
      </c>
      <c r="P4" s="145"/>
      <c r="Q4" s="145" t="s">
        <v>4</v>
      </c>
      <c r="R4" s="145"/>
      <c r="S4" s="145"/>
      <c r="T4" s="145"/>
      <c r="U4" s="145"/>
      <c r="V4" s="145"/>
      <c r="W4" s="145"/>
      <c r="X4" s="145"/>
      <c r="Y4" s="148" t="s">
        <v>7</v>
      </c>
    </row>
    <row r="5" spans="1:25" ht="48.75" customHeight="1">
      <c r="A5" s="198"/>
      <c r="B5" s="146"/>
      <c r="C5" s="138"/>
      <c r="D5" s="144"/>
      <c r="E5" s="144"/>
      <c r="F5" s="144"/>
      <c r="G5" s="144"/>
      <c r="H5" s="144"/>
      <c r="I5" s="144"/>
      <c r="J5" s="144"/>
      <c r="K5" s="144"/>
      <c r="L5" s="146"/>
      <c r="M5" s="146"/>
      <c r="N5" s="146"/>
      <c r="O5" s="146"/>
      <c r="P5" s="146"/>
      <c r="Q5" s="146" t="s">
        <v>5</v>
      </c>
      <c r="R5" s="146"/>
      <c r="S5" s="146" t="s">
        <v>6</v>
      </c>
      <c r="T5" s="146"/>
      <c r="U5" s="146" t="s">
        <v>34</v>
      </c>
      <c r="V5" s="146"/>
      <c r="W5" s="146" t="s">
        <v>14</v>
      </c>
      <c r="X5" s="146"/>
      <c r="Y5" s="149"/>
    </row>
    <row r="6" spans="1:25" ht="87.75" customHeight="1" thickBot="1">
      <c r="A6" s="199"/>
      <c r="B6" s="147"/>
      <c r="C6" s="139"/>
      <c r="D6" s="50" t="s">
        <v>92</v>
      </c>
      <c r="E6" s="50" t="s">
        <v>16</v>
      </c>
      <c r="F6" s="50" t="s">
        <v>92</v>
      </c>
      <c r="G6" s="50" t="s">
        <v>16</v>
      </c>
      <c r="H6" s="50" t="s">
        <v>92</v>
      </c>
      <c r="I6" s="50" t="s">
        <v>16</v>
      </c>
      <c r="J6" s="50" t="s">
        <v>92</v>
      </c>
      <c r="K6" s="50" t="s">
        <v>16</v>
      </c>
      <c r="L6" s="147"/>
      <c r="M6" s="147"/>
      <c r="N6" s="147"/>
      <c r="O6" s="82" t="s">
        <v>27</v>
      </c>
      <c r="P6" s="82" t="s">
        <v>16</v>
      </c>
      <c r="Q6" s="82" t="s">
        <v>15</v>
      </c>
      <c r="R6" s="82" t="s">
        <v>16</v>
      </c>
      <c r="S6" s="82" t="s">
        <v>15</v>
      </c>
      <c r="T6" s="82" t="s">
        <v>16</v>
      </c>
      <c r="U6" s="82" t="s">
        <v>15</v>
      </c>
      <c r="V6" s="82" t="s">
        <v>16</v>
      </c>
      <c r="W6" s="82" t="s">
        <v>15</v>
      </c>
      <c r="X6" s="82" t="s">
        <v>69</v>
      </c>
      <c r="Y6" s="150"/>
    </row>
    <row r="7" spans="1:25" s="6" customFormat="1" ht="28.5" customHeight="1" thickBot="1">
      <c r="A7" s="5" t="s">
        <v>20</v>
      </c>
      <c r="B7" s="140" t="s">
        <v>24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2"/>
    </row>
    <row r="8" spans="1:25" s="6" customFormat="1" ht="14.25" customHeight="1">
      <c r="A8" s="188" t="s">
        <v>71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09"/>
      <c r="N8" s="70" t="s">
        <v>8</v>
      </c>
      <c r="O8" s="45">
        <f>Q8+S8+U8</f>
        <v>659572.4702758753</v>
      </c>
      <c r="P8" s="45">
        <f>R8+T8+V8+X8</f>
        <v>340924.7702758753</v>
      </c>
      <c r="Q8" s="45">
        <f>SUM(Q9:Q19)</f>
        <v>407486.8702758753</v>
      </c>
      <c r="R8" s="45">
        <f aca="true" t="shared" si="0" ref="R8:X8">SUM(R9:R19)</f>
        <v>88839.17027587528</v>
      </c>
      <c r="S8" s="45">
        <f t="shared" si="0"/>
        <v>155734.5</v>
      </c>
      <c r="T8" s="45">
        <f t="shared" si="0"/>
        <v>155734.5</v>
      </c>
      <c r="U8" s="45">
        <f t="shared" si="0"/>
        <v>96351.1</v>
      </c>
      <c r="V8" s="45">
        <f t="shared" si="0"/>
        <v>96351.1</v>
      </c>
      <c r="W8" s="45">
        <f t="shared" si="0"/>
        <v>0</v>
      </c>
      <c r="X8" s="45">
        <f t="shared" si="0"/>
        <v>0</v>
      </c>
      <c r="Y8" s="176"/>
    </row>
    <row r="9" spans="1:25" s="6" customFormat="1" ht="14.25" customHeight="1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98"/>
      <c r="N9" s="54" t="s">
        <v>9</v>
      </c>
      <c r="O9" s="14">
        <f aca="true" t="shared" si="1" ref="O9:O19">SUM(Q9+S9+U9)</f>
        <v>201081.1</v>
      </c>
      <c r="P9" s="14">
        <f aca="true" t="shared" si="2" ref="P9:P14">R9+T9+V9</f>
        <v>201081.1</v>
      </c>
      <c r="Q9" s="14">
        <f>Q262</f>
        <v>1140.1000000000008</v>
      </c>
      <c r="R9" s="14">
        <f aca="true" t="shared" si="3" ref="R9:X9">R262</f>
        <v>1140.1000000000008</v>
      </c>
      <c r="S9" s="14">
        <f t="shared" si="3"/>
        <v>155734.5</v>
      </c>
      <c r="T9" s="14">
        <f t="shared" si="3"/>
        <v>155734.5</v>
      </c>
      <c r="U9" s="14">
        <f t="shared" si="3"/>
        <v>44206.49999999999</v>
      </c>
      <c r="V9" s="14">
        <f t="shared" si="3"/>
        <v>44206.49999999999</v>
      </c>
      <c r="W9" s="14">
        <f t="shared" si="3"/>
        <v>0</v>
      </c>
      <c r="X9" s="14">
        <f t="shared" si="3"/>
        <v>0</v>
      </c>
      <c r="Y9" s="177"/>
    </row>
    <row r="10" spans="1:25" s="6" customFormat="1" ht="14.25" customHeight="1">
      <c r="A10" s="190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98"/>
      <c r="N10" s="54" t="s">
        <v>10</v>
      </c>
      <c r="O10" s="14">
        <f t="shared" si="1"/>
        <v>34024</v>
      </c>
      <c r="P10" s="14">
        <f t="shared" si="2"/>
        <v>34024</v>
      </c>
      <c r="Q10" s="14">
        <f aca="true" t="shared" si="4" ref="Q10:X10">Q263</f>
        <v>4364.799999999999</v>
      </c>
      <c r="R10" s="14">
        <f t="shared" si="4"/>
        <v>4364.799999999999</v>
      </c>
      <c r="S10" s="14">
        <f t="shared" si="4"/>
        <v>0</v>
      </c>
      <c r="T10" s="14">
        <f t="shared" si="4"/>
        <v>0</v>
      </c>
      <c r="U10" s="14">
        <f t="shared" si="4"/>
        <v>29659.2</v>
      </c>
      <c r="V10" s="14">
        <f t="shared" si="4"/>
        <v>29659.2</v>
      </c>
      <c r="W10" s="14">
        <f t="shared" si="4"/>
        <v>0</v>
      </c>
      <c r="X10" s="14">
        <f t="shared" si="4"/>
        <v>0</v>
      </c>
      <c r="Y10" s="177"/>
    </row>
    <row r="11" spans="1:25" s="6" customFormat="1" ht="14.25" customHeight="1">
      <c r="A11" s="190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98"/>
      <c r="N11" s="54" t="s">
        <v>11</v>
      </c>
      <c r="O11" s="14">
        <f t="shared" si="1"/>
        <v>22930.4</v>
      </c>
      <c r="P11" s="14">
        <f t="shared" si="2"/>
        <v>22930.4</v>
      </c>
      <c r="Q11" s="14">
        <f aca="true" t="shared" si="5" ref="Q11:X11">Q264</f>
        <v>445</v>
      </c>
      <c r="R11" s="14">
        <f t="shared" si="5"/>
        <v>445</v>
      </c>
      <c r="S11" s="14">
        <f t="shared" si="5"/>
        <v>0</v>
      </c>
      <c r="T11" s="14">
        <f t="shared" si="5"/>
        <v>0</v>
      </c>
      <c r="U11" s="14">
        <f t="shared" si="5"/>
        <v>22485.4</v>
      </c>
      <c r="V11" s="14">
        <f t="shared" si="5"/>
        <v>22485.4</v>
      </c>
      <c r="W11" s="14">
        <f t="shared" si="5"/>
        <v>0</v>
      </c>
      <c r="X11" s="14">
        <f t="shared" si="5"/>
        <v>0</v>
      </c>
      <c r="Y11" s="177"/>
    </row>
    <row r="12" spans="1:25" s="6" customFormat="1" ht="14.25" customHeight="1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98"/>
      <c r="N12" s="54" t="s">
        <v>12</v>
      </c>
      <c r="O12" s="14">
        <f t="shared" si="1"/>
        <v>199.6</v>
      </c>
      <c r="P12" s="14">
        <f t="shared" si="2"/>
        <v>199.6</v>
      </c>
      <c r="Q12" s="14">
        <f aca="true" t="shared" si="6" ref="Q12:X12">Q265</f>
        <v>199.6</v>
      </c>
      <c r="R12" s="14">
        <f t="shared" si="6"/>
        <v>199.6</v>
      </c>
      <c r="S12" s="14">
        <f t="shared" si="6"/>
        <v>0</v>
      </c>
      <c r="T12" s="14">
        <f t="shared" si="6"/>
        <v>0</v>
      </c>
      <c r="U12" s="14">
        <f t="shared" si="6"/>
        <v>0</v>
      </c>
      <c r="V12" s="14">
        <f t="shared" si="6"/>
        <v>0</v>
      </c>
      <c r="W12" s="14">
        <f t="shared" si="6"/>
        <v>0</v>
      </c>
      <c r="X12" s="14">
        <f t="shared" si="6"/>
        <v>0</v>
      </c>
      <c r="Y12" s="177"/>
    </row>
    <row r="13" spans="1:25" s="6" customFormat="1" ht="14.25" customHeigh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98"/>
      <c r="N13" s="54" t="s">
        <v>13</v>
      </c>
      <c r="O13" s="14">
        <f t="shared" si="1"/>
        <v>21991.2</v>
      </c>
      <c r="P13" s="14">
        <f t="shared" si="2"/>
        <v>21991.2</v>
      </c>
      <c r="Q13" s="14">
        <f aca="true" t="shared" si="7" ref="Q13:X13">Q266</f>
        <v>21991.2</v>
      </c>
      <c r="R13" s="14">
        <f t="shared" si="7"/>
        <v>21991.2</v>
      </c>
      <c r="S13" s="14">
        <f t="shared" si="7"/>
        <v>0</v>
      </c>
      <c r="T13" s="14">
        <f t="shared" si="7"/>
        <v>0</v>
      </c>
      <c r="U13" s="14">
        <f t="shared" si="7"/>
        <v>0</v>
      </c>
      <c r="V13" s="14">
        <f t="shared" si="7"/>
        <v>0</v>
      </c>
      <c r="W13" s="14">
        <f t="shared" si="7"/>
        <v>0</v>
      </c>
      <c r="X13" s="14">
        <f t="shared" si="7"/>
        <v>0</v>
      </c>
      <c r="Y13" s="177"/>
    </row>
    <row r="14" spans="1:25" s="6" customFormat="1" ht="14.25" customHeight="1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98"/>
      <c r="N14" s="54" t="s">
        <v>50</v>
      </c>
      <c r="O14" s="14">
        <f t="shared" si="1"/>
        <v>2698.5</v>
      </c>
      <c r="P14" s="14">
        <f t="shared" si="2"/>
        <v>2698.5</v>
      </c>
      <c r="Q14" s="14">
        <f aca="true" t="shared" si="8" ref="Q14:X14">Q267</f>
        <v>2698.5</v>
      </c>
      <c r="R14" s="14">
        <f t="shared" si="8"/>
        <v>2698.5</v>
      </c>
      <c r="S14" s="14">
        <f t="shared" si="8"/>
        <v>0</v>
      </c>
      <c r="T14" s="14">
        <f t="shared" si="8"/>
        <v>0</v>
      </c>
      <c r="U14" s="14">
        <f t="shared" si="8"/>
        <v>0</v>
      </c>
      <c r="V14" s="14">
        <f t="shared" si="8"/>
        <v>0</v>
      </c>
      <c r="W14" s="14">
        <f t="shared" si="8"/>
        <v>0</v>
      </c>
      <c r="X14" s="14">
        <f t="shared" si="8"/>
        <v>0</v>
      </c>
      <c r="Y14" s="177"/>
    </row>
    <row r="15" spans="1:25" s="6" customFormat="1" ht="14.25" customHeight="1">
      <c r="A15" s="190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98"/>
      <c r="N15" s="54" t="s">
        <v>57</v>
      </c>
      <c r="O15" s="14">
        <f t="shared" si="1"/>
        <v>151096.19999999998</v>
      </c>
      <c r="P15" s="14">
        <f>R15+T15+V15</f>
        <v>0</v>
      </c>
      <c r="Q15" s="14">
        <f aca="true" t="shared" si="9" ref="Q15:X15">Q268</f>
        <v>151096.19999999998</v>
      </c>
      <c r="R15" s="14">
        <f t="shared" si="9"/>
        <v>0</v>
      </c>
      <c r="S15" s="14">
        <f t="shared" si="9"/>
        <v>0</v>
      </c>
      <c r="T15" s="14">
        <f t="shared" si="9"/>
        <v>0</v>
      </c>
      <c r="U15" s="14">
        <f t="shared" si="9"/>
        <v>0</v>
      </c>
      <c r="V15" s="14">
        <f t="shared" si="9"/>
        <v>0</v>
      </c>
      <c r="W15" s="14">
        <f t="shared" si="9"/>
        <v>0</v>
      </c>
      <c r="X15" s="14">
        <f t="shared" si="9"/>
        <v>0</v>
      </c>
      <c r="Y15" s="177"/>
    </row>
    <row r="16" spans="1:25" s="6" customFormat="1" ht="14.25" customHeight="1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98"/>
      <c r="N16" s="54" t="s">
        <v>58</v>
      </c>
      <c r="O16" s="14">
        <f t="shared" si="1"/>
        <v>167551.5</v>
      </c>
      <c r="P16" s="14">
        <f>R16+T16+V16</f>
        <v>0</v>
      </c>
      <c r="Q16" s="14">
        <f aca="true" t="shared" si="10" ref="Q16:X16">Q269</f>
        <v>167551.5</v>
      </c>
      <c r="R16" s="14">
        <f t="shared" si="10"/>
        <v>0</v>
      </c>
      <c r="S16" s="14">
        <f t="shared" si="10"/>
        <v>0</v>
      </c>
      <c r="T16" s="14">
        <f t="shared" si="10"/>
        <v>0</v>
      </c>
      <c r="U16" s="14">
        <f t="shared" si="10"/>
        <v>0</v>
      </c>
      <c r="V16" s="14">
        <f t="shared" si="10"/>
        <v>0</v>
      </c>
      <c r="W16" s="14">
        <f t="shared" si="10"/>
        <v>0</v>
      </c>
      <c r="X16" s="14">
        <f t="shared" si="10"/>
        <v>0</v>
      </c>
      <c r="Y16" s="177"/>
    </row>
    <row r="17" spans="1:25" s="6" customFormat="1" ht="14.2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98"/>
      <c r="N17" s="54" t="s">
        <v>59</v>
      </c>
      <c r="O17" s="14">
        <f t="shared" si="1"/>
        <v>15000</v>
      </c>
      <c r="P17" s="14">
        <f>R17+T17+V17</f>
        <v>15000</v>
      </c>
      <c r="Q17" s="14">
        <f aca="true" t="shared" si="11" ref="Q17:X17">Q270</f>
        <v>15000</v>
      </c>
      <c r="R17" s="14">
        <f t="shared" si="11"/>
        <v>15000</v>
      </c>
      <c r="S17" s="14">
        <f t="shared" si="11"/>
        <v>0</v>
      </c>
      <c r="T17" s="14">
        <f t="shared" si="11"/>
        <v>0</v>
      </c>
      <c r="U17" s="14">
        <f t="shared" si="11"/>
        <v>0</v>
      </c>
      <c r="V17" s="14">
        <f t="shared" si="11"/>
        <v>0</v>
      </c>
      <c r="W17" s="14">
        <f t="shared" si="11"/>
        <v>0</v>
      </c>
      <c r="X17" s="14">
        <f t="shared" si="11"/>
        <v>0</v>
      </c>
      <c r="Y17" s="177"/>
    </row>
    <row r="18" spans="1:25" s="6" customFormat="1" ht="14.25" customHeight="1">
      <c r="A18" s="190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98"/>
      <c r="N18" s="54" t="s">
        <v>60</v>
      </c>
      <c r="O18" s="14">
        <f t="shared" si="1"/>
        <v>24999.970275875286</v>
      </c>
      <c r="P18" s="14">
        <f>R18+T18+V18</f>
        <v>24999.970275875286</v>
      </c>
      <c r="Q18" s="14">
        <f>Q172</f>
        <v>24999.970275875286</v>
      </c>
      <c r="R18" s="14">
        <f aca="true" t="shared" si="12" ref="R18:X18">R271</f>
        <v>24999.970275875286</v>
      </c>
      <c r="S18" s="14">
        <f t="shared" si="12"/>
        <v>0</v>
      </c>
      <c r="T18" s="14">
        <f t="shared" si="12"/>
        <v>0</v>
      </c>
      <c r="U18" s="14">
        <f t="shared" si="12"/>
        <v>0</v>
      </c>
      <c r="V18" s="14">
        <f t="shared" si="12"/>
        <v>0</v>
      </c>
      <c r="W18" s="14">
        <f t="shared" si="12"/>
        <v>0</v>
      </c>
      <c r="X18" s="14">
        <f t="shared" si="12"/>
        <v>0</v>
      </c>
      <c r="Y18" s="177"/>
    </row>
    <row r="19" spans="1:25" s="6" customFormat="1" ht="14.25" customHeight="1" thickBot="1">
      <c r="A19" s="192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10"/>
      <c r="N19" s="55" t="s">
        <v>61</v>
      </c>
      <c r="O19" s="20">
        <f t="shared" si="1"/>
        <v>18000</v>
      </c>
      <c r="P19" s="20">
        <f>R19+T19+V19</f>
        <v>18000</v>
      </c>
      <c r="Q19" s="20">
        <f>Q173</f>
        <v>18000</v>
      </c>
      <c r="R19" s="20">
        <f aca="true" t="shared" si="13" ref="R19:X19">R272</f>
        <v>18000</v>
      </c>
      <c r="S19" s="20">
        <f t="shared" si="13"/>
        <v>0</v>
      </c>
      <c r="T19" s="20">
        <f t="shared" si="13"/>
        <v>0</v>
      </c>
      <c r="U19" s="20">
        <f t="shared" si="13"/>
        <v>0</v>
      </c>
      <c r="V19" s="20">
        <f t="shared" si="13"/>
        <v>0</v>
      </c>
      <c r="W19" s="20">
        <f t="shared" si="13"/>
        <v>0</v>
      </c>
      <c r="X19" s="20">
        <f t="shared" si="13"/>
        <v>0</v>
      </c>
      <c r="Y19" s="178"/>
    </row>
    <row r="20" spans="1:25" s="6" customFormat="1" ht="30" customHeight="1" thickBot="1">
      <c r="A20" s="194" t="s">
        <v>73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6"/>
    </row>
    <row r="21" spans="1:25" s="6" customFormat="1" ht="27.75" customHeight="1" thickBot="1">
      <c r="A21" s="230" t="s">
        <v>84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2"/>
    </row>
    <row r="22" spans="1:25" ht="15" customHeight="1">
      <c r="A22" s="160" t="s">
        <v>46</v>
      </c>
      <c r="B22" s="154" t="s">
        <v>93</v>
      </c>
      <c r="C22" s="111"/>
      <c r="D22" s="79"/>
      <c r="E22" s="79"/>
      <c r="F22" s="79"/>
      <c r="G22" s="79"/>
      <c r="H22" s="79"/>
      <c r="I22" s="79"/>
      <c r="J22" s="79"/>
      <c r="K22" s="79"/>
      <c r="L22" s="44"/>
      <c r="M22" s="44"/>
      <c r="N22" s="81" t="s">
        <v>90</v>
      </c>
      <c r="O22" s="45">
        <f aca="true" t="shared" si="14" ref="O22:O35">Q22+S22+U22</f>
        <v>95664.5</v>
      </c>
      <c r="P22" s="45">
        <f>R22+T22+V22+X22</f>
        <v>95664.5</v>
      </c>
      <c r="Q22" s="45">
        <f>SUM(Q23:Q34)</f>
        <v>717</v>
      </c>
      <c r="R22" s="45">
        <f aca="true" t="shared" si="15" ref="R22:X22">SUM(R23:R34)</f>
        <v>717</v>
      </c>
      <c r="S22" s="45">
        <f t="shared" si="15"/>
        <v>0</v>
      </c>
      <c r="T22" s="45">
        <f t="shared" si="15"/>
        <v>0</v>
      </c>
      <c r="U22" s="45">
        <f t="shared" si="15"/>
        <v>94947.5</v>
      </c>
      <c r="V22" s="45">
        <f t="shared" si="15"/>
        <v>94947.5</v>
      </c>
      <c r="W22" s="45">
        <f t="shared" si="15"/>
        <v>0</v>
      </c>
      <c r="X22" s="45">
        <f t="shared" si="15"/>
        <v>0</v>
      </c>
      <c r="Y22" s="157" t="s">
        <v>25</v>
      </c>
    </row>
    <row r="23" spans="1:25" ht="15">
      <c r="A23" s="161"/>
      <c r="B23" s="155"/>
      <c r="C23" s="99"/>
      <c r="D23" s="80"/>
      <c r="E23" s="80"/>
      <c r="F23" s="80"/>
      <c r="G23" s="80"/>
      <c r="H23" s="80"/>
      <c r="I23" s="80"/>
      <c r="J23" s="80"/>
      <c r="K23" s="80"/>
      <c r="L23" s="12"/>
      <c r="M23" s="13" t="s">
        <v>76</v>
      </c>
      <c r="N23" s="52" t="s">
        <v>9</v>
      </c>
      <c r="O23" s="11">
        <f t="shared" si="14"/>
        <v>42803.899999999994</v>
      </c>
      <c r="P23" s="11">
        <f aca="true" t="shared" si="16" ref="P23:P32">R23+T23+V23+X23</f>
        <v>42803.899999999994</v>
      </c>
      <c r="Q23" s="8">
        <v>1</v>
      </c>
      <c r="R23" s="8">
        <v>1</v>
      </c>
      <c r="S23" s="8">
        <v>0</v>
      </c>
      <c r="T23" s="8">
        <v>0</v>
      </c>
      <c r="U23" s="8">
        <f>27741.1+15061.8</f>
        <v>42802.899999999994</v>
      </c>
      <c r="V23" s="8">
        <f>27741.1+15061.8</f>
        <v>42802.899999999994</v>
      </c>
      <c r="W23" s="8">
        <v>0</v>
      </c>
      <c r="X23" s="8">
        <v>0</v>
      </c>
      <c r="Y23" s="158"/>
    </row>
    <row r="24" spans="1:25" ht="31.5" customHeight="1">
      <c r="A24" s="161"/>
      <c r="B24" s="155"/>
      <c r="C24" s="99"/>
      <c r="D24" s="80"/>
      <c r="E24" s="80"/>
      <c r="F24" s="80"/>
      <c r="G24" s="80"/>
      <c r="H24" s="80"/>
      <c r="I24" s="80"/>
      <c r="J24" s="80"/>
      <c r="K24" s="80"/>
      <c r="L24" s="13" t="s">
        <v>36</v>
      </c>
      <c r="M24" s="13" t="s">
        <v>76</v>
      </c>
      <c r="N24" s="80" t="s">
        <v>10</v>
      </c>
      <c r="O24" s="11">
        <f t="shared" si="14"/>
        <v>29660.2</v>
      </c>
      <c r="P24" s="11">
        <f t="shared" si="16"/>
        <v>29660.2</v>
      </c>
      <c r="Q24" s="11">
        <v>1</v>
      </c>
      <c r="R24" s="11">
        <v>1</v>
      </c>
      <c r="S24" s="11">
        <v>0</v>
      </c>
      <c r="T24" s="11">
        <v>0</v>
      </c>
      <c r="U24" s="11">
        <v>29659.2</v>
      </c>
      <c r="V24" s="11">
        <v>29659.2</v>
      </c>
      <c r="W24" s="11">
        <v>0</v>
      </c>
      <c r="X24" s="11">
        <v>0</v>
      </c>
      <c r="Y24" s="158"/>
    </row>
    <row r="25" spans="1:25" ht="15">
      <c r="A25" s="161"/>
      <c r="B25" s="155"/>
      <c r="C25" s="99"/>
      <c r="D25" s="80"/>
      <c r="E25" s="80"/>
      <c r="F25" s="80"/>
      <c r="G25" s="80"/>
      <c r="H25" s="80"/>
      <c r="I25" s="80"/>
      <c r="J25" s="80"/>
      <c r="K25" s="80"/>
      <c r="L25" s="12"/>
      <c r="M25" s="13" t="s">
        <v>76</v>
      </c>
      <c r="N25" s="52" t="s">
        <v>11</v>
      </c>
      <c r="O25" s="11">
        <f t="shared" si="14"/>
        <v>22485.9</v>
      </c>
      <c r="P25" s="11">
        <f t="shared" si="16"/>
        <v>22485.9</v>
      </c>
      <c r="Q25" s="8">
        <v>0.5</v>
      </c>
      <c r="R25" s="8">
        <v>0.5</v>
      </c>
      <c r="S25" s="8">
        <v>0</v>
      </c>
      <c r="T25" s="8">
        <v>0</v>
      </c>
      <c r="U25" s="8">
        <v>22485.4</v>
      </c>
      <c r="V25" s="8">
        <v>22485.4</v>
      </c>
      <c r="W25" s="8">
        <v>0</v>
      </c>
      <c r="X25" s="8">
        <v>0</v>
      </c>
      <c r="Y25" s="158"/>
    </row>
    <row r="26" spans="1:25" ht="15">
      <c r="A26" s="161"/>
      <c r="B26" s="155"/>
      <c r="C26" s="99"/>
      <c r="D26" s="80"/>
      <c r="E26" s="80"/>
      <c r="F26" s="80"/>
      <c r="G26" s="80"/>
      <c r="H26" s="80"/>
      <c r="I26" s="80"/>
      <c r="J26" s="80"/>
      <c r="K26" s="80"/>
      <c r="L26" s="12"/>
      <c r="M26" s="12"/>
      <c r="N26" s="52" t="s">
        <v>12</v>
      </c>
      <c r="O26" s="11">
        <f t="shared" si="14"/>
        <v>0</v>
      </c>
      <c r="P26" s="11">
        <f t="shared" si="16"/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158"/>
    </row>
    <row r="27" spans="1:25" ht="15">
      <c r="A27" s="161"/>
      <c r="B27" s="155"/>
      <c r="C27" s="99"/>
      <c r="D27" s="80"/>
      <c r="E27" s="80"/>
      <c r="F27" s="80"/>
      <c r="G27" s="80"/>
      <c r="H27" s="80"/>
      <c r="I27" s="80"/>
      <c r="J27" s="80"/>
      <c r="K27" s="80"/>
      <c r="L27" s="12"/>
      <c r="M27" s="12"/>
      <c r="N27" s="13" t="s">
        <v>13</v>
      </c>
      <c r="O27" s="9">
        <f t="shared" si="14"/>
        <v>0</v>
      </c>
      <c r="P27" s="9">
        <f t="shared" si="16"/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158"/>
    </row>
    <row r="28" spans="1:25" ht="15">
      <c r="A28" s="161"/>
      <c r="B28" s="155"/>
      <c r="C28" s="99"/>
      <c r="D28" s="80"/>
      <c r="E28" s="80"/>
      <c r="F28" s="80"/>
      <c r="G28" s="80"/>
      <c r="H28" s="80"/>
      <c r="I28" s="80"/>
      <c r="J28" s="80"/>
      <c r="K28" s="80"/>
      <c r="L28" s="13" t="s">
        <v>83</v>
      </c>
      <c r="M28" s="13"/>
      <c r="N28" s="13" t="s">
        <v>50</v>
      </c>
      <c r="O28" s="9">
        <f t="shared" si="14"/>
        <v>0</v>
      </c>
      <c r="P28" s="9">
        <f t="shared" si="16"/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158"/>
    </row>
    <row r="29" spans="1:25" ht="15">
      <c r="A29" s="161"/>
      <c r="B29" s="155"/>
      <c r="C29" s="99"/>
      <c r="D29" s="80"/>
      <c r="E29" s="80"/>
      <c r="F29" s="80"/>
      <c r="G29" s="80"/>
      <c r="H29" s="80"/>
      <c r="I29" s="80"/>
      <c r="J29" s="80"/>
      <c r="K29" s="80"/>
      <c r="L29" s="12"/>
      <c r="M29" s="12"/>
      <c r="N29" s="13" t="s">
        <v>57</v>
      </c>
      <c r="O29" s="9">
        <f t="shared" si="14"/>
        <v>0</v>
      </c>
      <c r="P29" s="9">
        <f t="shared" si="16"/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158"/>
    </row>
    <row r="30" spans="1:25" ht="15">
      <c r="A30" s="161"/>
      <c r="B30" s="155"/>
      <c r="C30" s="99"/>
      <c r="D30" s="80"/>
      <c r="E30" s="80"/>
      <c r="F30" s="80"/>
      <c r="G30" s="80"/>
      <c r="H30" s="80"/>
      <c r="I30" s="80"/>
      <c r="J30" s="80"/>
      <c r="K30" s="80"/>
      <c r="L30" s="12"/>
      <c r="M30" s="12"/>
      <c r="N30" s="13" t="s">
        <v>58</v>
      </c>
      <c r="O30" s="9">
        <f t="shared" si="14"/>
        <v>0</v>
      </c>
      <c r="P30" s="9">
        <f t="shared" si="16"/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158"/>
    </row>
    <row r="31" spans="1:25" ht="15">
      <c r="A31" s="161"/>
      <c r="B31" s="155"/>
      <c r="C31" s="99"/>
      <c r="D31" s="80"/>
      <c r="E31" s="80"/>
      <c r="F31" s="80"/>
      <c r="G31" s="80"/>
      <c r="H31" s="80"/>
      <c r="I31" s="80"/>
      <c r="J31" s="80"/>
      <c r="K31" s="80"/>
      <c r="L31" s="12"/>
      <c r="M31" s="12"/>
      <c r="N31" s="13" t="s">
        <v>59</v>
      </c>
      <c r="O31" s="9">
        <f t="shared" si="14"/>
        <v>0</v>
      </c>
      <c r="P31" s="9">
        <f t="shared" si="16"/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158"/>
    </row>
    <row r="32" spans="1:25" ht="15">
      <c r="A32" s="161"/>
      <c r="B32" s="155"/>
      <c r="C32" s="99"/>
      <c r="D32" s="80"/>
      <c r="E32" s="80"/>
      <c r="F32" s="80"/>
      <c r="G32" s="80"/>
      <c r="H32" s="80"/>
      <c r="I32" s="80"/>
      <c r="J32" s="80"/>
      <c r="K32" s="80"/>
      <c r="L32" s="12"/>
      <c r="M32" s="12"/>
      <c r="N32" s="13" t="s">
        <v>60</v>
      </c>
      <c r="O32" s="9">
        <f t="shared" si="14"/>
        <v>0</v>
      </c>
      <c r="P32" s="9">
        <f t="shared" si="16"/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158"/>
    </row>
    <row r="33" spans="1:25" ht="15">
      <c r="A33" s="161"/>
      <c r="B33" s="155"/>
      <c r="C33" s="99"/>
      <c r="D33" s="80"/>
      <c r="E33" s="80"/>
      <c r="F33" s="80"/>
      <c r="G33" s="80"/>
      <c r="H33" s="80"/>
      <c r="I33" s="80"/>
      <c r="J33" s="80"/>
      <c r="K33" s="80"/>
      <c r="L33" s="12"/>
      <c r="M33" s="12"/>
      <c r="N33" s="13" t="s">
        <v>61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158"/>
    </row>
    <row r="34" spans="1:25" ht="165.75" thickBot="1">
      <c r="A34" s="112" t="s">
        <v>94</v>
      </c>
      <c r="B34" s="61" t="s">
        <v>80</v>
      </c>
      <c r="C34" s="113"/>
      <c r="D34" s="50"/>
      <c r="E34" s="50"/>
      <c r="F34" s="50"/>
      <c r="G34" s="50"/>
      <c r="H34" s="50"/>
      <c r="I34" s="50"/>
      <c r="J34" s="50"/>
      <c r="K34" s="50"/>
      <c r="L34" s="47" t="s">
        <v>83</v>
      </c>
      <c r="M34" s="47"/>
      <c r="N34" s="63" t="s">
        <v>50</v>
      </c>
      <c r="O34" s="46">
        <f>Q34+S34+U34</f>
        <v>714.5</v>
      </c>
      <c r="P34" s="46">
        <f>R34+T34+V34+X34</f>
        <v>714.5</v>
      </c>
      <c r="Q34" s="46">
        <v>714.5</v>
      </c>
      <c r="R34" s="46">
        <v>714.5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159"/>
    </row>
    <row r="35" spans="1:25" ht="15" customHeight="1">
      <c r="A35" s="160" t="s">
        <v>91</v>
      </c>
      <c r="B35" s="154" t="s">
        <v>75</v>
      </c>
      <c r="C35" s="137"/>
      <c r="D35" s="79"/>
      <c r="E35" s="79"/>
      <c r="F35" s="79"/>
      <c r="G35" s="79"/>
      <c r="H35" s="79"/>
      <c r="I35" s="79"/>
      <c r="J35" s="79"/>
      <c r="K35" s="79"/>
      <c r="L35" s="44"/>
      <c r="M35" s="44"/>
      <c r="N35" s="81" t="s">
        <v>8</v>
      </c>
      <c r="O35" s="45">
        <f t="shared" si="14"/>
        <v>82430.9</v>
      </c>
      <c r="P35" s="45">
        <f aca="true" t="shared" si="17" ref="P35:P40">R35+T35+V35+X35</f>
        <v>0</v>
      </c>
      <c r="Q35" s="45">
        <f>SUM(Q36:Q46)</f>
        <v>82430.9</v>
      </c>
      <c r="R35" s="45">
        <f aca="true" t="shared" si="18" ref="R35:X35">SUM(R36:R46)</f>
        <v>0</v>
      </c>
      <c r="S35" s="45">
        <f t="shared" si="18"/>
        <v>0</v>
      </c>
      <c r="T35" s="45">
        <f t="shared" si="18"/>
        <v>0</v>
      </c>
      <c r="U35" s="45">
        <f t="shared" si="18"/>
        <v>0</v>
      </c>
      <c r="V35" s="45">
        <f t="shared" si="18"/>
        <v>0</v>
      </c>
      <c r="W35" s="45">
        <f t="shared" si="18"/>
        <v>0</v>
      </c>
      <c r="X35" s="45">
        <f t="shared" si="18"/>
        <v>0</v>
      </c>
      <c r="Y35" s="157" t="s">
        <v>25</v>
      </c>
    </row>
    <row r="36" spans="1:25" ht="15">
      <c r="A36" s="161"/>
      <c r="B36" s="155"/>
      <c r="C36" s="138"/>
      <c r="D36" s="80"/>
      <c r="E36" s="80"/>
      <c r="F36" s="80"/>
      <c r="G36" s="80"/>
      <c r="H36" s="80"/>
      <c r="I36" s="80"/>
      <c r="J36" s="80"/>
      <c r="K36" s="80"/>
      <c r="L36" s="12"/>
      <c r="M36" s="12"/>
      <c r="N36" s="52" t="s">
        <v>9</v>
      </c>
      <c r="O36" s="11">
        <f aca="true" t="shared" si="19" ref="O36:O41">Q36+S36+U36</f>
        <v>0</v>
      </c>
      <c r="P36" s="11">
        <f t="shared" si="17"/>
        <v>0</v>
      </c>
      <c r="Q36" s="8">
        <v>0</v>
      </c>
      <c r="R36" s="8">
        <v>0</v>
      </c>
      <c r="S36" s="8">
        <v>0</v>
      </c>
      <c r="T36" s="8">
        <v>0</v>
      </c>
      <c r="U36" s="11">
        <v>0</v>
      </c>
      <c r="V36" s="8">
        <v>0</v>
      </c>
      <c r="W36" s="8">
        <v>0</v>
      </c>
      <c r="X36" s="8">
        <v>0</v>
      </c>
      <c r="Y36" s="158"/>
    </row>
    <row r="37" spans="1:25" ht="15">
      <c r="A37" s="161"/>
      <c r="B37" s="155"/>
      <c r="C37" s="138"/>
      <c r="D37" s="80"/>
      <c r="E37" s="80"/>
      <c r="F37" s="80"/>
      <c r="G37" s="80"/>
      <c r="H37" s="80"/>
      <c r="I37" s="80"/>
      <c r="J37" s="80"/>
      <c r="K37" s="80"/>
      <c r="L37" s="12"/>
      <c r="M37" s="12"/>
      <c r="N37" s="52" t="s">
        <v>10</v>
      </c>
      <c r="O37" s="11">
        <f t="shared" si="19"/>
        <v>0</v>
      </c>
      <c r="P37" s="11">
        <f t="shared" si="17"/>
        <v>0</v>
      </c>
      <c r="Q37" s="8">
        <v>0</v>
      </c>
      <c r="R37" s="8">
        <v>0</v>
      </c>
      <c r="S37" s="8">
        <v>0</v>
      </c>
      <c r="T37" s="8">
        <v>0</v>
      </c>
      <c r="U37" s="11">
        <v>0</v>
      </c>
      <c r="V37" s="8">
        <f>6637.4-6637.4</f>
        <v>0</v>
      </c>
      <c r="W37" s="8">
        <v>0</v>
      </c>
      <c r="X37" s="8">
        <v>0</v>
      </c>
      <c r="Y37" s="158"/>
    </row>
    <row r="38" spans="1:25" ht="15">
      <c r="A38" s="161"/>
      <c r="B38" s="155"/>
      <c r="C38" s="138"/>
      <c r="D38" s="80"/>
      <c r="E38" s="80"/>
      <c r="F38" s="80"/>
      <c r="G38" s="80"/>
      <c r="H38" s="80"/>
      <c r="I38" s="80"/>
      <c r="J38" s="80"/>
      <c r="K38" s="80"/>
      <c r="L38" s="13"/>
      <c r="M38" s="13"/>
      <c r="N38" s="80" t="s">
        <v>11</v>
      </c>
      <c r="O38" s="11">
        <f t="shared" si="19"/>
        <v>0</v>
      </c>
      <c r="P38" s="11">
        <f t="shared" si="17"/>
        <v>0</v>
      </c>
      <c r="Q38" s="11">
        <f>2295.1-59.6-955.7-1279.8</f>
        <v>0</v>
      </c>
      <c r="R38" s="11">
        <f>2295.1-59.6-955.7-1279.8</f>
        <v>0</v>
      </c>
      <c r="S38" s="11">
        <v>0</v>
      </c>
      <c r="T38" s="11">
        <v>0</v>
      </c>
      <c r="U38" s="11">
        <f>6885.5-6885.5</f>
        <v>0</v>
      </c>
      <c r="V38" s="11">
        <f>6885.5-6885.5</f>
        <v>0</v>
      </c>
      <c r="W38" s="11">
        <v>0</v>
      </c>
      <c r="X38" s="11">
        <v>0</v>
      </c>
      <c r="Y38" s="158"/>
    </row>
    <row r="39" spans="1:25" ht="15">
      <c r="A39" s="161"/>
      <c r="B39" s="155"/>
      <c r="C39" s="138"/>
      <c r="D39" s="80"/>
      <c r="E39" s="80"/>
      <c r="F39" s="80"/>
      <c r="G39" s="80"/>
      <c r="H39" s="80"/>
      <c r="I39" s="80"/>
      <c r="J39" s="80"/>
      <c r="K39" s="80"/>
      <c r="L39" s="13"/>
      <c r="M39" s="13"/>
      <c r="N39" s="52" t="s">
        <v>12</v>
      </c>
      <c r="O39" s="11">
        <f t="shared" si="19"/>
        <v>0</v>
      </c>
      <c r="P39" s="11">
        <f t="shared" si="17"/>
        <v>0</v>
      </c>
      <c r="Q39" s="11">
        <v>0</v>
      </c>
      <c r="R39" s="11">
        <f>2329.3-2329.3</f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58"/>
    </row>
    <row r="40" spans="1:25" ht="15">
      <c r="A40" s="161"/>
      <c r="B40" s="155"/>
      <c r="C40" s="138"/>
      <c r="D40" s="80"/>
      <c r="E40" s="80"/>
      <c r="F40" s="80"/>
      <c r="G40" s="80"/>
      <c r="H40" s="80"/>
      <c r="I40" s="80"/>
      <c r="J40" s="80"/>
      <c r="K40" s="80"/>
      <c r="L40" s="12"/>
      <c r="M40" s="12"/>
      <c r="N40" s="52" t="s">
        <v>13</v>
      </c>
      <c r="O40" s="11">
        <f t="shared" si="19"/>
        <v>0</v>
      </c>
      <c r="P40" s="11">
        <f t="shared" si="17"/>
        <v>0</v>
      </c>
      <c r="Q40" s="8">
        <v>0</v>
      </c>
      <c r="R40" s="8">
        <v>0</v>
      </c>
      <c r="S40" s="8">
        <v>0</v>
      </c>
      <c r="T40" s="8">
        <v>0</v>
      </c>
      <c r="U40" s="11">
        <v>0</v>
      </c>
      <c r="V40" s="8">
        <v>0</v>
      </c>
      <c r="W40" s="8">
        <v>0</v>
      </c>
      <c r="X40" s="8">
        <v>0</v>
      </c>
      <c r="Y40" s="158"/>
    </row>
    <row r="41" spans="1:25" ht="15">
      <c r="A41" s="161"/>
      <c r="B41" s="155"/>
      <c r="C41" s="138"/>
      <c r="D41" s="80"/>
      <c r="E41" s="80"/>
      <c r="F41" s="80"/>
      <c r="G41" s="80"/>
      <c r="H41" s="80"/>
      <c r="I41" s="80"/>
      <c r="J41" s="80"/>
      <c r="K41" s="80"/>
      <c r="L41" s="12"/>
      <c r="M41" s="12"/>
      <c r="N41" s="13" t="s">
        <v>50</v>
      </c>
      <c r="O41" s="11">
        <f t="shared" si="19"/>
        <v>0</v>
      </c>
      <c r="P41" s="11">
        <f aca="true" t="shared" si="20" ref="P41:P46">R41+T41+V41+X41</f>
        <v>0</v>
      </c>
      <c r="Q41" s="8">
        <v>0</v>
      </c>
      <c r="R41" s="8">
        <v>0</v>
      </c>
      <c r="S41" s="8">
        <v>0</v>
      </c>
      <c r="T41" s="8">
        <v>0</v>
      </c>
      <c r="U41" s="11">
        <v>0</v>
      </c>
      <c r="V41" s="8">
        <v>0</v>
      </c>
      <c r="W41" s="8">
        <v>0</v>
      </c>
      <c r="X41" s="8">
        <v>0</v>
      </c>
      <c r="Y41" s="158"/>
    </row>
    <row r="42" spans="1:25" ht="15">
      <c r="A42" s="161"/>
      <c r="B42" s="155"/>
      <c r="C42" s="138"/>
      <c r="D42" s="80"/>
      <c r="E42" s="80"/>
      <c r="F42" s="80"/>
      <c r="G42" s="80"/>
      <c r="H42" s="80">
        <v>1</v>
      </c>
      <c r="I42" s="80"/>
      <c r="J42" s="80"/>
      <c r="K42" s="80"/>
      <c r="L42" s="12"/>
      <c r="M42" s="13" t="s">
        <v>77</v>
      </c>
      <c r="N42" s="13" t="s">
        <v>57</v>
      </c>
      <c r="O42" s="11">
        <f>Q42+S42+U42</f>
        <v>82430.9</v>
      </c>
      <c r="P42" s="11">
        <f t="shared" si="20"/>
        <v>0</v>
      </c>
      <c r="Q42" s="8">
        <v>82430.9</v>
      </c>
      <c r="R42" s="8">
        <v>0</v>
      </c>
      <c r="S42" s="8">
        <v>0</v>
      </c>
      <c r="T42" s="8">
        <v>0</v>
      </c>
      <c r="U42" s="11">
        <v>0</v>
      </c>
      <c r="V42" s="8">
        <v>0</v>
      </c>
      <c r="W42" s="8">
        <v>0</v>
      </c>
      <c r="X42" s="8">
        <v>0</v>
      </c>
      <c r="Y42" s="158"/>
    </row>
    <row r="43" spans="1:25" ht="15">
      <c r="A43" s="161"/>
      <c r="B43" s="155"/>
      <c r="C43" s="138"/>
      <c r="D43" s="80"/>
      <c r="E43" s="80"/>
      <c r="F43" s="80"/>
      <c r="G43" s="80"/>
      <c r="H43" s="80"/>
      <c r="I43" s="80"/>
      <c r="J43" s="80"/>
      <c r="K43" s="80"/>
      <c r="L43" s="12"/>
      <c r="M43" s="12"/>
      <c r="N43" s="13" t="s">
        <v>58</v>
      </c>
      <c r="O43" s="11">
        <f>Q43+S43+U43</f>
        <v>0</v>
      </c>
      <c r="P43" s="11">
        <f t="shared" si="20"/>
        <v>0</v>
      </c>
      <c r="Q43" s="8">
        <v>0</v>
      </c>
      <c r="R43" s="8">
        <v>0</v>
      </c>
      <c r="S43" s="8">
        <v>0</v>
      </c>
      <c r="T43" s="8">
        <v>0</v>
      </c>
      <c r="U43" s="11">
        <v>0</v>
      </c>
      <c r="V43" s="8">
        <v>0</v>
      </c>
      <c r="W43" s="8">
        <v>0</v>
      </c>
      <c r="X43" s="8">
        <v>0</v>
      </c>
      <c r="Y43" s="158"/>
    </row>
    <row r="44" spans="1:25" ht="15">
      <c r="A44" s="161"/>
      <c r="B44" s="155"/>
      <c r="C44" s="138"/>
      <c r="D44" s="80"/>
      <c r="E44" s="80"/>
      <c r="F44" s="80"/>
      <c r="G44" s="80"/>
      <c r="H44" s="80"/>
      <c r="I44" s="80"/>
      <c r="J44" s="80"/>
      <c r="K44" s="80"/>
      <c r="L44" s="12"/>
      <c r="M44" s="12"/>
      <c r="N44" s="13" t="s">
        <v>59</v>
      </c>
      <c r="O44" s="11">
        <f>Q44+S44+U44</f>
        <v>0</v>
      </c>
      <c r="P44" s="11">
        <f t="shared" si="20"/>
        <v>0</v>
      </c>
      <c r="Q44" s="8">
        <v>0</v>
      </c>
      <c r="R44" s="8">
        <v>0</v>
      </c>
      <c r="S44" s="8">
        <v>0</v>
      </c>
      <c r="T44" s="8">
        <v>0</v>
      </c>
      <c r="U44" s="11">
        <v>0</v>
      </c>
      <c r="V44" s="8">
        <v>0</v>
      </c>
      <c r="W44" s="8">
        <v>0</v>
      </c>
      <c r="X44" s="8">
        <v>0</v>
      </c>
      <c r="Y44" s="158"/>
    </row>
    <row r="45" spans="1:25" ht="15">
      <c r="A45" s="161"/>
      <c r="B45" s="155"/>
      <c r="C45" s="138"/>
      <c r="D45" s="80"/>
      <c r="E45" s="80"/>
      <c r="F45" s="80"/>
      <c r="G45" s="80"/>
      <c r="H45" s="80"/>
      <c r="I45" s="80"/>
      <c r="J45" s="80"/>
      <c r="K45" s="80"/>
      <c r="L45" s="12"/>
      <c r="M45" s="12"/>
      <c r="N45" s="13" t="s">
        <v>60</v>
      </c>
      <c r="O45" s="11">
        <f>Q45+S45+U45</f>
        <v>0</v>
      </c>
      <c r="P45" s="11">
        <f t="shared" si="20"/>
        <v>0</v>
      </c>
      <c r="Q45" s="8">
        <v>0</v>
      </c>
      <c r="R45" s="8">
        <v>0</v>
      </c>
      <c r="S45" s="8">
        <v>0</v>
      </c>
      <c r="T45" s="8">
        <v>0</v>
      </c>
      <c r="U45" s="11">
        <v>0</v>
      </c>
      <c r="V45" s="8">
        <v>0</v>
      </c>
      <c r="W45" s="8">
        <v>0</v>
      </c>
      <c r="X45" s="8">
        <v>0</v>
      </c>
      <c r="Y45" s="158"/>
    </row>
    <row r="46" spans="1:25" ht="15.75" thickBot="1">
      <c r="A46" s="162"/>
      <c r="B46" s="156"/>
      <c r="C46" s="139"/>
      <c r="D46" s="50"/>
      <c r="E46" s="50"/>
      <c r="F46" s="50"/>
      <c r="G46" s="50"/>
      <c r="H46" s="50"/>
      <c r="I46" s="50"/>
      <c r="J46" s="50"/>
      <c r="K46" s="50"/>
      <c r="L46" s="47"/>
      <c r="M46" s="47"/>
      <c r="N46" s="63" t="s">
        <v>61</v>
      </c>
      <c r="O46" s="49">
        <f>Q46+S46+U46</f>
        <v>0</v>
      </c>
      <c r="P46" s="49">
        <f t="shared" si="20"/>
        <v>0</v>
      </c>
      <c r="Q46" s="48">
        <v>0</v>
      </c>
      <c r="R46" s="48">
        <v>0</v>
      </c>
      <c r="S46" s="48">
        <v>0</v>
      </c>
      <c r="T46" s="48">
        <v>0</v>
      </c>
      <c r="U46" s="49">
        <v>0</v>
      </c>
      <c r="V46" s="48">
        <v>0</v>
      </c>
      <c r="W46" s="48">
        <v>0</v>
      </c>
      <c r="X46" s="48">
        <v>0</v>
      </c>
      <c r="Y46" s="159"/>
    </row>
    <row r="47" spans="1:25" ht="15" customHeight="1">
      <c r="A47" s="160" t="s">
        <v>41</v>
      </c>
      <c r="B47" s="154" t="s">
        <v>37</v>
      </c>
      <c r="C47" s="137">
        <v>0.34</v>
      </c>
      <c r="D47" s="79"/>
      <c r="E47" s="79"/>
      <c r="F47" s="79"/>
      <c r="G47" s="79"/>
      <c r="H47" s="79"/>
      <c r="I47" s="79"/>
      <c r="J47" s="79"/>
      <c r="K47" s="79"/>
      <c r="L47" s="44"/>
      <c r="M47" s="44"/>
      <c r="N47" s="81" t="s">
        <v>90</v>
      </c>
      <c r="O47" s="45">
        <f aca="true" t="shared" si="21" ref="O47:O61">Q47+S47+U47</f>
        <v>22435.7</v>
      </c>
      <c r="P47" s="45">
        <f>R47+T47+V47+X47</f>
        <v>22435.7</v>
      </c>
      <c r="Q47" s="45">
        <f>SUM(Q48:Q58)</f>
        <v>22435.7</v>
      </c>
      <c r="R47" s="45">
        <f aca="true" t="shared" si="22" ref="R47:X47">SUM(R48:R58)</f>
        <v>22435.7</v>
      </c>
      <c r="S47" s="45">
        <f t="shared" si="22"/>
        <v>0</v>
      </c>
      <c r="T47" s="45">
        <f t="shared" si="22"/>
        <v>0</v>
      </c>
      <c r="U47" s="45">
        <f t="shared" si="22"/>
        <v>0</v>
      </c>
      <c r="V47" s="45">
        <f t="shared" si="22"/>
        <v>0</v>
      </c>
      <c r="W47" s="45">
        <f t="shared" si="22"/>
        <v>0</v>
      </c>
      <c r="X47" s="45">
        <f t="shared" si="22"/>
        <v>0</v>
      </c>
      <c r="Y47" s="221" t="s">
        <v>25</v>
      </c>
    </row>
    <row r="48" spans="1:25" ht="15">
      <c r="A48" s="161"/>
      <c r="B48" s="155"/>
      <c r="C48" s="138"/>
      <c r="D48" s="80"/>
      <c r="E48" s="80"/>
      <c r="F48" s="80"/>
      <c r="G48" s="80"/>
      <c r="H48" s="80"/>
      <c r="I48" s="80"/>
      <c r="J48" s="80"/>
      <c r="K48" s="80"/>
      <c r="L48" s="12"/>
      <c r="M48" s="12"/>
      <c r="N48" s="52" t="s">
        <v>9</v>
      </c>
      <c r="O48" s="11">
        <f t="shared" si="21"/>
        <v>0</v>
      </c>
      <c r="P48" s="11">
        <f aca="true" t="shared" si="23" ref="P48:P71">R48+T48+V48+X48</f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222"/>
    </row>
    <row r="49" spans="1:25" ht="15">
      <c r="A49" s="161"/>
      <c r="B49" s="155"/>
      <c r="C49" s="138"/>
      <c r="D49" s="80"/>
      <c r="E49" s="80"/>
      <c r="F49" s="80"/>
      <c r="G49" s="80"/>
      <c r="H49" s="80"/>
      <c r="I49" s="80"/>
      <c r="J49" s="80"/>
      <c r="K49" s="80"/>
      <c r="L49" s="12"/>
      <c r="M49" s="12"/>
      <c r="N49" s="52" t="s">
        <v>10</v>
      </c>
      <c r="O49" s="11">
        <f t="shared" si="21"/>
        <v>0</v>
      </c>
      <c r="P49" s="11">
        <f t="shared" si="23"/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222"/>
    </row>
    <row r="50" spans="1:25" ht="20.25" customHeight="1">
      <c r="A50" s="161"/>
      <c r="B50" s="155"/>
      <c r="C50" s="138"/>
      <c r="D50" s="80"/>
      <c r="E50" s="80"/>
      <c r="F50" s="80"/>
      <c r="G50" s="80"/>
      <c r="H50" s="80"/>
      <c r="I50" s="80"/>
      <c r="J50" s="80"/>
      <c r="K50" s="80"/>
      <c r="L50" s="13" t="s">
        <v>53</v>
      </c>
      <c r="M50" s="13" t="s">
        <v>76</v>
      </c>
      <c r="N50" s="52" t="s">
        <v>11</v>
      </c>
      <c r="O50" s="11">
        <f t="shared" si="21"/>
        <v>444.5</v>
      </c>
      <c r="P50" s="11">
        <f t="shared" si="23"/>
        <v>444.5</v>
      </c>
      <c r="Q50" s="8">
        <f>1105.8-661.3</f>
        <v>444.5</v>
      </c>
      <c r="R50" s="8">
        <f>1105.8-661.3</f>
        <v>444.5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222"/>
    </row>
    <row r="51" spans="1:25" ht="15">
      <c r="A51" s="161"/>
      <c r="B51" s="155"/>
      <c r="C51" s="138"/>
      <c r="D51" s="80"/>
      <c r="E51" s="80"/>
      <c r="F51" s="80"/>
      <c r="G51" s="80"/>
      <c r="H51" s="80"/>
      <c r="I51" s="80"/>
      <c r="J51" s="80"/>
      <c r="K51" s="80"/>
      <c r="L51" s="13"/>
      <c r="M51" s="13"/>
      <c r="N51" s="52" t="s">
        <v>12</v>
      </c>
      <c r="O51" s="11">
        <f t="shared" si="21"/>
        <v>0</v>
      </c>
      <c r="P51" s="11">
        <f t="shared" si="23"/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222"/>
    </row>
    <row r="52" spans="1:25" ht="30">
      <c r="A52" s="161"/>
      <c r="B52" s="155"/>
      <c r="C52" s="138"/>
      <c r="D52" s="80"/>
      <c r="E52" s="80"/>
      <c r="F52" s="80"/>
      <c r="G52" s="80"/>
      <c r="H52" s="80"/>
      <c r="I52" s="80"/>
      <c r="J52" s="80"/>
      <c r="K52" s="80"/>
      <c r="L52" s="80" t="s">
        <v>53</v>
      </c>
      <c r="M52" s="80" t="s">
        <v>77</v>
      </c>
      <c r="N52" s="80" t="s">
        <v>13</v>
      </c>
      <c r="O52" s="11">
        <f>Q52+S52+U52</f>
        <v>21991.2</v>
      </c>
      <c r="P52" s="11">
        <f>R52+T52+V52+X52</f>
        <v>21991.2</v>
      </c>
      <c r="Q52" s="11">
        <f>22935.1-305.1-2622+1984.8-1.6</f>
        <v>21991.2</v>
      </c>
      <c r="R52" s="11">
        <f>22935.1-305.1-2622+1984.8-1.6</f>
        <v>21991.2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222"/>
    </row>
    <row r="53" spans="1:25" ht="15">
      <c r="A53" s="161"/>
      <c r="B53" s="155"/>
      <c r="C53" s="138"/>
      <c r="D53" s="80"/>
      <c r="E53" s="80"/>
      <c r="F53" s="80"/>
      <c r="G53" s="80"/>
      <c r="H53" s="80"/>
      <c r="I53" s="80"/>
      <c r="J53" s="80"/>
      <c r="K53" s="80"/>
      <c r="L53" s="12"/>
      <c r="M53" s="12"/>
      <c r="N53" s="52" t="s">
        <v>50</v>
      </c>
      <c r="O53" s="11">
        <f t="shared" si="21"/>
        <v>0</v>
      </c>
      <c r="P53" s="11">
        <f t="shared" si="23"/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222"/>
    </row>
    <row r="54" spans="1:25" ht="15">
      <c r="A54" s="161"/>
      <c r="B54" s="155"/>
      <c r="C54" s="138"/>
      <c r="D54" s="80"/>
      <c r="E54" s="80"/>
      <c r="F54" s="80"/>
      <c r="G54" s="80"/>
      <c r="H54" s="80"/>
      <c r="I54" s="80"/>
      <c r="J54" s="80"/>
      <c r="K54" s="80"/>
      <c r="L54" s="12"/>
      <c r="M54" s="12"/>
      <c r="N54" s="52" t="s">
        <v>57</v>
      </c>
      <c r="O54" s="11">
        <f t="shared" si="21"/>
        <v>0</v>
      </c>
      <c r="P54" s="11">
        <f t="shared" si="23"/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222"/>
    </row>
    <row r="55" spans="1:25" ht="15">
      <c r="A55" s="161"/>
      <c r="B55" s="155"/>
      <c r="C55" s="138"/>
      <c r="D55" s="80"/>
      <c r="E55" s="80"/>
      <c r="F55" s="80"/>
      <c r="G55" s="80"/>
      <c r="H55" s="80"/>
      <c r="I55" s="80"/>
      <c r="J55" s="80"/>
      <c r="K55" s="80"/>
      <c r="L55" s="12"/>
      <c r="M55" s="12"/>
      <c r="N55" s="52" t="s">
        <v>58</v>
      </c>
      <c r="O55" s="11">
        <f t="shared" si="21"/>
        <v>0</v>
      </c>
      <c r="P55" s="11">
        <f t="shared" si="23"/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222"/>
    </row>
    <row r="56" spans="1:25" ht="15">
      <c r="A56" s="161"/>
      <c r="B56" s="155"/>
      <c r="C56" s="138"/>
      <c r="D56" s="80"/>
      <c r="E56" s="80"/>
      <c r="F56" s="80"/>
      <c r="G56" s="80"/>
      <c r="H56" s="80"/>
      <c r="I56" s="80"/>
      <c r="J56" s="80"/>
      <c r="K56" s="80"/>
      <c r="L56" s="12"/>
      <c r="M56" s="12"/>
      <c r="N56" s="52" t="s">
        <v>59</v>
      </c>
      <c r="O56" s="11">
        <f t="shared" si="21"/>
        <v>0</v>
      </c>
      <c r="P56" s="11">
        <f t="shared" si="23"/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222"/>
    </row>
    <row r="57" spans="1:25" ht="15">
      <c r="A57" s="161"/>
      <c r="B57" s="155"/>
      <c r="C57" s="138"/>
      <c r="D57" s="80"/>
      <c r="E57" s="80"/>
      <c r="F57" s="80"/>
      <c r="G57" s="80"/>
      <c r="H57" s="80"/>
      <c r="I57" s="80"/>
      <c r="J57" s="80"/>
      <c r="K57" s="80"/>
      <c r="L57" s="12"/>
      <c r="M57" s="12"/>
      <c r="N57" s="52" t="s">
        <v>60</v>
      </c>
      <c r="O57" s="11">
        <f t="shared" si="21"/>
        <v>0</v>
      </c>
      <c r="P57" s="11">
        <f t="shared" si="23"/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222"/>
    </row>
    <row r="58" spans="1:25" ht="15.75" thickBot="1">
      <c r="A58" s="162"/>
      <c r="B58" s="156"/>
      <c r="C58" s="139"/>
      <c r="D58" s="50"/>
      <c r="E58" s="50"/>
      <c r="F58" s="50"/>
      <c r="G58" s="50"/>
      <c r="H58" s="50"/>
      <c r="I58" s="50"/>
      <c r="J58" s="50"/>
      <c r="K58" s="50"/>
      <c r="L58" s="47"/>
      <c r="M58" s="47"/>
      <c r="N58" s="53" t="s">
        <v>61</v>
      </c>
      <c r="O58" s="49">
        <f t="shared" si="21"/>
        <v>0</v>
      </c>
      <c r="P58" s="49">
        <f t="shared" si="23"/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223"/>
    </row>
    <row r="59" spans="1:25" ht="15" customHeight="1">
      <c r="A59" s="160" t="s">
        <v>39</v>
      </c>
      <c r="B59" s="154" t="s">
        <v>51</v>
      </c>
      <c r="C59" s="137">
        <v>0.335</v>
      </c>
      <c r="D59" s="79"/>
      <c r="E59" s="79"/>
      <c r="F59" s="79"/>
      <c r="G59" s="79"/>
      <c r="H59" s="79"/>
      <c r="I59" s="79"/>
      <c r="J59" s="79"/>
      <c r="K59" s="79"/>
      <c r="L59" s="44"/>
      <c r="M59" s="44"/>
      <c r="N59" s="81" t="s">
        <v>90</v>
      </c>
      <c r="O59" s="45">
        <f t="shared" si="21"/>
        <v>24822.8</v>
      </c>
      <c r="P59" s="45">
        <f t="shared" si="23"/>
        <v>1984</v>
      </c>
      <c r="Q59" s="45">
        <f>SUM(Q60:Q70)</f>
        <v>24822.8</v>
      </c>
      <c r="R59" s="45">
        <f aca="true" t="shared" si="24" ref="R59:X59">SUM(R60:R70)</f>
        <v>1984</v>
      </c>
      <c r="S59" s="45">
        <f t="shared" si="24"/>
        <v>0</v>
      </c>
      <c r="T59" s="45">
        <f t="shared" si="24"/>
        <v>0</v>
      </c>
      <c r="U59" s="45">
        <f t="shared" si="24"/>
        <v>0</v>
      </c>
      <c r="V59" s="45">
        <f t="shared" si="24"/>
        <v>0</v>
      </c>
      <c r="W59" s="45">
        <f t="shared" si="24"/>
        <v>0</v>
      </c>
      <c r="X59" s="45">
        <f t="shared" si="24"/>
        <v>0</v>
      </c>
      <c r="Y59" s="221" t="s">
        <v>25</v>
      </c>
    </row>
    <row r="60" spans="1:25" ht="15">
      <c r="A60" s="161"/>
      <c r="B60" s="155"/>
      <c r="C60" s="138"/>
      <c r="D60" s="80"/>
      <c r="E60" s="80"/>
      <c r="F60" s="80"/>
      <c r="G60" s="80"/>
      <c r="H60" s="80"/>
      <c r="I60" s="80"/>
      <c r="J60" s="80"/>
      <c r="K60" s="80"/>
      <c r="L60" s="12"/>
      <c r="M60" s="12"/>
      <c r="N60" s="52" t="s">
        <v>9</v>
      </c>
      <c r="O60" s="11">
        <f t="shared" si="21"/>
        <v>0</v>
      </c>
      <c r="P60" s="11">
        <f t="shared" si="23"/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222"/>
    </row>
    <row r="61" spans="1:25" ht="15">
      <c r="A61" s="161"/>
      <c r="B61" s="155"/>
      <c r="C61" s="138"/>
      <c r="D61" s="80"/>
      <c r="E61" s="80"/>
      <c r="F61" s="80"/>
      <c r="G61" s="80"/>
      <c r="H61" s="80"/>
      <c r="I61" s="80"/>
      <c r="J61" s="80"/>
      <c r="K61" s="80"/>
      <c r="L61" s="12"/>
      <c r="M61" s="12"/>
      <c r="N61" s="52" t="s">
        <v>10</v>
      </c>
      <c r="O61" s="11">
        <f t="shared" si="21"/>
        <v>0</v>
      </c>
      <c r="P61" s="11">
        <f t="shared" si="23"/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222"/>
    </row>
    <row r="62" spans="1:25" ht="15">
      <c r="A62" s="161"/>
      <c r="B62" s="155"/>
      <c r="C62" s="138"/>
      <c r="D62" s="80"/>
      <c r="E62" s="80"/>
      <c r="F62" s="80"/>
      <c r="G62" s="80"/>
      <c r="H62" s="80"/>
      <c r="I62" s="80"/>
      <c r="J62" s="80"/>
      <c r="K62" s="80"/>
      <c r="L62" s="12"/>
      <c r="M62" s="12"/>
      <c r="N62" s="52" t="s">
        <v>11</v>
      </c>
      <c r="O62" s="11">
        <f aca="true" t="shared" si="25" ref="O62:O70">Q62+S62+U62</f>
        <v>0</v>
      </c>
      <c r="P62" s="11">
        <f t="shared" si="23"/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222"/>
    </row>
    <row r="63" spans="1:25" ht="17.25" customHeight="1">
      <c r="A63" s="161"/>
      <c r="B63" s="155"/>
      <c r="C63" s="13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52" t="s">
        <v>12</v>
      </c>
      <c r="O63" s="11">
        <f t="shared" si="25"/>
        <v>0</v>
      </c>
      <c r="P63" s="11">
        <f t="shared" si="23"/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222"/>
    </row>
    <row r="64" spans="1:25" ht="21" customHeight="1">
      <c r="A64" s="161"/>
      <c r="B64" s="155"/>
      <c r="C64" s="13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 t="s">
        <v>13</v>
      </c>
      <c r="O64" s="11">
        <f t="shared" si="25"/>
        <v>0</v>
      </c>
      <c r="P64" s="11">
        <f t="shared" si="23"/>
        <v>0</v>
      </c>
      <c r="Q64" s="11">
        <f>1984-1984</f>
        <v>0</v>
      </c>
      <c r="R64" s="11">
        <f>1984-1984</f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222"/>
    </row>
    <row r="65" spans="1:25" ht="18" customHeight="1">
      <c r="A65" s="161"/>
      <c r="B65" s="155"/>
      <c r="C65" s="138"/>
      <c r="D65" s="80">
        <v>1</v>
      </c>
      <c r="E65" s="80">
        <v>1</v>
      </c>
      <c r="F65" s="80"/>
      <c r="G65" s="80"/>
      <c r="H65" s="80"/>
      <c r="I65" s="80"/>
      <c r="J65" s="80"/>
      <c r="K65" s="80"/>
      <c r="L65" s="80" t="s">
        <v>53</v>
      </c>
      <c r="M65" s="80" t="s">
        <v>76</v>
      </c>
      <c r="N65" s="80" t="s">
        <v>50</v>
      </c>
      <c r="O65" s="11">
        <f t="shared" si="25"/>
        <v>1984</v>
      </c>
      <c r="P65" s="11">
        <f t="shared" si="23"/>
        <v>1984</v>
      </c>
      <c r="Q65" s="11">
        <v>1984</v>
      </c>
      <c r="R65" s="11">
        <v>1984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222"/>
    </row>
    <row r="66" spans="1:25" ht="15">
      <c r="A66" s="161"/>
      <c r="B66" s="155"/>
      <c r="C66" s="138"/>
      <c r="D66" s="80"/>
      <c r="E66" s="80"/>
      <c r="F66" s="80"/>
      <c r="G66" s="80"/>
      <c r="H66" s="80">
        <v>1</v>
      </c>
      <c r="I66" s="80"/>
      <c r="J66" s="80"/>
      <c r="K66" s="80"/>
      <c r="L66" s="12"/>
      <c r="M66" s="13" t="s">
        <v>77</v>
      </c>
      <c r="N66" s="13" t="s">
        <v>57</v>
      </c>
      <c r="O66" s="11">
        <f>Q66+S66+U66</f>
        <v>22838.8</v>
      </c>
      <c r="P66" s="11">
        <f>R66+T66+V66+X66</f>
        <v>0</v>
      </c>
      <c r="Q66" s="8">
        <v>22838.8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222"/>
    </row>
    <row r="67" spans="1:25" ht="15">
      <c r="A67" s="161"/>
      <c r="B67" s="155"/>
      <c r="C67" s="138"/>
      <c r="D67" s="80"/>
      <c r="E67" s="80"/>
      <c r="F67" s="80"/>
      <c r="G67" s="80"/>
      <c r="H67" s="80"/>
      <c r="I67" s="80"/>
      <c r="J67" s="80"/>
      <c r="K67" s="80"/>
      <c r="L67" s="12"/>
      <c r="M67" s="12"/>
      <c r="N67" s="13" t="s">
        <v>58</v>
      </c>
      <c r="O67" s="11">
        <f t="shared" si="25"/>
        <v>0</v>
      </c>
      <c r="P67" s="11">
        <f t="shared" si="23"/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222"/>
    </row>
    <row r="68" spans="1:25" ht="15">
      <c r="A68" s="161"/>
      <c r="B68" s="155"/>
      <c r="C68" s="138"/>
      <c r="D68" s="80"/>
      <c r="E68" s="80"/>
      <c r="F68" s="80"/>
      <c r="G68" s="80"/>
      <c r="H68" s="80"/>
      <c r="I68" s="80"/>
      <c r="J68" s="80"/>
      <c r="K68" s="80"/>
      <c r="L68" s="12"/>
      <c r="M68" s="12"/>
      <c r="N68" s="13" t="s">
        <v>59</v>
      </c>
      <c r="O68" s="11">
        <f t="shared" si="25"/>
        <v>0</v>
      </c>
      <c r="P68" s="11">
        <f t="shared" si="23"/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222"/>
    </row>
    <row r="69" spans="1:25" ht="15">
      <c r="A69" s="161"/>
      <c r="B69" s="155"/>
      <c r="C69" s="138"/>
      <c r="D69" s="80"/>
      <c r="E69" s="80"/>
      <c r="F69" s="80"/>
      <c r="G69" s="80"/>
      <c r="H69" s="80"/>
      <c r="I69" s="80"/>
      <c r="J69" s="80"/>
      <c r="K69" s="80"/>
      <c r="L69" s="12"/>
      <c r="M69" s="12"/>
      <c r="N69" s="13" t="s">
        <v>60</v>
      </c>
      <c r="O69" s="11">
        <f t="shared" si="25"/>
        <v>0</v>
      </c>
      <c r="P69" s="11">
        <f t="shared" si="23"/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222"/>
    </row>
    <row r="70" spans="1:25" ht="15.75" thickBot="1">
      <c r="A70" s="162"/>
      <c r="B70" s="156"/>
      <c r="C70" s="139"/>
      <c r="D70" s="50"/>
      <c r="E70" s="50"/>
      <c r="F70" s="50"/>
      <c r="G70" s="50"/>
      <c r="H70" s="50"/>
      <c r="I70" s="50"/>
      <c r="J70" s="50"/>
      <c r="K70" s="50"/>
      <c r="L70" s="47"/>
      <c r="M70" s="47"/>
      <c r="N70" s="63" t="s">
        <v>61</v>
      </c>
      <c r="O70" s="49">
        <f t="shared" si="25"/>
        <v>0</v>
      </c>
      <c r="P70" s="49">
        <f t="shared" si="23"/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223"/>
    </row>
    <row r="71" spans="1:25" ht="15" customHeight="1">
      <c r="A71" s="160" t="s">
        <v>62</v>
      </c>
      <c r="B71" s="154" t="s">
        <v>55</v>
      </c>
      <c r="C71" s="137">
        <v>0.152</v>
      </c>
      <c r="D71" s="79"/>
      <c r="E71" s="79"/>
      <c r="F71" s="79"/>
      <c r="G71" s="79"/>
      <c r="H71" s="79"/>
      <c r="I71" s="79"/>
      <c r="J71" s="79"/>
      <c r="K71" s="79"/>
      <c r="L71" s="44"/>
      <c r="M71" s="44"/>
      <c r="N71" s="81" t="s">
        <v>8</v>
      </c>
      <c r="O71" s="45">
        <f aca="true" t="shared" si="26" ref="O71:O77">Q71+S71+U71</f>
        <v>199.6</v>
      </c>
      <c r="P71" s="45">
        <f t="shared" si="23"/>
        <v>199.6</v>
      </c>
      <c r="Q71" s="59">
        <f>SUM(Q72:Q82)</f>
        <v>199.6</v>
      </c>
      <c r="R71" s="59">
        <f aca="true" t="shared" si="27" ref="R71:X71">SUM(R72:R82)</f>
        <v>199.6</v>
      </c>
      <c r="S71" s="59">
        <f t="shared" si="27"/>
        <v>0</v>
      </c>
      <c r="T71" s="59">
        <f t="shared" si="27"/>
        <v>0</v>
      </c>
      <c r="U71" s="59">
        <f t="shared" si="27"/>
        <v>0</v>
      </c>
      <c r="V71" s="59">
        <f t="shared" si="27"/>
        <v>0</v>
      </c>
      <c r="W71" s="59">
        <f t="shared" si="27"/>
        <v>0</v>
      </c>
      <c r="X71" s="59">
        <f t="shared" si="27"/>
        <v>0</v>
      </c>
      <c r="Y71" s="168" t="s">
        <v>25</v>
      </c>
    </row>
    <row r="72" spans="1:25" ht="15">
      <c r="A72" s="161"/>
      <c r="B72" s="155"/>
      <c r="C72" s="138"/>
      <c r="D72" s="80"/>
      <c r="E72" s="80"/>
      <c r="F72" s="80"/>
      <c r="G72" s="80"/>
      <c r="H72" s="80"/>
      <c r="I72" s="80"/>
      <c r="J72" s="80"/>
      <c r="K72" s="80"/>
      <c r="L72" s="12"/>
      <c r="M72" s="12"/>
      <c r="N72" s="52" t="s">
        <v>9</v>
      </c>
      <c r="O72" s="8">
        <f t="shared" si="26"/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169"/>
    </row>
    <row r="73" spans="1:25" ht="15">
      <c r="A73" s="161"/>
      <c r="B73" s="155"/>
      <c r="C73" s="138"/>
      <c r="D73" s="80"/>
      <c r="E73" s="80"/>
      <c r="F73" s="80"/>
      <c r="G73" s="80"/>
      <c r="H73" s="80"/>
      <c r="I73" s="80"/>
      <c r="J73" s="80"/>
      <c r="K73" s="80"/>
      <c r="L73" s="12"/>
      <c r="M73" s="12"/>
      <c r="N73" s="52" t="s">
        <v>10</v>
      </c>
      <c r="O73" s="8">
        <f t="shared" si="26"/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169"/>
    </row>
    <row r="74" spans="1:25" ht="15">
      <c r="A74" s="161"/>
      <c r="B74" s="155"/>
      <c r="C74" s="138"/>
      <c r="D74" s="80"/>
      <c r="E74" s="80"/>
      <c r="F74" s="80"/>
      <c r="G74" s="80"/>
      <c r="H74" s="80"/>
      <c r="I74" s="80"/>
      <c r="J74" s="80"/>
      <c r="K74" s="80"/>
      <c r="L74" s="12"/>
      <c r="M74" s="12"/>
      <c r="N74" s="52" t="s">
        <v>11</v>
      </c>
      <c r="O74" s="8">
        <f t="shared" si="26"/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169"/>
    </row>
    <row r="75" spans="1:25" ht="15">
      <c r="A75" s="161"/>
      <c r="B75" s="155"/>
      <c r="C75" s="138"/>
      <c r="D75" s="80"/>
      <c r="E75" s="80"/>
      <c r="F75" s="80"/>
      <c r="G75" s="80"/>
      <c r="H75" s="80"/>
      <c r="I75" s="80"/>
      <c r="J75" s="80"/>
      <c r="K75" s="80"/>
      <c r="L75" s="13" t="s">
        <v>56</v>
      </c>
      <c r="M75" s="13" t="s">
        <v>76</v>
      </c>
      <c r="N75" s="52" t="s">
        <v>12</v>
      </c>
      <c r="O75" s="8">
        <f t="shared" si="26"/>
        <v>199.6</v>
      </c>
      <c r="P75" s="8">
        <f>R75+T75+V75</f>
        <v>199.6</v>
      </c>
      <c r="Q75" s="8">
        <v>199.6</v>
      </c>
      <c r="R75" s="8">
        <v>199.6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169"/>
    </row>
    <row r="76" spans="1:25" ht="15">
      <c r="A76" s="161"/>
      <c r="B76" s="155"/>
      <c r="C76" s="138"/>
      <c r="D76" s="80"/>
      <c r="E76" s="80"/>
      <c r="F76" s="80"/>
      <c r="G76" s="80"/>
      <c r="H76" s="80"/>
      <c r="I76" s="80"/>
      <c r="J76" s="80"/>
      <c r="K76" s="80"/>
      <c r="L76" s="12"/>
      <c r="M76" s="12"/>
      <c r="N76" s="52" t="s">
        <v>13</v>
      </c>
      <c r="O76" s="8">
        <f t="shared" si="26"/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169"/>
    </row>
    <row r="77" spans="1:25" ht="15">
      <c r="A77" s="161"/>
      <c r="B77" s="155"/>
      <c r="C77" s="138"/>
      <c r="D77" s="80"/>
      <c r="E77" s="80"/>
      <c r="F77" s="80"/>
      <c r="G77" s="80"/>
      <c r="H77" s="80"/>
      <c r="I77" s="80"/>
      <c r="J77" s="80"/>
      <c r="K77" s="80"/>
      <c r="L77" s="12"/>
      <c r="M77" s="12"/>
      <c r="N77" s="52" t="s">
        <v>50</v>
      </c>
      <c r="O77" s="8">
        <f t="shared" si="26"/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169"/>
    </row>
    <row r="78" spans="1:25" ht="15">
      <c r="A78" s="161"/>
      <c r="B78" s="155"/>
      <c r="C78" s="138"/>
      <c r="D78" s="80"/>
      <c r="E78" s="80"/>
      <c r="F78" s="80"/>
      <c r="G78" s="80"/>
      <c r="H78" s="80"/>
      <c r="I78" s="80"/>
      <c r="J78" s="80"/>
      <c r="K78" s="80"/>
      <c r="L78" s="12"/>
      <c r="M78" s="12"/>
      <c r="N78" s="52" t="s">
        <v>57</v>
      </c>
      <c r="O78" s="8">
        <f>Q78+S78+U78</f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169"/>
    </row>
    <row r="79" spans="1:25" ht="15">
      <c r="A79" s="161"/>
      <c r="B79" s="155"/>
      <c r="C79" s="138"/>
      <c r="D79" s="80"/>
      <c r="E79" s="80"/>
      <c r="F79" s="80"/>
      <c r="G79" s="80"/>
      <c r="H79" s="80"/>
      <c r="I79" s="80"/>
      <c r="J79" s="80"/>
      <c r="K79" s="80"/>
      <c r="L79" s="12"/>
      <c r="M79" s="12"/>
      <c r="N79" s="52" t="s">
        <v>58</v>
      </c>
      <c r="O79" s="8">
        <f>Q79+S79+U79</f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169"/>
    </row>
    <row r="80" spans="1:25" ht="15">
      <c r="A80" s="161"/>
      <c r="B80" s="155"/>
      <c r="C80" s="138"/>
      <c r="D80" s="80"/>
      <c r="E80" s="80"/>
      <c r="F80" s="80"/>
      <c r="G80" s="80"/>
      <c r="H80" s="80"/>
      <c r="I80" s="80"/>
      <c r="J80" s="80"/>
      <c r="K80" s="80"/>
      <c r="L80" s="12"/>
      <c r="M80" s="12"/>
      <c r="N80" s="52" t="s">
        <v>59</v>
      </c>
      <c r="O80" s="8">
        <f>Q80+S80+U80</f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169"/>
    </row>
    <row r="81" spans="1:25" ht="15">
      <c r="A81" s="161"/>
      <c r="B81" s="155"/>
      <c r="C81" s="138"/>
      <c r="D81" s="80"/>
      <c r="E81" s="80"/>
      <c r="F81" s="80"/>
      <c r="G81" s="80"/>
      <c r="H81" s="80"/>
      <c r="I81" s="80"/>
      <c r="J81" s="80"/>
      <c r="K81" s="80"/>
      <c r="L81" s="12"/>
      <c r="M81" s="12"/>
      <c r="N81" s="52" t="s">
        <v>60</v>
      </c>
      <c r="O81" s="8">
        <f>Q81+S81+U81</f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169"/>
    </row>
    <row r="82" spans="1:25" ht="15.75" thickBot="1">
      <c r="A82" s="162"/>
      <c r="B82" s="156"/>
      <c r="C82" s="139"/>
      <c r="D82" s="50"/>
      <c r="E82" s="50"/>
      <c r="F82" s="50"/>
      <c r="G82" s="50"/>
      <c r="H82" s="50"/>
      <c r="I82" s="50"/>
      <c r="J82" s="50"/>
      <c r="K82" s="50"/>
      <c r="L82" s="47"/>
      <c r="M82" s="47"/>
      <c r="N82" s="53" t="s">
        <v>61</v>
      </c>
      <c r="O82" s="48">
        <f>Q82+S82+U82</f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48">
        <v>0</v>
      </c>
      <c r="X82" s="48">
        <v>0</v>
      </c>
      <c r="Y82" s="170"/>
    </row>
    <row r="83" spans="1:25" ht="15" customHeight="1">
      <c r="A83" s="160" t="s">
        <v>40</v>
      </c>
      <c r="B83" s="154" t="s">
        <v>78</v>
      </c>
      <c r="C83" s="137">
        <v>0.931</v>
      </c>
      <c r="D83" s="79"/>
      <c r="E83" s="79"/>
      <c r="F83" s="79"/>
      <c r="G83" s="79"/>
      <c r="H83" s="79"/>
      <c r="I83" s="79"/>
      <c r="J83" s="79"/>
      <c r="K83" s="79"/>
      <c r="L83" s="60"/>
      <c r="M83" s="60"/>
      <c r="N83" s="81" t="s">
        <v>90</v>
      </c>
      <c r="O83" s="45">
        <f aca="true" t="shared" si="28" ref="O83:O95">Q83+S83+U83</f>
        <v>243573.6</v>
      </c>
      <c r="P83" s="45">
        <f aca="true" t="shared" si="29" ref="P83:P119">R83+T83+V83+X83</f>
        <v>160780.6</v>
      </c>
      <c r="Q83" s="45">
        <f>SUM(Q84:Q95)</f>
        <v>87839.1</v>
      </c>
      <c r="R83" s="45">
        <f aca="true" t="shared" si="30" ref="R83:X83">SUM(R84:R95)</f>
        <v>5046.1</v>
      </c>
      <c r="S83" s="45">
        <f t="shared" si="30"/>
        <v>155734.5</v>
      </c>
      <c r="T83" s="45">
        <f t="shared" si="30"/>
        <v>155734.5</v>
      </c>
      <c r="U83" s="45">
        <f t="shared" si="30"/>
        <v>0</v>
      </c>
      <c r="V83" s="45">
        <f t="shared" si="30"/>
        <v>0</v>
      </c>
      <c r="W83" s="45">
        <f t="shared" si="30"/>
        <v>0</v>
      </c>
      <c r="X83" s="45">
        <f t="shared" si="30"/>
        <v>0</v>
      </c>
      <c r="Y83" s="157" t="s">
        <v>25</v>
      </c>
    </row>
    <row r="84" spans="1:25" ht="15">
      <c r="A84" s="161"/>
      <c r="B84" s="155"/>
      <c r="C84" s="138"/>
      <c r="D84" s="80"/>
      <c r="E84" s="80"/>
      <c r="F84" s="80"/>
      <c r="G84" s="80"/>
      <c r="H84" s="80"/>
      <c r="I84" s="80"/>
      <c r="J84" s="80"/>
      <c r="K84" s="80"/>
      <c r="L84" s="43"/>
      <c r="M84" s="13" t="s">
        <v>76</v>
      </c>
      <c r="N84" s="52" t="s">
        <v>9</v>
      </c>
      <c r="O84" s="11">
        <f t="shared" si="28"/>
        <v>818.7000000000007</v>
      </c>
      <c r="P84" s="11">
        <f t="shared" si="29"/>
        <v>818.7000000000007</v>
      </c>
      <c r="Q84" s="8">
        <f>12800-100-11881.3</f>
        <v>818.7000000000007</v>
      </c>
      <c r="R84" s="8">
        <f>12800-100-11881.3</f>
        <v>818.7000000000007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158"/>
    </row>
    <row r="85" spans="1:25" ht="15">
      <c r="A85" s="161"/>
      <c r="B85" s="155"/>
      <c r="C85" s="138"/>
      <c r="D85" s="80"/>
      <c r="E85" s="80"/>
      <c r="F85" s="80"/>
      <c r="G85" s="80"/>
      <c r="H85" s="80"/>
      <c r="I85" s="80"/>
      <c r="J85" s="80"/>
      <c r="K85" s="80"/>
      <c r="L85" s="43"/>
      <c r="M85" s="13" t="s">
        <v>77</v>
      </c>
      <c r="N85" s="52" t="s">
        <v>9</v>
      </c>
      <c r="O85" s="11">
        <f>Q85+S85+U85</f>
        <v>155734.5</v>
      </c>
      <c r="P85" s="11">
        <f>R85+T85+V85+X85</f>
        <v>155734.5</v>
      </c>
      <c r="Q85" s="8">
        <v>0</v>
      </c>
      <c r="R85" s="8">
        <v>0</v>
      </c>
      <c r="S85" s="8">
        <f>154919.7+814.8</f>
        <v>155734.5</v>
      </c>
      <c r="T85" s="8">
        <f>154919.7+814.8</f>
        <v>155734.5</v>
      </c>
      <c r="U85" s="8"/>
      <c r="V85" s="8"/>
      <c r="W85" s="8"/>
      <c r="X85" s="8"/>
      <c r="Y85" s="158"/>
    </row>
    <row r="86" spans="1:25" ht="15">
      <c r="A86" s="161"/>
      <c r="B86" s="155"/>
      <c r="C86" s="138"/>
      <c r="D86" s="80"/>
      <c r="E86" s="80"/>
      <c r="F86" s="80"/>
      <c r="G86" s="80"/>
      <c r="H86" s="80"/>
      <c r="I86" s="80"/>
      <c r="J86" s="80"/>
      <c r="K86" s="80"/>
      <c r="L86" s="43"/>
      <c r="M86" s="13" t="s">
        <v>76</v>
      </c>
      <c r="N86" s="52" t="s">
        <v>10</v>
      </c>
      <c r="O86" s="11">
        <f t="shared" si="28"/>
        <v>4227.4</v>
      </c>
      <c r="P86" s="11">
        <f t="shared" si="29"/>
        <v>4227.4</v>
      </c>
      <c r="Q86" s="8">
        <v>4227.4</v>
      </c>
      <c r="R86" s="8">
        <v>4227.4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158"/>
    </row>
    <row r="87" spans="1:25" ht="15">
      <c r="A87" s="161"/>
      <c r="B87" s="155"/>
      <c r="C87" s="138"/>
      <c r="D87" s="80"/>
      <c r="E87" s="80"/>
      <c r="F87" s="80"/>
      <c r="G87" s="80"/>
      <c r="H87" s="80"/>
      <c r="I87" s="80"/>
      <c r="J87" s="80"/>
      <c r="K87" s="80"/>
      <c r="L87" s="43"/>
      <c r="M87" s="43"/>
      <c r="N87" s="52" t="s">
        <v>11</v>
      </c>
      <c r="O87" s="11">
        <f t="shared" si="28"/>
        <v>0</v>
      </c>
      <c r="P87" s="11">
        <f t="shared" si="29"/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158"/>
    </row>
    <row r="88" spans="1:25" ht="15">
      <c r="A88" s="161"/>
      <c r="B88" s="155"/>
      <c r="C88" s="138"/>
      <c r="D88" s="80"/>
      <c r="E88" s="80"/>
      <c r="F88" s="80"/>
      <c r="G88" s="80"/>
      <c r="H88" s="80"/>
      <c r="I88" s="80"/>
      <c r="J88" s="80"/>
      <c r="K88" s="80"/>
      <c r="L88" s="43"/>
      <c r="M88" s="43"/>
      <c r="N88" s="52" t="s">
        <v>12</v>
      </c>
      <c r="O88" s="11">
        <f t="shared" si="28"/>
        <v>0</v>
      </c>
      <c r="P88" s="11">
        <f t="shared" si="29"/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158"/>
    </row>
    <row r="89" spans="1:25" ht="15">
      <c r="A89" s="161"/>
      <c r="B89" s="155"/>
      <c r="C89" s="138"/>
      <c r="D89" s="80"/>
      <c r="E89" s="80"/>
      <c r="F89" s="80"/>
      <c r="G89" s="80"/>
      <c r="H89" s="80"/>
      <c r="I89" s="80"/>
      <c r="J89" s="80"/>
      <c r="K89" s="80"/>
      <c r="L89" s="43"/>
      <c r="M89" s="43"/>
      <c r="N89" s="52" t="s">
        <v>13</v>
      </c>
      <c r="O89" s="11">
        <f t="shared" si="28"/>
        <v>0</v>
      </c>
      <c r="P89" s="11">
        <f t="shared" si="29"/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158"/>
    </row>
    <row r="90" spans="1:25" ht="15">
      <c r="A90" s="161"/>
      <c r="B90" s="155"/>
      <c r="C90" s="138"/>
      <c r="D90" s="80"/>
      <c r="E90" s="80"/>
      <c r="F90" s="80"/>
      <c r="G90" s="80"/>
      <c r="H90" s="80"/>
      <c r="I90" s="80"/>
      <c r="J90" s="80"/>
      <c r="K90" s="80"/>
      <c r="L90" s="43"/>
      <c r="M90" s="43"/>
      <c r="N90" s="13" t="s">
        <v>50</v>
      </c>
      <c r="O90" s="11">
        <f t="shared" si="28"/>
        <v>0</v>
      </c>
      <c r="P90" s="11">
        <f t="shared" si="29"/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158"/>
    </row>
    <row r="91" spans="1:25" ht="15">
      <c r="A91" s="161"/>
      <c r="B91" s="155"/>
      <c r="C91" s="138"/>
      <c r="D91" s="80"/>
      <c r="E91" s="80"/>
      <c r="F91" s="80"/>
      <c r="G91" s="80"/>
      <c r="H91" s="80"/>
      <c r="I91" s="80"/>
      <c r="J91" s="80"/>
      <c r="K91" s="80"/>
      <c r="L91" s="43"/>
      <c r="M91" s="13" t="s">
        <v>77</v>
      </c>
      <c r="N91" s="13" t="s">
        <v>57</v>
      </c>
      <c r="O91" s="11">
        <f>Q91+S91+U91</f>
        <v>40646.1</v>
      </c>
      <c r="P91" s="11">
        <f>R91+T91+V91+X91</f>
        <v>0</v>
      </c>
      <c r="Q91" s="8">
        <v>40646.1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158"/>
    </row>
    <row r="92" spans="1:25" ht="15.75" customHeight="1">
      <c r="A92" s="161"/>
      <c r="B92" s="155"/>
      <c r="C92" s="138"/>
      <c r="D92" s="80"/>
      <c r="E92" s="80"/>
      <c r="F92" s="80"/>
      <c r="G92" s="80"/>
      <c r="H92" s="80">
        <v>1</v>
      </c>
      <c r="I92" s="80"/>
      <c r="J92" s="80"/>
      <c r="K92" s="80"/>
      <c r="L92" s="43"/>
      <c r="M92" s="13" t="s">
        <v>77</v>
      </c>
      <c r="N92" s="13" t="s">
        <v>58</v>
      </c>
      <c r="O92" s="11">
        <f>Q92+S92+U92</f>
        <v>42146.9</v>
      </c>
      <c r="P92" s="11">
        <f>R92+T92+V92+X92</f>
        <v>0</v>
      </c>
      <c r="Q92" s="8">
        <v>42146.9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158"/>
    </row>
    <row r="93" spans="1:25" ht="15">
      <c r="A93" s="161"/>
      <c r="B93" s="155"/>
      <c r="C93" s="138"/>
      <c r="D93" s="80"/>
      <c r="E93" s="80"/>
      <c r="F93" s="80"/>
      <c r="G93" s="80"/>
      <c r="H93" s="80"/>
      <c r="I93" s="80"/>
      <c r="J93" s="80"/>
      <c r="K93" s="80"/>
      <c r="L93" s="43"/>
      <c r="M93" s="43"/>
      <c r="N93" s="13" t="s">
        <v>59</v>
      </c>
      <c r="O93" s="11">
        <f t="shared" si="28"/>
        <v>0</v>
      </c>
      <c r="P93" s="11">
        <f t="shared" si="29"/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158"/>
    </row>
    <row r="94" spans="1:25" ht="15">
      <c r="A94" s="161"/>
      <c r="B94" s="155"/>
      <c r="C94" s="138"/>
      <c r="D94" s="80"/>
      <c r="E94" s="80"/>
      <c r="F94" s="80"/>
      <c r="G94" s="80"/>
      <c r="H94" s="80"/>
      <c r="I94" s="80"/>
      <c r="J94" s="80"/>
      <c r="K94" s="80"/>
      <c r="L94" s="43"/>
      <c r="M94" s="43"/>
      <c r="N94" s="13" t="s">
        <v>60</v>
      </c>
      <c r="O94" s="11">
        <f t="shared" si="28"/>
        <v>0</v>
      </c>
      <c r="P94" s="11">
        <f t="shared" si="29"/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158"/>
    </row>
    <row r="95" spans="1:25" ht="15.75" thickBot="1">
      <c r="A95" s="162"/>
      <c r="B95" s="156"/>
      <c r="C95" s="139"/>
      <c r="D95" s="50"/>
      <c r="E95" s="50"/>
      <c r="F95" s="50"/>
      <c r="G95" s="50"/>
      <c r="H95" s="50"/>
      <c r="I95" s="50"/>
      <c r="J95" s="50"/>
      <c r="K95" s="50"/>
      <c r="L95" s="61"/>
      <c r="M95" s="61"/>
      <c r="N95" s="63" t="s">
        <v>61</v>
      </c>
      <c r="O95" s="49">
        <f t="shared" si="28"/>
        <v>0</v>
      </c>
      <c r="P95" s="49">
        <f t="shared" si="29"/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48">
        <v>0</v>
      </c>
      <c r="W95" s="48">
        <v>0</v>
      </c>
      <c r="X95" s="48">
        <v>0</v>
      </c>
      <c r="Y95" s="159"/>
    </row>
    <row r="96" spans="1:25" ht="15" customHeight="1">
      <c r="A96" s="160" t="s">
        <v>43</v>
      </c>
      <c r="B96" s="154" t="s">
        <v>63</v>
      </c>
      <c r="C96" s="137"/>
      <c r="D96" s="79"/>
      <c r="E96" s="79"/>
      <c r="F96" s="79"/>
      <c r="G96" s="79"/>
      <c r="H96" s="79"/>
      <c r="I96" s="79"/>
      <c r="J96" s="79"/>
      <c r="K96" s="79"/>
      <c r="L96" s="62"/>
      <c r="M96" s="62"/>
      <c r="N96" s="81" t="s">
        <v>90</v>
      </c>
      <c r="O96" s="45">
        <f aca="true" t="shared" si="31" ref="O96:O107">Q96+S96+U96</f>
        <v>7518.2314224220545</v>
      </c>
      <c r="P96" s="45">
        <f aca="true" t="shared" si="32" ref="P96:P107">R96+T96+V96+X96</f>
        <v>7518.2314224220545</v>
      </c>
      <c r="Q96" s="45">
        <f>SUM(Q97:Q107)</f>
        <v>7518.2314224220545</v>
      </c>
      <c r="R96" s="45">
        <f aca="true" t="shared" si="33" ref="R96:X96">SUM(R97:R107)</f>
        <v>7518.2314224220545</v>
      </c>
      <c r="S96" s="45">
        <f t="shared" si="33"/>
        <v>0</v>
      </c>
      <c r="T96" s="45">
        <f t="shared" si="33"/>
        <v>0</v>
      </c>
      <c r="U96" s="45">
        <f t="shared" si="33"/>
        <v>0</v>
      </c>
      <c r="V96" s="45">
        <f t="shared" si="33"/>
        <v>0</v>
      </c>
      <c r="W96" s="45">
        <f t="shared" si="33"/>
        <v>0</v>
      </c>
      <c r="X96" s="45">
        <f t="shared" si="33"/>
        <v>0</v>
      </c>
      <c r="Y96" s="221" t="s">
        <v>25</v>
      </c>
    </row>
    <row r="97" spans="1:25" ht="15">
      <c r="A97" s="161"/>
      <c r="B97" s="155"/>
      <c r="C97" s="138"/>
      <c r="D97" s="80"/>
      <c r="E97" s="80"/>
      <c r="F97" s="80"/>
      <c r="G97" s="80"/>
      <c r="H97" s="80"/>
      <c r="I97" s="80"/>
      <c r="J97" s="80"/>
      <c r="K97" s="80"/>
      <c r="L97" s="13"/>
      <c r="M97" s="13"/>
      <c r="N97" s="52" t="s">
        <v>9</v>
      </c>
      <c r="O97" s="11">
        <f t="shared" si="31"/>
        <v>0</v>
      </c>
      <c r="P97" s="11">
        <f t="shared" si="32"/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222"/>
    </row>
    <row r="98" spans="1:25" ht="15">
      <c r="A98" s="161"/>
      <c r="B98" s="155"/>
      <c r="C98" s="138"/>
      <c r="D98" s="80"/>
      <c r="E98" s="80"/>
      <c r="F98" s="80"/>
      <c r="G98" s="80"/>
      <c r="H98" s="80"/>
      <c r="I98" s="80"/>
      <c r="J98" s="80"/>
      <c r="K98" s="80"/>
      <c r="L98" s="13"/>
      <c r="M98" s="13"/>
      <c r="N98" s="52" t="s">
        <v>10</v>
      </c>
      <c r="O98" s="11">
        <f t="shared" si="31"/>
        <v>0</v>
      </c>
      <c r="P98" s="11">
        <f t="shared" si="32"/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222"/>
    </row>
    <row r="99" spans="1:25" ht="15">
      <c r="A99" s="161"/>
      <c r="B99" s="155"/>
      <c r="C99" s="138"/>
      <c r="D99" s="80"/>
      <c r="E99" s="80"/>
      <c r="F99" s="80"/>
      <c r="G99" s="80"/>
      <c r="H99" s="80"/>
      <c r="I99" s="80"/>
      <c r="J99" s="80"/>
      <c r="K99" s="80"/>
      <c r="L99" s="13"/>
      <c r="M99" s="13"/>
      <c r="N99" s="52" t="s">
        <v>11</v>
      </c>
      <c r="O99" s="11">
        <f t="shared" si="31"/>
        <v>0</v>
      </c>
      <c r="P99" s="11">
        <f t="shared" si="32"/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222"/>
    </row>
    <row r="100" spans="1:25" ht="15">
      <c r="A100" s="161"/>
      <c r="B100" s="155"/>
      <c r="C100" s="138"/>
      <c r="D100" s="80"/>
      <c r="E100" s="80"/>
      <c r="F100" s="80"/>
      <c r="G100" s="80"/>
      <c r="H100" s="80"/>
      <c r="I100" s="80"/>
      <c r="J100" s="80"/>
      <c r="K100" s="80"/>
      <c r="L100" s="13"/>
      <c r="M100" s="13"/>
      <c r="N100" s="52" t="s">
        <v>12</v>
      </c>
      <c r="O100" s="11">
        <f t="shared" si="31"/>
        <v>0</v>
      </c>
      <c r="P100" s="11">
        <f t="shared" si="32"/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222"/>
    </row>
    <row r="101" spans="1:25" ht="15">
      <c r="A101" s="161"/>
      <c r="B101" s="155"/>
      <c r="C101" s="138"/>
      <c r="D101" s="80"/>
      <c r="E101" s="80"/>
      <c r="F101" s="80"/>
      <c r="G101" s="80"/>
      <c r="H101" s="80"/>
      <c r="I101" s="80"/>
      <c r="J101" s="80"/>
      <c r="K101" s="80"/>
      <c r="L101" s="13"/>
      <c r="M101" s="13"/>
      <c r="N101" s="52" t="s">
        <v>13</v>
      </c>
      <c r="O101" s="11">
        <f t="shared" si="31"/>
        <v>0</v>
      </c>
      <c r="P101" s="11">
        <f t="shared" si="32"/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222"/>
    </row>
    <row r="102" spans="1:25" ht="15">
      <c r="A102" s="161"/>
      <c r="B102" s="155"/>
      <c r="C102" s="138"/>
      <c r="D102" s="80"/>
      <c r="E102" s="80"/>
      <c r="F102" s="80"/>
      <c r="G102" s="80"/>
      <c r="H102" s="80"/>
      <c r="I102" s="80"/>
      <c r="J102" s="80"/>
      <c r="K102" s="80"/>
      <c r="L102" s="13"/>
      <c r="M102" s="13"/>
      <c r="N102" s="52" t="s">
        <v>50</v>
      </c>
      <c r="O102" s="11">
        <f t="shared" si="31"/>
        <v>0</v>
      </c>
      <c r="P102" s="11">
        <f t="shared" si="32"/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222"/>
    </row>
    <row r="103" spans="1:25" ht="15">
      <c r="A103" s="161"/>
      <c r="B103" s="155"/>
      <c r="C103" s="138"/>
      <c r="D103" s="80"/>
      <c r="E103" s="80"/>
      <c r="F103" s="80"/>
      <c r="G103" s="80"/>
      <c r="H103" s="80"/>
      <c r="I103" s="80"/>
      <c r="J103" s="80"/>
      <c r="K103" s="80"/>
      <c r="L103" s="13"/>
      <c r="M103" s="13"/>
      <c r="N103" s="52" t="s">
        <v>57</v>
      </c>
      <c r="O103" s="11">
        <f t="shared" si="31"/>
        <v>0</v>
      </c>
      <c r="P103" s="11">
        <f t="shared" si="32"/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222"/>
    </row>
    <row r="104" spans="1:25" ht="15">
      <c r="A104" s="161"/>
      <c r="B104" s="155"/>
      <c r="C104" s="138"/>
      <c r="D104" s="80"/>
      <c r="E104" s="80"/>
      <c r="F104" s="80"/>
      <c r="G104" s="80"/>
      <c r="H104" s="80"/>
      <c r="I104" s="80"/>
      <c r="J104" s="80"/>
      <c r="K104" s="80"/>
      <c r="L104" s="13"/>
      <c r="M104" s="13"/>
      <c r="N104" s="52" t="s">
        <v>58</v>
      </c>
      <c r="O104" s="11">
        <f t="shared" si="31"/>
        <v>0</v>
      </c>
      <c r="P104" s="11">
        <f t="shared" si="32"/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222"/>
    </row>
    <row r="105" spans="1:25" ht="15">
      <c r="A105" s="161"/>
      <c r="B105" s="155"/>
      <c r="C105" s="138"/>
      <c r="D105" s="80"/>
      <c r="E105" s="80"/>
      <c r="F105" s="80"/>
      <c r="G105" s="80"/>
      <c r="H105" s="80"/>
      <c r="I105" s="80"/>
      <c r="J105" s="80"/>
      <c r="K105" s="80"/>
      <c r="L105" s="13"/>
      <c r="M105" s="13"/>
      <c r="N105" s="52" t="s">
        <v>59</v>
      </c>
      <c r="O105" s="11">
        <f t="shared" si="31"/>
        <v>0</v>
      </c>
      <c r="P105" s="11">
        <f t="shared" si="32"/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222"/>
    </row>
    <row r="106" spans="1:25" ht="15">
      <c r="A106" s="161"/>
      <c r="B106" s="155"/>
      <c r="C106" s="138"/>
      <c r="D106" s="80"/>
      <c r="E106" s="80"/>
      <c r="F106" s="80"/>
      <c r="G106" s="80"/>
      <c r="H106" s="80"/>
      <c r="I106" s="80"/>
      <c r="J106" s="80">
        <v>1</v>
      </c>
      <c r="K106" s="80"/>
      <c r="L106" s="13"/>
      <c r="M106" s="13" t="s">
        <v>77</v>
      </c>
      <c r="N106" s="52" t="s">
        <v>60</v>
      </c>
      <c r="O106" s="11">
        <f t="shared" si="31"/>
        <v>7518.2314224220545</v>
      </c>
      <c r="P106" s="11">
        <v>7518.2314224220545</v>
      </c>
      <c r="Q106" s="8">
        <f>6353*1.044*1.042*1.043*1.043</f>
        <v>7518.2314224220545</v>
      </c>
      <c r="R106" s="8">
        <f>6353*1.044*1.042*1.043*1.043</f>
        <v>7518.2314224220545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222"/>
    </row>
    <row r="107" spans="1:25" ht="15.75" thickBot="1">
      <c r="A107" s="162"/>
      <c r="B107" s="156"/>
      <c r="C107" s="139"/>
      <c r="D107" s="50"/>
      <c r="E107" s="50"/>
      <c r="F107" s="50"/>
      <c r="G107" s="50"/>
      <c r="H107" s="50"/>
      <c r="I107" s="50"/>
      <c r="J107" s="50"/>
      <c r="K107" s="50"/>
      <c r="L107" s="63"/>
      <c r="M107" s="63"/>
      <c r="N107" s="53" t="s">
        <v>61</v>
      </c>
      <c r="O107" s="49">
        <f t="shared" si="31"/>
        <v>0</v>
      </c>
      <c r="P107" s="49">
        <f t="shared" si="32"/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223"/>
    </row>
    <row r="108" spans="1:25" ht="15" customHeight="1">
      <c r="A108" s="160" t="s">
        <v>44</v>
      </c>
      <c r="B108" s="154" t="s">
        <v>79</v>
      </c>
      <c r="C108" s="137">
        <v>0.6</v>
      </c>
      <c r="D108" s="79"/>
      <c r="E108" s="79"/>
      <c r="F108" s="79"/>
      <c r="G108" s="79"/>
      <c r="H108" s="79"/>
      <c r="I108" s="79"/>
      <c r="J108" s="79"/>
      <c r="K108" s="79"/>
      <c r="L108" s="44"/>
      <c r="M108" s="44"/>
      <c r="N108" s="81" t="s">
        <v>8</v>
      </c>
      <c r="O108" s="45">
        <f aca="true" t="shared" si="34" ref="O108:O114">Q108+S108+U108</f>
        <v>140861.40000000002</v>
      </c>
      <c r="P108" s="45">
        <f t="shared" si="29"/>
        <v>15456.8</v>
      </c>
      <c r="Q108" s="45">
        <f>SUM(Q109:Q119)</f>
        <v>140861.40000000002</v>
      </c>
      <c r="R108" s="45">
        <f aca="true" t="shared" si="35" ref="R108:X108">SUM(R109:R119)</f>
        <v>15456.8</v>
      </c>
      <c r="S108" s="45">
        <f t="shared" si="35"/>
        <v>0</v>
      </c>
      <c r="T108" s="45">
        <f t="shared" si="35"/>
        <v>0</v>
      </c>
      <c r="U108" s="45">
        <f t="shared" si="35"/>
        <v>0</v>
      </c>
      <c r="V108" s="45">
        <f t="shared" si="35"/>
        <v>0</v>
      </c>
      <c r="W108" s="45">
        <f t="shared" si="35"/>
        <v>0</v>
      </c>
      <c r="X108" s="45">
        <f t="shared" si="35"/>
        <v>0</v>
      </c>
      <c r="Y108" s="221" t="s">
        <v>25</v>
      </c>
    </row>
    <row r="109" spans="1:25" ht="15">
      <c r="A109" s="161"/>
      <c r="B109" s="155"/>
      <c r="C109" s="138"/>
      <c r="D109" s="80"/>
      <c r="E109" s="80"/>
      <c r="F109" s="80"/>
      <c r="G109" s="80"/>
      <c r="H109" s="80"/>
      <c r="I109" s="80"/>
      <c r="J109" s="80"/>
      <c r="K109" s="80"/>
      <c r="L109" s="12"/>
      <c r="M109" s="13" t="s">
        <v>76</v>
      </c>
      <c r="N109" s="52" t="s">
        <v>9</v>
      </c>
      <c r="O109" s="11">
        <f t="shared" si="34"/>
        <v>320.4</v>
      </c>
      <c r="P109" s="11">
        <f t="shared" si="29"/>
        <v>320.4</v>
      </c>
      <c r="Q109" s="8">
        <f>300+127.4-100-7</f>
        <v>320.4</v>
      </c>
      <c r="R109" s="8">
        <f>300+127.4-100-7</f>
        <v>320.4</v>
      </c>
      <c r="S109" s="8">
        <v>0</v>
      </c>
      <c r="T109" s="8">
        <v>0</v>
      </c>
      <c r="U109" s="11">
        <v>0</v>
      </c>
      <c r="V109" s="8">
        <v>0</v>
      </c>
      <c r="W109" s="8">
        <v>0</v>
      </c>
      <c r="X109" s="8">
        <v>0</v>
      </c>
      <c r="Y109" s="222"/>
    </row>
    <row r="110" spans="1:25" ht="15">
      <c r="A110" s="161"/>
      <c r="B110" s="155"/>
      <c r="C110" s="138"/>
      <c r="D110" s="80"/>
      <c r="E110" s="80"/>
      <c r="F110" s="80"/>
      <c r="G110" s="80"/>
      <c r="H110" s="80"/>
      <c r="I110" s="80"/>
      <c r="J110" s="80"/>
      <c r="K110" s="80"/>
      <c r="L110" s="12"/>
      <c r="M110" s="13" t="s">
        <v>76</v>
      </c>
      <c r="N110" s="52" t="s">
        <v>10</v>
      </c>
      <c r="O110" s="11">
        <f t="shared" si="34"/>
        <v>136.4</v>
      </c>
      <c r="P110" s="11">
        <f t="shared" si="29"/>
        <v>136.4</v>
      </c>
      <c r="Q110" s="8">
        <v>136.4</v>
      </c>
      <c r="R110" s="8">
        <v>136.4</v>
      </c>
      <c r="S110" s="8">
        <v>0</v>
      </c>
      <c r="T110" s="8">
        <v>0</v>
      </c>
      <c r="U110" s="11">
        <v>0</v>
      </c>
      <c r="V110" s="8">
        <v>0</v>
      </c>
      <c r="W110" s="8">
        <v>0</v>
      </c>
      <c r="X110" s="8">
        <v>0</v>
      </c>
      <c r="Y110" s="222"/>
    </row>
    <row r="111" spans="1:25" ht="15">
      <c r="A111" s="161"/>
      <c r="B111" s="155"/>
      <c r="C111" s="138"/>
      <c r="D111" s="80"/>
      <c r="E111" s="80"/>
      <c r="F111" s="80"/>
      <c r="G111" s="80"/>
      <c r="H111" s="80"/>
      <c r="I111" s="80"/>
      <c r="J111" s="80"/>
      <c r="K111" s="80"/>
      <c r="L111" s="12"/>
      <c r="M111" s="13"/>
      <c r="N111" s="52" t="s">
        <v>11</v>
      </c>
      <c r="O111" s="11">
        <f t="shared" si="34"/>
        <v>0</v>
      </c>
      <c r="P111" s="11">
        <f t="shared" si="29"/>
        <v>0</v>
      </c>
      <c r="Q111" s="8">
        <v>0</v>
      </c>
      <c r="R111" s="8">
        <v>0</v>
      </c>
      <c r="S111" s="8">
        <v>0</v>
      </c>
      <c r="T111" s="8">
        <v>0</v>
      </c>
      <c r="U111" s="11">
        <v>0</v>
      </c>
      <c r="V111" s="8">
        <v>0</v>
      </c>
      <c r="W111" s="8">
        <v>0</v>
      </c>
      <c r="X111" s="8">
        <v>0</v>
      </c>
      <c r="Y111" s="222"/>
    </row>
    <row r="112" spans="1:25" ht="15">
      <c r="A112" s="161"/>
      <c r="B112" s="155"/>
      <c r="C112" s="138"/>
      <c r="D112" s="80"/>
      <c r="E112" s="80"/>
      <c r="F112" s="80"/>
      <c r="G112" s="80"/>
      <c r="H112" s="80"/>
      <c r="I112" s="80"/>
      <c r="J112" s="80"/>
      <c r="K112" s="80"/>
      <c r="L112" s="12"/>
      <c r="M112" s="13"/>
      <c r="N112" s="52" t="s">
        <v>12</v>
      </c>
      <c r="O112" s="11">
        <f t="shared" si="34"/>
        <v>0</v>
      </c>
      <c r="P112" s="11">
        <f t="shared" si="29"/>
        <v>0</v>
      </c>
      <c r="Q112" s="8">
        <v>0</v>
      </c>
      <c r="R112" s="8">
        <v>0</v>
      </c>
      <c r="S112" s="8">
        <v>0</v>
      </c>
      <c r="T112" s="8">
        <v>0</v>
      </c>
      <c r="U112" s="11">
        <v>0</v>
      </c>
      <c r="V112" s="8">
        <v>0</v>
      </c>
      <c r="W112" s="8">
        <v>0</v>
      </c>
      <c r="X112" s="8">
        <v>0</v>
      </c>
      <c r="Y112" s="222"/>
    </row>
    <row r="113" spans="1:25" ht="15">
      <c r="A113" s="161"/>
      <c r="B113" s="155"/>
      <c r="C113" s="138"/>
      <c r="D113" s="80"/>
      <c r="E113" s="80"/>
      <c r="F113" s="80"/>
      <c r="G113" s="80"/>
      <c r="H113" s="80"/>
      <c r="I113" s="80"/>
      <c r="J113" s="80"/>
      <c r="K113" s="80"/>
      <c r="L113" s="12"/>
      <c r="M113" s="13"/>
      <c r="N113" s="52" t="s">
        <v>13</v>
      </c>
      <c r="O113" s="11">
        <f t="shared" si="34"/>
        <v>0</v>
      </c>
      <c r="P113" s="11">
        <f t="shared" si="29"/>
        <v>0</v>
      </c>
      <c r="Q113" s="8">
        <v>0</v>
      </c>
      <c r="R113" s="8">
        <v>0</v>
      </c>
      <c r="S113" s="8">
        <v>0</v>
      </c>
      <c r="T113" s="8">
        <v>0</v>
      </c>
      <c r="U113" s="11">
        <v>0</v>
      </c>
      <c r="V113" s="8">
        <v>0</v>
      </c>
      <c r="W113" s="8">
        <v>0</v>
      </c>
      <c r="X113" s="8">
        <v>0</v>
      </c>
      <c r="Y113" s="222"/>
    </row>
    <row r="114" spans="1:25" ht="15">
      <c r="A114" s="161"/>
      <c r="B114" s="155"/>
      <c r="C114" s="138"/>
      <c r="D114" s="80"/>
      <c r="E114" s="80"/>
      <c r="F114" s="80"/>
      <c r="G114" s="80"/>
      <c r="H114" s="80"/>
      <c r="I114" s="80"/>
      <c r="J114" s="80"/>
      <c r="K114" s="80"/>
      <c r="L114" s="12"/>
      <c r="M114" s="13"/>
      <c r="N114" s="13" t="s">
        <v>50</v>
      </c>
      <c r="O114" s="11">
        <f t="shared" si="34"/>
        <v>0</v>
      </c>
      <c r="P114" s="11">
        <f t="shared" si="29"/>
        <v>0</v>
      </c>
      <c r="Q114" s="8">
        <v>0</v>
      </c>
      <c r="R114" s="8">
        <v>0</v>
      </c>
      <c r="S114" s="8">
        <v>0</v>
      </c>
      <c r="T114" s="8">
        <v>0</v>
      </c>
      <c r="U114" s="11">
        <v>0</v>
      </c>
      <c r="V114" s="8">
        <v>0</v>
      </c>
      <c r="W114" s="8">
        <v>0</v>
      </c>
      <c r="X114" s="8">
        <v>0</v>
      </c>
      <c r="Y114" s="222"/>
    </row>
    <row r="115" spans="1:25" ht="15">
      <c r="A115" s="161"/>
      <c r="B115" s="155"/>
      <c r="C115" s="138"/>
      <c r="D115" s="80"/>
      <c r="E115" s="80"/>
      <c r="F115" s="80"/>
      <c r="G115" s="80"/>
      <c r="H115" s="80"/>
      <c r="I115" s="80"/>
      <c r="J115" s="80"/>
      <c r="K115" s="80"/>
      <c r="L115" s="12"/>
      <c r="M115" s="13"/>
      <c r="N115" s="13" t="s">
        <v>57</v>
      </c>
      <c r="O115" s="11">
        <f>Q115+S115+U115</f>
        <v>0</v>
      </c>
      <c r="P115" s="11">
        <f t="shared" si="29"/>
        <v>0</v>
      </c>
      <c r="Q115" s="8">
        <v>0</v>
      </c>
      <c r="R115" s="8">
        <v>0</v>
      </c>
      <c r="S115" s="8">
        <v>0</v>
      </c>
      <c r="T115" s="8">
        <v>0</v>
      </c>
      <c r="U115" s="11">
        <v>0</v>
      </c>
      <c r="V115" s="8">
        <v>0</v>
      </c>
      <c r="W115" s="8">
        <v>0</v>
      </c>
      <c r="X115" s="8">
        <v>0</v>
      </c>
      <c r="Y115" s="222"/>
    </row>
    <row r="116" spans="1:25" ht="15">
      <c r="A116" s="161"/>
      <c r="B116" s="155"/>
      <c r="C116" s="138"/>
      <c r="D116" s="80"/>
      <c r="E116" s="80"/>
      <c r="F116" s="80"/>
      <c r="G116" s="80"/>
      <c r="H116" s="80"/>
      <c r="I116" s="80"/>
      <c r="J116" s="80"/>
      <c r="K116" s="80"/>
      <c r="L116" s="12"/>
      <c r="M116" s="13" t="s">
        <v>77</v>
      </c>
      <c r="N116" s="13" t="s">
        <v>58</v>
      </c>
      <c r="O116" s="11">
        <f>Q116+S116+U116</f>
        <v>125404.6</v>
      </c>
      <c r="P116" s="11">
        <f t="shared" si="29"/>
        <v>0</v>
      </c>
      <c r="Q116" s="11">
        <v>125404.6</v>
      </c>
      <c r="R116" s="8">
        <v>0</v>
      </c>
      <c r="S116" s="8">
        <v>0</v>
      </c>
      <c r="T116" s="8">
        <v>0</v>
      </c>
      <c r="U116" s="11">
        <v>0</v>
      </c>
      <c r="V116" s="8">
        <v>0</v>
      </c>
      <c r="W116" s="8">
        <v>0</v>
      </c>
      <c r="X116" s="8">
        <v>0</v>
      </c>
      <c r="Y116" s="222"/>
    </row>
    <row r="117" spans="1:25" ht="15">
      <c r="A117" s="161"/>
      <c r="B117" s="155"/>
      <c r="C117" s="138"/>
      <c r="D117" s="80"/>
      <c r="E117" s="80"/>
      <c r="F117" s="80"/>
      <c r="G117" s="80"/>
      <c r="H117" s="80">
        <v>1</v>
      </c>
      <c r="I117" s="80"/>
      <c r="J117" s="80"/>
      <c r="K117" s="80"/>
      <c r="L117" s="12"/>
      <c r="M117" s="13" t="s">
        <v>77</v>
      </c>
      <c r="N117" s="13" t="s">
        <v>59</v>
      </c>
      <c r="O117" s="11">
        <f>Q117+S117+U117</f>
        <v>15000</v>
      </c>
      <c r="P117" s="11">
        <v>15000</v>
      </c>
      <c r="Q117" s="11">
        <v>15000</v>
      </c>
      <c r="R117" s="11">
        <v>15000</v>
      </c>
      <c r="S117" s="8">
        <v>0</v>
      </c>
      <c r="T117" s="8">
        <v>0</v>
      </c>
      <c r="U117" s="11">
        <v>0</v>
      </c>
      <c r="V117" s="8">
        <v>0</v>
      </c>
      <c r="W117" s="8">
        <v>0</v>
      </c>
      <c r="X117" s="8">
        <v>0</v>
      </c>
      <c r="Y117" s="222"/>
    </row>
    <row r="118" spans="1:25" ht="15">
      <c r="A118" s="161"/>
      <c r="B118" s="155"/>
      <c r="C118" s="138"/>
      <c r="D118" s="80"/>
      <c r="E118" s="80"/>
      <c r="F118" s="80"/>
      <c r="G118" s="80"/>
      <c r="H118" s="80"/>
      <c r="I118" s="80"/>
      <c r="J118" s="80"/>
      <c r="K118" s="80"/>
      <c r="L118" s="12"/>
      <c r="M118" s="13"/>
      <c r="N118" s="13" t="s">
        <v>60</v>
      </c>
      <c r="O118" s="11">
        <f>Q118+S118+U118</f>
        <v>0</v>
      </c>
      <c r="P118" s="11">
        <f t="shared" si="29"/>
        <v>0</v>
      </c>
      <c r="Q118" s="8">
        <v>0</v>
      </c>
      <c r="R118" s="8">
        <v>0</v>
      </c>
      <c r="S118" s="8">
        <v>0</v>
      </c>
      <c r="T118" s="8">
        <v>0</v>
      </c>
      <c r="U118" s="11">
        <v>0</v>
      </c>
      <c r="V118" s="8">
        <v>0</v>
      </c>
      <c r="W118" s="8">
        <v>0</v>
      </c>
      <c r="X118" s="8">
        <v>0</v>
      </c>
      <c r="Y118" s="222"/>
    </row>
    <row r="119" spans="1:25" ht="15.75" thickBot="1">
      <c r="A119" s="162"/>
      <c r="B119" s="156"/>
      <c r="C119" s="139"/>
      <c r="D119" s="50"/>
      <c r="E119" s="50"/>
      <c r="F119" s="50"/>
      <c r="G119" s="50"/>
      <c r="H119" s="50"/>
      <c r="I119" s="50"/>
      <c r="J119" s="50"/>
      <c r="K119" s="50"/>
      <c r="L119" s="47"/>
      <c r="M119" s="63"/>
      <c r="N119" s="63" t="s">
        <v>61</v>
      </c>
      <c r="O119" s="49">
        <f>Q119+S119+U119</f>
        <v>0</v>
      </c>
      <c r="P119" s="49">
        <f t="shared" si="29"/>
        <v>0</v>
      </c>
      <c r="Q119" s="48">
        <v>0</v>
      </c>
      <c r="R119" s="48">
        <v>0</v>
      </c>
      <c r="S119" s="48">
        <v>0</v>
      </c>
      <c r="T119" s="48">
        <v>0</v>
      </c>
      <c r="U119" s="49">
        <v>0</v>
      </c>
      <c r="V119" s="48">
        <v>0</v>
      </c>
      <c r="W119" s="48">
        <v>0</v>
      </c>
      <c r="X119" s="48">
        <v>0</v>
      </c>
      <c r="Y119" s="223"/>
    </row>
    <row r="120" spans="1:25" ht="18" customHeight="1">
      <c r="A120" s="160" t="s">
        <v>65</v>
      </c>
      <c r="B120" s="154" t="s">
        <v>64</v>
      </c>
      <c r="C120" s="137"/>
      <c r="D120" s="79"/>
      <c r="E120" s="79"/>
      <c r="F120" s="79"/>
      <c r="G120" s="79"/>
      <c r="H120" s="79"/>
      <c r="I120" s="79"/>
      <c r="J120" s="79"/>
      <c r="K120" s="79"/>
      <c r="L120" s="44"/>
      <c r="M120" s="44"/>
      <c r="N120" s="81" t="s">
        <v>90</v>
      </c>
      <c r="O120" s="45">
        <f aca="true" t="shared" si="36" ref="O120:O132">Q120+S120+U120</f>
        <v>4510.938853453233</v>
      </c>
      <c r="P120" s="45">
        <f aca="true" t="shared" si="37" ref="P120:P184">R120+T120+V120+X120</f>
        <v>4510.938853453233</v>
      </c>
      <c r="Q120" s="45">
        <f>SUM(Q121:Q131)</f>
        <v>4510.938853453233</v>
      </c>
      <c r="R120" s="45">
        <f aca="true" t="shared" si="38" ref="R120:X120">SUM(R121:R131)</f>
        <v>4510.938853453233</v>
      </c>
      <c r="S120" s="45">
        <f t="shared" si="38"/>
        <v>0</v>
      </c>
      <c r="T120" s="45">
        <f t="shared" si="38"/>
        <v>0</v>
      </c>
      <c r="U120" s="45">
        <f t="shared" si="38"/>
        <v>0</v>
      </c>
      <c r="V120" s="45">
        <f t="shared" si="38"/>
        <v>0</v>
      </c>
      <c r="W120" s="45">
        <f t="shared" si="38"/>
        <v>0</v>
      </c>
      <c r="X120" s="45">
        <f t="shared" si="38"/>
        <v>0</v>
      </c>
      <c r="Y120" s="221" t="s">
        <v>25</v>
      </c>
    </row>
    <row r="121" spans="1:25" ht="15">
      <c r="A121" s="161"/>
      <c r="B121" s="155"/>
      <c r="C121" s="138"/>
      <c r="D121" s="80"/>
      <c r="E121" s="80"/>
      <c r="F121" s="80"/>
      <c r="G121" s="80"/>
      <c r="H121" s="80"/>
      <c r="I121" s="80"/>
      <c r="J121" s="80"/>
      <c r="K121" s="80"/>
      <c r="L121" s="12"/>
      <c r="M121" s="12"/>
      <c r="N121" s="52" t="s">
        <v>9</v>
      </c>
      <c r="O121" s="11">
        <f t="shared" si="36"/>
        <v>0</v>
      </c>
      <c r="P121" s="11">
        <f t="shared" si="37"/>
        <v>0</v>
      </c>
      <c r="Q121" s="11">
        <v>0</v>
      </c>
      <c r="R121" s="8">
        <v>0</v>
      </c>
      <c r="S121" s="8">
        <v>0</v>
      </c>
      <c r="T121" s="8">
        <v>0</v>
      </c>
      <c r="U121" s="11">
        <v>0</v>
      </c>
      <c r="V121" s="8">
        <v>0</v>
      </c>
      <c r="W121" s="8">
        <v>0</v>
      </c>
      <c r="X121" s="8">
        <v>0</v>
      </c>
      <c r="Y121" s="222"/>
    </row>
    <row r="122" spans="1:25" ht="15">
      <c r="A122" s="161"/>
      <c r="B122" s="155"/>
      <c r="C122" s="138"/>
      <c r="D122" s="80"/>
      <c r="E122" s="80"/>
      <c r="F122" s="80"/>
      <c r="G122" s="80"/>
      <c r="H122" s="80"/>
      <c r="I122" s="80"/>
      <c r="J122" s="80"/>
      <c r="K122" s="80"/>
      <c r="L122" s="12"/>
      <c r="M122" s="12"/>
      <c r="N122" s="52" t="s">
        <v>10</v>
      </c>
      <c r="O122" s="11">
        <f t="shared" si="36"/>
        <v>0</v>
      </c>
      <c r="P122" s="11">
        <f t="shared" si="37"/>
        <v>0</v>
      </c>
      <c r="Q122" s="11">
        <v>0</v>
      </c>
      <c r="R122" s="8">
        <v>0</v>
      </c>
      <c r="S122" s="8">
        <v>0</v>
      </c>
      <c r="T122" s="8">
        <v>0</v>
      </c>
      <c r="U122" s="11">
        <v>0</v>
      </c>
      <c r="V122" s="8">
        <v>0</v>
      </c>
      <c r="W122" s="8">
        <v>0</v>
      </c>
      <c r="X122" s="8">
        <v>0</v>
      </c>
      <c r="Y122" s="222"/>
    </row>
    <row r="123" spans="1:25" ht="15">
      <c r="A123" s="161"/>
      <c r="B123" s="155"/>
      <c r="C123" s="138"/>
      <c r="D123" s="80"/>
      <c r="E123" s="80"/>
      <c r="F123" s="80"/>
      <c r="G123" s="80"/>
      <c r="H123" s="80"/>
      <c r="I123" s="80"/>
      <c r="J123" s="80"/>
      <c r="K123" s="80"/>
      <c r="L123" s="12"/>
      <c r="M123" s="12"/>
      <c r="N123" s="52" t="s">
        <v>11</v>
      </c>
      <c r="O123" s="11">
        <f t="shared" si="36"/>
        <v>0</v>
      </c>
      <c r="P123" s="11">
        <f t="shared" si="37"/>
        <v>0</v>
      </c>
      <c r="Q123" s="11">
        <v>0</v>
      </c>
      <c r="R123" s="8">
        <v>0</v>
      </c>
      <c r="S123" s="8">
        <v>0</v>
      </c>
      <c r="T123" s="8">
        <v>0</v>
      </c>
      <c r="U123" s="11">
        <v>0</v>
      </c>
      <c r="V123" s="8">
        <v>0</v>
      </c>
      <c r="W123" s="8">
        <v>0</v>
      </c>
      <c r="X123" s="8">
        <v>0</v>
      </c>
      <c r="Y123" s="222"/>
    </row>
    <row r="124" spans="1:25" ht="15">
      <c r="A124" s="161"/>
      <c r="B124" s="155"/>
      <c r="C124" s="138"/>
      <c r="D124" s="80"/>
      <c r="E124" s="80"/>
      <c r="F124" s="80"/>
      <c r="G124" s="80"/>
      <c r="H124" s="80"/>
      <c r="I124" s="80"/>
      <c r="J124" s="80"/>
      <c r="K124" s="80"/>
      <c r="L124" s="12"/>
      <c r="M124" s="12"/>
      <c r="N124" s="52" t="s">
        <v>12</v>
      </c>
      <c r="O124" s="11">
        <f t="shared" si="36"/>
        <v>0</v>
      </c>
      <c r="P124" s="11">
        <f t="shared" si="37"/>
        <v>0</v>
      </c>
      <c r="Q124" s="11">
        <v>0</v>
      </c>
      <c r="R124" s="8">
        <v>0</v>
      </c>
      <c r="S124" s="8">
        <v>0</v>
      </c>
      <c r="T124" s="8">
        <v>0</v>
      </c>
      <c r="U124" s="11">
        <v>0</v>
      </c>
      <c r="V124" s="8">
        <v>0</v>
      </c>
      <c r="W124" s="8">
        <v>0</v>
      </c>
      <c r="X124" s="8">
        <v>0</v>
      </c>
      <c r="Y124" s="222"/>
    </row>
    <row r="125" spans="1:25" ht="15">
      <c r="A125" s="161"/>
      <c r="B125" s="155"/>
      <c r="C125" s="138"/>
      <c r="D125" s="80"/>
      <c r="E125" s="80"/>
      <c r="F125" s="80"/>
      <c r="G125" s="80"/>
      <c r="H125" s="80"/>
      <c r="I125" s="80"/>
      <c r="J125" s="80"/>
      <c r="K125" s="80"/>
      <c r="L125" s="12"/>
      <c r="M125" s="12"/>
      <c r="N125" s="52" t="s">
        <v>13</v>
      </c>
      <c r="O125" s="11">
        <f t="shared" si="36"/>
        <v>0</v>
      </c>
      <c r="P125" s="11">
        <f t="shared" si="37"/>
        <v>0</v>
      </c>
      <c r="Q125" s="8">
        <v>0</v>
      </c>
      <c r="R125" s="8">
        <v>0</v>
      </c>
      <c r="S125" s="8">
        <v>0</v>
      </c>
      <c r="T125" s="8">
        <v>0</v>
      </c>
      <c r="U125" s="11">
        <v>0</v>
      </c>
      <c r="V125" s="8">
        <v>0</v>
      </c>
      <c r="W125" s="8">
        <v>0</v>
      </c>
      <c r="X125" s="8">
        <v>0</v>
      </c>
      <c r="Y125" s="222"/>
    </row>
    <row r="126" spans="1:25" ht="15">
      <c r="A126" s="161"/>
      <c r="B126" s="155"/>
      <c r="C126" s="138"/>
      <c r="D126" s="80"/>
      <c r="E126" s="80"/>
      <c r="F126" s="80"/>
      <c r="G126" s="80"/>
      <c r="H126" s="80"/>
      <c r="I126" s="80"/>
      <c r="J126" s="80"/>
      <c r="K126" s="80"/>
      <c r="L126" s="12"/>
      <c r="M126" s="12"/>
      <c r="N126" s="13" t="s">
        <v>50</v>
      </c>
      <c r="O126" s="11">
        <f t="shared" si="36"/>
        <v>0</v>
      </c>
      <c r="P126" s="11">
        <f t="shared" si="37"/>
        <v>0</v>
      </c>
      <c r="Q126" s="8">
        <v>0</v>
      </c>
      <c r="R126" s="8">
        <v>0</v>
      </c>
      <c r="S126" s="8">
        <v>0</v>
      </c>
      <c r="T126" s="8">
        <v>0</v>
      </c>
      <c r="U126" s="11">
        <v>0</v>
      </c>
      <c r="V126" s="8">
        <v>0</v>
      </c>
      <c r="W126" s="8">
        <v>0</v>
      </c>
      <c r="X126" s="8">
        <v>0</v>
      </c>
      <c r="Y126" s="222"/>
    </row>
    <row r="127" spans="1:25" ht="15">
      <c r="A127" s="161"/>
      <c r="B127" s="155"/>
      <c r="C127" s="138"/>
      <c r="D127" s="80"/>
      <c r="E127" s="80"/>
      <c r="F127" s="80"/>
      <c r="G127" s="80"/>
      <c r="H127" s="80"/>
      <c r="I127" s="80"/>
      <c r="J127" s="80"/>
      <c r="K127" s="80"/>
      <c r="L127" s="12"/>
      <c r="M127" s="12"/>
      <c r="N127" s="13" t="s">
        <v>57</v>
      </c>
      <c r="O127" s="11">
        <f>Q127+S127+U127</f>
        <v>0</v>
      </c>
      <c r="P127" s="11">
        <f>R127+T127+V127+X127</f>
        <v>0</v>
      </c>
      <c r="Q127" s="11">
        <v>0</v>
      </c>
      <c r="R127" s="8">
        <v>0</v>
      </c>
      <c r="S127" s="8">
        <v>0</v>
      </c>
      <c r="T127" s="8">
        <v>0</v>
      </c>
      <c r="U127" s="11">
        <v>0</v>
      </c>
      <c r="V127" s="8">
        <v>0</v>
      </c>
      <c r="W127" s="8">
        <v>0</v>
      </c>
      <c r="X127" s="8">
        <v>0</v>
      </c>
      <c r="Y127" s="222"/>
    </row>
    <row r="128" spans="1:25" ht="15">
      <c r="A128" s="161"/>
      <c r="B128" s="155"/>
      <c r="C128" s="138"/>
      <c r="D128" s="80"/>
      <c r="E128" s="80"/>
      <c r="F128" s="80"/>
      <c r="G128" s="80"/>
      <c r="H128" s="80"/>
      <c r="I128" s="80"/>
      <c r="J128" s="80"/>
      <c r="K128" s="80"/>
      <c r="L128" s="12"/>
      <c r="M128" s="12"/>
      <c r="N128" s="13" t="s">
        <v>58</v>
      </c>
      <c r="O128" s="11">
        <f>Q128+S128+U128</f>
        <v>0</v>
      </c>
      <c r="P128" s="11">
        <f>R128+T128+V128+X128</f>
        <v>0</v>
      </c>
      <c r="Q128" s="11">
        <v>0</v>
      </c>
      <c r="R128" s="8">
        <v>0</v>
      </c>
      <c r="S128" s="8">
        <v>0</v>
      </c>
      <c r="T128" s="8">
        <v>0</v>
      </c>
      <c r="U128" s="11">
        <v>0</v>
      </c>
      <c r="V128" s="8">
        <v>0</v>
      </c>
      <c r="W128" s="8">
        <v>0</v>
      </c>
      <c r="X128" s="8">
        <v>0</v>
      </c>
      <c r="Y128" s="222"/>
    </row>
    <row r="129" spans="1:25" ht="15">
      <c r="A129" s="161"/>
      <c r="B129" s="155"/>
      <c r="C129" s="138"/>
      <c r="D129" s="80"/>
      <c r="E129" s="80"/>
      <c r="F129" s="80"/>
      <c r="G129" s="80"/>
      <c r="H129" s="80"/>
      <c r="I129" s="80"/>
      <c r="J129" s="80"/>
      <c r="K129" s="80"/>
      <c r="L129" s="12"/>
      <c r="M129" s="12"/>
      <c r="N129" s="13" t="s">
        <v>59</v>
      </c>
      <c r="O129" s="11">
        <f>Q129+S129+U129</f>
        <v>0</v>
      </c>
      <c r="P129" s="11">
        <f>R129+T129+V129+X129</f>
        <v>0</v>
      </c>
      <c r="Q129" s="8">
        <v>0</v>
      </c>
      <c r="R129" s="8">
        <v>0</v>
      </c>
      <c r="S129" s="8">
        <v>0</v>
      </c>
      <c r="T129" s="8">
        <v>0</v>
      </c>
      <c r="U129" s="11">
        <v>0</v>
      </c>
      <c r="V129" s="8">
        <v>0</v>
      </c>
      <c r="W129" s="8">
        <v>0</v>
      </c>
      <c r="X129" s="8">
        <v>0</v>
      </c>
      <c r="Y129" s="222"/>
    </row>
    <row r="130" spans="1:25" ht="15">
      <c r="A130" s="161"/>
      <c r="B130" s="155"/>
      <c r="C130" s="138"/>
      <c r="D130" s="80"/>
      <c r="E130" s="80"/>
      <c r="F130" s="80"/>
      <c r="G130" s="80"/>
      <c r="H130" s="80"/>
      <c r="I130" s="80"/>
      <c r="J130" s="80">
        <v>1</v>
      </c>
      <c r="K130" s="80"/>
      <c r="L130" s="12"/>
      <c r="M130" s="13" t="s">
        <v>77</v>
      </c>
      <c r="N130" s="13" t="s">
        <v>60</v>
      </c>
      <c r="O130" s="11">
        <f>Q130+S130+U130</f>
        <v>4510.938853453233</v>
      </c>
      <c r="P130" s="11">
        <v>4510.938853453233</v>
      </c>
      <c r="Q130" s="8">
        <f>3811.8*1.044*1.042*1.043*1.043</f>
        <v>4510.938853453233</v>
      </c>
      <c r="R130" s="8">
        <f>3811.8*1.044*1.042*1.043*1.043</f>
        <v>4510.938853453233</v>
      </c>
      <c r="S130" s="8">
        <v>0</v>
      </c>
      <c r="T130" s="8">
        <v>0</v>
      </c>
      <c r="U130" s="11">
        <v>0</v>
      </c>
      <c r="V130" s="8">
        <v>0</v>
      </c>
      <c r="W130" s="8">
        <v>0</v>
      </c>
      <c r="X130" s="8">
        <v>0</v>
      </c>
      <c r="Y130" s="222"/>
    </row>
    <row r="131" spans="1:25" ht="15.75" thickBot="1">
      <c r="A131" s="162"/>
      <c r="B131" s="156"/>
      <c r="C131" s="139"/>
      <c r="D131" s="50"/>
      <c r="E131" s="50"/>
      <c r="F131" s="50"/>
      <c r="G131" s="50"/>
      <c r="H131" s="50"/>
      <c r="I131" s="50"/>
      <c r="J131" s="50"/>
      <c r="K131" s="50"/>
      <c r="L131" s="47"/>
      <c r="M131" s="47"/>
      <c r="N131" s="63" t="s">
        <v>61</v>
      </c>
      <c r="O131" s="49">
        <f>Q131+S131+U131</f>
        <v>0</v>
      </c>
      <c r="P131" s="49">
        <f>R131+T131+V131+X131</f>
        <v>0</v>
      </c>
      <c r="Q131" s="49">
        <v>0</v>
      </c>
      <c r="R131" s="48">
        <v>0</v>
      </c>
      <c r="S131" s="48">
        <v>0</v>
      </c>
      <c r="T131" s="48">
        <v>0</v>
      </c>
      <c r="U131" s="49">
        <v>0</v>
      </c>
      <c r="V131" s="48">
        <v>0</v>
      </c>
      <c r="W131" s="48">
        <v>0</v>
      </c>
      <c r="X131" s="48">
        <v>0</v>
      </c>
      <c r="Y131" s="223"/>
    </row>
    <row r="132" spans="1:25" ht="15" customHeight="1">
      <c r="A132" s="160" t="s">
        <v>66</v>
      </c>
      <c r="B132" s="154" t="s">
        <v>70</v>
      </c>
      <c r="C132" s="151"/>
      <c r="D132" s="62"/>
      <c r="E132" s="62"/>
      <c r="F132" s="62"/>
      <c r="G132" s="62"/>
      <c r="H132" s="62"/>
      <c r="I132" s="62"/>
      <c r="J132" s="62"/>
      <c r="K132" s="62"/>
      <c r="L132" s="60"/>
      <c r="M132" s="60"/>
      <c r="N132" s="81" t="s">
        <v>8</v>
      </c>
      <c r="O132" s="45">
        <f t="shared" si="36"/>
        <v>31659.899999999998</v>
      </c>
      <c r="P132" s="45">
        <f t="shared" si="37"/>
        <v>31659.899999999998</v>
      </c>
      <c r="Q132" s="59">
        <f>SUM(Q133:Q143)</f>
        <v>30256.3</v>
      </c>
      <c r="R132" s="59">
        <f aca="true" t="shared" si="39" ref="R132:X132">SUM(R133:R143)</f>
        <v>30256.3</v>
      </c>
      <c r="S132" s="59">
        <f t="shared" si="39"/>
        <v>0</v>
      </c>
      <c r="T132" s="59">
        <f t="shared" si="39"/>
        <v>0</v>
      </c>
      <c r="U132" s="59">
        <f t="shared" si="39"/>
        <v>1403.6</v>
      </c>
      <c r="V132" s="59">
        <f t="shared" si="39"/>
        <v>1403.6</v>
      </c>
      <c r="W132" s="59">
        <f t="shared" si="39"/>
        <v>0</v>
      </c>
      <c r="X132" s="59">
        <f t="shared" si="39"/>
        <v>0</v>
      </c>
      <c r="Y132" s="218" t="s">
        <v>25</v>
      </c>
    </row>
    <row r="133" spans="1:25" ht="15">
      <c r="A133" s="161"/>
      <c r="B133" s="155"/>
      <c r="C133" s="152"/>
      <c r="D133" s="13"/>
      <c r="E133" s="13"/>
      <c r="F133" s="13"/>
      <c r="G133" s="13"/>
      <c r="H133" s="13"/>
      <c r="I133" s="13"/>
      <c r="J133" s="13"/>
      <c r="K133" s="13"/>
      <c r="L133" s="43"/>
      <c r="M133" s="13" t="s">
        <v>76</v>
      </c>
      <c r="N133" s="52" t="s">
        <v>9</v>
      </c>
      <c r="O133" s="8">
        <f aca="true" t="shared" si="40" ref="O133:O138">Q133+S133+U133+W133</f>
        <v>1403.6</v>
      </c>
      <c r="P133" s="8">
        <f t="shared" si="37"/>
        <v>1403.6</v>
      </c>
      <c r="Q133" s="8">
        <v>0</v>
      </c>
      <c r="R133" s="8">
        <v>0</v>
      </c>
      <c r="S133" s="8">
        <v>0</v>
      </c>
      <c r="T133" s="8">
        <v>0</v>
      </c>
      <c r="U133" s="8">
        <v>1403.6</v>
      </c>
      <c r="V133" s="9">
        <v>1403.6</v>
      </c>
      <c r="W133" s="8">
        <v>0</v>
      </c>
      <c r="X133" s="8">
        <v>0</v>
      </c>
      <c r="Y133" s="219"/>
    </row>
    <row r="134" spans="1:25" ht="15">
      <c r="A134" s="161"/>
      <c r="B134" s="155"/>
      <c r="C134" s="152"/>
      <c r="D134" s="13"/>
      <c r="E134" s="13"/>
      <c r="F134" s="13"/>
      <c r="G134" s="13"/>
      <c r="H134" s="13"/>
      <c r="I134" s="13"/>
      <c r="J134" s="13"/>
      <c r="K134" s="13"/>
      <c r="L134" s="43"/>
      <c r="M134" s="43"/>
      <c r="N134" s="52" t="s">
        <v>10</v>
      </c>
      <c r="O134" s="8">
        <f t="shared" si="40"/>
        <v>0</v>
      </c>
      <c r="P134" s="8">
        <f t="shared" si="37"/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219"/>
    </row>
    <row r="135" spans="1:25" ht="15">
      <c r="A135" s="161"/>
      <c r="B135" s="155"/>
      <c r="C135" s="152"/>
      <c r="D135" s="13"/>
      <c r="E135" s="13"/>
      <c r="F135" s="13"/>
      <c r="G135" s="13"/>
      <c r="H135" s="13"/>
      <c r="I135" s="13"/>
      <c r="J135" s="13"/>
      <c r="K135" s="13"/>
      <c r="L135" s="43"/>
      <c r="M135" s="43"/>
      <c r="N135" s="52" t="s">
        <v>11</v>
      </c>
      <c r="O135" s="8">
        <f t="shared" si="40"/>
        <v>0</v>
      </c>
      <c r="P135" s="8">
        <f t="shared" si="37"/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219"/>
    </row>
    <row r="136" spans="1:25" ht="15">
      <c r="A136" s="161"/>
      <c r="B136" s="155"/>
      <c r="C136" s="152"/>
      <c r="D136" s="13"/>
      <c r="E136" s="13"/>
      <c r="F136" s="13"/>
      <c r="G136" s="13"/>
      <c r="H136" s="13"/>
      <c r="I136" s="13"/>
      <c r="J136" s="13"/>
      <c r="K136" s="13"/>
      <c r="L136" s="43"/>
      <c r="M136" s="43"/>
      <c r="N136" s="52" t="s">
        <v>12</v>
      </c>
      <c r="O136" s="8">
        <f t="shared" si="40"/>
        <v>0</v>
      </c>
      <c r="P136" s="8">
        <f t="shared" si="37"/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219"/>
    </row>
    <row r="137" spans="1:25" ht="15">
      <c r="A137" s="161"/>
      <c r="B137" s="155"/>
      <c r="C137" s="152"/>
      <c r="D137" s="13"/>
      <c r="E137" s="13"/>
      <c r="F137" s="13"/>
      <c r="G137" s="13"/>
      <c r="H137" s="13"/>
      <c r="I137" s="13"/>
      <c r="J137" s="13"/>
      <c r="K137" s="13"/>
      <c r="L137" s="43"/>
      <c r="M137" s="43"/>
      <c r="N137" s="13" t="s">
        <v>13</v>
      </c>
      <c r="O137" s="9">
        <f t="shared" si="40"/>
        <v>0</v>
      </c>
      <c r="P137" s="9">
        <f t="shared" si="37"/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219"/>
    </row>
    <row r="138" spans="1:25" ht="15">
      <c r="A138" s="161"/>
      <c r="B138" s="155"/>
      <c r="C138" s="152"/>
      <c r="D138" s="13"/>
      <c r="E138" s="13"/>
      <c r="F138" s="13"/>
      <c r="G138" s="13"/>
      <c r="H138" s="13"/>
      <c r="I138" s="13"/>
      <c r="J138" s="13"/>
      <c r="K138" s="13"/>
      <c r="L138" s="43"/>
      <c r="M138" s="43"/>
      <c r="N138" s="13" t="s">
        <v>50</v>
      </c>
      <c r="O138" s="9">
        <f t="shared" si="40"/>
        <v>0</v>
      </c>
      <c r="P138" s="9">
        <f t="shared" si="37"/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219"/>
    </row>
    <row r="139" spans="1:25" ht="15">
      <c r="A139" s="161"/>
      <c r="B139" s="155"/>
      <c r="C139" s="152"/>
      <c r="D139" s="13"/>
      <c r="E139" s="13"/>
      <c r="F139" s="13"/>
      <c r="G139" s="13"/>
      <c r="H139" s="13"/>
      <c r="I139" s="13"/>
      <c r="J139" s="13"/>
      <c r="K139" s="13"/>
      <c r="L139" s="43"/>
      <c r="M139" s="43"/>
      <c r="N139" s="13" t="s">
        <v>57</v>
      </c>
      <c r="O139" s="9">
        <f>Q139+S139+U139+W139</f>
        <v>0</v>
      </c>
      <c r="P139" s="9">
        <f t="shared" si="37"/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219"/>
    </row>
    <row r="140" spans="1:25" ht="15">
      <c r="A140" s="161"/>
      <c r="B140" s="155"/>
      <c r="C140" s="152"/>
      <c r="D140" s="13"/>
      <c r="E140" s="13"/>
      <c r="F140" s="13"/>
      <c r="G140" s="13"/>
      <c r="H140" s="13"/>
      <c r="I140" s="13"/>
      <c r="J140" s="13"/>
      <c r="K140" s="13"/>
      <c r="L140" s="43"/>
      <c r="M140" s="43"/>
      <c r="N140" s="13" t="s">
        <v>58</v>
      </c>
      <c r="O140" s="9">
        <f>Q140+S140+U140+W140</f>
        <v>0</v>
      </c>
      <c r="P140" s="9">
        <f t="shared" si="37"/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219"/>
    </row>
    <row r="141" spans="1:25" ht="15">
      <c r="A141" s="161"/>
      <c r="B141" s="155"/>
      <c r="C141" s="152"/>
      <c r="D141" s="13"/>
      <c r="E141" s="13"/>
      <c r="F141" s="13"/>
      <c r="G141" s="13"/>
      <c r="H141" s="13"/>
      <c r="I141" s="13"/>
      <c r="J141" s="13"/>
      <c r="K141" s="13"/>
      <c r="L141" s="43"/>
      <c r="M141" s="43"/>
      <c r="N141" s="13" t="s">
        <v>59</v>
      </c>
      <c r="O141" s="9">
        <f>Q141+S141+U141+W141</f>
        <v>0</v>
      </c>
      <c r="P141" s="9">
        <f t="shared" si="37"/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219"/>
    </row>
    <row r="142" spans="1:25" ht="15">
      <c r="A142" s="161"/>
      <c r="B142" s="155"/>
      <c r="C142" s="152"/>
      <c r="D142" s="13"/>
      <c r="E142" s="13"/>
      <c r="F142" s="13"/>
      <c r="G142" s="13"/>
      <c r="H142" s="13"/>
      <c r="I142" s="13"/>
      <c r="J142" s="13"/>
      <c r="K142" s="13"/>
      <c r="L142" s="43"/>
      <c r="M142" s="43"/>
      <c r="N142" s="13" t="s">
        <v>60</v>
      </c>
      <c r="O142" s="9">
        <f>Q142+S142+U142+W142</f>
        <v>12970.8</v>
      </c>
      <c r="P142" s="9">
        <v>12970.8</v>
      </c>
      <c r="Q142" s="9">
        <v>12970.8</v>
      </c>
      <c r="R142" s="9">
        <v>12970.8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219"/>
    </row>
    <row r="143" spans="1:25" ht="18.75" customHeight="1" thickBot="1">
      <c r="A143" s="162"/>
      <c r="B143" s="156"/>
      <c r="C143" s="153"/>
      <c r="D143" s="63"/>
      <c r="E143" s="63"/>
      <c r="F143" s="63"/>
      <c r="G143" s="63"/>
      <c r="H143" s="63"/>
      <c r="I143" s="63"/>
      <c r="J143" s="63"/>
      <c r="K143" s="63"/>
      <c r="L143" s="61"/>
      <c r="M143" s="61"/>
      <c r="N143" s="63" t="s">
        <v>61</v>
      </c>
      <c r="O143" s="46">
        <f>Q143+S143+U143+W143</f>
        <v>17285.5</v>
      </c>
      <c r="P143" s="46">
        <v>17285.5</v>
      </c>
      <c r="Q143" s="46">
        <v>17285.5</v>
      </c>
      <c r="R143" s="46">
        <v>17285.5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220"/>
    </row>
    <row r="144" spans="1:25" ht="18.75" customHeight="1">
      <c r="A144" s="160" t="s">
        <v>81</v>
      </c>
      <c r="B144" s="154" t="s">
        <v>82</v>
      </c>
      <c r="C144" s="151"/>
      <c r="D144" s="62"/>
      <c r="E144" s="62"/>
      <c r="F144" s="62"/>
      <c r="G144" s="62"/>
      <c r="H144" s="62"/>
      <c r="I144" s="62"/>
      <c r="J144" s="62"/>
      <c r="K144" s="62"/>
      <c r="L144" s="60"/>
      <c r="M144" s="60"/>
      <c r="N144" s="81" t="s">
        <v>90</v>
      </c>
      <c r="O144" s="45">
        <f>Q144+S144+U144</f>
        <v>229.3</v>
      </c>
      <c r="P144" s="45">
        <f t="shared" si="37"/>
        <v>0</v>
      </c>
      <c r="Q144" s="59">
        <f>SUM(Q145:Q155)</f>
        <v>229.3</v>
      </c>
      <c r="R144" s="59">
        <f aca="true" t="shared" si="41" ref="R144:X144">SUM(R145:R155)</f>
        <v>0</v>
      </c>
      <c r="S144" s="59">
        <f t="shared" si="41"/>
        <v>0</v>
      </c>
      <c r="T144" s="59">
        <f t="shared" si="41"/>
        <v>0</v>
      </c>
      <c r="U144" s="59">
        <f t="shared" si="41"/>
        <v>0</v>
      </c>
      <c r="V144" s="59">
        <f t="shared" si="41"/>
        <v>0</v>
      </c>
      <c r="W144" s="59">
        <f t="shared" si="41"/>
        <v>0</v>
      </c>
      <c r="X144" s="59">
        <f t="shared" si="41"/>
        <v>0</v>
      </c>
      <c r="Y144" s="218" t="s">
        <v>25</v>
      </c>
    </row>
    <row r="145" spans="1:25" ht="18.75" customHeight="1">
      <c r="A145" s="161"/>
      <c r="B145" s="155"/>
      <c r="C145" s="152"/>
      <c r="D145" s="13"/>
      <c r="E145" s="13"/>
      <c r="F145" s="13"/>
      <c r="G145" s="13"/>
      <c r="H145" s="13"/>
      <c r="I145" s="13"/>
      <c r="J145" s="13"/>
      <c r="K145" s="13"/>
      <c r="L145" s="43"/>
      <c r="M145" s="43"/>
      <c r="N145" s="52" t="s">
        <v>9</v>
      </c>
      <c r="O145" s="8">
        <f aca="true" t="shared" si="42" ref="O145:O150">Q145+S145+U145+W145</f>
        <v>0</v>
      </c>
      <c r="P145" s="8">
        <f t="shared" si="37"/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9">
        <v>0</v>
      </c>
      <c r="W145" s="8">
        <v>0</v>
      </c>
      <c r="X145" s="8">
        <v>0</v>
      </c>
      <c r="Y145" s="219"/>
    </row>
    <row r="146" spans="1:25" ht="18.75" customHeight="1">
      <c r="A146" s="161"/>
      <c r="B146" s="155"/>
      <c r="C146" s="152"/>
      <c r="D146" s="13"/>
      <c r="E146" s="13"/>
      <c r="F146" s="13"/>
      <c r="G146" s="13"/>
      <c r="H146" s="13"/>
      <c r="I146" s="13"/>
      <c r="J146" s="13"/>
      <c r="K146" s="13"/>
      <c r="L146" s="43"/>
      <c r="M146" s="43"/>
      <c r="N146" s="52" t="s">
        <v>10</v>
      </c>
      <c r="O146" s="8">
        <f t="shared" si="42"/>
        <v>0</v>
      </c>
      <c r="P146" s="8">
        <f t="shared" si="37"/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219"/>
    </row>
    <row r="147" spans="1:25" ht="18.75" customHeight="1">
      <c r="A147" s="161"/>
      <c r="B147" s="155"/>
      <c r="C147" s="152"/>
      <c r="D147" s="13"/>
      <c r="E147" s="13"/>
      <c r="F147" s="13"/>
      <c r="G147" s="13"/>
      <c r="H147" s="13"/>
      <c r="I147" s="13"/>
      <c r="J147" s="13"/>
      <c r="K147" s="13"/>
      <c r="L147" s="43"/>
      <c r="M147" s="43"/>
      <c r="N147" s="52" t="s">
        <v>11</v>
      </c>
      <c r="O147" s="8">
        <f t="shared" si="42"/>
        <v>0</v>
      </c>
      <c r="P147" s="8">
        <f t="shared" si="37"/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219"/>
    </row>
    <row r="148" spans="1:25" ht="18.75" customHeight="1">
      <c r="A148" s="161"/>
      <c r="B148" s="155"/>
      <c r="C148" s="152"/>
      <c r="D148" s="13"/>
      <c r="E148" s="13"/>
      <c r="F148" s="13"/>
      <c r="G148" s="13"/>
      <c r="H148" s="13"/>
      <c r="I148" s="13"/>
      <c r="J148" s="13"/>
      <c r="K148" s="13"/>
      <c r="L148" s="43"/>
      <c r="M148" s="43"/>
      <c r="N148" s="52" t="s">
        <v>12</v>
      </c>
      <c r="O148" s="8">
        <f t="shared" si="42"/>
        <v>0</v>
      </c>
      <c r="P148" s="8">
        <f t="shared" si="37"/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219"/>
    </row>
    <row r="149" spans="1:25" ht="18.75" customHeight="1">
      <c r="A149" s="161"/>
      <c r="B149" s="155"/>
      <c r="C149" s="152"/>
      <c r="D149" s="13"/>
      <c r="E149" s="13"/>
      <c r="F149" s="13"/>
      <c r="G149" s="13"/>
      <c r="H149" s="13"/>
      <c r="I149" s="13"/>
      <c r="J149" s="13"/>
      <c r="K149" s="13"/>
      <c r="L149" s="43"/>
      <c r="M149" s="43"/>
      <c r="N149" s="13" t="s">
        <v>13</v>
      </c>
      <c r="O149" s="9">
        <f t="shared" si="42"/>
        <v>0</v>
      </c>
      <c r="P149" s="9">
        <f t="shared" si="37"/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219"/>
    </row>
    <row r="150" spans="1:25" ht="18.75" customHeight="1">
      <c r="A150" s="161"/>
      <c r="B150" s="155"/>
      <c r="C150" s="152"/>
      <c r="D150" s="13"/>
      <c r="E150" s="13"/>
      <c r="F150" s="13"/>
      <c r="G150" s="13"/>
      <c r="H150" s="13"/>
      <c r="I150" s="13"/>
      <c r="J150" s="13"/>
      <c r="K150" s="13"/>
      <c r="L150" s="43"/>
      <c r="M150" s="43"/>
      <c r="N150" s="13" t="s">
        <v>50</v>
      </c>
      <c r="O150" s="9">
        <f t="shared" si="42"/>
        <v>0</v>
      </c>
      <c r="P150" s="9">
        <f t="shared" si="37"/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219"/>
    </row>
    <row r="151" spans="1:25" ht="18.75" customHeight="1">
      <c r="A151" s="161"/>
      <c r="B151" s="155"/>
      <c r="C151" s="152"/>
      <c r="D151" s="13">
        <v>1</v>
      </c>
      <c r="E151" s="13"/>
      <c r="F151" s="13"/>
      <c r="G151" s="13"/>
      <c r="H151" s="13"/>
      <c r="I151" s="13"/>
      <c r="J151" s="13"/>
      <c r="K151" s="13"/>
      <c r="L151" s="43"/>
      <c r="M151" s="13" t="s">
        <v>76</v>
      </c>
      <c r="N151" s="13" t="s">
        <v>57</v>
      </c>
      <c r="O151" s="9">
        <f>Q151+S151+U151+W151</f>
        <v>229.3</v>
      </c>
      <c r="P151" s="9">
        <f t="shared" si="37"/>
        <v>0</v>
      </c>
      <c r="Q151" s="9">
        <v>229.3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219"/>
    </row>
    <row r="152" spans="1:25" ht="18.75" customHeight="1">
      <c r="A152" s="161"/>
      <c r="B152" s="155"/>
      <c r="C152" s="152"/>
      <c r="D152" s="13"/>
      <c r="E152" s="13"/>
      <c r="F152" s="13"/>
      <c r="G152" s="13"/>
      <c r="H152" s="13"/>
      <c r="I152" s="13"/>
      <c r="J152" s="13"/>
      <c r="K152" s="13"/>
      <c r="L152" s="43"/>
      <c r="M152" s="43"/>
      <c r="N152" s="13" t="s">
        <v>58</v>
      </c>
      <c r="O152" s="9">
        <f>Q152+S152+U152+W152</f>
        <v>0</v>
      </c>
      <c r="P152" s="9">
        <f t="shared" si="37"/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219"/>
    </row>
    <row r="153" spans="1:25" ht="18.75" customHeight="1">
      <c r="A153" s="161"/>
      <c r="B153" s="155"/>
      <c r="C153" s="152"/>
      <c r="D153" s="13"/>
      <c r="E153" s="13"/>
      <c r="F153" s="13"/>
      <c r="G153" s="13"/>
      <c r="H153" s="13"/>
      <c r="I153" s="13"/>
      <c r="J153" s="13"/>
      <c r="K153" s="13"/>
      <c r="L153" s="43"/>
      <c r="M153" s="43"/>
      <c r="N153" s="13" t="s">
        <v>59</v>
      </c>
      <c r="O153" s="9">
        <f>Q153+S153+U153+W153</f>
        <v>0</v>
      </c>
      <c r="P153" s="9">
        <f t="shared" si="37"/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219"/>
    </row>
    <row r="154" spans="1:25" ht="18.75" customHeight="1">
      <c r="A154" s="161"/>
      <c r="B154" s="155"/>
      <c r="C154" s="152"/>
      <c r="D154" s="13"/>
      <c r="E154" s="13"/>
      <c r="F154" s="13"/>
      <c r="G154" s="13"/>
      <c r="H154" s="13"/>
      <c r="I154" s="13"/>
      <c r="J154" s="13"/>
      <c r="K154" s="13"/>
      <c r="L154" s="43"/>
      <c r="M154" s="43"/>
      <c r="N154" s="13" t="s">
        <v>60</v>
      </c>
      <c r="O154" s="9">
        <f>Q154+S154+U154+W154</f>
        <v>0</v>
      </c>
      <c r="P154" s="9">
        <f t="shared" si="37"/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219"/>
    </row>
    <row r="155" spans="1:25" ht="18.75" customHeight="1" thickBot="1">
      <c r="A155" s="162"/>
      <c r="B155" s="156"/>
      <c r="C155" s="153"/>
      <c r="D155" s="63"/>
      <c r="E155" s="63"/>
      <c r="F155" s="63"/>
      <c r="G155" s="63"/>
      <c r="H155" s="63"/>
      <c r="I155" s="63"/>
      <c r="J155" s="63"/>
      <c r="K155" s="63"/>
      <c r="L155" s="61"/>
      <c r="M155" s="61"/>
      <c r="N155" s="63" t="s">
        <v>61</v>
      </c>
      <c r="O155" s="46">
        <f>Q155+S155+U155+W155</f>
        <v>0</v>
      </c>
      <c r="P155" s="46">
        <f t="shared" si="37"/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220"/>
    </row>
    <row r="156" spans="1:25" s="6" customFormat="1" ht="18.75" customHeight="1" hidden="1">
      <c r="A156" s="108"/>
      <c r="B156" s="114" t="s">
        <v>50</v>
      </c>
      <c r="C156" s="15">
        <f aca="true" t="shared" si="43" ref="C156:D160">C16+C28+C41+C53+C65+C78+C90+C102+C114+C126+C138</f>
        <v>0</v>
      </c>
      <c r="D156" s="16">
        <f t="shared" si="43"/>
        <v>1</v>
      </c>
      <c r="E156" s="16">
        <f aca="true" t="shared" si="44" ref="E156:K156">E16+E28+E41+E53+E65+E78+E90+E102+E114+E126+E138</f>
        <v>1</v>
      </c>
      <c r="F156" s="16">
        <f t="shared" si="44"/>
        <v>0</v>
      </c>
      <c r="G156" s="16">
        <f t="shared" si="44"/>
        <v>0</v>
      </c>
      <c r="H156" s="16">
        <f t="shared" si="44"/>
        <v>0</v>
      </c>
      <c r="I156" s="16">
        <f t="shared" si="44"/>
        <v>0</v>
      </c>
      <c r="J156" s="16">
        <f t="shared" si="44"/>
        <v>0</v>
      </c>
      <c r="K156" s="16">
        <f t="shared" si="44"/>
        <v>0</v>
      </c>
      <c r="L156" s="115"/>
      <c r="M156" s="115"/>
      <c r="N156" s="114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7"/>
    </row>
    <row r="157" spans="1:25" s="6" customFormat="1" ht="18.75" customHeight="1" hidden="1">
      <c r="A157" s="65"/>
      <c r="B157" s="85" t="s">
        <v>57</v>
      </c>
      <c r="C157" s="8">
        <f t="shared" si="43"/>
        <v>0</v>
      </c>
      <c r="D157" s="14">
        <f t="shared" si="43"/>
        <v>0</v>
      </c>
      <c r="E157" s="14">
        <f aca="true" t="shared" si="45" ref="E157:K157">E17+E29+E42+E54+E66+E79+E91+E103+E115+E127+E139</f>
        <v>0</v>
      </c>
      <c r="F157" s="14">
        <f t="shared" si="45"/>
        <v>0</v>
      </c>
      <c r="G157" s="14">
        <f t="shared" si="45"/>
        <v>0</v>
      </c>
      <c r="H157" s="14">
        <f>H17+H29+H42+H54+H66+H79+H91+H103+H115+H127+H139</f>
        <v>2</v>
      </c>
      <c r="I157" s="14">
        <f t="shared" si="45"/>
        <v>0</v>
      </c>
      <c r="J157" s="14">
        <f t="shared" si="45"/>
        <v>0</v>
      </c>
      <c r="K157" s="14">
        <f t="shared" si="45"/>
        <v>0</v>
      </c>
      <c r="L157" s="66"/>
      <c r="M157" s="66"/>
      <c r="N157" s="85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67"/>
    </row>
    <row r="158" spans="1:25" s="6" customFormat="1" ht="18.75" customHeight="1" hidden="1">
      <c r="A158" s="65"/>
      <c r="B158" s="85" t="s">
        <v>58</v>
      </c>
      <c r="C158" s="8">
        <f t="shared" si="43"/>
        <v>0</v>
      </c>
      <c r="D158" s="14">
        <f t="shared" si="43"/>
        <v>0</v>
      </c>
      <c r="E158" s="14">
        <f aca="true" t="shared" si="46" ref="E158:K158">E18+E30+E43+E55+E67+E80+E92+E104+E116+E128+E140</f>
        <v>0</v>
      </c>
      <c r="F158" s="14">
        <f t="shared" si="46"/>
        <v>0</v>
      </c>
      <c r="G158" s="14">
        <f t="shared" si="46"/>
        <v>0</v>
      </c>
      <c r="H158" s="14">
        <f t="shared" si="46"/>
        <v>1</v>
      </c>
      <c r="I158" s="14">
        <f t="shared" si="46"/>
        <v>0</v>
      </c>
      <c r="J158" s="14">
        <f t="shared" si="46"/>
        <v>0</v>
      </c>
      <c r="K158" s="14">
        <f t="shared" si="46"/>
        <v>0</v>
      </c>
      <c r="L158" s="66"/>
      <c r="M158" s="66"/>
      <c r="N158" s="85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67"/>
    </row>
    <row r="159" spans="1:25" s="6" customFormat="1" ht="18.75" customHeight="1" hidden="1">
      <c r="A159" s="65"/>
      <c r="B159" s="85" t="s">
        <v>59</v>
      </c>
      <c r="C159" s="8">
        <f t="shared" si="43"/>
        <v>0</v>
      </c>
      <c r="D159" s="14">
        <f t="shared" si="43"/>
        <v>0</v>
      </c>
      <c r="E159" s="14">
        <f aca="true" t="shared" si="47" ref="E159:K159">E19+E31+E44+E56+E68+E81+E93+E105+E117+E129+E141</f>
        <v>0</v>
      </c>
      <c r="F159" s="14">
        <f t="shared" si="47"/>
        <v>0</v>
      </c>
      <c r="G159" s="14">
        <f t="shared" si="47"/>
        <v>0</v>
      </c>
      <c r="H159" s="14">
        <f t="shared" si="47"/>
        <v>1</v>
      </c>
      <c r="I159" s="14">
        <f t="shared" si="47"/>
        <v>0</v>
      </c>
      <c r="J159" s="14">
        <f t="shared" si="47"/>
        <v>0</v>
      </c>
      <c r="K159" s="14">
        <f t="shared" si="47"/>
        <v>0</v>
      </c>
      <c r="L159" s="66"/>
      <c r="M159" s="66"/>
      <c r="N159" s="85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67"/>
    </row>
    <row r="160" spans="1:25" s="6" customFormat="1" ht="18.75" customHeight="1" hidden="1">
      <c r="A160" s="65"/>
      <c r="B160" s="85" t="s">
        <v>60</v>
      </c>
      <c r="C160" s="8">
        <f t="shared" si="43"/>
        <v>0</v>
      </c>
      <c r="D160" s="14">
        <f t="shared" si="43"/>
        <v>0</v>
      </c>
      <c r="E160" s="14">
        <f aca="true" t="shared" si="48" ref="E160:K160">E20+E32+E45+E57+E69+E82+E94+E106+E118+E130+E142</f>
        <v>0</v>
      </c>
      <c r="F160" s="14">
        <f t="shared" si="48"/>
        <v>0</v>
      </c>
      <c r="G160" s="14">
        <f t="shared" si="48"/>
        <v>0</v>
      </c>
      <c r="H160" s="14">
        <f t="shared" si="48"/>
        <v>0</v>
      </c>
      <c r="I160" s="14">
        <f t="shared" si="48"/>
        <v>0</v>
      </c>
      <c r="J160" s="14">
        <f t="shared" si="48"/>
        <v>2</v>
      </c>
      <c r="K160" s="14">
        <f t="shared" si="48"/>
        <v>0</v>
      </c>
      <c r="L160" s="66"/>
      <c r="M160" s="66"/>
      <c r="N160" s="85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67"/>
    </row>
    <row r="161" spans="1:25" s="6" customFormat="1" ht="18.75" customHeight="1" hidden="1" thickBot="1">
      <c r="A161" s="118"/>
      <c r="B161" s="119" t="s">
        <v>61</v>
      </c>
      <c r="C161" s="19">
        <f>C21+C34+C46+C58+C70+C83+C95+C107+C119+C131+C143</f>
        <v>0.931</v>
      </c>
      <c r="D161" s="120">
        <f>D21+D34+D46+D58+D70+D83+D95+D107+D119+D131+D143</f>
        <v>0</v>
      </c>
      <c r="E161" s="120">
        <f aca="true" t="shared" si="49" ref="E161:K161">E21+E34+E46+E58+E70+E83+E95+E107+E119+E131+E143</f>
        <v>0</v>
      </c>
      <c r="F161" s="120">
        <f t="shared" si="49"/>
        <v>0</v>
      </c>
      <c r="G161" s="120">
        <f t="shared" si="49"/>
        <v>0</v>
      </c>
      <c r="H161" s="120">
        <f t="shared" si="49"/>
        <v>0</v>
      </c>
      <c r="I161" s="120">
        <f t="shared" si="49"/>
        <v>0</v>
      </c>
      <c r="J161" s="120">
        <f t="shared" si="49"/>
        <v>0</v>
      </c>
      <c r="K161" s="120">
        <f t="shared" si="49"/>
        <v>0</v>
      </c>
      <c r="L161" s="121"/>
      <c r="M161" s="121"/>
      <c r="N161" s="119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3"/>
    </row>
    <row r="162" spans="1:25" s="6" customFormat="1" ht="14.25" customHeight="1">
      <c r="A162" s="206" t="s">
        <v>48</v>
      </c>
      <c r="B162" s="207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5"/>
      <c r="N162" s="91" t="s">
        <v>8</v>
      </c>
      <c r="O162" s="71">
        <f aca="true" t="shared" si="50" ref="O162:O192">Q162+S162+U162</f>
        <v>282924.80000000005</v>
      </c>
      <c r="P162" s="71">
        <f t="shared" si="37"/>
        <v>282924.80000000005</v>
      </c>
      <c r="Q162" s="72">
        <f aca="true" t="shared" si="51" ref="Q162:X162">SUM(Q163:Q168)</f>
        <v>30839.2</v>
      </c>
      <c r="R162" s="72">
        <f t="shared" si="51"/>
        <v>30839.2</v>
      </c>
      <c r="S162" s="72">
        <f t="shared" si="51"/>
        <v>155734.5</v>
      </c>
      <c r="T162" s="72">
        <f t="shared" si="51"/>
        <v>155734.5</v>
      </c>
      <c r="U162" s="72">
        <f t="shared" si="51"/>
        <v>96351.1</v>
      </c>
      <c r="V162" s="72">
        <f t="shared" si="51"/>
        <v>96351.1</v>
      </c>
      <c r="W162" s="72">
        <f t="shared" si="51"/>
        <v>0</v>
      </c>
      <c r="X162" s="72">
        <f t="shared" si="51"/>
        <v>0</v>
      </c>
      <c r="Y162" s="224"/>
    </row>
    <row r="163" spans="1:25" s="6" customFormat="1" ht="15" customHeight="1">
      <c r="A163" s="208"/>
      <c r="B163" s="209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1"/>
      <c r="N163" s="73" t="s">
        <v>9</v>
      </c>
      <c r="O163" s="76">
        <f t="shared" si="50"/>
        <v>201081.1</v>
      </c>
      <c r="P163" s="76">
        <f t="shared" si="37"/>
        <v>201081.1</v>
      </c>
      <c r="Q163" s="76">
        <f>Q23+Q36+Q48+Q60+Q72+Q84+Q85+Q97+Q109+Q121+Q133+Q145</f>
        <v>1140.1000000000008</v>
      </c>
      <c r="R163" s="76">
        <f aca="true" t="shared" si="52" ref="R163:X163">R23+R36+R48+R60+R72+R84+R85+R97+R109+R121+R133+R145</f>
        <v>1140.1000000000008</v>
      </c>
      <c r="S163" s="76">
        <f t="shared" si="52"/>
        <v>155734.5</v>
      </c>
      <c r="T163" s="76">
        <f t="shared" si="52"/>
        <v>155734.5</v>
      </c>
      <c r="U163" s="76">
        <f t="shared" si="52"/>
        <v>44206.49999999999</v>
      </c>
      <c r="V163" s="76">
        <f t="shared" si="52"/>
        <v>44206.49999999999</v>
      </c>
      <c r="W163" s="76">
        <f t="shared" si="52"/>
        <v>0</v>
      </c>
      <c r="X163" s="76">
        <f t="shared" si="52"/>
        <v>0</v>
      </c>
      <c r="Y163" s="225"/>
    </row>
    <row r="164" spans="1:25" s="6" customFormat="1" ht="15" customHeight="1">
      <c r="A164" s="208"/>
      <c r="B164" s="209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1"/>
      <c r="N164" s="73" t="s">
        <v>10</v>
      </c>
      <c r="O164" s="76">
        <f t="shared" si="50"/>
        <v>34024</v>
      </c>
      <c r="P164" s="76">
        <f t="shared" si="37"/>
        <v>34024</v>
      </c>
      <c r="Q164" s="76">
        <f>Q24+Q37+Q49+Q61+Q73+Q86+Q98+Q110+Q122+Q134+Q146</f>
        <v>4364.799999999999</v>
      </c>
      <c r="R164" s="76">
        <f aca="true" t="shared" si="53" ref="R164:X164">R24+R37+R49+R61+R73+R86+R98+R110+R122+R134+R146</f>
        <v>4364.799999999999</v>
      </c>
      <c r="S164" s="76">
        <f t="shared" si="53"/>
        <v>0</v>
      </c>
      <c r="T164" s="76">
        <f t="shared" si="53"/>
        <v>0</v>
      </c>
      <c r="U164" s="76">
        <f t="shared" si="53"/>
        <v>29659.2</v>
      </c>
      <c r="V164" s="76">
        <f t="shared" si="53"/>
        <v>29659.2</v>
      </c>
      <c r="W164" s="76">
        <f t="shared" si="53"/>
        <v>0</v>
      </c>
      <c r="X164" s="76">
        <f t="shared" si="53"/>
        <v>0</v>
      </c>
      <c r="Y164" s="225"/>
    </row>
    <row r="165" spans="1:25" s="6" customFormat="1" ht="15" customHeight="1">
      <c r="A165" s="208"/>
      <c r="B165" s="209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1"/>
      <c r="N165" s="73" t="s">
        <v>11</v>
      </c>
      <c r="O165" s="76">
        <f t="shared" si="50"/>
        <v>22930.4</v>
      </c>
      <c r="P165" s="76">
        <f t="shared" si="37"/>
        <v>22930.4</v>
      </c>
      <c r="Q165" s="76">
        <f aca="true" t="shared" si="54" ref="Q165:X165">Q25+Q38+Q50+Q62+Q74+Q87+Q99+Q111+Q123+Q135+Q147</f>
        <v>445</v>
      </c>
      <c r="R165" s="76">
        <f t="shared" si="54"/>
        <v>445</v>
      </c>
      <c r="S165" s="76">
        <f t="shared" si="54"/>
        <v>0</v>
      </c>
      <c r="T165" s="76">
        <f t="shared" si="54"/>
        <v>0</v>
      </c>
      <c r="U165" s="76">
        <f t="shared" si="54"/>
        <v>22485.4</v>
      </c>
      <c r="V165" s="76">
        <f t="shared" si="54"/>
        <v>22485.4</v>
      </c>
      <c r="W165" s="76">
        <f t="shared" si="54"/>
        <v>0</v>
      </c>
      <c r="X165" s="76">
        <f t="shared" si="54"/>
        <v>0</v>
      </c>
      <c r="Y165" s="225"/>
    </row>
    <row r="166" spans="1:25" s="6" customFormat="1" ht="15" customHeight="1">
      <c r="A166" s="208"/>
      <c r="B166" s="209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1"/>
      <c r="N166" s="73" t="s">
        <v>12</v>
      </c>
      <c r="O166" s="76">
        <f t="shared" si="50"/>
        <v>199.6</v>
      </c>
      <c r="P166" s="76">
        <f t="shared" si="37"/>
        <v>199.6</v>
      </c>
      <c r="Q166" s="76">
        <f aca="true" t="shared" si="55" ref="Q166:X166">Q26+Q39+Q51+Q63+Q75+Q88+Q100+Q112+Q124+Q136+Q148</f>
        <v>199.6</v>
      </c>
      <c r="R166" s="76">
        <f t="shared" si="55"/>
        <v>199.6</v>
      </c>
      <c r="S166" s="76">
        <f t="shared" si="55"/>
        <v>0</v>
      </c>
      <c r="T166" s="76">
        <f t="shared" si="55"/>
        <v>0</v>
      </c>
      <c r="U166" s="76">
        <f t="shared" si="55"/>
        <v>0</v>
      </c>
      <c r="V166" s="76">
        <f t="shared" si="55"/>
        <v>0</v>
      </c>
      <c r="W166" s="76">
        <f t="shared" si="55"/>
        <v>0</v>
      </c>
      <c r="X166" s="76">
        <f t="shared" si="55"/>
        <v>0</v>
      </c>
      <c r="Y166" s="225"/>
    </row>
    <row r="167" spans="1:25" s="6" customFormat="1" ht="15" customHeight="1">
      <c r="A167" s="208"/>
      <c r="B167" s="209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1"/>
      <c r="N167" s="73" t="s">
        <v>13</v>
      </c>
      <c r="O167" s="76">
        <f t="shared" si="50"/>
        <v>21991.2</v>
      </c>
      <c r="P167" s="76">
        <f t="shared" si="37"/>
        <v>21991.2</v>
      </c>
      <c r="Q167" s="76">
        <f aca="true" t="shared" si="56" ref="Q167:X167">Q27+Q40+Q52+Q64+Q76+Q89+Q101+Q113+Q125+Q137+Q149</f>
        <v>21991.2</v>
      </c>
      <c r="R167" s="76">
        <f t="shared" si="56"/>
        <v>21991.2</v>
      </c>
      <c r="S167" s="76">
        <f t="shared" si="56"/>
        <v>0</v>
      </c>
      <c r="T167" s="76">
        <f t="shared" si="56"/>
        <v>0</v>
      </c>
      <c r="U167" s="76">
        <f t="shared" si="56"/>
        <v>0</v>
      </c>
      <c r="V167" s="76">
        <f t="shared" si="56"/>
        <v>0</v>
      </c>
      <c r="W167" s="76">
        <f t="shared" si="56"/>
        <v>0</v>
      </c>
      <c r="X167" s="76">
        <f t="shared" si="56"/>
        <v>0</v>
      </c>
      <c r="Y167" s="225"/>
    </row>
    <row r="168" spans="1:27" s="6" customFormat="1" ht="15">
      <c r="A168" s="208"/>
      <c r="B168" s="209"/>
      <c r="C168" s="102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73" t="s">
        <v>50</v>
      </c>
      <c r="O168" s="76">
        <f t="shared" si="50"/>
        <v>2698.5</v>
      </c>
      <c r="P168" s="76">
        <f t="shared" si="37"/>
        <v>2698.5</v>
      </c>
      <c r="Q168" s="76">
        <f>Q28+Q34+Q41+Q53+Q65+Q77+Q90+Q102+Q114+Q126+Q138+Q150</f>
        <v>2698.5</v>
      </c>
      <c r="R168" s="76">
        <f aca="true" t="shared" si="57" ref="R168:X168">R28+R34+R41+R53+R65+R77+R90+R102+R114+R126+R138+R150</f>
        <v>2698.5</v>
      </c>
      <c r="S168" s="76">
        <f t="shared" si="57"/>
        <v>0</v>
      </c>
      <c r="T168" s="76">
        <f t="shared" si="57"/>
        <v>0</v>
      </c>
      <c r="U168" s="76">
        <f t="shared" si="57"/>
        <v>0</v>
      </c>
      <c r="V168" s="76">
        <f t="shared" si="57"/>
        <v>0</v>
      </c>
      <c r="W168" s="76">
        <f t="shared" si="57"/>
        <v>0</v>
      </c>
      <c r="X168" s="76">
        <f t="shared" si="57"/>
        <v>0</v>
      </c>
      <c r="Y168" s="225"/>
      <c r="Z168" s="17"/>
      <c r="AA168" s="17"/>
    </row>
    <row r="169" spans="1:27" s="6" customFormat="1" ht="15">
      <c r="A169" s="208"/>
      <c r="B169" s="209"/>
      <c r="C169" s="102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73" t="s">
        <v>57</v>
      </c>
      <c r="O169" s="76">
        <f>Q169+S169+U169</f>
        <v>146145.09999999998</v>
      </c>
      <c r="P169" s="76">
        <f t="shared" si="37"/>
        <v>0</v>
      </c>
      <c r="Q169" s="76">
        <f>Q29+Q42+Q54+Q66+Q78+Q91+Q103+Q115+Q127+Q139+Q151</f>
        <v>146145.09999999998</v>
      </c>
      <c r="R169" s="76">
        <f aca="true" t="shared" si="58" ref="R169:X169">R29+R42+R54+R66+R78+R91+R103+R115+R127+R139+R151</f>
        <v>0</v>
      </c>
      <c r="S169" s="76">
        <f t="shared" si="58"/>
        <v>0</v>
      </c>
      <c r="T169" s="76">
        <f t="shared" si="58"/>
        <v>0</v>
      </c>
      <c r="U169" s="76">
        <f t="shared" si="58"/>
        <v>0</v>
      </c>
      <c r="V169" s="76">
        <f t="shared" si="58"/>
        <v>0</v>
      </c>
      <c r="W169" s="76">
        <f t="shared" si="58"/>
        <v>0</v>
      </c>
      <c r="X169" s="76">
        <f t="shared" si="58"/>
        <v>0</v>
      </c>
      <c r="Y169" s="225"/>
      <c r="Z169" s="17"/>
      <c r="AA169" s="17"/>
    </row>
    <row r="170" spans="1:27" s="6" customFormat="1" ht="15">
      <c r="A170" s="208"/>
      <c r="B170" s="209"/>
      <c r="C170" s="102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73" t="s">
        <v>58</v>
      </c>
      <c r="O170" s="76">
        <f>Q170+S170+U170</f>
        <v>167551.5</v>
      </c>
      <c r="P170" s="76">
        <f t="shared" si="37"/>
        <v>0</v>
      </c>
      <c r="Q170" s="76">
        <f>Q30+Q43+Q55+Q67+Q79+Q92+Q104+Q116+Q128+Q140+Q152</f>
        <v>167551.5</v>
      </c>
      <c r="R170" s="76">
        <f aca="true" t="shared" si="59" ref="R170:X172">R30+R43+R55+R67+R79+R92+R104+R116+R128+R140+R152</f>
        <v>0</v>
      </c>
      <c r="S170" s="76">
        <f t="shared" si="59"/>
        <v>0</v>
      </c>
      <c r="T170" s="76">
        <f t="shared" si="59"/>
        <v>0</v>
      </c>
      <c r="U170" s="76">
        <f t="shared" si="59"/>
        <v>0</v>
      </c>
      <c r="V170" s="76">
        <f t="shared" si="59"/>
        <v>0</v>
      </c>
      <c r="W170" s="76">
        <f t="shared" si="59"/>
        <v>0</v>
      </c>
      <c r="X170" s="76">
        <f t="shared" si="59"/>
        <v>0</v>
      </c>
      <c r="Y170" s="225"/>
      <c r="Z170" s="17"/>
      <c r="AA170" s="17"/>
    </row>
    <row r="171" spans="1:27" s="6" customFormat="1" ht="15">
      <c r="A171" s="208"/>
      <c r="B171" s="209"/>
      <c r="C171" s="102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73" t="s">
        <v>59</v>
      </c>
      <c r="O171" s="76">
        <f>Q171+S171+U171</f>
        <v>15000</v>
      </c>
      <c r="P171" s="76">
        <f t="shared" si="37"/>
        <v>15000</v>
      </c>
      <c r="Q171" s="76">
        <f>Q31+Q44+Q56+Q68+Q80+Q93+Q105+Q117+Q129+Q141+Q153</f>
        <v>15000</v>
      </c>
      <c r="R171" s="76">
        <f t="shared" si="59"/>
        <v>15000</v>
      </c>
      <c r="S171" s="76">
        <f t="shared" si="59"/>
        <v>0</v>
      </c>
      <c r="T171" s="76">
        <f t="shared" si="59"/>
        <v>0</v>
      </c>
      <c r="U171" s="76">
        <f t="shared" si="59"/>
        <v>0</v>
      </c>
      <c r="V171" s="76">
        <f t="shared" si="59"/>
        <v>0</v>
      </c>
      <c r="W171" s="76">
        <f t="shared" si="59"/>
        <v>0</v>
      </c>
      <c r="X171" s="76">
        <f t="shared" si="59"/>
        <v>0</v>
      </c>
      <c r="Y171" s="225"/>
      <c r="Z171" s="17"/>
      <c r="AA171" s="17"/>
    </row>
    <row r="172" spans="1:27" s="6" customFormat="1" ht="15">
      <c r="A172" s="208"/>
      <c r="B172" s="209"/>
      <c r="C172" s="102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73" t="s">
        <v>60</v>
      </c>
      <c r="O172" s="76">
        <f>Q172+S172+U172</f>
        <v>24999.970275875286</v>
      </c>
      <c r="P172" s="76">
        <f t="shared" si="37"/>
        <v>24999.970275875286</v>
      </c>
      <c r="Q172" s="76">
        <f>Q32+Q45+Q57+Q69+Q81+Q94+Q106+Q118+Q130+Q142+Q154</f>
        <v>24999.970275875286</v>
      </c>
      <c r="R172" s="76">
        <f t="shared" si="59"/>
        <v>24999.970275875286</v>
      </c>
      <c r="S172" s="76">
        <f t="shared" si="59"/>
        <v>0</v>
      </c>
      <c r="T172" s="76">
        <f t="shared" si="59"/>
        <v>0</v>
      </c>
      <c r="U172" s="76">
        <f t="shared" si="59"/>
        <v>0</v>
      </c>
      <c r="V172" s="76">
        <f t="shared" si="59"/>
        <v>0</v>
      </c>
      <c r="W172" s="76">
        <f t="shared" si="59"/>
        <v>0</v>
      </c>
      <c r="X172" s="76">
        <f t="shared" si="59"/>
        <v>0</v>
      </c>
      <c r="Y172" s="225"/>
      <c r="Z172" s="17"/>
      <c r="AA172" s="17"/>
    </row>
    <row r="173" spans="1:27" s="6" customFormat="1" ht="15.75" thickBot="1">
      <c r="A173" s="210"/>
      <c r="B173" s="211"/>
      <c r="C173" s="127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74" t="s">
        <v>61</v>
      </c>
      <c r="O173" s="78">
        <f>Q173+S173+U173</f>
        <v>18000</v>
      </c>
      <c r="P173" s="78">
        <f t="shared" si="37"/>
        <v>0</v>
      </c>
      <c r="Q173" s="78">
        <f>Q34+Q46+Q58+Q70+Q82+Q95+Q107+Q119+Q131+Q143+Q155</f>
        <v>18000</v>
      </c>
      <c r="R173" s="78">
        <v>0</v>
      </c>
      <c r="S173" s="78">
        <f aca="true" t="shared" si="60" ref="S173:X173">S34+S46+S58+S70+S82+S95+S107+S119+S131+S143+S155</f>
        <v>0</v>
      </c>
      <c r="T173" s="78">
        <f t="shared" si="60"/>
        <v>0</v>
      </c>
      <c r="U173" s="78">
        <f t="shared" si="60"/>
        <v>0</v>
      </c>
      <c r="V173" s="78">
        <f t="shared" si="60"/>
        <v>0</v>
      </c>
      <c r="W173" s="78">
        <f t="shared" si="60"/>
        <v>0</v>
      </c>
      <c r="X173" s="78">
        <f t="shared" si="60"/>
        <v>0</v>
      </c>
      <c r="Y173" s="226"/>
      <c r="Z173" s="17"/>
      <c r="AA173" s="17"/>
    </row>
    <row r="174" spans="1:26" s="6" customFormat="1" ht="14.25" customHeight="1">
      <c r="A174" s="200" t="s">
        <v>17</v>
      </c>
      <c r="B174" s="201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109"/>
      <c r="N174" s="70" t="s">
        <v>8</v>
      </c>
      <c r="O174" s="45">
        <f t="shared" si="50"/>
        <v>104484.6</v>
      </c>
      <c r="P174" s="45">
        <f t="shared" si="37"/>
        <v>104484.6</v>
      </c>
      <c r="Q174" s="59">
        <f>SUM(Q175:Q180)</f>
        <v>8133.5</v>
      </c>
      <c r="R174" s="59">
        <f aca="true" t="shared" si="61" ref="R174:X174">SUM(R175:R180)</f>
        <v>8133.5</v>
      </c>
      <c r="S174" s="59">
        <f t="shared" si="61"/>
        <v>0</v>
      </c>
      <c r="T174" s="59">
        <f t="shared" si="61"/>
        <v>0</v>
      </c>
      <c r="U174" s="59">
        <f t="shared" si="61"/>
        <v>96351.1</v>
      </c>
      <c r="V174" s="59">
        <f t="shared" si="61"/>
        <v>96351.1</v>
      </c>
      <c r="W174" s="59">
        <f t="shared" si="61"/>
        <v>0</v>
      </c>
      <c r="X174" s="59">
        <f t="shared" si="61"/>
        <v>0</v>
      </c>
      <c r="Y174" s="227"/>
      <c r="Z174" s="17"/>
    </row>
    <row r="175" spans="1:25" s="6" customFormat="1" ht="15" customHeight="1">
      <c r="A175" s="202"/>
      <c r="B175" s="203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98"/>
      <c r="N175" s="54" t="s">
        <v>9</v>
      </c>
      <c r="O175" s="14">
        <f t="shared" si="50"/>
        <v>45346.59999999999</v>
      </c>
      <c r="P175" s="14">
        <f t="shared" si="37"/>
        <v>45346.59999999999</v>
      </c>
      <c r="Q175" s="14">
        <f>Q23+Q84+Q109+Q133</f>
        <v>1140.1000000000008</v>
      </c>
      <c r="R175" s="14">
        <f aca="true" t="shared" si="62" ref="R175:X175">R23+R84+R109+R133</f>
        <v>1140.1000000000008</v>
      </c>
      <c r="S175" s="14">
        <f t="shared" si="62"/>
        <v>0</v>
      </c>
      <c r="T175" s="14">
        <f t="shared" si="62"/>
        <v>0</v>
      </c>
      <c r="U175" s="14">
        <f t="shared" si="62"/>
        <v>44206.49999999999</v>
      </c>
      <c r="V175" s="14">
        <f t="shared" si="62"/>
        <v>44206.49999999999</v>
      </c>
      <c r="W175" s="14">
        <f t="shared" si="62"/>
        <v>0</v>
      </c>
      <c r="X175" s="14">
        <f t="shared" si="62"/>
        <v>0</v>
      </c>
      <c r="Y175" s="228"/>
    </row>
    <row r="176" spans="1:25" s="6" customFormat="1" ht="15" customHeight="1">
      <c r="A176" s="202"/>
      <c r="B176" s="203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98"/>
      <c r="N176" s="54" t="s">
        <v>10</v>
      </c>
      <c r="O176" s="14">
        <f t="shared" si="50"/>
        <v>34024</v>
      </c>
      <c r="P176" s="14">
        <f t="shared" si="37"/>
        <v>34024</v>
      </c>
      <c r="Q176" s="14">
        <f>Q24+Q86+Q110</f>
        <v>4364.799999999999</v>
      </c>
      <c r="R176" s="14">
        <f aca="true" t="shared" si="63" ref="R176:X176">R24+R86+R110</f>
        <v>4364.799999999999</v>
      </c>
      <c r="S176" s="14">
        <f t="shared" si="63"/>
        <v>0</v>
      </c>
      <c r="T176" s="14">
        <f t="shared" si="63"/>
        <v>0</v>
      </c>
      <c r="U176" s="14">
        <f t="shared" si="63"/>
        <v>29659.2</v>
      </c>
      <c r="V176" s="14">
        <f t="shared" si="63"/>
        <v>29659.2</v>
      </c>
      <c r="W176" s="14">
        <f t="shared" si="63"/>
        <v>0</v>
      </c>
      <c r="X176" s="14">
        <f t="shared" si="63"/>
        <v>0</v>
      </c>
      <c r="Y176" s="228"/>
    </row>
    <row r="177" spans="1:25" s="6" customFormat="1" ht="15" customHeight="1">
      <c r="A177" s="202"/>
      <c r="B177" s="203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98"/>
      <c r="N177" s="54" t="s">
        <v>11</v>
      </c>
      <c r="O177" s="14">
        <f t="shared" si="50"/>
        <v>22930.4</v>
      </c>
      <c r="P177" s="14">
        <f t="shared" si="37"/>
        <v>22930.4</v>
      </c>
      <c r="Q177" s="14">
        <f>Q25+Q50</f>
        <v>445</v>
      </c>
      <c r="R177" s="14">
        <f aca="true" t="shared" si="64" ref="R177:X177">R25+R50</f>
        <v>445</v>
      </c>
      <c r="S177" s="14">
        <f t="shared" si="64"/>
        <v>0</v>
      </c>
      <c r="T177" s="14">
        <f t="shared" si="64"/>
        <v>0</v>
      </c>
      <c r="U177" s="14">
        <f t="shared" si="64"/>
        <v>22485.4</v>
      </c>
      <c r="V177" s="14">
        <f t="shared" si="64"/>
        <v>22485.4</v>
      </c>
      <c r="W177" s="14">
        <f t="shared" si="64"/>
        <v>0</v>
      </c>
      <c r="X177" s="14">
        <f t="shared" si="64"/>
        <v>0</v>
      </c>
      <c r="Y177" s="228"/>
    </row>
    <row r="178" spans="1:25" s="6" customFormat="1" ht="15" customHeight="1">
      <c r="A178" s="202"/>
      <c r="B178" s="203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98"/>
      <c r="N178" s="54" t="s">
        <v>12</v>
      </c>
      <c r="O178" s="14">
        <f t="shared" si="50"/>
        <v>199.6</v>
      </c>
      <c r="P178" s="14">
        <f t="shared" si="37"/>
        <v>199.6</v>
      </c>
      <c r="Q178" s="14">
        <f>Q75</f>
        <v>199.6</v>
      </c>
      <c r="R178" s="14">
        <f aca="true" t="shared" si="65" ref="R178:X178">R75</f>
        <v>199.6</v>
      </c>
      <c r="S178" s="14">
        <f t="shared" si="65"/>
        <v>0</v>
      </c>
      <c r="T178" s="14">
        <f t="shared" si="65"/>
        <v>0</v>
      </c>
      <c r="U178" s="14">
        <f t="shared" si="65"/>
        <v>0</v>
      </c>
      <c r="V178" s="14">
        <f t="shared" si="65"/>
        <v>0</v>
      </c>
      <c r="W178" s="14">
        <f t="shared" si="65"/>
        <v>0</v>
      </c>
      <c r="X178" s="14">
        <f t="shared" si="65"/>
        <v>0</v>
      </c>
      <c r="Y178" s="228"/>
    </row>
    <row r="179" spans="1:25" s="6" customFormat="1" ht="15" customHeight="1">
      <c r="A179" s="202"/>
      <c r="B179" s="203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98"/>
      <c r="N179" s="54" t="s">
        <v>13</v>
      </c>
      <c r="O179" s="14">
        <f t="shared" si="50"/>
        <v>0</v>
      </c>
      <c r="P179" s="14">
        <f t="shared" si="37"/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228"/>
    </row>
    <row r="180" spans="1:25" s="6" customFormat="1" ht="15">
      <c r="A180" s="202"/>
      <c r="B180" s="203"/>
      <c r="C180" s="12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54" t="s">
        <v>50</v>
      </c>
      <c r="O180" s="14">
        <f t="shared" si="50"/>
        <v>1984</v>
      </c>
      <c r="P180" s="14">
        <f t="shared" si="37"/>
        <v>1984</v>
      </c>
      <c r="Q180" s="14">
        <f>Q28+Q65</f>
        <v>1984</v>
      </c>
      <c r="R180" s="14">
        <f aca="true" t="shared" si="66" ref="R180:X180">R28+R65</f>
        <v>1984</v>
      </c>
      <c r="S180" s="14">
        <f t="shared" si="66"/>
        <v>0</v>
      </c>
      <c r="T180" s="14">
        <f t="shared" si="66"/>
        <v>0</v>
      </c>
      <c r="U180" s="14">
        <f t="shared" si="66"/>
        <v>0</v>
      </c>
      <c r="V180" s="14">
        <f t="shared" si="66"/>
        <v>0</v>
      </c>
      <c r="W180" s="14">
        <f t="shared" si="66"/>
        <v>0</v>
      </c>
      <c r="X180" s="14">
        <f t="shared" si="66"/>
        <v>0</v>
      </c>
      <c r="Y180" s="228"/>
    </row>
    <row r="181" spans="1:25" s="6" customFormat="1" ht="15">
      <c r="A181" s="202"/>
      <c r="B181" s="203"/>
      <c r="C181" s="12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54" t="s">
        <v>57</v>
      </c>
      <c r="O181" s="14">
        <f>Q181+S181+U181</f>
        <v>229.3</v>
      </c>
      <c r="P181" s="14">
        <f t="shared" si="37"/>
        <v>0</v>
      </c>
      <c r="Q181" s="14">
        <f>Q151</f>
        <v>229.3</v>
      </c>
      <c r="R181" s="14">
        <f aca="true" t="shared" si="67" ref="R181:X181">R151</f>
        <v>0</v>
      </c>
      <c r="S181" s="14">
        <f t="shared" si="67"/>
        <v>0</v>
      </c>
      <c r="T181" s="14">
        <f t="shared" si="67"/>
        <v>0</v>
      </c>
      <c r="U181" s="14">
        <f t="shared" si="67"/>
        <v>0</v>
      </c>
      <c r="V181" s="14">
        <f t="shared" si="67"/>
        <v>0</v>
      </c>
      <c r="W181" s="14">
        <f t="shared" si="67"/>
        <v>0</v>
      </c>
      <c r="X181" s="14">
        <f t="shared" si="67"/>
        <v>0</v>
      </c>
      <c r="Y181" s="228"/>
    </row>
    <row r="182" spans="1:25" s="6" customFormat="1" ht="15">
      <c r="A182" s="202"/>
      <c r="B182" s="203"/>
      <c r="C182" s="12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54" t="s">
        <v>58</v>
      </c>
      <c r="O182" s="14">
        <f>Q182+S182+U182</f>
        <v>0</v>
      </c>
      <c r="P182" s="14">
        <f t="shared" si="37"/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228"/>
    </row>
    <row r="183" spans="1:25" s="6" customFormat="1" ht="15">
      <c r="A183" s="202"/>
      <c r="B183" s="203"/>
      <c r="C183" s="12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54" t="s">
        <v>59</v>
      </c>
      <c r="O183" s="14">
        <f>Q183+S183+U183</f>
        <v>0</v>
      </c>
      <c r="P183" s="14">
        <f t="shared" si="37"/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228"/>
    </row>
    <row r="184" spans="1:25" s="6" customFormat="1" ht="15">
      <c r="A184" s="202"/>
      <c r="B184" s="203"/>
      <c r="C184" s="12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54" t="s">
        <v>60</v>
      </c>
      <c r="O184" s="14">
        <f>Q184+S184+U184</f>
        <v>0</v>
      </c>
      <c r="P184" s="14">
        <f t="shared" si="37"/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228"/>
    </row>
    <row r="185" spans="1:25" s="6" customFormat="1" ht="15.75" thickBot="1">
      <c r="A185" s="204"/>
      <c r="B185" s="205"/>
      <c r="C185" s="47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55" t="s">
        <v>61</v>
      </c>
      <c r="O185" s="20">
        <f>Q185+S185+U185</f>
        <v>0</v>
      </c>
      <c r="P185" s="20">
        <f aca="true" t="shared" si="68" ref="P185:P197">R185+T185+V185+X185</f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29"/>
    </row>
    <row r="186" spans="1:25" s="6" customFormat="1" ht="14.25" customHeight="1">
      <c r="A186" s="200" t="s">
        <v>18</v>
      </c>
      <c r="B186" s="201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109"/>
      <c r="N186" s="70" t="s">
        <v>8</v>
      </c>
      <c r="O186" s="45">
        <f t="shared" si="50"/>
        <v>178440.2</v>
      </c>
      <c r="P186" s="45">
        <f t="shared" si="68"/>
        <v>178440.2</v>
      </c>
      <c r="Q186" s="45">
        <f>SUM(Q187:Q192)</f>
        <v>22705.7</v>
      </c>
      <c r="R186" s="45">
        <f aca="true" t="shared" si="69" ref="R186:X186">SUM(R187:R192)</f>
        <v>22705.7</v>
      </c>
      <c r="S186" s="45">
        <f t="shared" si="69"/>
        <v>155734.5</v>
      </c>
      <c r="T186" s="45">
        <f t="shared" si="69"/>
        <v>155734.5</v>
      </c>
      <c r="U186" s="45">
        <f t="shared" si="69"/>
        <v>0</v>
      </c>
      <c r="V186" s="45">
        <f t="shared" si="69"/>
        <v>0</v>
      </c>
      <c r="W186" s="45">
        <f t="shared" si="69"/>
        <v>0</v>
      </c>
      <c r="X186" s="45">
        <f t="shared" si="69"/>
        <v>0</v>
      </c>
      <c r="Y186" s="227"/>
    </row>
    <row r="187" spans="1:25" s="6" customFormat="1" ht="15" customHeight="1">
      <c r="A187" s="202"/>
      <c r="B187" s="203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98"/>
      <c r="N187" s="54" t="s">
        <v>9</v>
      </c>
      <c r="O187" s="10">
        <f t="shared" si="50"/>
        <v>155734.5</v>
      </c>
      <c r="P187" s="10">
        <f t="shared" si="68"/>
        <v>155734.5</v>
      </c>
      <c r="Q187" s="18">
        <f>Q163-Q175</f>
        <v>0</v>
      </c>
      <c r="R187" s="18">
        <f aca="true" t="shared" si="70" ref="R187:X187">R163-R175</f>
        <v>0</v>
      </c>
      <c r="S187" s="18">
        <f t="shared" si="70"/>
        <v>155734.5</v>
      </c>
      <c r="T187" s="18">
        <f t="shared" si="70"/>
        <v>155734.5</v>
      </c>
      <c r="U187" s="18">
        <f t="shared" si="70"/>
        <v>0</v>
      </c>
      <c r="V187" s="18">
        <f t="shared" si="70"/>
        <v>0</v>
      </c>
      <c r="W187" s="18">
        <f t="shared" si="70"/>
        <v>0</v>
      </c>
      <c r="X187" s="18">
        <f t="shared" si="70"/>
        <v>0</v>
      </c>
      <c r="Y187" s="228"/>
    </row>
    <row r="188" spans="1:25" s="6" customFormat="1" ht="15" customHeight="1">
      <c r="A188" s="202"/>
      <c r="B188" s="203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98"/>
      <c r="N188" s="54" t="s">
        <v>10</v>
      </c>
      <c r="O188" s="10">
        <f t="shared" si="50"/>
        <v>0</v>
      </c>
      <c r="P188" s="10">
        <f t="shared" si="68"/>
        <v>0</v>
      </c>
      <c r="Q188" s="18">
        <f aca="true" t="shared" si="71" ref="Q188:X197">Q164-Q176</f>
        <v>0</v>
      </c>
      <c r="R188" s="18">
        <f t="shared" si="71"/>
        <v>0</v>
      </c>
      <c r="S188" s="18">
        <f t="shared" si="71"/>
        <v>0</v>
      </c>
      <c r="T188" s="18">
        <f t="shared" si="71"/>
        <v>0</v>
      </c>
      <c r="U188" s="18">
        <f t="shared" si="71"/>
        <v>0</v>
      </c>
      <c r="V188" s="18">
        <f t="shared" si="71"/>
        <v>0</v>
      </c>
      <c r="W188" s="18">
        <f t="shared" si="71"/>
        <v>0</v>
      </c>
      <c r="X188" s="18">
        <f t="shared" si="71"/>
        <v>0</v>
      </c>
      <c r="Y188" s="228"/>
    </row>
    <row r="189" spans="1:25" s="6" customFormat="1" ht="15" customHeight="1">
      <c r="A189" s="202"/>
      <c r="B189" s="203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98"/>
      <c r="N189" s="54" t="s">
        <v>11</v>
      </c>
      <c r="O189" s="10">
        <f t="shared" si="50"/>
        <v>0</v>
      </c>
      <c r="P189" s="10">
        <f t="shared" si="68"/>
        <v>0</v>
      </c>
      <c r="Q189" s="18">
        <f t="shared" si="71"/>
        <v>0</v>
      </c>
      <c r="R189" s="18">
        <f t="shared" si="71"/>
        <v>0</v>
      </c>
      <c r="S189" s="18">
        <f t="shared" si="71"/>
        <v>0</v>
      </c>
      <c r="T189" s="18">
        <f t="shared" si="71"/>
        <v>0</v>
      </c>
      <c r="U189" s="18">
        <f t="shared" si="71"/>
        <v>0</v>
      </c>
      <c r="V189" s="18">
        <f t="shared" si="71"/>
        <v>0</v>
      </c>
      <c r="W189" s="18">
        <f t="shared" si="71"/>
        <v>0</v>
      </c>
      <c r="X189" s="18">
        <f t="shared" si="71"/>
        <v>0</v>
      </c>
      <c r="Y189" s="228"/>
    </row>
    <row r="190" spans="1:25" s="6" customFormat="1" ht="15" customHeight="1">
      <c r="A190" s="202"/>
      <c r="B190" s="203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98"/>
      <c r="N190" s="54" t="s">
        <v>12</v>
      </c>
      <c r="O190" s="10">
        <f t="shared" si="50"/>
        <v>0</v>
      </c>
      <c r="P190" s="10">
        <f t="shared" si="68"/>
        <v>0</v>
      </c>
      <c r="Q190" s="18">
        <f t="shared" si="71"/>
        <v>0</v>
      </c>
      <c r="R190" s="18">
        <f t="shared" si="71"/>
        <v>0</v>
      </c>
      <c r="S190" s="18">
        <f t="shared" si="71"/>
        <v>0</v>
      </c>
      <c r="T190" s="18">
        <f t="shared" si="71"/>
        <v>0</v>
      </c>
      <c r="U190" s="18">
        <f t="shared" si="71"/>
        <v>0</v>
      </c>
      <c r="V190" s="18">
        <f t="shared" si="71"/>
        <v>0</v>
      </c>
      <c r="W190" s="18">
        <f t="shared" si="71"/>
        <v>0</v>
      </c>
      <c r="X190" s="18">
        <f t="shared" si="71"/>
        <v>0</v>
      </c>
      <c r="Y190" s="228"/>
    </row>
    <row r="191" spans="1:26" s="6" customFormat="1" ht="15" customHeight="1">
      <c r="A191" s="202"/>
      <c r="B191" s="203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98"/>
      <c r="N191" s="54" t="s">
        <v>13</v>
      </c>
      <c r="O191" s="10">
        <f t="shared" si="50"/>
        <v>21991.2</v>
      </c>
      <c r="P191" s="10">
        <f t="shared" si="68"/>
        <v>21991.2</v>
      </c>
      <c r="Q191" s="18">
        <f t="shared" si="71"/>
        <v>21991.2</v>
      </c>
      <c r="R191" s="18">
        <f t="shared" si="71"/>
        <v>21991.2</v>
      </c>
      <c r="S191" s="18">
        <f t="shared" si="71"/>
        <v>0</v>
      </c>
      <c r="T191" s="18">
        <f t="shared" si="71"/>
        <v>0</v>
      </c>
      <c r="U191" s="18">
        <f t="shared" si="71"/>
        <v>0</v>
      </c>
      <c r="V191" s="18">
        <f t="shared" si="71"/>
        <v>0</v>
      </c>
      <c r="W191" s="18">
        <f t="shared" si="71"/>
        <v>0</v>
      </c>
      <c r="X191" s="18">
        <f t="shared" si="71"/>
        <v>0</v>
      </c>
      <c r="Y191" s="228"/>
      <c r="Z191" s="17"/>
    </row>
    <row r="192" spans="1:26" s="6" customFormat="1" ht="15" customHeight="1">
      <c r="A192" s="202"/>
      <c r="B192" s="203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98"/>
      <c r="N192" s="54" t="s">
        <v>50</v>
      </c>
      <c r="O192" s="10">
        <f t="shared" si="50"/>
        <v>714.5</v>
      </c>
      <c r="P192" s="10">
        <f t="shared" si="68"/>
        <v>714.5</v>
      </c>
      <c r="Q192" s="18">
        <f t="shared" si="71"/>
        <v>714.5</v>
      </c>
      <c r="R192" s="18">
        <f t="shared" si="71"/>
        <v>714.5</v>
      </c>
      <c r="S192" s="18">
        <f t="shared" si="71"/>
        <v>0</v>
      </c>
      <c r="T192" s="18">
        <f t="shared" si="71"/>
        <v>0</v>
      </c>
      <c r="U192" s="18">
        <f t="shared" si="71"/>
        <v>0</v>
      </c>
      <c r="V192" s="18">
        <f t="shared" si="71"/>
        <v>0</v>
      </c>
      <c r="W192" s="18">
        <f t="shared" si="71"/>
        <v>0</v>
      </c>
      <c r="X192" s="18">
        <f t="shared" si="71"/>
        <v>0</v>
      </c>
      <c r="Y192" s="228"/>
      <c r="Z192" s="17"/>
    </row>
    <row r="193" spans="1:26" s="6" customFormat="1" ht="15" customHeight="1">
      <c r="A193" s="202"/>
      <c r="B193" s="203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98"/>
      <c r="N193" s="54" t="s">
        <v>57</v>
      </c>
      <c r="O193" s="10">
        <f>Q193+S193+U193</f>
        <v>145915.8</v>
      </c>
      <c r="P193" s="10">
        <f t="shared" si="68"/>
        <v>0</v>
      </c>
      <c r="Q193" s="18">
        <f t="shared" si="71"/>
        <v>145915.8</v>
      </c>
      <c r="R193" s="18">
        <f t="shared" si="71"/>
        <v>0</v>
      </c>
      <c r="S193" s="18">
        <f t="shared" si="71"/>
        <v>0</v>
      </c>
      <c r="T193" s="18">
        <f t="shared" si="71"/>
        <v>0</v>
      </c>
      <c r="U193" s="18">
        <f t="shared" si="71"/>
        <v>0</v>
      </c>
      <c r="V193" s="18">
        <f t="shared" si="71"/>
        <v>0</v>
      </c>
      <c r="W193" s="18">
        <f t="shared" si="71"/>
        <v>0</v>
      </c>
      <c r="X193" s="18">
        <f t="shared" si="71"/>
        <v>0</v>
      </c>
      <c r="Y193" s="228"/>
      <c r="Z193" s="17"/>
    </row>
    <row r="194" spans="1:26" s="6" customFormat="1" ht="15" customHeight="1">
      <c r="A194" s="202"/>
      <c r="B194" s="203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98"/>
      <c r="N194" s="54" t="s">
        <v>58</v>
      </c>
      <c r="O194" s="10">
        <f>Q194+S194+U194</f>
        <v>167551.5</v>
      </c>
      <c r="P194" s="10">
        <f t="shared" si="68"/>
        <v>0</v>
      </c>
      <c r="Q194" s="18">
        <f t="shared" si="71"/>
        <v>167551.5</v>
      </c>
      <c r="R194" s="18">
        <f t="shared" si="71"/>
        <v>0</v>
      </c>
      <c r="S194" s="18">
        <f t="shared" si="71"/>
        <v>0</v>
      </c>
      <c r="T194" s="18">
        <f t="shared" si="71"/>
        <v>0</v>
      </c>
      <c r="U194" s="18">
        <f t="shared" si="71"/>
        <v>0</v>
      </c>
      <c r="V194" s="18">
        <f t="shared" si="71"/>
        <v>0</v>
      </c>
      <c r="W194" s="18">
        <f t="shared" si="71"/>
        <v>0</v>
      </c>
      <c r="X194" s="18">
        <f t="shared" si="71"/>
        <v>0</v>
      </c>
      <c r="Y194" s="228"/>
      <c r="Z194" s="17"/>
    </row>
    <row r="195" spans="1:26" s="6" customFormat="1" ht="15" customHeight="1">
      <c r="A195" s="202"/>
      <c r="B195" s="203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98"/>
      <c r="N195" s="54" t="s">
        <v>59</v>
      </c>
      <c r="O195" s="10">
        <f>Q195+S195+U195</f>
        <v>15000</v>
      </c>
      <c r="P195" s="10">
        <f t="shared" si="68"/>
        <v>15000</v>
      </c>
      <c r="Q195" s="18">
        <f t="shared" si="71"/>
        <v>15000</v>
      </c>
      <c r="R195" s="18">
        <f t="shared" si="71"/>
        <v>15000</v>
      </c>
      <c r="S195" s="18">
        <f t="shared" si="71"/>
        <v>0</v>
      </c>
      <c r="T195" s="18">
        <f t="shared" si="71"/>
        <v>0</v>
      </c>
      <c r="U195" s="18">
        <f t="shared" si="71"/>
        <v>0</v>
      </c>
      <c r="V195" s="18">
        <f t="shared" si="71"/>
        <v>0</v>
      </c>
      <c r="W195" s="18">
        <f t="shared" si="71"/>
        <v>0</v>
      </c>
      <c r="X195" s="18">
        <f t="shared" si="71"/>
        <v>0</v>
      </c>
      <c r="Y195" s="228"/>
      <c r="Z195" s="17"/>
    </row>
    <row r="196" spans="1:26" s="6" customFormat="1" ht="15" customHeight="1">
      <c r="A196" s="202"/>
      <c r="B196" s="203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98"/>
      <c r="N196" s="54" t="s">
        <v>60</v>
      </c>
      <c r="O196" s="10">
        <f>Q196+S196+U196</f>
        <v>24999.970275875286</v>
      </c>
      <c r="P196" s="10">
        <f t="shared" si="68"/>
        <v>24999.970275875286</v>
      </c>
      <c r="Q196" s="18">
        <f t="shared" si="71"/>
        <v>24999.970275875286</v>
      </c>
      <c r="R196" s="18">
        <f t="shared" si="71"/>
        <v>24999.970275875286</v>
      </c>
      <c r="S196" s="18">
        <f t="shared" si="71"/>
        <v>0</v>
      </c>
      <c r="T196" s="18">
        <f t="shared" si="71"/>
        <v>0</v>
      </c>
      <c r="U196" s="18">
        <f t="shared" si="71"/>
        <v>0</v>
      </c>
      <c r="V196" s="18">
        <f t="shared" si="71"/>
        <v>0</v>
      </c>
      <c r="W196" s="18">
        <f t="shared" si="71"/>
        <v>0</v>
      </c>
      <c r="X196" s="18">
        <f t="shared" si="71"/>
        <v>0</v>
      </c>
      <c r="Y196" s="228"/>
      <c r="Z196" s="17"/>
    </row>
    <row r="197" spans="1:26" s="6" customFormat="1" ht="15" customHeight="1" thickBot="1">
      <c r="A197" s="204"/>
      <c r="B197" s="205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110"/>
      <c r="N197" s="55" t="s">
        <v>61</v>
      </c>
      <c r="O197" s="21">
        <f>Q197+S197+U197</f>
        <v>18000</v>
      </c>
      <c r="P197" s="21">
        <f t="shared" si="68"/>
        <v>18000</v>
      </c>
      <c r="Q197" s="69">
        <f t="shared" si="71"/>
        <v>18000</v>
      </c>
      <c r="R197" s="69">
        <v>18000</v>
      </c>
      <c r="S197" s="69">
        <f t="shared" si="71"/>
        <v>0</v>
      </c>
      <c r="T197" s="69">
        <f t="shared" si="71"/>
        <v>0</v>
      </c>
      <c r="U197" s="69">
        <f t="shared" si="71"/>
        <v>0</v>
      </c>
      <c r="V197" s="69">
        <f t="shared" si="71"/>
        <v>0</v>
      </c>
      <c r="W197" s="69">
        <f t="shared" si="71"/>
        <v>0</v>
      </c>
      <c r="X197" s="69">
        <f t="shared" si="71"/>
        <v>0</v>
      </c>
      <c r="Y197" s="229"/>
      <c r="Z197" s="17"/>
    </row>
    <row r="198" spans="1:25" s="6" customFormat="1" ht="19.5" customHeight="1" thickBot="1">
      <c r="A198" s="163" t="s">
        <v>72</v>
      </c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64"/>
    </row>
    <row r="199" spans="1:25" s="6" customFormat="1" ht="30" customHeight="1" thickBot="1">
      <c r="A199" s="165" t="s">
        <v>74</v>
      </c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7"/>
    </row>
    <row r="200" spans="1:25" ht="15" customHeight="1">
      <c r="A200" s="160" t="s">
        <v>19</v>
      </c>
      <c r="B200" s="154" t="s">
        <v>33</v>
      </c>
      <c r="C200" s="137">
        <v>11.61</v>
      </c>
      <c r="D200" s="79"/>
      <c r="E200" s="79"/>
      <c r="F200" s="79"/>
      <c r="G200" s="79"/>
      <c r="H200" s="79"/>
      <c r="I200" s="79"/>
      <c r="J200" s="79"/>
      <c r="K200" s="79"/>
      <c r="L200" s="44"/>
      <c r="M200" s="44"/>
      <c r="N200" s="81" t="s">
        <v>90</v>
      </c>
      <c r="O200" s="45">
        <f aca="true" t="shared" si="72" ref="O200:O228">Q200+S200+U200</f>
        <v>25000</v>
      </c>
      <c r="P200" s="45">
        <f>R200+T200+V200+X200</f>
        <v>0</v>
      </c>
      <c r="Q200" s="59">
        <f>SUM(Q201:Q212)</f>
        <v>25000</v>
      </c>
      <c r="R200" s="59">
        <f aca="true" t="shared" si="73" ref="R200:X200">SUM(R201:R212)</f>
        <v>0</v>
      </c>
      <c r="S200" s="59">
        <f t="shared" si="73"/>
        <v>0</v>
      </c>
      <c r="T200" s="59">
        <f t="shared" si="73"/>
        <v>0</v>
      </c>
      <c r="U200" s="59">
        <f t="shared" si="73"/>
        <v>0</v>
      </c>
      <c r="V200" s="59">
        <f t="shared" si="73"/>
        <v>0</v>
      </c>
      <c r="W200" s="59">
        <f t="shared" si="73"/>
        <v>0</v>
      </c>
      <c r="X200" s="59">
        <f t="shared" si="73"/>
        <v>0</v>
      </c>
      <c r="Y200" s="168" t="s">
        <v>67</v>
      </c>
    </row>
    <row r="201" spans="1:25" ht="15">
      <c r="A201" s="161"/>
      <c r="B201" s="155"/>
      <c r="C201" s="138"/>
      <c r="D201" s="80"/>
      <c r="E201" s="80"/>
      <c r="F201" s="80"/>
      <c r="G201" s="80"/>
      <c r="H201" s="80"/>
      <c r="I201" s="80"/>
      <c r="J201" s="80"/>
      <c r="K201" s="80"/>
      <c r="L201" s="12"/>
      <c r="M201" s="12"/>
      <c r="N201" s="52" t="s">
        <v>9</v>
      </c>
      <c r="O201" s="8">
        <f t="shared" si="72"/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169"/>
    </row>
    <row r="202" spans="1:25" ht="15">
      <c r="A202" s="161"/>
      <c r="B202" s="155"/>
      <c r="C202" s="138"/>
      <c r="D202" s="80"/>
      <c r="E202" s="80"/>
      <c r="F202" s="80"/>
      <c r="G202" s="80"/>
      <c r="H202" s="80"/>
      <c r="I202" s="80"/>
      <c r="J202" s="80"/>
      <c r="K202" s="80"/>
      <c r="L202" s="12"/>
      <c r="M202" s="12"/>
      <c r="N202" s="52" t="s">
        <v>10</v>
      </c>
      <c r="O202" s="8">
        <f t="shared" si="72"/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169"/>
    </row>
    <row r="203" spans="1:25" ht="15">
      <c r="A203" s="161"/>
      <c r="B203" s="155"/>
      <c r="C203" s="138"/>
      <c r="D203" s="80"/>
      <c r="E203" s="80"/>
      <c r="F203" s="80"/>
      <c r="G203" s="80"/>
      <c r="H203" s="80"/>
      <c r="I203" s="80"/>
      <c r="J203" s="80"/>
      <c r="K203" s="80"/>
      <c r="L203" s="12"/>
      <c r="M203" s="12"/>
      <c r="N203" s="52" t="s">
        <v>11</v>
      </c>
      <c r="O203" s="8">
        <f t="shared" si="72"/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169"/>
    </row>
    <row r="204" spans="1:25" ht="15">
      <c r="A204" s="161"/>
      <c r="B204" s="155"/>
      <c r="C204" s="138"/>
      <c r="D204" s="80"/>
      <c r="E204" s="80"/>
      <c r="F204" s="80"/>
      <c r="G204" s="80"/>
      <c r="H204" s="80"/>
      <c r="I204" s="80"/>
      <c r="J204" s="80"/>
      <c r="K204" s="80"/>
      <c r="L204" s="12"/>
      <c r="M204" s="12"/>
      <c r="N204" s="52" t="s">
        <v>12</v>
      </c>
      <c r="O204" s="8">
        <f t="shared" si="72"/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169"/>
    </row>
    <row r="205" spans="1:25" ht="15">
      <c r="A205" s="161"/>
      <c r="B205" s="155"/>
      <c r="C205" s="138"/>
      <c r="D205" s="80"/>
      <c r="E205" s="80"/>
      <c r="F205" s="80"/>
      <c r="G205" s="80"/>
      <c r="H205" s="80"/>
      <c r="I205" s="80"/>
      <c r="J205" s="80"/>
      <c r="K205" s="80"/>
      <c r="L205" s="12"/>
      <c r="M205" s="12"/>
      <c r="N205" s="52" t="s">
        <v>13</v>
      </c>
      <c r="O205" s="8">
        <f t="shared" si="72"/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169"/>
    </row>
    <row r="206" spans="1:25" ht="15">
      <c r="A206" s="161"/>
      <c r="B206" s="155"/>
      <c r="C206" s="138"/>
      <c r="D206" s="80"/>
      <c r="E206" s="80"/>
      <c r="F206" s="80"/>
      <c r="G206" s="80"/>
      <c r="H206" s="80"/>
      <c r="I206" s="80"/>
      <c r="J206" s="80"/>
      <c r="K206" s="80"/>
      <c r="L206" s="12"/>
      <c r="M206" s="12"/>
      <c r="N206" s="52" t="s">
        <v>50</v>
      </c>
      <c r="O206" s="8">
        <f t="shared" si="72"/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169"/>
    </row>
    <row r="207" spans="1:25" ht="15">
      <c r="A207" s="161"/>
      <c r="B207" s="155"/>
      <c r="C207" s="138"/>
      <c r="D207" s="80"/>
      <c r="E207" s="80"/>
      <c r="F207" s="80"/>
      <c r="G207" s="80"/>
      <c r="H207" s="80"/>
      <c r="I207" s="80"/>
      <c r="J207" s="80"/>
      <c r="K207" s="80"/>
      <c r="L207" s="12"/>
      <c r="M207" s="12"/>
      <c r="N207" s="52" t="s">
        <v>57</v>
      </c>
      <c r="O207" s="8">
        <f aca="true" t="shared" si="74" ref="O207:O212">Q207+S207+U207</f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169"/>
    </row>
    <row r="208" spans="1:25" ht="15">
      <c r="A208" s="161"/>
      <c r="B208" s="155"/>
      <c r="C208" s="138"/>
      <c r="D208" s="80"/>
      <c r="E208" s="80"/>
      <c r="F208" s="80"/>
      <c r="G208" s="80"/>
      <c r="H208" s="80"/>
      <c r="I208" s="80"/>
      <c r="J208" s="80"/>
      <c r="K208" s="80"/>
      <c r="L208" s="12"/>
      <c r="M208" s="12"/>
      <c r="N208" s="52" t="s">
        <v>58</v>
      </c>
      <c r="O208" s="8">
        <f t="shared" si="74"/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169"/>
    </row>
    <row r="209" spans="1:25" ht="15">
      <c r="A209" s="161"/>
      <c r="B209" s="155"/>
      <c r="C209" s="138"/>
      <c r="D209" s="80"/>
      <c r="E209" s="80"/>
      <c r="F209" s="80"/>
      <c r="G209" s="80"/>
      <c r="H209" s="80"/>
      <c r="I209" s="80"/>
      <c r="J209" s="80"/>
      <c r="K209" s="80"/>
      <c r="L209" s="12"/>
      <c r="M209" s="12"/>
      <c r="N209" s="52" t="s">
        <v>59</v>
      </c>
      <c r="O209" s="8">
        <f t="shared" si="74"/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169"/>
    </row>
    <row r="210" spans="1:25" ht="15">
      <c r="A210" s="161"/>
      <c r="B210" s="155"/>
      <c r="C210" s="138"/>
      <c r="D210" s="80"/>
      <c r="E210" s="80"/>
      <c r="F210" s="80"/>
      <c r="G210" s="80"/>
      <c r="H210" s="80"/>
      <c r="I210" s="80"/>
      <c r="J210" s="80"/>
      <c r="K210" s="80"/>
      <c r="L210" s="12"/>
      <c r="M210" s="13" t="s">
        <v>76</v>
      </c>
      <c r="N210" s="52" t="s">
        <v>60</v>
      </c>
      <c r="O210" s="8">
        <f t="shared" si="74"/>
        <v>25000</v>
      </c>
      <c r="P210" s="8">
        <v>0</v>
      </c>
      <c r="Q210" s="8">
        <v>25000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169"/>
    </row>
    <row r="211" spans="1:25" ht="15">
      <c r="A211" s="161"/>
      <c r="B211" s="155"/>
      <c r="C211" s="138"/>
      <c r="D211" s="80"/>
      <c r="E211" s="80"/>
      <c r="F211" s="80"/>
      <c r="G211" s="80"/>
      <c r="H211" s="80"/>
      <c r="I211" s="80"/>
      <c r="J211" s="80"/>
      <c r="K211" s="80"/>
      <c r="L211" s="12"/>
      <c r="M211" s="13" t="s">
        <v>77</v>
      </c>
      <c r="N211" s="52" t="s">
        <v>60</v>
      </c>
      <c r="O211" s="8">
        <f t="shared" si="74"/>
        <v>0</v>
      </c>
      <c r="P211" s="8">
        <f>R211+T211+V211+X211</f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169"/>
    </row>
    <row r="212" spans="1:25" ht="15.75" thickBot="1">
      <c r="A212" s="162"/>
      <c r="B212" s="156"/>
      <c r="C212" s="139"/>
      <c r="D212" s="50"/>
      <c r="E212" s="50"/>
      <c r="F212" s="50"/>
      <c r="G212" s="50"/>
      <c r="H212" s="50"/>
      <c r="I212" s="50"/>
      <c r="J212" s="50"/>
      <c r="K212" s="50"/>
      <c r="L212" s="47"/>
      <c r="M212" s="63" t="s">
        <v>77</v>
      </c>
      <c r="N212" s="53" t="s">
        <v>61</v>
      </c>
      <c r="O212" s="48">
        <f t="shared" si="74"/>
        <v>0</v>
      </c>
      <c r="P212" s="48">
        <f>R212+T212+V212+X212</f>
        <v>0</v>
      </c>
      <c r="Q212" s="48">
        <v>0</v>
      </c>
      <c r="R212" s="48">
        <v>0</v>
      </c>
      <c r="S212" s="48">
        <v>0</v>
      </c>
      <c r="T212" s="48">
        <v>0</v>
      </c>
      <c r="U212" s="48">
        <v>0</v>
      </c>
      <c r="V212" s="48">
        <v>0</v>
      </c>
      <c r="W212" s="48">
        <v>0</v>
      </c>
      <c r="X212" s="48">
        <v>0</v>
      </c>
      <c r="Y212" s="170"/>
    </row>
    <row r="213" spans="1:25" s="6" customFormat="1" ht="15" customHeight="1">
      <c r="A213" s="160" t="s">
        <v>54</v>
      </c>
      <c r="B213" s="154" t="s">
        <v>49</v>
      </c>
      <c r="C213" s="151"/>
      <c r="D213" s="84"/>
      <c r="E213" s="84"/>
      <c r="F213" s="84"/>
      <c r="G213" s="84"/>
      <c r="H213" s="84"/>
      <c r="I213" s="84"/>
      <c r="J213" s="84"/>
      <c r="K213" s="84"/>
      <c r="L213" s="64"/>
      <c r="M213" s="84"/>
      <c r="N213" s="81" t="s">
        <v>90</v>
      </c>
      <c r="O213" s="45">
        <f t="shared" si="72"/>
        <v>4951.1</v>
      </c>
      <c r="P213" s="45">
        <f aca="true" t="shared" si="75" ref="P213:P261">R213+T213+V213+X213</f>
        <v>0</v>
      </c>
      <c r="Q213" s="59">
        <f>SUM(Q214:Q224)</f>
        <v>4951.1</v>
      </c>
      <c r="R213" s="59">
        <f aca="true" t="shared" si="76" ref="R213:X213">SUM(R214:R224)</f>
        <v>0</v>
      </c>
      <c r="S213" s="59">
        <f t="shared" si="76"/>
        <v>0</v>
      </c>
      <c r="T213" s="59">
        <f t="shared" si="76"/>
        <v>0</v>
      </c>
      <c r="U213" s="59">
        <f t="shared" si="76"/>
        <v>0</v>
      </c>
      <c r="V213" s="59">
        <f t="shared" si="76"/>
        <v>0</v>
      </c>
      <c r="W213" s="59">
        <f t="shared" si="76"/>
        <v>0</v>
      </c>
      <c r="X213" s="59">
        <f t="shared" si="76"/>
        <v>0</v>
      </c>
      <c r="Y213" s="168" t="s">
        <v>25</v>
      </c>
    </row>
    <row r="214" spans="1:25" ht="15">
      <c r="A214" s="161"/>
      <c r="B214" s="155"/>
      <c r="C214" s="152"/>
      <c r="D214" s="85"/>
      <c r="E214" s="85"/>
      <c r="F214" s="85"/>
      <c r="G214" s="85"/>
      <c r="H214" s="85"/>
      <c r="I214" s="85"/>
      <c r="J214" s="85"/>
      <c r="K214" s="85"/>
      <c r="L214" s="66"/>
      <c r="M214" s="85"/>
      <c r="N214" s="52" t="s">
        <v>9</v>
      </c>
      <c r="O214" s="8">
        <f t="shared" si="72"/>
        <v>0</v>
      </c>
      <c r="P214" s="8">
        <f t="shared" si="75"/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169"/>
    </row>
    <row r="215" spans="1:25" ht="15">
      <c r="A215" s="161"/>
      <c r="B215" s="155"/>
      <c r="C215" s="152"/>
      <c r="D215" s="85"/>
      <c r="E215" s="85"/>
      <c r="F215" s="85"/>
      <c r="G215" s="85"/>
      <c r="H215" s="85"/>
      <c r="I215" s="85"/>
      <c r="J215" s="85"/>
      <c r="K215" s="85"/>
      <c r="L215" s="66"/>
      <c r="M215" s="85"/>
      <c r="N215" s="52" t="s">
        <v>10</v>
      </c>
      <c r="O215" s="8">
        <f t="shared" si="72"/>
        <v>0</v>
      </c>
      <c r="P215" s="8">
        <f t="shared" si="75"/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169"/>
    </row>
    <row r="216" spans="1:25" ht="15">
      <c r="A216" s="161"/>
      <c r="B216" s="155"/>
      <c r="C216" s="152"/>
      <c r="D216" s="85"/>
      <c r="E216" s="85"/>
      <c r="F216" s="85"/>
      <c r="G216" s="85"/>
      <c r="H216" s="85"/>
      <c r="I216" s="85"/>
      <c r="J216" s="85"/>
      <c r="K216" s="85"/>
      <c r="L216" s="66"/>
      <c r="M216" s="85"/>
      <c r="N216" s="52" t="s">
        <v>11</v>
      </c>
      <c r="O216" s="8">
        <f t="shared" si="72"/>
        <v>0</v>
      </c>
      <c r="P216" s="8">
        <f t="shared" si="75"/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169"/>
    </row>
    <row r="217" spans="1:25" ht="15">
      <c r="A217" s="161"/>
      <c r="B217" s="155"/>
      <c r="C217" s="152"/>
      <c r="D217" s="85"/>
      <c r="E217" s="85"/>
      <c r="F217" s="85"/>
      <c r="G217" s="85"/>
      <c r="H217" s="85"/>
      <c r="I217" s="85"/>
      <c r="J217" s="85"/>
      <c r="K217" s="85"/>
      <c r="L217" s="66"/>
      <c r="M217" s="85"/>
      <c r="N217" s="52" t="s">
        <v>12</v>
      </c>
      <c r="O217" s="8">
        <f t="shared" si="72"/>
        <v>0</v>
      </c>
      <c r="P217" s="8">
        <f t="shared" si="75"/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169"/>
    </row>
    <row r="218" spans="1:25" ht="15">
      <c r="A218" s="161"/>
      <c r="B218" s="155"/>
      <c r="C218" s="152"/>
      <c r="D218" s="85"/>
      <c r="E218" s="85"/>
      <c r="F218" s="85"/>
      <c r="G218" s="85"/>
      <c r="H218" s="85"/>
      <c r="I218" s="85"/>
      <c r="J218" s="85"/>
      <c r="K218" s="85"/>
      <c r="L218" s="66"/>
      <c r="M218" s="85"/>
      <c r="N218" s="52" t="s">
        <v>13</v>
      </c>
      <c r="O218" s="8">
        <f t="shared" si="72"/>
        <v>0</v>
      </c>
      <c r="P218" s="8">
        <f t="shared" si="75"/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169"/>
    </row>
    <row r="219" spans="1:25" ht="15">
      <c r="A219" s="161"/>
      <c r="B219" s="155"/>
      <c r="C219" s="152"/>
      <c r="D219" s="85"/>
      <c r="E219" s="85"/>
      <c r="F219" s="85"/>
      <c r="G219" s="85"/>
      <c r="H219" s="85"/>
      <c r="I219" s="85"/>
      <c r="J219" s="85"/>
      <c r="K219" s="85"/>
      <c r="L219" s="66"/>
      <c r="M219" s="85"/>
      <c r="N219" s="52" t="s">
        <v>50</v>
      </c>
      <c r="O219" s="8">
        <f t="shared" si="72"/>
        <v>0</v>
      </c>
      <c r="P219" s="8">
        <f t="shared" si="75"/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169"/>
    </row>
    <row r="220" spans="1:25" ht="15">
      <c r="A220" s="161"/>
      <c r="B220" s="155"/>
      <c r="C220" s="152"/>
      <c r="D220" s="85"/>
      <c r="E220" s="85"/>
      <c r="F220" s="85"/>
      <c r="G220" s="85"/>
      <c r="H220" s="85"/>
      <c r="I220" s="85"/>
      <c r="J220" s="85"/>
      <c r="K220" s="85"/>
      <c r="L220" s="66"/>
      <c r="M220" s="85" t="s">
        <v>76</v>
      </c>
      <c r="N220" s="52" t="s">
        <v>57</v>
      </c>
      <c r="O220" s="8">
        <f>Q220+S220+U220</f>
        <v>4951.1</v>
      </c>
      <c r="P220" s="8">
        <f>R220+T220+V220+X220</f>
        <v>0</v>
      </c>
      <c r="Q220" s="8">
        <v>4951.1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169"/>
    </row>
    <row r="221" spans="1:25" ht="15">
      <c r="A221" s="161"/>
      <c r="B221" s="155"/>
      <c r="C221" s="152"/>
      <c r="D221" s="85"/>
      <c r="E221" s="85"/>
      <c r="F221" s="85"/>
      <c r="G221" s="85"/>
      <c r="H221" s="85"/>
      <c r="I221" s="85"/>
      <c r="J221" s="85"/>
      <c r="K221" s="85"/>
      <c r="L221" s="66"/>
      <c r="M221" s="85"/>
      <c r="N221" s="52" t="s">
        <v>58</v>
      </c>
      <c r="O221" s="8">
        <f>Q221+S221+U221</f>
        <v>0</v>
      </c>
      <c r="P221" s="8">
        <f>R221+T221+V221+X221</f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169"/>
    </row>
    <row r="222" spans="1:25" ht="15">
      <c r="A222" s="161"/>
      <c r="B222" s="155"/>
      <c r="C222" s="152"/>
      <c r="D222" s="85"/>
      <c r="E222" s="85"/>
      <c r="F222" s="85"/>
      <c r="G222" s="85"/>
      <c r="H222" s="85"/>
      <c r="I222" s="85"/>
      <c r="J222" s="85"/>
      <c r="K222" s="85"/>
      <c r="L222" s="66"/>
      <c r="M222" s="85"/>
      <c r="N222" s="52" t="s">
        <v>59</v>
      </c>
      <c r="O222" s="8">
        <f>Q222+S222+U222</f>
        <v>0</v>
      </c>
      <c r="P222" s="8">
        <f>R222+T222+V222+X222</f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106"/>
    </row>
    <row r="223" spans="1:25" ht="15">
      <c r="A223" s="161"/>
      <c r="B223" s="155"/>
      <c r="C223" s="152"/>
      <c r="D223" s="85"/>
      <c r="E223" s="85"/>
      <c r="F223" s="85"/>
      <c r="G223" s="85"/>
      <c r="H223" s="85"/>
      <c r="I223" s="85"/>
      <c r="J223" s="85"/>
      <c r="K223" s="85"/>
      <c r="L223" s="66"/>
      <c r="M223" s="85"/>
      <c r="N223" s="52" t="s">
        <v>60</v>
      </c>
      <c r="O223" s="8">
        <f>Q223+S223+U223</f>
        <v>0</v>
      </c>
      <c r="P223" s="8">
        <f>R223+T223+V223+X223</f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106"/>
    </row>
    <row r="224" spans="1:25" ht="15.75" thickBot="1">
      <c r="A224" s="162"/>
      <c r="B224" s="156"/>
      <c r="C224" s="153"/>
      <c r="D224" s="86"/>
      <c r="E224" s="86"/>
      <c r="F224" s="86"/>
      <c r="G224" s="86"/>
      <c r="H224" s="86"/>
      <c r="I224" s="86"/>
      <c r="J224" s="86"/>
      <c r="K224" s="86"/>
      <c r="L224" s="68"/>
      <c r="M224" s="86"/>
      <c r="N224" s="53" t="s">
        <v>61</v>
      </c>
      <c r="O224" s="48">
        <f>Q224+S224+U224</f>
        <v>0</v>
      </c>
      <c r="P224" s="48">
        <f>R224+T224+V224+X224</f>
        <v>0</v>
      </c>
      <c r="Q224" s="48">
        <v>0</v>
      </c>
      <c r="R224" s="48">
        <v>0</v>
      </c>
      <c r="S224" s="48">
        <v>0</v>
      </c>
      <c r="T224" s="48">
        <v>0</v>
      </c>
      <c r="U224" s="48">
        <v>0</v>
      </c>
      <c r="V224" s="48">
        <v>0</v>
      </c>
      <c r="W224" s="48">
        <v>0</v>
      </c>
      <c r="X224" s="48">
        <v>0</v>
      </c>
      <c r="Y224" s="128"/>
    </row>
    <row r="225" spans="1:25" s="6" customFormat="1" ht="14.25" customHeight="1">
      <c r="A225" s="206" t="s">
        <v>22</v>
      </c>
      <c r="B225" s="207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5"/>
      <c r="N225" s="91" t="s">
        <v>8</v>
      </c>
      <c r="O225" s="71">
        <f t="shared" si="72"/>
        <v>29951.1</v>
      </c>
      <c r="P225" s="71">
        <f t="shared" si="75"/>
        <v>0</v>
      </c>
      <c r="Q225" s="71">
        <f>SUM(Q226:Q236)</f>
        <v>29951.1</v>
      </c>
      <c r="R225" s="71">
        <f aca="true" t="shared" si="77" ref="R225:X225">SUM(R226:R236)</f>
        <v>0</v>
      </c>
      <c r="S225" s="71">
        <f t="shared" si="77"/>
        <v>0</v>
      </c>
      <c r="T225" s="71">
        <f t="shared" si="77"/>
        <v>0</v>
      </c>
      <c r="U225" s="71">
        <f t="shared" si="77"/>
        <v>0</v>
      </c>
      <c r="V225" s="71">
        <f t="shared" si="77"/>
        <v>0</v>
      </c>
      <c r="W225" s="71">
        <f t="shared" si="77"/>
        <v>0</v>
      </c>
      <c r="X225" s="71">
        <f t="shared" si="77"/>
        <v>0</v>
      </c>
      <c r="Y225" s="173"/>
    </row>
    <row r="226" spans="1:25" s="6" customFormat="1" ht="15" customHeight="1">
      <c r="A226" s="208"/>
      <c r="B226" s="209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1"/>
      <c r="N226" s="75" t="s">
        <v>9</v>
      </c>
      <c r="O226" s="76">
        <f t="shared" si="72"/>
        <v>0</v>
      </c>
      <c r="P226" s="76">
        <f t="shared" si="75"/>
        <v>0</v>
      </c>
      <c r="Q226" s="76">
        <f>Q201+Q214</f>
        <v>0</v>
      </c>
      <c r="R226" s="76">
        <f aca="true" t="shared" si="78" ref="R226:X226">R201+R214</f>
        <v>0</v>
      </c>
      <c r="S226" s="76">
        <f t="shared" si="78"/>
        <v>0</v>
      </c>
      <c r="T226" s="76">
        <f t="shared" si="78"/>
        <v>0</v>
      </c>
      <c r="U226" s="76">
        <f t="shared" si="78"/>
        <v>0</v>
      </c>
      <c r="V226" s="76">
        <f t="shared" si="78"/>
        <v>0</v>
      </c>
      <c r="W226" s="76">
        <f t="shared" si="78"/>
        <v>0</v>
      </c>
      <c r="X226" s="76">
        <f t="shared" si="78"/>
        <v>0</v>
      </c>
      <c r="Y226" s="174"/>
    </row>
    <row r="227" spans="1:25" s="6" customFormat="1" ht="15" customHeight="1">
      <c r="A227" s="208"/>
      <c r="B227" s="209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1"/>
      <c r="N227" s="75" t="s">
        <v>10</v>
      </c>
      <c r="O227" s="76">
        <f t="shared" si="72"/>
        <v>0</v>
      </c>
      <c r="P227" s="76">
        <f t="shared" si="75"/>
        <v>0</v>
      </c>
      <c r="Q227" s="76">
        <f aca="true" t="shared" si="79" ref="Q227:X234">Q202+Q215</f>
        <v>0</v>
      </c>
      <c r="R227" s="76">
        <f t="shared" si="79"/>
        <v>0</v>
      </c>
      <c r="S227" s="76">
        <f t="shared" si="79"/>
        <v>0</v>
      </c>
      <c r="T227" s="76">
        <f t="shared" si="79"/>
        <v>0</v>
      </c>
      <c r="U227" s="76">
        <f t="shared" si="79"/>
        <v>0</v>
      </c>
      <c r="V227" s="76">
        <f t="shared" si="79"/>
        <v>0</v>
      </c>
      <c r="W227" s="76">
        <f t="shared" si="79"/>
        <v>0</v>
      </c>
      <c r="X227" s="76">
        <f t="shared" si="79"/>
        <v>0</v>
      </c>
      <c r="Y227" s="174"/>
    </row>
    <row r="228" spans="1:25" s="6" customFormat="1" ht="15" customHeight="1">
      <c r="A228" s="208"/>
      <c r="B228" s="209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1"/>
      <c r="N228" s="75" t="s">
        <v>11</v>
      </c>
      <c r="O228" s="76">
        <f t="shared" si="72"/>
        <v>0</v>
      </c>
      <c r="P228" s="76">
        <f t="shared" si="75"/>
        <v>0</v>
      </c>
      <c r="Q228" s="76">
        <f t="shared" si="79"/>
        <v>0</v>
      </c>
      <c r="R228" s="76">
        <f t="shared" si="79"/>
        <v>0</v>
      </c>
      <c r="S228" s="76">
        <f t="shared" si="79"/>
        <v>0</v>
      </c>
      <c r="T228" s="76">
        <f t="shared" si="79"/>
        <v>0</v>
      </c>
      <c r="U228" s="76">
        <f t="shared" si="79"/>
        <v>0</v>
      </c>
      <c r="V228" s="76">
        <f t="shared" si="79"/>
        <v>0</v>
      </c>
      <c r="W228" s="76">
        <f t="shared" si="79"/>
        <v>0</v>
      </c>
      <c r="X228" s="76">
        <f t="shared" si="79"/>
        <v>0</v>
      </c>
      <c r="Y228" s="174"/>
    </row>
    <row r="229" spans="1:25" s="6" customFormat="1" ht="15" customHeight="1">
      <c r="A229" s="208"/>
      <c r="B229" s="209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1"/>
      <c r="N229" s="75" t="s">
        <v>12</v>
      </c>
      <c r="O229" s="76">
        <f aca="true" t="shared" si="80" ref="O229:O261">Q229+S229+U229</f>
        <v>0</v>
      </c>
      <c r="P229" s="76">
        <f t="shared" si="75"/>
        <v>0</v>
      </c>
      <c r="Q229" s="76">
        <f t="shared" si="79"/>
        <v>0</v>
      </c>
      <c r="R229" s="76">
        <f t="shared" si="79"/>
        <v>0</v>
      </c>
      <c r="S229" s="76">
        <f t="shared" si="79"/>
        <v>0</v>
      </c>
      <c r="T229" s="76">
        <f t="shared" si="79"/>
        <v>0</v>
      </c>
      <c r="U229" s="76">
        <f t="shared" si="79"/>
        <v>0</v>
      </c>
      <c r="V229" s="76">
        <f t="shared" si="79"/>
        <v>0</v>
      </c>
      <c r="W229" s="76">
        <f t="shared" si="79"/>
        <v>0</v>
      </c>
      <c r="X229" s="76">
        <f t="shared" si="79"/>
        <v>0</v>
      </c>
      <c r="Y229" s="174"/>
    </row>
    <row r="230" spans="1:26" s="6" customFormat="1" ht="15" customHeight="1">
      <c r="A230" s="208"/>
      <c r="B230" s="209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1"/>
      <c r="N230" s="75" t="s">
        <v>13</v>
      </c>
      <c r="O230" s="76">
        <f t="shared" si="80"/>
        <v>0</v>
      </c>
      <c r="P230" s="76">
        <f t="shared" si="75"/>
        <v>0</v>
      </c>
      <c r="Q230" s="76">
        <f t="shared" si="79"/>
        <v>0</v>
      </c>
      <c r="R230" s="76">
        <f t="shared" si="79"/>
        <v>0</v>
      </c>
      <c r="S230" s="76">
        <f t="shared" si="79"/>
        <v>0</v>
      </c>
      <c r="T230" s="76">
        <f t="shared" si="79"/>
        <v>0</v>
      </c>
      <c r="U230" s="76">
        <f t="shared" si="79"/>
        <v>0</v>
      </c>
      <c r="V230" s="76">
        <f t="shared" si="79"/>
        <v>0</v>
      </c>
      <c r="W230" s="76">
        <f t="shared" si="79"/>
        <v>0</v>
      </c>
      <c r="X230" s="76">
        <f t="shared" si="79"/>
        <v>0</v>
      </c>
      <c r="Y230" s="174"/>
      <c r="Z230" s="17"/>
    </row>
    <row r="231" spans="1:26" s="6" customFormat="1" ht="15" customHeight="1">
      <c r="A231" s="208"/>
      <c r="B231" s="209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1"/>
      <c r="N231" s="75" t="s">
        <v>50</v>
      </c>
      <c r="O231" s="76">
        <f t="shared" si="80"/>
        <v>0</v>
      </c>
      <c r="P231" s="76">
        <f t="shared" si="75"/>
        <v>0</v>
      </c>
      <c r="Q231" s="76">
        <f t="shared" si="79"/>
        <v>0</v>
      </c>
      <c r="R231" s="76">
        <f t="shared" si="79"/>
        <v>0</v>
      </c>
      <c r="S231" s="76">
        <f t="shared" si="79"/>
        <v>0</v>
      </c>
      <c r="T231" s="76">
        <f t="shared" si="79"/>
        <v>0</v>
      </c>
      <c r="U231" s="76">
        <f t="shared" si="79"/>
        <v>0</v>
      </c>
      <c r="V231" s="76">
        <f t="shared" si="79"/>
        <v>0</v>
      </c>
      <c r="W231" s="76">
        <f t="shared" si="79"/>
        <v>0</v>
      </c>
      <c r="X231" s="76">
        <f t="shared" si="79"/>
        <v>0</v>
      </c>
      <c r="Y231" s="174"/>
      <c r="Z231" s="17"/>
    </row>
    <row r="232" spans="1:26" s="6" customFormat="1" ht="15" customHeight="1">
      <c r="A232" s="208"/>
      <c r="B232" s="209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1"/>
      <c r="N232" s="75" t="s">
        <v>57</v>
      </c>
      <c r="O232" s="76">
        <f>Q232+S232+U232</f>
        <v>4951.1</v>
      </c>
      <c r="P232" s="76">
        <f>R232+T232+V232+X232</f>
        <v>0</v>
      </c>
      <c r="Q232" s="76">
        <f t="shared" si="79"/>
        <v>4951.1</v>
      </c>
      <c r="R232" s="76">
        <f t="shared" si="79"/>
        <v>0</v>
      </c>
      <c r="S232" s="76">
        <f t="shared" si="79"/>
        <v>0</v>
      </c>
      <c r="T232" s="76">
        <f t="shared" si="79"/>
        <v>0</v>
      </c>
      <c r="U232" s="76">
        <f t="shared" si="79"/>
        <v>0</v>
      </c>
      <c r="V232" s="76">
        <f t="shared" si="79"/>
        <v>0</v>
      </c>
      <c r="W232" s="76">
        <f t="shared" si="79"/>
        <v>0</v>
      </c>
      <c r="X232" s="76">
        <f t="shared" si="79"/>
        <v>0</v>
      </c>
      <c r="Y232" s="174"/>
      <c r="Z232" s="17"/>
    </row>
    <row r="233" spans="1:26" s="6" customFormat="1" ht="15" customHeight="1">
      <c r="A233" s="208"/>
      <c r="B233" s="209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1"/>
      <c r="N233" s="75" t="s">
        <v>58</v>
      </c>
      <c r="O233" s="76">
        <f>Q233+S233+U233</f>
        <v>0</v>
      </c>
      <c r="P233" s="76">
        <f>R233+T233+V233+X233</f>
        <v>0</v>
      </c>
      <c r="Q233" s="76">
        <f t="shared" si="79"/>
        <v>0</v>
      </c>
      <c r="R233" s="76">
        <f t="shared" si="79"/>
        <v>0</v>
      </c>
      <c r="S233" s="76">
        <f t="shared" si="79"/>
        <v>0</v>
      </c>
      <c r="T233" s="76">
        <f t="shared" si="79"/>
        <v>0</v>
      </c>
      <c r="U233" s="76">
        <f t="shared" si="79"/>
        <v>0</v>
      </c>
      <c r="V233" s="76">
        <f t="shared" si="79"/>
        <v>0</v>
      </c>
      <c r="W233" s="76">
        <f t="shared" si="79"/>
        <v>0</v>
      </c>
      <c r="X233" s="76">
        <f t="shared" si="79"/>
        <v>0</v>
      </c>
      <c r="Y233" s="174"/>
      <c r="Z233" s="17"/>
    </row>
    <row r="234" spans="1:26" s="6" customFormat="1" ht="15" customHeight="1">
      <c r="A234" s="208"/>
      <c r="B234" s="209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1"/>
      <c r="N234" s="75" t="s">
        <v>59</v>
      </c>
      <c r="O234" s="76">
        <f>Q234+S234+U234</f>
        <v>0</v>
      </c>
      <c r="P234" s="76">
        <f>R234+T234+V234+X234</f>
        <v>0</v>
      </c>
      <c r="Q234" s="76">
        <f t="shared" si="79"/>
        <v>0</v>
      </c>
      <c r="R234" s="76">
        <f t="shared" si="79"/>
        <v>0</v>
      </c>
      <c r="S234" s="76">
        <f t="shared" si="79"/>
        <v>0</v>
      </c>
      <c r="T234" s="76">
        <f t="shared" si="79"/>
        <v>0</v>
      </c>
      <c r="U234" s="76">
        <f t="shared" si="79"/>
        <v>0</v>
      </c>
      <c r="V234" s="76">
        <f t="shared" si="79"/>
        <v>0</v>
      </c>
      <c r="W234" s="76">
        <f t="shared" si="79"/>
        <v>0</v>
      </c>
      <c r="X234" s="76">
        <f t="shared" si="79"/>
        <v>0</v>
      </c>
      <c r="Y234" s="174"/>
      <c r="Z234" s="17"/>
    </row>
    <row r="235" spans="1:26" s="6" customFormat="1" ht="15" customHeight="1">
      <c r="A235" s="208"/>
      <c r="B235" s="209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1"/>
      <c r="N235" s="75" t="s">
        <v>60</v>
      </c>
      <c r="O235" s="76">
        <f>Q235+S235+U235</f>
        <v>25000</v>
      </c>
      <c r="P235" s="76">
        <f>R235+T235+V235+X235</f>
        <v>0</v>
      </c>
      <c r="Q235" s="76">
        <f>Q210+Q211+Q223</f>
        <v>25000</v>
      </c>
      <c r="R235" s="76">
        <f aca="true" t="shared" si="81" ref="R235:X235">R210+R211+R223</f>
        <v>0</v>
      </c>
      <c r="S235" s="76">
        <f t="shared" si="81"/>
        <v>0</v>
      </c>
      <c r="T235" s="76">
        <f t="shared" si="81"/>
        <v>0</v>
      </c>
      <c r="U235" s="76">
        <f t="shared" si="81"/>
        <v>0</v>
      </c>
      <c r="V235" s="76">
        <f t="shared" si="81"/>
        <v>0</v>
      </c>
      <c r="W235" s="76">
        <f t="shared" si="81"/>
        <v>0</v>
      </c>
      <c r="X235" s="76">
        <f t="shared" si="81"/>
        <v>0</v>
      </c>
      <c r="Y235" s="174"/>
      <c r="Z235" s="17"/>
    </row>
    <row r="236" spans="1:26" s="6" customFormat="1" ht="15.75" customHeight="1" thickBot="1">
      <c r="A236" s="210"/>
      <c r="B236" s="211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6"/>
      <c r="N236" s="77" t="s">
        <v>61</v>
      </c>
      <c r="O236" s="78">
        <f>Q236+S236+U236</f>
        <v>0</v>
      </c>
      <c r="P236" s="78">
        <f>R236+T236+V236+X236</f>
        <v>0</v>
      </c>
      <c r="Q236" s="78">
        <f>Q212+Q224</f>
        <v>0</v>
      </c>
      <c r="R236" s="78">
        <f aca="true" t="shared" si="82" ref="R236:X236">R212+R224</f>
        <v>0</v>
      </c>
      <c r="S236" s="78">
        <f t="shared" si="82"/>
        <v>0</v>
      </c>
      <c r="T236" s="78">
        <f t="shared" si="82"/>
        <v>0</v>
      </c>
      <c r="U236" s="78">
        <f t="shared" si="82"/>
        <v>0</v>
      </c>
      <c r="V236" s="78">
        <f t="shared" si="82"/>
        <v>0</v>
      </c>
      <c r="W236" s="78">
        <f t="shared" si="82"/>
        <v>0</v>
      </c>
      <c r="X236" s="78">
        <f t="shared" si="82"/>
        <v>0</v>
      </c>
      <c r="Y236" s="175"/>
      <c r="Z236" s="17"/>
    </row>
    <row r="237" spans="1:25" s="6" customFormat="1" ht="14.25" customHeight="1">
      <c r="A237" s="200" t="s">
        <v>17</v>
      </c>
      <c r="B237" s="201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109"/>
      <c r="N237" s="70" t="s">
        <v>8</v>
      </c>
      <c r="O237" s="45">
        <f t="shared" si="80"/>
        <v>29951.1</v>
      </c>
      <c r="P237" s="45">
        <f t="shared" si="75"/>
        <v>0</v>
      </c>
      <c r="Q237" s="45">
        <f>SUM(Q238:Q248)</f>
        <v>29951.1</v>
      </c>
      <c r="R237" s="45">
        <f aca="true" t="shared" si="83" ref="R237:X237">SUM(R238:R248)</f>
        <v>0</v>
      </c>
      <c r="S237" s="45">
        <f t="shared" si="83"/>
        <v>0</v>
      </c>
      <c r="T237" s="45">
        <f t="shared" si="83"/>
        <v>0</v>
      </c>
      <c r="U237" s="45">
        <f t="shared" si="83"/>
        <v>0</v>
      </c>
      <c r="V237" s="45">
        <f t="shared" si="83"/>
        <v>0</v>
      </c>
      <c r="W237" s="45">
        <f t="shared" si="83"/>
        <v>0</v>
      </c>
      <c r="X237" s="45">
        <f t="shared" si="83"/>
        <v>0</v>
      </c>
      <c r="Y237" s="176"/>
    </row>
    <row r="238" spans="1:25" s="6" customFormat="1" ht="15" customHeight="1">
      <c r="A238" s="202"/>
      <c r="B238" s="203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98"/>
      <c r="N238" s="54" t="s">
        <v>9</v>
      </c>
      <c r="O238" s="14">
        <f t="shared" si="80"/>
        <v>0</v>
      </c>
      <c r="P238" s="14">
        <f t="shared" si="75"/>
        <v>0</v>
      </c>
      <c r="Q238" s="14">
        <f aca="true" t="shared" si="84" ref="Q238:X247">Q201+Q214</f>
        <v>0</v>
      </c>
      <c r="R238" s="14">
        <f t="shared" si="84"/>
        <v>0</v>
      </c>
      <c r="S238" s="14">
        <f t="shared" si="84"/>
        <v>0</v>
      </c>
      <c r="T238" s="14">
        <f t="shared" si="84"/>
        <v>0</v>
      </c>
      <c r="U238" s="14">
        <f t="shared" si="84"/>
        <v>0</v>
      </c>
      <c r="V238" s="14">
        <f t="shared" si="84"/>
        <v>0</v>
      </c>
      <c r="W238" s="14">
        <f t="shared" si="84"/>
        <v>0</v>
      </c>
      <c r="X238" s="14">
        <f t="shared" si="84"/>
        <v>0</v>
      </c>
      <c r="Y238" s="177"/>
    </row>
    <row r="239" spans="1:25" s="6" customFormat="1" ht="15" customHeight="1">
      <c r="A239" s="202"/>
      <c r="B239" s="203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98"/>
      <c r="N239" s="54" t="s">
        <v>10</v>
      </c>
      <c r="O239" s="14">
        <f t="shared" si="80"/>
        <v>0</v>
      </c>
      <c r="P239" s="14">
        <f t="shared" si="75"/>
        <v>0</v>
      </c>
      <c r="Q239" s="14">
        <f t="shared" si="84"/>
        <v>0</v>
      </c>
      <c r="R239" s="14">
        <f t="shared" si="84"/>
        <v>0</v>
      </c>
      <c r="S239" s="14">
        <f t="shared" si="84"/>
        <v>0</v>
      </c>
      <c r="T239" s="14">
        <f t="shared" si="84"/>
        <v>0</v>
      </c>
      <c r="U239" s="14">
        <f t="shared" si="84"/>
        <v>0</v>
      </c>
      <c r="V239" s="14">
        <f t="shared" si="84"/>
        <v>0</v>
      </c>
      <c r="W239" s="14">
        <f t="shared" si="84"/>
        <v>0</v>
      </c>
      <c r="X239" s="14">
        <f t="shared" si="84"/>
        <v>0</v>
      </c>
      <c r="Y239" s="177"/>
    </row>
    <row r="240" spans="1:25" s="6" customFormat="1" ht="15" customHeight="1">
      <c r="A240" s="202"/>
      <c r="B240" s="203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98"/>
      <c r="N240" s="54" t="s">
        <v>11</v>
      </c>
      <c r="O240" s="14">
        <f t="shared" si="80"/>
        <v>0</v>
      </c>
      <c r="P240" s="14">
        <f t="shared" si="75"/>
        <v>0</v>
      </c>
      <c r="Q240" s="14">
        <f t="shared" si="84"/>
        <v>0</v>
      </c>
      <c r="R240" s="14">
        <f t="shared" si="84"/>
        <v>0</v>
      </c>
      <c r="S240" s="14">
        <f t="shared" si="84"/>
        <v>0</v>
      </c>
      <c r="T240" s="14">
        <f t="shared" si="84"/>
        <v>0</v>
      </c>
      <c r="U240" s="14">
        <f t="shared" si="84"/>
        <v>0</v>
      </c>
      <c r="V240" s="14">
        <f t="shared" si="84"/>
        <v>0</v>
      </c>
      <c r="W240" s="14">
        <f t="shared" si="84"/>
        <v>0</v>
      </c>
      <c r="X240" s="14">
        <f t="shared" si="84"/>
        <v>0</v>
      </c>
      <c r="Y240" s="177"/>
    </row>
    <row r="241" spans="1:25" s="6" customFormat="1" ht="15" customHeight="1">
      <c r="A241" s="202"/>
      <c r="B241" s="203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98"/>
      <c r="N241" s="54" t="s">
        <v>12</v>
      </c>
      <c r="O241" s="14">
        <f>Q241+S241+U241</f>
        <v>0</v>
      </c>
      <c r="P241" s="14">
        <f t="shared" si="75"/>
        <v>0</v>
      </c>
      <c r="Q241" s="14">
        <f t="shared" si="84"/>
        <v>0</v>
      </c>
      <c r="R241" s="14">
        <f t="shared" si="84"/>
        <v>0</v>
      </c>
      <c r="S241" s="14">
        <f t="shared" si="84"/>
        <v>0</v>
      </c>
      <c r="T241" s="14">
        <f t="shared" si="84"/>
        <v>0</v>
      </c>
      <c r="U241" s="14">
        <f t="shared" si="84"/>
        <v>0</v>
      </c>
      <c r="V241" s="14">
        <f t="shared" si="84"/>
        <v>0</v>
      </c>
      <c r="W241" s="14">
        <f t="shared" si="84"/>
        <v>0</v>
      </c>
      <c r="X241" s="14">
        <f t="shared" si="84"/>
        <v>0</v>
      </c>
      <c r="Y241" s="177"/>
    </row>
    <row r="242" spans="1:25" s="6" customFormat="1" ht="15" customHeight="1">
      <c r="A242" s="202"/>
      <c r="B242" s="203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98"/>
      <c r="N242" s="54" t="s">
        <v>13</v>
      </c>
      <c r="O242" s="14">
        <f t="shared" si="80"/>
        <v>0</v>
      </c>
      <c r="P242" s="14">
        <f t="shared" si="75"/>
        <v>0</v>
      </c>
      <c r="Q242" s="14">
        <f t="shared" si="84"/>
        <v>0</v>
      </c>
      <c r="R242" s="14">
        <f t="shared" si="84"/>
        <v>0</v>
      </c>
      <c r="S242" s="14">
        <f t="shared" si="84"/>
        <v>0</v>
      </c>
      <c r="T242" s="14">
        <f t="shared" si="84"/>
        <v>0</v>
      </c>
      <c r="U242" s="14">
        <f t="shared" si="84"/>
        <v>0</v>
      </c>
      <c r="V242" s="14">
        <f t="shared" si="84"/>
        <v>0</v>
      </c>
      <c r="W242" s="14">
        <f t="shared" si="84"/>
        <v>0</v>
      </c>
      <c r="X242" s="14">
        <f t="shared" si="84"/>
        <v>0</v>
      </c>
      <c r="Y242" s="177"/>
    </row>
    <row r="243" spans="1:25" s="6" customFormat="1" ht="15">
      <c r="A243" s="202"/>
      <c r="B243" s="203"/>
      <c r="C243" s="12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54" t="s">
        <v>50</v>
      </c>
      <c r="O243" s="14">
        <f t="shared" si="80"/>
        <v>0</v>
      </c>
      <c r="P243" s="14">
        <f t="shared" si="75"/>
        <v>0</v>
      </c>
      <c r="Q243" s="14">
        <f t="shared" si="84"/>
        <v>0</v>
      </c>
      <c r="R243" s="14">
        <f t="shared" si="84"/>
        <v>0</v>
      </c>
      <c r="S243" s="14">
        <f t="shared" si="84"/>
        <v>0</v>
      </c>
      <c r="T243" s="14">
        <f t="shared" si="84"/>
        <v>0</v>
      </c>
      <c r="U243" s="14">
        <f t="shared" si="84"/>
        <v>0</v>
      </c>
      <c r="V243" s="14">
        <f t="shared" si="84"/>
        <v>0</v>
      </c>
      <c r="W243" s="14">
        <f t="shared" si="84"/>
        <v>0</v>
      </c>
      <c r="X243" s="14">
        <f t="shared" si="84"/>
        <v>0</v>
      </c>
      <c r="Y243" s="177"/>
    </row>
    <row r="244" spans="1:25" s="6" customFormat="1" ht="15">
      <c r="A244" s="202"/>
      <c r="B244" s="203"/>
      <c r="C244" s="12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54" t="s">
        <v>57</v>
      </c>
      <c r="O244" s="14">
        <f>Q244+S244+U244</f>
        <v>4951.1</v>
      </c>
      <c r="P244" s="14">
        <f>R244+T244+V244+X244</f>
        <v>0</v>
      </c>
      <c r="Q244" s="14">
        <f t="shared" si="84"/>
        <v>4951.1</v>
      </c>
      <c r="R244" s="14">
        <f t="shared" si="84"/>
        <v>0</v>
      </c>
      <c r="S244" s="14">
        <f t="shared" si="84"/>
        <v>0</v>
      </c>
      <c r="T244" s="14">
        <f t="shared" si="84"/>
        <v>0</v>
      </c>
      <c r="U244" s="14">
        <f t="shared" si="84"/>
        <v>0</v>
      </c>
      <c r="V244" s="14">
        <f t="shared" si="84"/>
        <v>0</v>
      </c>
      <c r="W244" s="14">
        <f t="shared" si="84"/>
        <v>0</v>
      </c>
      <c r="X244" s="14">
        <f t="shared" si="84"/>
        <v>0</v>
      </c>
      <c r="Y244" s="177"/>
    </row>
    <row r="245" spans="1:25" s="6" customFormat="1" ht="15">
      <c r="A245" s="202"/>
      <c r="B245" s="203"/>
      <c r="C245" s="12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54" t="s">
        <v>58</v>
      </c>
      <c r="O245" s="14">
        <f>Q245+S245+U245</f>
        <v>0</v>
      </c>
      <c r="P245" s="14">
        <f>R245+T245+V245+X245</f>
        <v>0</v>
      </c>
      <c r="Q245" s="14">
        <f t="shared" si="84"/>
        <v>0</v>
      </c>
      <c r="R245" s="14">
        <f t="shared" si="84"/>
        <v>0</v>
      </c>
      <c r="S245" s="14">
        <f t="shared" si="84"/>
        <v>0</v>
      </c>
      <c r="T245" s="14">
        <f t="shared" si="84"/>
        <v>0</v>
      </c>
      <c r="U245" s="14">
        <f t="shared" si="84"/>
        <v>0</v>
      </c>
      <c r="V245" s="14">
        <f t="shared" si="84"/>
        <v>0</v>
      </c>
      <c r="W245" s="14">
        <f t="shared" si="84"/>
        <v>0</v>
      </c>
      <c r="X245" s="14">
        <f t="shared" si="84"/>
        <v>0</v>
      </c>
      <c r="Y245" s="177"/>
    </row>
    <row r="246" spans="1:25" s="6" customFormat="1" ht="15">
      <c r="A246" s="202"/>
      <c r="B246" s="203"/>
      <c r="C246" s="12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54" t="s">
        <v>59</v>
      </c>
      <c r="O246" s="14">
        <f>Q246+S246+U246</f>
        <v>0</v>
      </c>
      <c r="P246" s="14">
        <f>R246+T246+V246+X246</f>
        <v>0</v>
      </c>
      <c r="Q246" s="14">
        <f t="shared" si="84"/>
        <v>0</v>
      </c>
      <c r="R246" s="14">
        <f t="shared" si="84"/>
        <v>0</v>
      </c>
      <c r="S246" s="14">
        <f t="shared" si="84"/>
        <v>0</v>
      </c>
      <c r="T246" s="14">
        <f t="shared" si="84"/>
        <v>0</v>
      </c>
      <c r="U246" s="14">
        <f t="shared" si="84"/>
        <v>0</v>
      </c>
      <c r="V246" s="14">
        <f t="shared" si="84"/>
        <v>0</v>
      </c>
      <c r="W246" s="14">
        <f t="shared" si="84"/>
        <v>0</v>
      </c>
      <c r="X246" s="14">
        <f t="shared" si="84"/>
        <v>0</v>
      </c>
      <c r="Y246" s="177"/>
    </row>
    <row r="247" spans="1:25" s="6" customFormat="1" ht="15">
      <c r="A247" s="202"/>
      <c r="B247" s="203"/>
      <c r="C247" s="12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54" t="s">
        <v>60</v>
      </c>
      <c r="O247" s="14">
        <f>Q247+S247+U247</f>
        <v>25000</v>
      </c>
      <c r="P247" s="14">
        <f>R247+T247+V247+X247</f>
        <v>0</v>
      </c>
      <c r="Q247" s="14">
        <f t="shared" si="84"/>
        <v>25000</v>
      </c>
      <c r="R247" s="14">
        <f t="shared" si="84"/>
        <v>0</v>
      </c>
      <c r="S247" s="14">
        <f t="shared" si="84"/>
        <v>0</v>
      </c>
      <c r="T247" s="14">
        <f t="shared" si="84"/>
        <v>0</v>
      </c>
      <c r="U247" s="14">
        <f t="shared" si="84"/>
        <v>0</v>
      </c>
      <c r="V247" s="14">
        <f t="shared" si="84"/>
        <v>0</v>
      </c>
      <c r="W247" s="14">
        <f t="shared" si="84"/>
        <v>0</v>
      </c>
      <c r="X247" s="14">
        <f t="shared" si="84"/>
        <v>0</v>
      </c>
      <c r="Y247" s="177"/>
    </row>
    <row r="248" spans="1:25" s="6" customFormat="1" ht="15.75" thickBot="1">
      <c r="A248" s="204"/>
      <c r="B248" s="205"/>
      <c r="C248" s="47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55" t="s">
        <v>61</v>
      </c>
      <c r="O248" s="20">
        <f>Q248+S248+U248</f>
        <v>0</v>
      </c>
      <c r="P248" s="20">
        <f>R248+T248+V248+X248</f>
        <v>0</v>
      </c>
      <c r="Q248" s="20">
        <v>0</v>
      </c>
      <c r="R248" s="20">
        <f aca="true" t="shared" si="85" ref="R248:X248">R212+R224</f>
        <v>0</v>
      </c>
      <c r="S248" s="20">
        <f t="shared" si="85"/>
        <v>0</v>
      </c>
      <c r="T248" s="20">
        <f t="shared" si="85"/>
        <v>0</v>
      </c>
      <c r="U248" s="20">
        <f t="shared" si="85"/>
        <v>0</v>
      </c>
      <c r="V248" s="20">
        <f t="shared" si="85"/>
        <v>0</v>
      </c>
      <c r="W248" s="20">
        <f t="shared" si="85"/>
        <v>0</v>
      </c>
      <c r="X248" s="20">
        <f t="shared" si="85"/>
        <v>0</v>
      </c>
      <c r="Y248" s="178"/>
    </row>
    <row r="249" spans="1:25" s="6" customFormat="1" ht="14.25" customHeight="1">
      <c r="A249" s="200" t="s">
        <v>18</v>
      </c>
      <c r="B249" s="201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109"/>
      <c r="N249" s="70" t="s">
        <v>8</v>
      </c>
      <c r="O249" s="45">
        <f t="shared" si="80"/>
        <v>0</v>
      </c>
      <c r="P249" s="45">
        <f t="shared" si="75"/>
        <v>0</v>
      </c>
      <c r="Q249" s="45">
        <f>SUM(Q250:Q260)</f>
        <v>0</v>
      </c>
      <c r="R249" s="45">
        <f aca="true" t="shared" si="86" ref="R249:X249">SUM(R250:R260)</f>
        <v>0</v>
      </c>
      <c r="S249" s="45">
        <f t="shared" si="86"/>
        <v>0</v>
      </c>
      <c r="T249" s="45">
        <f t="shared" si="86"/>
        <v>0</v>
      </c>
      <c r="U249" s="45">
        <f t="shared" si="86"/>
        <v>0</v>
      </c>
      <c r="V249" s="45">
        <f t="shared" si="86"/>
        <v>0</v>
      </c>
      <c r="W249" s="45">
        <f t="shared" si="86"/>
        <v>0</v>
      </c>
      <c r="X249" s="45">
        <f t="shared" si="86"/>
        <v>0</v>
      </c>
      <c r="Y249" s="176"/>
    </row>
    <row r="250" spans="1:25" s="6" customFormat="1" ht="15" customHeight="1">
      <c r="A250" s="202"/>
      <c r="B250" s="203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98"/>
      <c r="N250" s="54" t="s">
        <v>9</v>
      </c>
      <c r="O250" s="14">
        <f t="shared" si="80"/>
        <v>0</v>
      </c>
      <c r="P250" s="14">
        <f t="shared" si="75"/>
        <v>0</v>
      </c>
      <c r="Q250" s="14">
        <f>Q226-Q238</f>
        <v>0</v>
      </c>
      <c r="R250" s="14">
        <f aca="true" t="shared" si="87" ref="R250:X250">R226-R238</f>
        <v>0</v>
      </c>
      <c r="S250" s="14">
        <f t="shared" si="87"/>
        <v>0</v>
      </c>
      <c r="T250" s="14">
        <f t="shared" si="87"/>
        <v>0</v>
      </c>
      <c r="U250" s="14">
        <f t="shared" si="87"/>
        <v>0</v>
      </c>
      <c r="V250" s="14">
        <f t="shared" si="87"/>
        <v>0</v>
      </c>
      <c r="W250" s="14">
        <f t="shared" si="87"/>
        <v>0</v>
      </c>
      <c r="X250" s="14">
        <f t="shared" si="87"/>
        <v>0</v>
      </c>
      <c r="Y250" s="177"/>
    </row>
    <row r="251" spans="1:25" s="6" customFormat="1" ht="15" customHeight="1">
      <c r="A251" s="202"/>
      <c r="B251" s="203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98"/>
      <c r="N251" s="54" t="s">
        <v>10</v>
      </c>
      <c r="O251" s="14">
        <f t="shared" si="80"/>
        <v>0</v>
      </c>
      <c r="P251" s="14">
        <f t="shared" si="75"/>
        <v>0</v>
      </c>
      <c r="Q251" s="14">
        <f aca="true" t="shared" si="88" ref="Q251:X260">Q227-Q239</f>
        <v>0</v>
      </c>
      <c r="R251" s="14">
        <f t="shared" si="88"/>
        <v>0</v>
      </c>
      <c r="S251" s="14">
        <f t="shared" si="88"/>
        <v>0</v>
      </c>
      <c r="T251" s="14">
        <f t="shared" si="88"/>
        <v>0</v>
      </c>
      <c r="U251" s="14">
        <f t="shared" si="88"/>
        <v>0</v>
      </c>
      <c r="V251" s="14">
        <f t="shared" si="88"/>
        <v>0</v>
      </c>
      <c r="W251" s="14">
        <f t="shared" si="88"/>
        <v>0</v>
      </c>
      <c r="X251" s="14">
        <f t="shared" si="88"/>
        <v>0</v>
      </c>
      <c r="Y251" s="177"/>
    </row>
    <row r="252" spans="1:25" s="6" customFormat="1" ht="15" customHeight="1">
      <c r="A252" s="202"/>
      <c r="B252" s="203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98"/>
      <c r="N252" s="54" t="s">
        <v>11</v>
      </c>
      <c r="O252" s="14">
        <f t="shared" si="80"/>
        <v>0</v>
      </c>
      <c r="P252" s="14">
        <f t="shared" si="75"/>
        <v>0</v>
      </c>
      <c r="Q252" s="14">
        <f t="shared" si="88"/>
        <v>0</v>
      </c>
      <c r="R252" s="14">
        <f t="shared" si="88"/>
        <v>0</v>
      </c>
      <c r="S252" s="14">
        <f t="shared" si="88"/>
        <v>0</v>
      </c>
      <c r="T252" s="14">
        <f t="shared" si="88"/>
        <v>0</v>
      </c>
      <c r="U252" s="14">
        <f t="shared" si="88"/>
        <v>0</v>
      </c>
      <c r="V252" s="14">
        <f t="shared" si="88"/>
        <v>0</v>
      </c>
      <c r="W252" s="14">
        <f t="shared" si="88"/>
        <v>0</v>
      </c>
      <c r="X252" s="14">
        <f t="shared" si="88"/>
        <v>0</v>
      </c>
      <c r="Y252" s="177"/>
    </row>
    <row r="253" spans="1:25" s="6" customFormat="1" ht="15" customHeight="1">
      <c r="A253" s="202"/>
      <c r="B253" s="203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98"/>
      <c r="N253" s="54" t="s">
        <v>12</v>
      </c>
      <c r="O253" s="14">
        <f t="shared" si="80"/>
        <v>0</v>
      </c>
      <c r="P253" s="14">
        <f t="shared" si="75"/>
        <v>0</v>
      </c>
      <c r="Q253" s="14">
        <f t="shared" si="88"/>
        <v>0</v>
      </c>
      <c r="R253" s="14">
        <f t="shared" si="88"/>
        <v>0</v>
      </c>
      <c r="S253" s="14">
        <f t="shared" si="88"/>
        <v>0</v>
      </c>
      <c r="T253" s="14">
        <f t="shared" si="88"/>
        <v>0</v>
      </c>
      <c r="U253" s="14">
        <f t="shared" si="88"/>
        <v>0</v>
      </c>
      <c r="V253" s="14">
        <f t="shared" si="88"/>
        <v>0</v>
      </c>
      <c r="W253" s="14">
        <f t="shared" si="88"/>
        <v>0</v>
      </c>
      <c r="X253" s="14">
        <f t="shared" si="88"/>
        <v>0</v>
      </c>
      <c r="Y253" s="177"/>
    </row>
    <row r="254" spans="1:25" s="6" customFormat="1" ht="15" customHeight="1">
      <c r="A254" s="202"/>
      <c r="B254" s="203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98"/>
      <c r="N254" s="54" t="s">
        <v>13</v>
      </c>
      <c r="O254" s="14">
        <f t="shared" si="80"/>
        <v>0</v>
      </c>
      <c r="P254" s="14">
        <f t="shared" si="75"/>
        <v>0</v>
      </c>
      <c r="Q254" s="14">
        <f t="shared" si="88"/>
        <v>0</v>
      </c>
      <c r="R254" s="14">
        <f t="shared" si="88"/>
        <v>0</v>
      </c>
      <c r="S254" s="14">
        <f t="shared" si="88"/>
        <v>0</v>
      </c>
      <c r="T254" s="14">
        <f t="shared" si="88"/>
        <v>0</v>
      </c>
      <c r="U254" s="14">
        <f t="shared" si="88"/>
        <v>0</v>
      </c>
      <c r="V254" s="14">
        <f t="shared" si="88"/>
        <v>0</v>
      </c>
      <c r="W254" s="14">
        <f t="shared" si="88"/>
        <v>0</v>
      </c>
      <c r="X254" s="14">
        <f t="shared" si="88"/>
        <v>0</v>
      </c>
      <c r="Y254" s="177"/>
    </row>
    <row r="255" spans="1:25" s="6" customFormat="1" ht="15">
      <c r="A255" s="202"/>
      <c r="B255" s="203"/>
      <c r="C255" s="12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54" t="s">
        <v>50</v>
      </c>
      <c r="O255" s="14">
        <f t="shared" si="80"/>
        <v>0</v>
      </c>
      <c r="P255" s="14">
        <f t="shared" si="75"/>
        <v>0</v>
      </c>
      <c r="Q255" s="14">
        <f t="shared" si="88"/>
        <v>0</v>
      </c>
      <c r="R255" s="14">
        <f t="shared" si="88"/>
        <v>0</v>
      </c>
      <c r="S255" s="14">
        <f t="shared" si="88"/>
        <v>0</v>
      </c>
      <c r="T255" s="14">
        <f t="shared" si="88"/>
        <v>0</v>
      </c>
      <c r="U255" s="14">
        <f t="shared" si="88"/>
        <v>0</v>
      </c>
      <c r="V255" s="14">
        <f t="shared" si="88"/>
        <v>0</v>
      </c>
      <c r="W255" s="14">
        <f t="shared" si="88"/>
        <v>0</v>
      </c>
      <c r="X255" s="14">
        <f t="shared" si="88"/>
        <v>0</v>
      </c>
      <c r="Y255" s="177"/>
    </row>
    <row r="256" spans="1:25" s="6" customFormat="1" ht="15">
      <c r="A256" s="202"/>
      <c r="B256" s="203"/>
      <c r="C256" s="12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54" t="s">
        <v>57</v>
      </c>
      <c r="O256" s="14">
        <f>Q256+S256+U256</f>
        <v>0</v>
      </c>
      <c r="P256" s="14">
        <f>R256+T256+V256+X256</f>
        <v>0</v>
      </c>
      <c r="Q256" s="14">
        <f t="shared" si="88"/>
        <v>0</v>
      </c>
      <c r="R256" s="14">
        <f t="shared" si="88"/>
        <v>0</v>
      </c>
      <c r="S256" s="14">
        <f t="shared" si="88"/>
        <v>0</v>
      </c>
      <c r="T256" s="14">
        <f t="shared" si="88"/>
        <v>0</v>
      </c>
      <c r="U256" s="14">
        <f t="shared" si="88"/>
        <v>0</v>
      </c>
      <c r="V256" s="14">
        <f t="shared" si="88"/>
        <v>0</v>
      </c>
      <c r="W256" s="14">
        <f t="shared" si="88"/>
        <v>0</v>
      </c>
      <c r="X256" s="14">
        <f t="shared" si="88"/>
        <v>0</v>
      </c>
      <c r="Y256" s="177"/>
    </row>
    <row r="257" spans="1:25" s="6" customFormat="1" ht="15">
      <c r="A257" s="202"/>
      <c r="B257" s="203"/>
      <c r="C257" s="12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54" t="s">
        <v>58</v>
      </c>
      <c r="O257" s="14">
        <f>Q257+S257+U257</f>
        <v>0</v>
      </c>
      <c r="P257" s="14">
        <f>R257+T257+V257+X257</f>
        <v>0</v>
      </c>
      <c r="Q257" s="14">
        <f t="shared" si="88"/>
        <v>0</v>
      </c>
      <c r="R257" s="14">
        <f t="shared" si="88"/>
        <v>0</v>
      </c>
      <c r="S257" s="14">
        <f t="shared" si="88"/>
        <v>0</v>
      </c>
      <c r="T257" s="14">
        <f t="shared" si="88"/>
        <v>0</v>
      </c>
      <c r="U257" s="14">
        <f t="shared" si="88"/>
        <v>0</v>
      </c>
      <c r="V257" s="14">
        <f t="shared" si="88"/>
        <v>0</v>
      </c>
      <c r="W257" s="14">
        <f t="shared" si="88"/>
        <v>0</v>
      </c>
      <c r="X257" s="14">
        <f t="shared" si="88"/>
        <v>0</v>
      </c>
      <c r="Y257" s="177"/>
    </row>
    <row r="258" spans="1:25" s="6" customFormat="1" ht="15">
      <c r="A258" s="202"/>
      <c r="B258" s="203"/>
      <c r="C258" s="12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54" t="s">
        <v>59</v>
      </c>
      <c r="O258" s="14">
        <f>Q258+S258+U258</f>
        <v>0</v>
      </c>
      <c r="P258" s="14">
        <f>R258+T258+V258+X258</f>
        <v>0</v>
      </c>
      <c r="Q258" s="14">
        <f t="shared" si="88"/>
        <v>0</v>
      </c>
      <c r="R258" s="14">
        <f t="shared" si="88"/>
        <v>0</v>
      </c>
      <c r="S258" s="14">
        <f t="shared" si="88"/>
        <v>0</v>
      </c>
      <c r="T258" s="14">
        <f t="shared" si="88"/>
        <v>0</v>
      </c>
      <c r="U258" s="14">
        <f t="shared" si="88"/>
        <v>0</v>
      </c>
      <c r="V258" s="14">
        <f t="shared" si="88"/>
        <v>0</v>
      </c>
      <c r="W258" s="14">
        <f t="shared" si="88"/>
        <v>0</v>
      </c>
      <c r="X258" s="14">
        <f t="shared" si="88"/>
        <v>0</v>
      </c>
      <c r="Y258" s="177"/>
    </row>
    <row r="259" spans="1:25" s="6" customFormat="1" ht="15">
      <c r="A259" s="202"/>
      <c r="B259" s="203"/>
      <c r="C259" s="12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54" t="s">
        <v>60</v>
      </c>
      <c r="O259" s="14">
        <f>Q259+S259+U259</f>
        <v>0</v>
      </c>
      <c r="P259" s="14">
        <f>R259+T259+V259+X259</f>
        <v>0</v>
      </c>
      <c r="Q259" s="14">
        <f t="shared" si="88"/>
        <v>0</v>
      </c>
      <c r="R259" s="14">
        <f t="shared" si="88"/>
        <v>0</v>
      </c>
      <c r="S259" s="14">
        <f t="shared" si="88"/>
        <v>0</v>
      </c>
      <c r="T259" s="14">
        <f t="shared" si="88"/>
        <v>0</v>
      </c>
      <c r="U259" s="14">
        <f t="shared" si="88"/>
        <v>0</v>
      </c>
      <c r="V259" s="14">
        <f t="shared" si="88"/>
        <v>0</v>
      </c>
      <c r="W259" s="14">
        <f t="shared" si="88"/>
        <v>0</v>
      </c>
      <c r="X259" s="14">
        <f t="shared" si="88"/>
        <v>0</v>
      </c>
      <c r="Y259" s="177"/>
    </row>
    <row r="260" spans="1:25" s="6" customFormat="1" ht="15.75" thickBot="1">
      <c r="A260" s="204"/>
      <c r="B260" s="205"/>
      <c r="C260" s="47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55" t="s">
        <v>61</v>
      </c>
      <c r="O260" s="20">
        <f>Q260+S260+U260</f>
        <v>0</v>
      </c>
      <c r="P260" s="20">
        <f>R260+T260+V260+X260</f>
        <v>0</v>
      </c>
      <c r="Q260" s="20">
        <f t="shared" si="88"/>
        <v>0</v>
      </c>
      <c r="R260" s="20">
        <f t="shared" si="88"/>
        <v>0</v>
      </c>
      <c r="S260" s="20">
        <f t="shared" si="88"/>
        <v>0</v>
      </c>
      <c r="T260" s="20">
        <f t="shared" si="88"/>
        <v>0</v>
      </c>
      <c r="U260" s="20">
        <f t="shared" si="88"/>
        <v>0</v>
      </c>
      <c r="V260" s="20">
        <f t="shared" si="88"/>
        <v>0</v>
      </c>
      <c r="W260" s="20">
        <f t="shared" si="88"/>
        <v>0</v>
      </c>
      <c r="X260" s="20">
        <f t="shared" si="88"/>
        <v>0</v>
      </c>
      <c r="Y260" s="178"/>
    </row>
    <row r="261" spans="1:25" s="6" customFormat="1" ht="14.25" customHeight="1">
      <c r="A261" s="212" t="s">
        <v>23</v>
      </c>
      <c r="B261" s="213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3"/>
      <c r="N261" s="91" t="s">
        <v>8</v>
      </c>
      <c r="O261" s="71">
        <f t="shared" si="80"/>
        <v>659572.5</v>
      </c>
      <c r="P261" s="71">
        <f t="shared" si="75"/>
        <v>340924.7702758753</v>
      </c>
      <c r="Q261" s="71">
        <f>SUM(Q262:Q272)</f>
        <v>407486.9</v>
      </c>
      <c r="R261" s="71">
        <f aca="true" t="shared" si="89" ref="R261:X261">SUM(R262:R272)</f>
        <v>88839.17027587528</v>
      </c>
      <c r="S261" s="71">
        <f t="shared" si="89"/>
        <v>155734.5</v>
      </c>
      <c r="T261" s="71">
        <f t="shared" si="89"/>
        <v>155734.5</v>
      </c>
      <c r="U261" s="71">
        <f t="shared" si="89"/>
        <v>96351.1</v>
      </c>
      <c r="V261" s="71">
        <f t="shared" si="89"/>
        <v>96351.1</v>
      </c>
      <c r="W261" s="71">
        <f t="shared" si="89"/>
        <v>0</v>
      </c>
      <c r="X261" s="71">
        <f t="shared" si="89"/>
        <v>0</v>
      </c>
      <c r="Y261" s="173"/>
    </row>
    <row r="262" spans="1:25" s="6" customFormat="1" ht="15" customHeight="1">
      <c r="A262" s="214"/>
      <c r="B262" s="215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4"/>
      <c r="N262" s="75" t="s">
        <v>9</v>
      </c>
      <c r="O262" s="76">
        <f aca="true" t="shared" si="90" ref="O262:O267">SUM(Q262+S262+U262)</f>
        <v>201081.1</v>
      </c>
      <c r="P262" s="76">
        <f aca="true" t="shared" si="91" ref="P262:P267">R262+T262+V262</f>
        <v>201081.1</v>
      </c>
      <c r="Q262" s="76">
        <f aca="true" t="shared" si="92" ref="Q262:X266">Q274+Q286</f>
        <v>1140.1000000000008</v>
      </c>
      <c r="R262" s="76">
        <f t="shared" si="92"/>
        <v>1140.1000000000008</v>
      </c>
      <c r="S262" s="76">
        <f t="shared" si="92"/>
        <v>155734.5</v>
      </c>
      <c r="T262" s="76">
        <f t="shared" si="92"/>
        <v>155734.5</v>
      </c>
      <c r="U262" s="76">
        <f t="shared" si="92"/>
        <v>44206.49999999999</v>
      </c>
      <c r="V262" s="76">
        <f t="shared" si="92"/>
        <v>44206.49999999999</v>
      </c>
      <c r="W262" s="76">
        <f t="shared" si="92"/>
        <v>0</v>
      </c>
      <c r="X262" s="76">
        <f t="shared" si="92"/>
        <v>0</v>
      </c>
      <c r="Y262" s="174"/>
    </row>
    <row r="263" spans="1:25" s="6" customFormat="1" ht="14.25" customHeight="1">
      <c r="A263" s="214"/>
      <c r="B263" s="215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4"/>
      <c r="N263" s="75" t="s">
        <v>10</v>
      </c>
      <c r="O263" s="76">
        <f t="shared" si="90"/>
        <v>34024</v>
      </c>
      <c r="P263" s="76">
        <f t="shared" si="91"/>
        <v>34024</v>
      </c>
      <c r="Q263" s="76">
        <f t="shared" si="92"/>
        <v>4364.799999999999</v>
      </c>
      <c r="R263" s="76">
        <f t="shared" si="92"/>
        <v>4364.799999999999</v>
      </c>
      <c r="S263" s="76">
        <f t="shared" si="92"/>
        <v>0</v>
      </c>
      <c r="T263" s="76">
        <f t="shared" si="92"/>
        <v>0</v>
      </c>
      <c r="U263" s="76">
        <f t="shared" si="92"/>
        <v>29659.2</v>
      </c>
      <c r="V263" s="76">
        <f t="shared" si="92"/>
        <v>29659.2</v>
      </c>
      <c r="W263" s="76">
        <f t="shared" si="92"/>
        <v>0</v>
      </c>
      <c r="X263" s="76">
        <f t="shared" si="92"/>
        <v>0</v>
      </c>
      <c r="Y263" s="174"/>
    </row>
    <row r="264" spans="1:25" s="6" customFormat="1" ht="14.25" customHeight="1">
      <c r="A264" s="214"/>
      <c r="B264" s="215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4"/>
      <c r="N264" s="75" t="s">
        <v>11</v>
      </c>
      <c r="O264" s="76">
        <f t="shared" si="90"/>
        <v>22930.4</v>
      </c>
      <c r="P264" s="76">
        <f t="shared" si="91"/>
        <v>22930.4</v>
      </c>
      <c r="Q264" s="76">
        <f t="shared" si="92"/>
        <v>445</v>
      </c>
      <c r="R264" s="76">
        <f t="shared" si="92"/>
        <v>445</v>
      </c>
      <c r="S264" s="76">
        <f t="shared" si="92"/>
        <v>0</v>
      </c>
      <c r="T264" s="76">
        <f t="shared" si="92"/>
        <v>0</v>
      </c>
      <c r="U264" s="76">
        <f t="shared" si="92"/>
        <v>22485.4</v>
      </c>
      <c r="V264" s="76">
        <f t="shared" si="92"/>
        <v>22485.4</v>
      </c>
      <c r="W264" s="76">
        <f t="shared" si="92"/>
        <v>0</v>
      </c>
      <c r="X264" s="76">
        <f t="shared" si="92"/>
        <v>0</v>
      </c>
      <c r="Y264" s="174"/>
    </row>
    <row r="265" spans="1:25" s="6" customFormat="1" ht="14.25" customHeight="1">
      <c r="A265" s="214"/>
      <c r="B265" s="215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4"/>
      <c r="N265" s="75" t="s">
        <v>12</v>
      </c>
      <c r="O265" s="76">
        <f t="shared" si="90"/>
        <v>199.6</v>
      </c>
      <c r="P265" s="76">
        <f t="shared" si="91"/>
        <v>199.6</v>
      </c>
      <c r="Q265" s="76">
        <f t="shared" si="92"/>
        <v>199.6</v>
      </c>
      <c r="R265" s="76">
        <f t="shared" si="92"/>
        <v>199.6</v>
      </c>
      <c r="S265" s="76">
        <f t="shared" si="92"/>
        <v>0</v>
      </c>
      <c r="T265" s="76">
        <f t="shared" si="92"/>
        <v>0</v>
      </c>
      <c r="U265" s="76">
        <f t="shared" si="92"/>
        <v>0</v>
      </c>
      <c r="V265" s="76">
        <f t="shared" si="92"/>
        <v>0</v>
      </c>
      <c r="W265" s="76">
        <f t="shared" si="92"/>
        <v>0</v>
      </c>
      <c r="X265" s="76">
        <f t="shared" si="92"/>
        <v>0</v>
      </c>
      <c r="Y265" s="174"/>
    </row>
    <row r="266" spans="1:25" s="6" customFormat="1" ht="14.25" customHeight="1">
      <c r="A266" s="214"/>
      <c r="B266" s="215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4"/>
      <c r="N266" s="75" t="s">
        <v>13</v>
      </c>
      <c r="O266" s="76">
        <f t="shared" si="90"/>
        <v>21991.2</v>
      </c>
      <c r="P266" s="76">
        <f t="shared" si="91"/>
        <v>21991.2</v>
      </c>
      <c r="Q266" s="76">
        <f t="shared" si="92"/>
        <v>21991.2</v>
      </c>
      <c r="R266" s="76">
        <f t="shared" si="92"/>
        <v>21991.2</v>
      </c>
      <c r="S266" s="76">
        <f t="shared" si="92"/>
        <v>0</v>
      </c>
      <c r="T266" s="76">
        <f t="shared" si="92"/>
        <v>0</v>
      </c>
      <c r="U266" s="76">
        <f t="shared" si="92"/>
        <v>0</v>
      </c>
      <c r="V266" s="76">
        <f t="shared" si="92"/>
        <v>0</v>
      </c>
      <c r="W266" s="76">
        <f t="shared" si="92"/>
        <v>0</v>
      </c>
      <c r="X266" s="76">
        <f t="shared" si="92"/>
        <v>0</v>
      </c>
      <c r="Y266" s="174"/>
    </row>
    <row r="267" spans="1:25" s="6" customFormat="1" ht="14.25" customHeight="1">
      <c r="A267" s="214"/>
      <c r="B267" s="215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4"/>
      <c r="N267" s="75" t="s">
        <v>50</v>
      </c>
      <c r="O267" s="76">
        <f t="shared" si="90"/>
        <v>2698.5</v>
      </c>
      <c r="P267" s="76">
        <f t="shared" si="91"/>
        <v>2698.5</v>
      </c>
      <c r="Q267" s="76">
        <f>Q279+Q291</f>
        <v>2698.5</v>
      </c>
      <c r="R267" s="76">
        <f aca="true" t="shared" si="93" ref="R267:X267">R279+R291</f>
        <v>2698.5</v>
      </c>
      <c r="S267" s="76">
        <f t="shared" si="93"/>
        <v>0</v>
      </c>
      <c r="T267" s="76">
        <f t="shared" si="93"/>
        <v>0</v>
      </c>
      <c r="U267" s="76">
        <f t="shared" si="93"/>
        <v>0</v>
      </c>
      <c r="V267" s="76">
        <f t="shared" si="93"/>
        <v>0</v>
      </c>
      <c r="W267" s="76">
        <f t="shared" si="93"/>
        <v>0</v>
      </c>
      <c r="X267" s="76">
        <f t="shared" si="93"/>
        <v>0</v>
      </c>
      <c r="Y267" s="174"/>
    </row>
    <row r="268" spans="1:25" s="6" customFormat="1" ht="14.25" customHeight="1">
      <c r="A268" s="214"/>
      <c r="B268" s="215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4"/>
      <c r="N268" s="75" t="s">
        <v>57</v>
      </c>
      <c r="O268" s="76">
        <f>SUM(Q268+S268+U268)</f>
        <v>151096.19999999998</v>
      </c>
      <c r="P268" s="76">
        <f>R268+T268+V268</f>
        <v>0</v>
      </c>
      <c r="Q268" s="76">
        <f aca="true" t="shared" si="94" ref="Q268:X268">Q280+Q292</f>
        <v>151096.19999999998</v>
      </c>
      <c r="R268" s="76">
        <f t="shared" si="94"/>
        <v>0</v>
      </c>
      <c r="S268" s="76">
        <f t="shared" si="94"/>
        <v>0</v>
      </c>
      <c r="T268" s="76">
        <f t="shared" si="94"/>
        <v>0</v>
      </c>
      <c r="U268" s="76">
        <f t="shared" si="94"/>
        <v>0</v>
      </c>
      <c r="V268" s="76">
        <f t="shared" si="94"/>
        <v>0</v>
      </c>
      <c r="W268" s="76">
        <f t="shared" si="94"/>
        <v>0</v>
      </c>
      <c r="X268" s="76">
        <f t="shared" si="94"/>
        <v>0</v>
      </c>
      <c r="Y268" s="174"/>
    </row>
    <row r="269" spans="1:25" s="6" customFormat="1" ht="14.25" customHeight="1">
      <c r="A269" s="214"/>
      <c r="B269" s="215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4"/>
      <c r="N269" s="75" t="s">
        <v>58</v>
      </c>
      <c r="O269" s="76">
        <f>SUM(Q269+S269+U269)</f>
        <v>167551.5</v>
      </c>
      <c r="P269" s="76">
        <f>R269+T269+V269</f>
        <v>0</v>
      </c>
      <c r="Q269" s="76">
        <f aca="true" t="shared" si="95" ref="Q269:X269">Q281+Q293</f>
        <v>167551.5</v>
      </c>
      <c r="R269" s="76">
        <f t="shared" si="95"/>
        <v>0</v>
      </c>
      <c r="S269" s="76">
        <f t="shared" si="95"/>
        <v>0</v>
      </c>
      <c r="T269" s="76">
        <f t="shared" si="95"/>
        <v>0</v>
      </c>
      <c r="U269" s="76">
        <f t="shared" si="95"/>
        <v>0</v>
      </c>
      <c r="V269" s="76">
        <f t="shared" si="95"/>
        <v>0</v>
      </c>
      <c r="W269" s="76">
        <f t="shared" si="95"/>
        <v>0</v>
      </c>
      <c r="X269" s="76">
        <f t="shared" si="95"/>
        <v>0</v>
      </c>
      <c r="Y269" s="174"/>
    </row>
    <row r="270" spans="1:25" s="6" customFormat="1" ht="14.25" customHeight="1">
      <c r="A270" s="214"/>
      <c r="B270" s="215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4"/>
      <c r="N270" s="75" t="s">
        <v>59</v>
      </c>
      <c r="O270" s="76">
        <f>SUM(Q270+S270+U270)</f>
        <v>15000</v>
      </c>
      <c r="P270" s="76">
        <f>R270+T270+V270</f>
        <v>15000</v>
      </c>
      <c r="Q270" s="76">
        <f aca="true" t="shared" si="96" ref="Q270:X270">Q282+Q294</f>
        <v>15000</v>
      </c>
      <c r="R270" s="76">
        <f t="shared" si="96"/>
        <v>15000</v>
      </c>
      <c r="S270" s="76">
        <f t="shared" si="96"/>
        <v>0</v>
      </c>
      <c r="T270" s="76">
        <f t="shared" si="96"/>
        <v>0</v>
      </c>
      <c r="U270" s="76">
        <f t="shared" si="96"/>
        <v>0</v>
      </c>
      <c r="V270" s="76">
        <f t="shared" si="96"/>
        <v>0</v>
      </c>
      <c r="W270" s="76">
        <f t="shared" si="96"/>
        <v>0</v>
      </c>
      <c r="X270" s="76">
        <f t="shared" si="96"/>
        <v>0</v>
      </c>
      <c r="Y270" s="174"/>
    </row>
    <row r="271" spans="1:25" s="6" customFormat="1" ht="14.25" customHeight="1">
      <c r="A271" s="214"/>
      <c r="B271" s="215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4"/>
      <c r="N271" s="75" t="s">
        <v>60</v>
      </c>
      <c r="O271" s="76">
        <f>SUM(Q271+S271+U271)</f>
        <v>25000</v>
      </c>
      <c r="P271" s="76">
        <f>R271+T271+V271</f>
        <v>24999.970275875286</v>
      </c>
      <c r="Q271" s="76">
        <f aca="true" t="shared" si="97" ref="Q271:X271">Q283+Q295</f>
        <v>25000</v>
      </c>
      <c r="R271" s="76">
        <f t="shared" si="97"/>
        <v>24999.970275875286</v>
      </c>
      <c r="S271" s="76">
        <f t="shared" si="97"/>
        <v>0</v>
      </c>
      <c r="T271" s="76">
        <f t="shared" si="97"/>
        <v>0</v>
      </c>
      <c r="U271" s="76">
        <f t="shared" si="97"/>
        <v>0</v>
      </c>
      <c r="V271" s="76">
        <f t="shared" si="97"/>
        <v>0</v>
      </c>
      <c r="W271" s="76">
        <f t="shared" si="97"/>
        <v>0</v>
      </c>
      <c r="X271" s="76">
        <f t="shared" si="97"/>
        <v>0</v>
      </c>
      <c r="Y271" s="174"/>
    </row>
    <row r="272" spans="1:25" s="6" customFormat="1" ht="14.25" customHeight="1" thickBot="1">
      <c r="A272" s="216"/>
      <c r="B272" s="217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5"/>
      <c r="N272" s="77" t="s">
        <v>61</v>
      </c>
      <c r="O272" s="78">
        <f>SUM(Q272+S272+U272)</f>
        <v>18000</v>
      </c>
      <c r="P272" s="78">
        <f>R272+T272+V272</f>
        <v>18000</v>
      </c>
      <c r="Q272" s="78">
        <f aca="true" t="shared" si="98" ref="Q272:X272">Q284+Q296</f>
        <v>18000</v>
      </c>
      <c r="R272" s="78">
        <f t="shared" si="98"/>
        <v>18000</v>
      </c>
      <c r="S272" s="78">
        <f t="shared" si="98"/>
        <v>0</v>
      </c>
      <c r="T272" s="78">
        <f t="shared" si="98"/>
        <v>0</v>
      </c>
      <c r="U272" s="78">
        <f t="shared" si="98"/>
        <v>0</v>
      </c>
      <c r="V272" s="78">
        <f t="shared" si="98"/>
        <v>0</v>
      </c>
      <c r="W272" s="78">
        <f t="shared" si="98"/>
        <v>0</v>
      </c>
      <c r="X272" s="78">
        <f t="shared" si="98"/>
        <v>0</v>
      </c>
      <c r="Y272" s="175"/>
    </row>
    <row r="273" spans="1:25" s="6" customFormat="1" ht="14.25" customHeight="1">
      <c r="A273" s="179" t="s">
        <v>17</v>
      </c>
      <c r="B273" s="180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87"/>
      <c r="N273" s="70" t="s">
        <v>8</v>
      </c>
      <c r="O273" s="45">
        <f>Q273+S273+U273</f>
        <v>134665</v>
      </c>
      <c r="P273" s="45">
        <f>R273+T273+V273+X273</f>
        <v>104484.6</v>
      </c>
      <c r="Q273" s="45">
        <f>SUM(Q274:Q284)</f>
        <v>38313.9</v>
      </c>
      <c r="R273" s="45">
        <f aca="true" t="shared" si="99" ref="R273:X273">SUM(R274:R284)</f>
        <v>8133.5</v>
      </c>
      <c r="S273" s="45">
        <f t="shared" si="99"/>
        <v>0</v>
      </c>
      <c r="T273" s="45">
        <f t="shared" si="99"/>
        <v>0</v>
      </c>
      <c r="U273" s="45">
        <f t="shared" si="99"/>
        <v>96351.1</v>
      </c>
      <c r="V273" s="45">
        <f t="shared" si="99"/>
        <v>96351.1</v>
      </c>
      <c r="W273" s="45">
        <f t="shared" si="99"/>
        <v>0</v>
      </c>
      <c r="X273" s="45">
        <f t="shared" si="99"/>
        <v>0</v>
      </c>
      <c r="Y273" s="176"/>
    </row>
    <row r="274" spans="1:25" s="6" customFormat="1" ht="14.25" customHeight="1">
      <c r="A274" s="181"/>
      <c r="B274" s="182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88"/>
      <c r="N274" s="54" t="s">
        <v>9</v>
      </c>
      <c r="O274" s="10">
        <f aca="true" t="shared" si="100" ref="O274:O279">SUM(Q274+S274+U274)</f>
        <v>45346.59999999999</v>
      </c>
      <c r="P274" s="10">
        <f>R274+T274+V274+X274</f>
        <v>45346.59999999999</v>
      </c>
      <c r="Q274" s="10">
        <f aca="true" t="shared" si="101" ref="Q274:X284">Q175+Q238</f>
        <v>1140.1000000000008</v>
      </c>
      <c r="R274" s="10">
        <f t="shared" si="101"/>
        <v>1140.1000000000008</v>
      </c>
      <c r="S274" s="10">
        <f t="shared" si="101"/>
        <v>0</v>
      </c>
      <c r="T274" s="10">
        <f t="shared" si="101"/>
        <v>0</v>
      </c>
      <c r="U274" s="10">
        <f t="shared" si="101"/>
        <v>44206.49999999999</v>
      </c>
      <c r="V274" s="10">
        <f t="shared" si="101"/>
        <v>44206.49999999999</v>
      </c>
      <c r="W274" s="10">
        <f t="shared" si="101"/>
        <v>0</v>
      </c>
      <c r="X274" s="10">
        <f t="shared" si="101"/>
        <v>0</v>
      </c>
      <c r="Y274" s="177"/>
    </row>
    <row r="275" spans="1:25" s="6" customFormat="1" ht="14.25" customHeight="1">
      <c r="A275" s="181"/>
      <c r="B275" s="182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88"/>
      <c r="N275" s="54" t="s">
        <v>10</v>
      </c>
      <c r="O275" s="10">
        <f t="shared" si="100"/>
        <v>34024</v>
      </c>
      <c r="P275" s="10">
        <f aca="true" t="shared" si="102" ref="P275:P289">R275+T275+V275+X275</f>
        <v>34024</v>
      </c>
      <c r="Q275" s="10">
        <f t="shared" si="101"/>
        <v>4364.799999999999</v>
      </c>
      <c r="R275" s="10">
        <f t="shared" si="101"/>
        <v>4364.799999999999</v>
      </c>
      <c r="S275" s="10">
        <f t="shared" si="101"/>
        <v>0</v>
      </c>
      <c r="T275" s="10">
        <f t="shared" si="101"/>
        <v>0</v>
      </c>
      <c r="U275" s="10">
        <f t="shared" si="101"/>
        <v>29659.2</v>
      </c>
      <c r="V275" s="10">
        <f t="shared" si="101"/>
        <v>29659.2</v>
      </c>
      <c r="W275" s="10">
        <f t="shared" si="101"/>
        <v>0</v>
      </c>
      <c r="X275" s="10">
        <f t="shared" si="101"/>
        <v>0</v>
      </c>
      <c r="Y275" s="177"/>
    </row>
    <row r="276" spans="1:25" s="6" customFormat="1" ht="14.25" customHeight="1">
      <c r="A276" s="181"/>
      <c r="B276" s="182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88"/>
      <c r="N276" s="54" t="s">
        <v>11</v>
      </c>
      <c r="O276" s="10">
        <f t="shared" si="100"/>
        <v>22930.4</v>
      </c>
      <c r="P276" s="10">
        <f t="shared" si="102"/>
        <v>22930.4</v>
      </c>
      <c r="Q276" s="10">
        <f t="shared" si="101"/>
        <v>445</v>
      </c>
      <c r="R276" s="10">
        <f t="shared" si="101"/>
        <v>445</v>
      </c>
      <c r="S276" s="10">
        <f t="shared" si="101"/>
        <v>0</v>
      </c>
      <c r="T276" s="10">
        <f t="shared" si="101"/>
        <v>0</v>
      </c>
      <c r="U276" s="10">
        <f t="shared" si="101"/>
        <v>22485.4</v>
      </c>
      <c r="V276" s="10">
        <f t="shared" si="101"/>
        <v>22485.4</v>
      </c>
      <c r="W276" s="10">
        <f t="shared" si="101"/>
        <v>0</v>
      </c>
      <c r="X276" s="10">
        <f t="shared" si="101"/>
        <v>0</v>
      </c>
      <c r="Y276" s="177"/>
    </row>
    <row r="277" spans="1:25" s="6" customFormat="1" ht="14.25" customHeight="1">
      <c r="A277" s="181"/>
      <c r="B277" s="182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88"/>
      <c r="N277" s="54" t="s">
        <v>12</v>
      </c>
      <c r="O277" s="10">
        <f t="shared" si="100"/>
        <v>199.6</v>
      </c>
      <c r="P277" s="10">
        <f t="shared" si="102"/>
        <v>199.6</v>
      </c>
      <c r="Q277" s="10">
        <f t="shared" si="101"/>
        <v>199.6</v>
      </c>
      <c r="R277" s="10">
        <f t="shared" si="101"/>
        <v>199.6</v>
      </c>
      <c r="S277" s="10">
        <f t="shared" si="101"/>
        <v>0</v>
      </c>
      <c r="T277" s="10">
        <f t="shared" si="101"/>
        <v>0</v>
      </c>
      <c r="U277" s="10">
        <f t="shared" si="101"/>
        <v>0</v>
      </c>
      <c r="V277" s="10">
        <f t="shared" si="101"/>
        <v>0</v>
      </c>
      <c r="W277" s="10">
        <f t="shared" si="101"/>
        <v>0</v>
      </c>
      <c r="X277" s="10">
        <f t="shared" si="101"/>
        <v>0</v>
      </c>
      <c r="Y277" s="177"/>
    </row>
    <row r="278" spans="1:26" s="6" customFormat="1" ht="14.25" customHeight="1">
      <c r="A278" s="181"/>
      <c r="B278" s="182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88"/>
      <c r="N278" s="54" t="s">
        <v>13</v>
      </c>
      <c r="O278" s="10">
        <f t="shared" si="100"/>
        <v>0</v>
      </c>
      <c r="P278" s="10">
        <f t="shared" si="102"/>
        <v>0</v>
      </c>
      <c r="Q278" s="10">
        <f t="shared" si="101"/>
        <v>0</v>
      </c>
      <c r="R278" s="10">
        <f t="shared" si="101"/>
        <v>0</v>
      </c>
      <c r="S278" s="10">
        <f t="shared" si="101"/>
        <v>0</v>
      </c>
      <c r="T278" s="10">
        <f t="shared" si="101"/>
        <v>0</v>
      </c>
      <c r="U278" s="10">
        <f t="shared" si="101"/>
        <v>0</v>
      </c>
      <c r="V278" s="10">
        <f t="shared" si="101"/>
        <v>0</v>
      </c>
      <c r="W278" s="10">
        <f t="shared" si="101"/>
        <v>0</v>
      </c>
      <c r="X278" s="10">
        <f t="shared" si="101"/>
        <v>0</v>
      </c>
      <c r="Y278" s="177"/>
      <c r="Z278" s="17"/>
    </row>
    <row r="279" spans="1:25" s="6" customFormat="1" ht="14.25" customHeight="1">
      <c r="A279" s="181"/>
      <c r="B279" s="182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88"/>
      <c r="N279" s="54" t="s">
        <v>50</v>
      </c>
      <c r="O279" s="10">
        <f t="shared" si="100"/>
        <v>1984</v>
      </c>
      <c r="P279" s="10">
        <f aca="true" t="shared" si="103" ref="P279:P284">R279+T279+V279+X279</f>
        <v>1984</v>
      </c>
      <c r="Q279" s="10">
        <f t="shared" si="101"/>
        <v>1984</v>
      </c>
      <c r="R279" s="10">
        <f t="shared" si="101"/>
        <v>1984</v>
      </c>
      <c r="S279" s="10">
        <f t="shared" si="101"/>
        <v>0</v>
      </c>
      <c r="T279" s="10">
        <f t="shared" si="101"/>
        <v>0</v>
      </c>
      <c r="U279" s="10">
        <f t="shared" si="101"/>
        <v>0</v>
      </c>
      <c r="V279" s="10">
        <f t="shared" si="101"/>
        <v>0</v>
      </c>
      <c r="W279" s="10">
        <f t="shared" si="101"/>
        <v>0</v>
      </c>
      <c r="X279" s="10">
        <f t="shared" si="101"/>
        <v>0</v>
      </c>
      <c r="Y279" s="177"/>
    </row>
    <row r="280" spans="1:25" s="6" customFormat="1" ht="14.25" customHeight="1">
      <c r="A280" s="181"/>
      <c r="B280" s="182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88"/>
      <c r="N280" s="54" t="s">
        <v>57</v>
      </c>
      <c r="O280" s="10">
        <f>SUM(Q280+S280+U280)</f>
        <v>5180.400000000001</v>
      </c>
      <c r="P280" s="10">
        <f t="shared" si="103"/>
        <v>0</v>
      </c>
      <c r="Q280" s="10">
        <f t="shared" si="101"/>
        <v>5180.400000000001</v>
      </c>
      <c r="R280" s="10">
        <f t="shared" si="101"/>
        <v>0</v>
      </c>
      <c r="S280" s="10">
        <f t="shared" si="101"/>
        <v>0</v>
      </c>
      <c r="T280" s="10">
        <f t="shared" si="101"/>
        <v>0</v>
      </c>
      <c r="U280" s="10">
        <f t="shared" si="101"/>
        <v>0</v>
      </c>
      <c r="V280" s="10">
        <f t="shared" si="101"/>
        <v>0</v>
      </c>
      <c r="W280" s="10">
        <f t="shared" si="101"/>
        <v>0</v>
      </c>
      <c r="X280" s="10">
        <f t="shared" si="101"/>
        <v>0</v>
      </c>
      <c r="Y280" s="177"/>
    </row>
    <row r="281" spans="1:25" s="6" customFormat="1" ht="14.25" customHeight="1">
      <c r="A281" s="181"/>
      <c r="B281" s="182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88"/>
      <c r="N281" s="54" t="s">
        <v>58</v>
      </c>
      <c r="O281" s="10">
        <f>SUM(Q281+S281+U281)</f>
        <v>0</v>
      </c>
      <c r="P281" s="10">
        <f t="shared" si="103"/>
        <v>0</v>
      </c>
      <c r="Q281" s="10">
        <f t="shared" si="101"/>
        <v>0</v>
      </c>
      <c r="R281" s="10">
        <f t="shared" si="101"/>
        <v>0</v>
      </c>
      <c r="S281" s="10">
        <f t="shared" si="101"/>
        <v>0</v>
      </c>
      <c r="T281" s="10">
        <f t="shared" si="101"/>
        <v>0</v>
      </c>
      <c r="U281" s="10">
        <f t="shared" si="101"/>
        <v>0</v>
      </c>
      <c r="V281" s="10">
        <f t="shared" si="101"/>
        <v>0</v>
      </c>
      <c r="W281" s="10">
        <f t="shared" si="101"/>
        <v>0</v>
      </c>
      <c r="X281" s="10">
        <f t="shared" si="101"/>
        <v>0</v>
      </c>
      <c r="Y281" s="177"/>
    </row>
    <row r="282" spans="1:25" s="6" customFormat="1" ht="14.25" customHeight="1">
      <c r="A282" s="181"/>
      <c r="B282" s="182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88"/>
      <c r="N282" s="54" t="s">
        <v>59</v>
      </c>
      <c r="O282" s="10">
        <f>SUM(Q282+S282+U282)</f>
        <v>0</v>
      </c>
      <c r="P282" s="10">
        <f t="shared" si="103"/>
        <v>0</v>
      </c>
      <c r="Q282" s="10">
        <f t="shared" si="101"/>
        <v>0</v>
      </c>
      <c r="R282" s="10">
        <f t="shared" si="101"/>
        <v>0</v>
      </c>
      <c r="S282" s="10">
        <f t="shared" si="101"/>
        <v>0</v>
      </c>
      <c r="T282" s="10">
        <f t="shared" si="101"/>
        <v>0</v>
      </c>
      <c r="U282" s="10">
        <f t="shared" si="101"/>
        <v>0</v>
      </c>
      <c r="V282" s="10">
        <f t="shared" si="101"/>
        <v>0</v>
      </c>
      <c r="W282" s="10">
        <f t="shared" si="101"/>
        <v>0</v>
      </c>
      <c r="X282" s="10">
        <f t="shared" si="101"/>
        <v>0</v>
      </c>
      <c r="Y282" s="177"/>
    </row>
    <row r="283" spans="1:25" s="6" customFormat="1" ht="14.25" customHeight="1">
      <c r="A283" s="181"/>
      <c r="B283" s="182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88"/>
      <c r="N283" s="54" t="s">
        <v>60</v>
      </c>
      <c r="O283" s="10">
        <f>SUM(Q283+S283+U283)</f>
        <v>25000</v>
      </c>
      <c r="P283" s="10">
        <f t="shared" si="103"/>
        <v>0</v>
      </c>
      <c r="Q283" s="10">
        <f t="shared" si="101"/>
        <v>25000</v>
      </c>
      <c r="R283" s="10">
        <f t="shared" si="101"/>
        <v>0</v>
      </c>
      <c r="S283" s="10">
        <f t="shared" si="101"/>
        <v>0</v>
      </c>
      <c r="T283" s="10">
        <f t="shared" si="101"/>
        <v>0</v>
      </c>
      <c r="U283" s="10">
        <f t="shared" si="101"/>
        <v>0</v>
      </c>
      <c r="V283" s="10">
        <f t="shared" si="101"/>
        <v>0</v>
      </c>
      <c r="W283" s="10">
        <f t="shared" si="101"/>
        <v>0</v>
      </c>
      <c r="X283" s="10">
        <f t="shared" si="101"/>
        <v>0</v>
      </c>
      <c r="Y283" s="177"/>
    </row>
    <row r="284" spans="1:25" s="6" customFormat="1" ht="14.25" customHeight="1" thickBot="1">
      <c r="A284" s="183"/>
      <c r="B284" s="184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89"/>
      <c r="N284" s="55" t="s">
        <v>61</v>
      </c>
      <c r="O284" s="21">
        <f>SUM(Q284+S284+U284)</f>
        <v>0</v>
      </c>
      <c r="P284" s="21">
        <f t="shared" si="103"/>
        <v>0</v>
      </c>
      <c r="Q284" s="21">
        <f t="shared" si="101"/>
        <v>0</v>
      </c>
      <c r="R284" s="21">
        <f t="shared" si="101"/>
        <v>0</v>
      </c>
      <c r="S284" s="21">
        <f t="shared" si="101"/>
        <v>0</v>
      </c>
      <c r="T284" s="21">
        <f t="shared" si="101"/>
        <v>0</v>
      </c>
      <c r="U284" s="21">
        <f t="shared" si="101"/>
        <v>0</v>
      </c>
      <c r="V284" s="21">
        <f t="shared" si="101"/>
        <v>0</v>
      </c>
      <c r="W284" s="21">
        <f t="shared" si="101"/>
        <v>0</v>
      </c>
      <c r="X284" s="21">
        <f t="shared" si="101"/>
        <v>0</v>
      </c>
      <c r="Y284" s="178"/>
    </row>
    <row r="285" spans="1:25" s="6" customFormat="1" ht="14.25" customHeight="1">
      <c r="A285" s="179" t="s">
        <v>18</v>
      </c>
      <c r="B285" s="18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1"/>
      <c r="N285" s="90" t="s">
        <v>8</v>
      </c>
      <c r="O285" s="7">
        <f>Q285+S285+U285</f>
        <v>524907.5</v>
      </c>
      <c r="P285" s="7">
        <f>R285+T285+V285+X285</f>
        <v>236440.17027587528</v>
      </c>
      <c r="Q285" s="7">
        <f>SUM(Q286:Q296)</f>
        <v>369173</v>
      </c>
      <c r="R285" s="7">
        <f aca="true" t="shared" si="104" ref="R285:X285">SUM(R286:R296)</f>
        <v>80705.67027587528</v>
      </c>
      <c r="S285" s="7">
        <f t="shared" si="104"/>
        <v>155734.5</v>
      </c>
      <c r="T285" s="7">
        <f t="shared" si="104"/>
        <v>155734.5</v>
      </c>
      <c r="U285" s="7">
        <f t="shared" si="104"/>
        <v>0</v>
      </c>
      <c r="V285" s="7">
        <f t="shared" si="104"/>
        <v>0</v>
      </c>
      <c r="W285" s="7">
        <f t="shared" si="104"/>
        <v>0</v>
      </c>
      <c r="X285" s="7">
        <f t="shared" si="104"/>
        <v>0</v>
      </c>
      <c r="Y285" s="176"/>
    </row>
    <row r="286" spans="1:25" s="6" customFormat="1" ht="14.25" customHeight="1">
      <c r="A286" s="181"/>
      <c r="B286" s="182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88"/>
      <c r="N286" s="54" t="s">
        <v>9</v>
      </c>
      <c r="O286" s="14">
        <f aca="true" t="shared" si="105" ref="O286:O291">SUM(Q286+S286+U286)</f>
        <v>155734.5</v>
      </c>
      <c r="P286" s="10">
        <f t="shared" si="102"/>
        <v>155734.5</v>
      </c>
      <c r="Q286" s="14">
        <f aca="true" t="shared" si="106" ref="Q286:X296">Q187+Q250</f>
        <v>0</v>
      </c>
      <c r="R286" s="14">
        <f t="shared" si="106"/>
        <v>0</v>
      </c>
      <c r="S286" s="14">
        <f t="shared" si="106"/>
        <v>155734.5</v>
      </c>
      <c r="T286" s="14">
        <f t="shared" si="106"/>
        <v>155734.5</v>
      </c>
      <c r="U286" s="14">
        <f t="shared" si="106"/>
        <v>0</v>
      </c>
      <c r="V286" s="14">
        <f t="shared" si="106"/>
        <v>0</v>
      </c>
      <c r="W286" s="14">
        <f t="shared" si="106"/>
        <v>0</v>
      </c>
      <c r="X286" s="14">
        <f t="shared" si="106"/>
        <v>0</v>
      </c>
      <c r="Y286" s="177"/>
    </row>
    <row r="287" spans="1:25" s="6" customFormat="1" ht="14.25" customHeight="1">
      <c r="A287" s="181"/>
      <c r="B287" s="182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88"/>
      <c r="N287" s="54" t="s">
        <v>10</v>
      </c>
      <c r="O287" s="14">
        <f t="shared" si="105"/>
        <v>0</v>
      </c>
      <c r="P287" s="10">
        <f t="shared" si="102"/>
        <v>0</v>
      </c>
      <c r="Q287" s="14">
        <f t="shared" si="106"/>
        <v>0</v>
      </c>
      <c r="R287" s="14">
        <f t="shared" si="106"/>
        <v>0</v>
      </c>
      <c r="S287" s="14">
        <f t="shared" si="106"/>
        <v>0</v>
      </c>
      <c r="T287" s="14">
        <f t="shared" si="106"/>
        <v>0</v>
      </c>
      <c r="U287" s="14">
        <f t="shared" si="106"/>
        <v>0</v>
      </c>
      <c r="V287" s="14">
        <f t="shared" si="106"/>
        <v>0</v>
      </c>
      <c r="W287" s="14">
        <f t="shared" si="106"/>
        <v>0</v>
      </c>
      <c r="X287" s="14">
        <f t="shared" si="106"/>
        <v>0</v>
      </c>
      <c r="Y287" s="177"/>
    </row>
    <row r="288" spans="1:25" s="6" customFormat="1" ht="14.25" customHeight="1">
      <c r="A288" s="181"/>
      <c r="B288" s="182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88"/>
      <c r="N288" s="54" t="s">
        <v>11</v>
      </c>
      <c r="O288" s="14">
        <f t="shared" si="105"/>
        <v>0</v>
      </c>
      <c r="P288" s="10">
        <f t="shared" si="102"/>
        <v>0</v>
      </c>
      <c r="Q288" s="14">
        <f t="shared" si="106"/>
        <v>0</v>
      </c>
      <c r="R288" s="14">
        <f t="shared" si="106"/>
        <v>0</v>
      </c>
      <c r="S288" s="14">
        <f t="shared" si="106"/>
        <v>0</v>
      </c>
      <c r="T288" s="14">
        <f t="shared" si="106"/>
        <v>0</v>
      </c>
      <c r="U288" s="14">
        <f t="shared" si="106"/>
        <v>0</v>
      </c>
      <c r="V288" s="14">
        <f t="shared" si="106"/>
        <v>0</v>
      </c>
      <c r="W288" s="14">
        <f t="shared" si="106"/>
        <v>0</v>
      </c>
      <c r="X288" s="14">
        <f t="shared" si="106"/>
        <v>0</v>
      </c>
      <c r="Y288" s="177"/>
    </row>
    <row r="289" spans="1:25" s="6" customFormat="1" ht="14.25" customHeight="1">
      <c r="A289" s="181"/>
      <c r="B289" s="182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88"/>
      <c r="N289" s="54" t="s">
        <v>12</v>
      </c>
      <c r="O289" s="14">
        <f t="shared" si="105"/>
        <v>0</v>
      </c>
      <c r="P289" s="10">
        <f t="shared" si="102"/>
        <v>0</v>
      </c>
      <c r="Q289" s="14">
        <f t="shared" si="106"/>
        <v>0</v>
      </c>
      <c r="R289" s="14">
        <f t="shared" si="106"/>
        <v>0</v>
      </c>
      <c r="S289" s="14">
        <f t="shared" si="106"/>
        <v>0</v>
      </c>
      <c r="T289" s="14">
        <f t="shared" si="106"/>
        <v>0</v>
      </c>
      <c r="U289" s="14">
        <f t="shared" si="106"/>
        <v>0</v>
      </c>
      <c r="V289" s="14">
        <f t="shared" si="106"/>
        <v>0</v>
      </c>
      <c r="W289" s="14">
        <f t="shared" si="106"/>
        <v>0</v>
      </c>
      <c r="X289" s="14">
        <f t="shared" si="106"/>
        <v>0</v>
      </c>
      <c r="Y289" s="177"/>
    </row>
    <row r="290" spans="1:25" s="6" customFormat="1" ht="14.25" customHeight="1">
      <c r="A290" s="181"/>
      <c r="B290" s="182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88"/>
      <c r="N290" s="54" t="s">
        <v>13</v>
      </c>
      <c r="O290" s="14">
        <f t="shared" si="105"/>
        <v>21991.2</v>
      </c>
      <c r="P290" s="10">
        <f>R290+T290+V290+X290</f>
        <v>21991.2</v>
      </c>
      <c r="Q290" s="14">
        <f t="shared" si="106"/>
        <v>21991.2</v>
      </c>
      <c r="R290" s="14">
        <f t="shared" si="106"/>
        <v>21991.2</v>
      </c>
      <c r="S290" s="14">
        <f t="shared" si="106"/>
        <v>0</v>
      </c>
      <c r="T290" s="14">
        <f t="shared" si="106"/>
        <v>0</v>
      </c>
      <c r="U290" s="14">
        <f t="shared" si="106"/>
        <v>0</v>
      </c>
      <c r="V290" s="14">
        <f t="shared" si="106"/>
        <v>0</v>
      </c>
      <c r="W290" s="14">
        <f t="shared" si="106"/>
        <v>0</v>
      </c>
      <c r="X290" s="14">
        <f t="shared" si="106"/>
        <v>0</v>
      </c>
      <c r="Y290" s="177"/>
    </row>
    <row r="291" spans="1:25" s="6" customFormat="1" ht="14.25" customHeight="1">
      <c r="A291" s="181"/>
      <c r="B291" s="182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88"/>
      <c r="N291" s="54" t="s">
        <v>50</v>
      </c>
      <c r="O291" s="14">
        <f t="shared" si="105"/>
        <v>714.5</v>
      </c>
      <c r="P291" s="10">
        <f aca="true" t="shared" si="107" ref="P291:P296">R291+T291+V291+X291</f>
        <v>714.5</v>
      </c>
      <c r="Q291" s="14">
        <f t="shared" si="106"/>
        <v>714.5</v>
      </c>
      <c r="R291" s="14">
        <f t="shared" si="106"/>
        <v>714.5</v>
      </c>
      <c r="S291" s="14">
        <f t="shared" si="106"/>
        <v>0</v>
      </c>
      <c r="T291" s="14">
        <f t="shared" si="106"/>
        <v>0</v>
      </c>
      <c r="U291" s="14">
        <f t="shared" si="106"/>
        <v>0</v>
      </c>
      <c r="V291" s="14">
        <f t="shared" si="106"/>
        <v>0</v>
      </c>
      <c r="W291" s="14">
        <f t="shared" si="106"/>
        <v>0</v>
      </c>
      <c r="X291" s="14">
        <f t="shared" si="106"/>
        <v>0</v>
      </c>
      <c r="Y291" s="177"/>
    </row>
    <row r="292" spans="1:25" s="6" customFormat="1" ht="14.25" customHeight="1">
      <c r="A292" s="181"/>
      <c r="B292" s="182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88"/>
      <c r="N292" s="54" t="s">
        <v>57</v>
      </c>
      <c r="O292" s="14">
        <f>SUM(Q292+S292+U292)</f>
        <v>145915.8</v>
      </c>
      <c r="P292" s="10">
        <f t="shared" si="107"/>
        <v>0</v>
      </c>
      <c r="Q292" s="14">
        <f t="shared" si="106"/>
        <v>145915.8</v>
      </c>
      <c r="R292" s="14">
        <f t="shared" si="106"/>
        <v>0</v>
      </c>
      <c r="S292" s="14">
        <f t="shared" si="106"/>
        <v>0</v>
      </c>
      <c r="T292" s="14">
        <f t="shared" si="106"/>
        <v>0</v>
      </c>
      <c r="U292" s="14">
        <f t="shared" si="106"/>
        <v>0</v>
      </c>
      <c r="V292" s="14">
        <f t="shared" si="106"/>
        <v>0</v>
      </c>
      <c r="W292" s="14">
        <f t="shared" si="106"/>
        <v>0</v>
      </c>
      <c r="X292" s="14">
        <f t="shared" si="106"/>
        <v>0</v>
      </c>
      <c r="Y292" s="177"/>
    </row>
    <row r="293" spans="1:25" s="6" customFormat="1" ht="14.25" customHeight="1">
      <c r="A293" s="181"/>
      <c r="B293" s="182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88"/>
      <c r="N293" s="54" t="s">
        <v>58</v>
      </c>
      <c r="O293" s="14">
        <f>SUM(Q293+S293+U293)</f>
        <v>167551.5</v>
      </c>
      <c r="P293" s="10">
        <f t="shared" si="107"/>
        <v>0</v>
      </c>
      <c r="Q293" s="14">
        <f t="shared" si="106"/>
        <v>167551.5</v>
      </c>
      <c r="R293" s="14">
        <f t="shared" si="106"/>
        <v>0</v>
      </c>
      <c r="S293" s="14">
        <f t="shared" si="106"/>
        <v>0</v>
      </c>
      <c r="T293" s="14">
        <f t="shared" si="106"/>
        <v>0</v>
      </c>
      <c r="U293" s="14">
        <f t="shared" si="106"/>
        <v>0</v>
      </c>
      <c r="V293" s="14">
        <f t="shared" si="106"/>
        <v>0</v>
      </c>
      <c r="W293" s="14">
        <f t="shared" si="106"/>
        <v>0</v>
      </c>
      <c r="X293" s="14">
        <f t="shared" si="106"/>
        <v>0</v>
      </c>
      <c r="Y293" s="177"/>
    </row>
    <row r="294" spans="1:25" s="6" customFormat="1" ht="14.25" customHeight="1">
      <c r="A294" s="181"/>
      <c r="B294" s="182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88"/>
      <c r="N294" s="54" t="s">
        <v>59</v>
      </c>
      <c r="O294" s="14">
        <f>SUM(Q294+S294+U294)</f>
        <v>15000</v>
      </c>
      <c r="P294" s="10">
        <f t="shared" si="107"/>
        <v>15000</v>
      </c>
      <c r="Q294" s="14">
        <f t="shared" si="106"/>
        <v>15000</v>
      </c>
      <c r="R294" s="14">
        <f t="shared" si="106"/>
        <v>15000</v>
      </c>
      <c r="S294" s="14">
        <f t="shared" si="106"/>
        <v>0</v>
      </c>
      <c r="T294" s="14">
        <f t="shared" si="106"/>
        <v>0</v>
      </c>
      <c r="U294" s="14">
        <f t="shared" si="106"/>
        <v>0</v>
      </c>
      <c r="V294" s="14">
        <f t="shared" si="106"/>
        <v>0</v>
      </c>
      <c r="W294" s="14">
        <f t="shared" si="106"/>
        <v>0</v>
      </c>
      <c r="X294" s="14">
        <f t="shared" si="106"/>
        <v>0</v>
      </c>
      <c r="Y294" s="177"/>
    </row>
    <row r="295" spans="1:25" s="6" customFormat="1" ht="14.25" customHeight="1">
      <c r="A295" s="181"/>
      <c r="B295" s="182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88"/>
      <c r="N295" s="54" t="s">
        <v>60</v>
      </c>
      <c r="O295" s="14">
        <f>SUM(Q295+S295+U295)</f>
        <v>0</v>
      </c>
      <c r="P295" s="10">
        <f t="shared" si="107"/>
        <v>24999.970275875286</v>
      </c>
      <c r="Q295" s="14">
        <v>0</v>
      </c>
      <c r="R295" s="14">
        <f t="shared" si="106"/>
        <v>24999.970275875286</v>
      </c>
      <c r="S295" s="14">
        <f t="shared" si="106"/>
        <v>0</v>
      </c>
      <c r="T295" s="14">
        <f t="shared" si="106"/>
        <v>0</v>
      </c>
      <c r="U295" s="14">
        <f t="shared" si="106"/>
        <v>0</v>
      </c>
      <c r="V295" s="14">
        <f t="shared" si="106"/>
        <v>0</v>
      </c>
      <c r="W295" s="14">
        <f t="shared" si="106"/>
        <v>0</v>
      </c>
      <c r="X295" s="14">
        <f t="shared" si="106"/>
        <v>0</v>
      </c>
      <c r="Y295" s="177"/>
    </row>
    <row r="296" spans="1:25" s="6" customFormat="1" ht="14.25" customHeight="1" thickBot="1">
      <c r="A296" s="183"/>
      <c r="B296" s="184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89"/>
      <c r="N296" s="55" t="s">
        <v>61</v>
      </c>
      <c r="O296" s="20">
        <f>SUM(Q296+S296+U296)</f>
        <v>18000</v>
      </c>
      <c r="P296" s="21">
        <f t="shared" si="107"/>
        <v>18000</v>
      </c>
      <c r="Q296" s="20">
        <f t="shared" si="106"/>
        <v>18000</v>
      </c>
      <c r="R296" s="20">
        <f t="shared" si="106"/>
        <v>18000</v>
      </c>
      <c r="S296" s="20">
        <f t="shared" si="106"/>
        <v>0</v>
      </c>
      <c r="T296" s="20">
        <f t="shared" si="106"/>
        <v>0</v>
      </c>
      <c r="U296" s="20">
        <f t="shared" si="106"/>
        <v>0</v>
      </c>
      <c r="V296" s="20">
        <f t="shared" si="106"/>
        <v>0</v>
      </c>
      <c r="W296" s="20">
        <f t="shared" si="106"/>
        <v>0</v>
      </c>
      <c r="X296" s="20">
        <f t="shared" si="106"/>
        <v>0</v>
      </c>
      <c r="Y296" s="178"/>
    </row>
    <row r="297" spans="1:25" ht="46.5" customHeight="1">
      <c r="A297" s="172" t="s">
        <v>26</v>
      </c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</row>
    <row r="298" ht="15">
      <c r="Q298" s="22"/>
    </row>
    <row r="299" spans="1:25" ht="15" customHeight="1" hidden="1">
      <c r="A299" s="171" t="s">
        <v>28</v>
      </c>
      <c r="B299" s="171"/>
      <c r="C299" s="171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23"/>
      <c r="Y299" s="23"/>
    </row>
    <row r="300" spans="1:25" ht="15" customHeight="1" hidden="1">
      <c r="A300" s="171"/>
      <c r="B300" s="171"/>
      <c r="C300" s="171"/>
      <c r="D300" s="171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23"/>
      <c r="Y300" s="23"/>
    </row>
    <row r="301" ht="15" hidden="1"/>
    <row r="302" spans="1:35" s="39" customFormat="1" ht="28.5" customHeight="1" hidden="1">
      <c r="A302" s="185" t="s">
        <v>29</v>
      </c>
      <c r="B302" s="185"/>
      <c r="C302" s="185"/>
      <c r="D302" s="185"/>
      <c r="E302" s="185"/>
      <c r="F302" s="185"/>
      <c r="G302" s="185"/>
      <c r="H302" s="185"/>
      <c r="I302" s="185"/>
      <c r="J302" s="185"/>
      <c r="K302" s="185"/>
      <c r="L302" s="185"/>
      <c r="M302" s="83"/>
      <c r="N302" s="56">
        <v>2015</v>
      </c>
      <c r="O302" s="37" t="e">
        <f>SUM(O303:O312)</f>
        <v>#REF!</v>
      </c>
      <c r="P302" s="38">
        <v>2016</v>
      </c>
      <c r="Q302" s="37" t="e">
        <f>SUM(Q303:Q308)</f>
        <v>#REF!</v>
      </c>
      <c r="R302" s="38">
        <v>2017</v>
      </c>
      <c r="S302" s="37" t="e">
        <f>SUM(S303:S308)</f>
        <v>#REF!</v>
      </c>
      <c r="T302" s="38">
        <v>2018</v>
      </c>
      <c r="U302" s="37" t="e">
        <f>SUM(U303:U308)</f>
        <v>#REF!</v>
      </c>
      <c r="V302" s="38">
        <v>2019</v>
      </c>
      <c r="W302" s="37" t="e">
        <f>SUM(W303:W312)</f>
        <v>#REF!</v>
      </c>
      <c r="X302" s="38">
        <v>2020</v>
      </c>
      <c r="Y302" s="37" t="e">
        <f>SUM(Y303:Y312)</f>
        <v>#REF!</v>
      </c>
      <c r="Z302" s="38">
        <v>2021</v>
      </c>
      <c r="AA302" s="37" t="e">
        <f>SUM(AA303:AA312)</f>
        <v>#REF!</v>
      </c>
      <c r="AB302" s="38">
        <v>2022</v>
      </c>
      <c r="AC302" s="37" t="e">
        <f>SUM(AC303:AC312)</f>
        <v>#REF!</v>
      </c>
      <c r="AD302" s="38">
        <v>2023</v>
      </c>
      <c r="AE302" s="37" t="e">
        <f>SUM(AE303:AE312)</f>
        <v>#REF!</v>
      </c>
      <c r="AF302" s="38">
        <v>2024</v>
      </c>
      <c r="AG302" s="37" t="e">
        <f>SUM(AG303:AG312)</f>
        <v>#REF!</v>
      </c>
      <c r="AH302" s="38">
        <v>2025</v>
      </c>
      <c r="AI302" s="37" t="e">
        <f>SUM(AI303:AI312)</f>
        <v>#REF!</v>
      </c>
    </row>
    <row r="303" spans="1:35" ht="15" hidden="1">
      <c r="A303" s="185"/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83"/>
      <c r="N303" s="57" t="s">
        <v>46</v>
      </c>
      <c r="O303" s="25">
        <v>0</v>
      </c>
      <c r="P303" s="24" t="s">
        <v>46</v>
      </c>
      <c r="Q303" s="25">
        <v>0</v>
      </c>
      <c r="R303" s="24" t="s">
        <v>46</v>
      </c>
      <c r="S303" s="25">
        <v>0</v>
      </c>
      <c r="T303" s="24" t="s">
        <v>46</v>
      </c>
      <c r="U303" s="25">
        <v>0</v>
      </c>
      <c r="V303" s="24" t="s">
        <v>46</v>
      </c>
      <c r="W303" s="25">
        <v>0</v>
      </c>
      <c r="X303" s="24" t="s">
        <v>46</v>
      </c>
      <c r="Y303" s="25">
        <v>0</v>
      </c>
      <c r="Z303" s="24" t="s">
        <v>46</v>
      </c>
      <c r="AA303" s="25">
        <v>0</v>
      </c>
      <c r="AB303" s="24" t="s">
        <v>46</v>
      </c>
      <c r="AC303" s="25">
        <v>0</v>
      </c>
      <c r="AD303" s="24" t="s">
        <v>46</v>
      </c>
      <c r="AE303" s="25">
        <v>0</v>
      </c>
      <c r="AF303" s="24" t="s">
        <v>46</v>
      </c>
      <c r="AG303" s="25">
        <v>0</v>
      </c>
      <c r="AH303" s="24" t="s">
        <v>46</v>
      </c>
      <c r="AI303" s="25">
        <v>0</v>
      </c>
    </row>
    <row r="304" spans="1:35" ht="15" hidden="1">
      <c r="A304" s="185"/>
      <c r="B304" s="185"/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83"/>
      <c r="N304" s="57" t="s">
        <v>38</v>
      </c>
      <c r="O304" s="25">
        <v>0</v>
      </c>
      <c r="P304" s="24" t="s">
        <v>38</v>
      </c>
      <c r="Q304" s="25">
        <v>0</v>
      </c>
      <c r="R304" s="24" t="s">
        <v>38</v>
      </c>
      <c r="S304" s="25">
        <v>0</v>
      </c>
      <c r="T304" s="24" t="s">
        <v>38</v>
      </c>
      <c r="U304" s="25">
        <v>0</v>
      </c>
      <c r="V304" s="24" t="s">
        <v>38</v>
      </c>
      <c r="W304" s="25">
        <v>0</v>
      </c>
      <c r="X304" s="24" t="s">
        <v>38</v>
      </c>
      <c r="Y304" s="25">
        <v>0</v>
      </c>
      <c r="Z304" s="24" t="s">
        <v>38</v>
      </c>
      <c r="AA304" s="25" t="e">
        <f>(O42/O35)*#REF!</f>
        <v>#REF!</v>
      </c>
      <c r="AB304" s="24" t="s">
        <v>38</v>
      </c>
      <c r="AC304" s="25">
        <v>0</v>
      </c>
      <c r="AD304" s="24" t="s">
        <v>38</v>
      </c>
      <c r="AE304" s="25">
        <v>0</v>
      </c>
      <c r="AF304" s="24" t="s">
        <v>38</v>
      </c>
      <c r="AG304" s="25">
        <v>0</v>
      </c>
      <c r="AH304" s="24" t="s">
        <v>38</v>
      </c>
      <c r="AI304" s="25">
        <v>0</v>
      </c>
    </row>
    <row r="305" spans="1:35" ht="15" hidden="1">
      <c r="A305" s="185"/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83"/>
      <c r="N305" s="57" t="s">
        <v>41</v>
      </c>
      <c r="O305" s="25" t="e">
        <f>(#REF!/#REF!)*#REF!</f>
        <v>#REF!</v>
      </c>
      <c r="P305" s="24" t="s">
        <v>41</v>
      </c>
      <c r="Q305" s="25" t="e">
        <f>(#REF!/#REF!)*#REF!</f>
        <v>#REF!</v>
      </c>
      <c r="R305" s="24" t="s">
        <v>41</v>
      </c>
      <c r="S305" s="25" t="e">
        <f>(#REF!/#REF!)*#REF!</f>
        <v>#REF!</v>
      </c>
      <c r="T305" s="24" t="s">
        <v>41</v>
      </c>
      <c r="U305" s="25" t="e">
        <f>(#REF!/#REF!)*#REF!</f>
        <v>#REF!</v>
      </c>
      <c r="V305" s="24" t="s">
        <v>41</v>
      </c>
      <c r="W305" s="25" t="e">
        <f>(#REF!/#REF!)*#REF!</f>
        <v>#REF!</v>
      </c>
      <c r="X305" s="24" t="s">
        <v>41</v>
      </c>
      <c r="Y305" s="25" t="e">
        <f>(#REF!/#REF!)*#REF!</f>
        <v>#REF!</v>
      </c>
      <c r="Z305" s="24" t="s">
        <v>41</v>
      </c>
      <c r="AA305" s="25" t="e">
        <f>(#REF!/#REF!)*#REF!</f>
        <v>#REF!</v>
      </c>
      <c r="AB305" s="24" t="s">
        <v>41</v>
      </c>
      <c r="AC305" s="25" t="e">
        <f>(#REF!/#REF!)*#REF!</f>
        <v>#REF!</v>
      </c>
      <c r="AD305" s="24" t="s">
        <v>41</v>
      </c>
      <c r="AE305" s="25" t="e">
        <f>(#REF!/#REF!)*#REF!</f>
        <v>#REF!</v>
      </c>
      <c r="AF305" s="24" t="s">
        <v>41</v>
      </c>
      <c r="AG305" s="25" t="e">
        <f>(#REF!/#REF!)*#REF!</f>
        <v>#REF!</v>
      </c>
      <c r="AH305" s="24" t="s">
        <v>41</v>
      </c>
      <c r="AI305" s="25" t="e">
        <f>(#REF!/#REF!)*#REF!</f>
        <v>#REF!</v>
      </c>
    </row>
    <row r="306" spans="1:35" ht="15" hidden="1">
      <c r="A306" s="185"/>
      <c r="B306" s="185"/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  <c r="M306" s="83"/>
      <c r="N306" s="57" t="s">
        <v>39</v>
      </c>
      <c r="O306" s="25" t="e">
        <f>(#REF!/#REF!)*#REF!</f>
        <v>#REF!</v>
      </c>
      <c r="P306" s="24" t="s">
        <v>39</v>
      </c>
      <c r="Q306" s="25" t="e">
        <f>(#REF!/#REF!)*#REF!</f>
        <v>#REF!</v>
      </c>
      <c r="R306" s="24" t="s">
        <v>39</v>
      </c>
      <c r="S306" s="25" t="e">
        <f>(#REF!/#REF!)*#REF!</f>
        <v>#REF!</v>
      </c>
      <c r="T306" s="24" t="s">
        <v>39</v>
      </c>
      <c r="U306" s="25" t="e">
        <f>(#REF!/#REF!)*#REF!</f>
        <v>#REF!</v>
      </c>
      <c r="V306" s="24" t="s">
        <v>39</v>
      </c>
      <c r="W306" s="25" t="e">
        <f>(#REF!/#REF!)*#REF!</f>
        <v>#REF!</v>
      </c>
      <c r="X306" s="24" t="s">
        <v>39</v>
      </c>
      <c r="Y306" s="25" t="e">
        <f>(#REF!/#REF!)*#REF!</f>
        <v>#REF!</v>
      </c>
      <c r="Z306" s="24" t="s">
        <v>39</v>
      </c>
      <c r="AA306" s="25" t="e">
        <f>(#REF!/#REF!)*#REF!</f>
        <v>#REF!</v>
      </c>
      <c r="AB306" s="24" t="s">
        <v>39</v>
      </c>
      <c r="AC306" s="25" t="e">
        <f>(#REF!/#REF!)*#REF!</f>
        <v>#REF!</v>
      </c>
      <c r="AD306" s="24" t="s">
        <v>39</v>
      </c>
      <c r="AE306" s="25" t="e">
        <f>(#REF!/#REF!)*#REF!</f>
        <v>#REF!</v>
      </c>
      <c r="AF306" s="24" t="s">
        <v>39</v>
      </c>
      <c r="AG306" s="25" t="e">
        <f>(#REF!/#REF!)*#REF!</f>
        <v>#REF!</v>
      </c>
      <c r="AH306" s="24" t="s">
        <v>39</v>
      </c>
      <c r="AI306" s="25"/>
    </row>
    <row r="307" spans="1:35" ht="15" hidden="1">
      <c r="A307" s="185"/>
      <c r="B307" s="185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83"/>
      <c r="N307" s="57" t="s">
        <v>42</v>
      </c>
      <c r="O307" s="25">
        <v>0</v>
      </c>
      <c r="P307" s="24" t="s">
        <v>42</v>
      </c>
      <c r="Q307" s="25">
        <v>0</v>
      </c>
      <c r="R307" s="24" t="s">
        <v>42</v>
      </c>
      <c r="S307" s="25">
        <v>0</v>
      </c>
      <c r="T307" s="24" t="s">
        <v>42</v>
      </c>
      <c r="U307" s="25">
        <v>0</v>
      </c>
      <c r="V307" s="24" t="s">
        <v>42</v>
      </c>
      <c r="W307" s="25">
        <v>0</v>
      </c>
      <c r="X307" s="24" t="s">
        <v>42</v>
      </c>
      <c r="Y307" s="25">
        <v>0</v>
      </c>
      <c r="Z307" s="24" t="s">
        <v>42</v>
      </c>
      <c r="AA307" s="25">
        <v>0</v>
      </c>
      <c r="AB307" s="24" t="s">
        <v>42</v>
      </c>
      <c r="AC307" s="25">
        <v>0</v>
      </c>
      <c r="AD307" s="24" t="s">
        <v>42</v>
      </c>
      <c r="AE307" s="25">
        <v>0</v>
      </c>
      <c r="AF307" s="24" t="s">
        <v>42</v>
      </c>
      <c r="AG307" s="25">
        <v>0</v>
      </c>
      <c r="AH307" s="24" t="s">
        <v>42</v>
      </c>
      <c r="AI307" s="25">
        <v>0</v>
      </c>
    </row>
    <row r="308" spans="1:35" ht="15" hidden="1">
      <c r="A308" s="185"/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83"/>
      <c r="N308" s="57" t="s">
        <v>40</v>
      </c>
      <c r="O308" s="25" t="e">
        <f>(#REF!/#REF!)*C83</f>
        <v>#REF!</v>
      </c>
      <c r="P308" s="24" t="s">
        <v>40</v>
      </c>
      <c r="Q308" s="25" t="e">
        <f>(#REF!/#REF!)*C83</f>
        <v>#REF!</v>
      </c>
      <c r="R308" s="24" t="s">
        <v>40</v>
      </c>
      <c r="S308" s="25" t="e">
        <f>(#REF!/#REF!)*C83</f>
        <v>#REF!</v>
      </c>
      <c r="T308" s="24" t="s">
        <v>40</v>
      </c>
      <c r="U308" s="25" t="e">
        <f>(#REF!/#REF!)*C83</f>
        <v>#REF!</v>
      </c>
      <c r="V308" s="24" t="s">
        <v>40</v>
      </c>
      <c r="W308" s="25" t="e">
        <f>(#REF!/#REF!)*C83</f>
        <v>#REF!</v>
      </c>
      <c r="X308" s="24" t="s">
        <v>40</v>
      </c>
      <c r="Y308" s="25" t="e">
        <f>(#REF!/#REF!)*C83</f>
        <v>#REF!</v>
      </c>
      <c r="Z308" s="24" t="s">
        <v>40</v>
      </c>
      <c r="AA308" s="25" t="e">
        <f>(#REF!/#REF!)*C83</f>
        <v>#REF!</v>
      </c>
      <c r="AB308" s="24" t="s">
        <v>40</v>
      </c>
      <c r="AC308" s="25" t="e">
        <f>(#REF!/#REF!)*C83</f>
        <v>#REF!</v>
      </c>
      <c r="AD308" s="24" t="s">
        <v>40</v>
      </c>
      <c r="AE308" s="25" t="e">
        <f>(#REF!/#REF!)*C83</f>
        <v>#REF!</v>
      </c>
      <c r="AF308" s="24" t="s">
        <v>40</v>
      </c>
      <c r="AG308" s="25" t="e">
        <f>(#REF!/#REF!)*C83</f>
        <v>#REF!</v>
      </c>
      <c r="AH308" s="24" t="s">
        <v>40</v>
      </c>
      <c r="AI308" s="25" t="e">
        <f>(#REF!/#REF!)*C83</f>
        <v>#REF!</v>
      </c>
    </row>
    <row r="309" spans="1:35" ht="15" hidden="1">
      <c r="A309" s="185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83"/>
      <c r="N309" s="57" t="s">
        <v>43</v>
      </c>
      <c r="O309" s="25">
        <f>(O97/O96)*C103</f>
        <v>0</v>
      </c>
      <c r="P309" s="26" t="s">
        <v>43</v>
      </c>
      <c r="Q309" s="25">
        <f>(O98/O96)*C96</f>
        <v>0</v>
      </c>
      <c r="R309" s="26" t="s">
        <v>43</v>
      </c>
      <c r="S309" s="25">
        <f>(O99/O96)*C96</f>
        <v>0</v>
      </c>
      <c r="T309" s="26" t="s">
        <v>43</v>
      </c>
      <c r="U309" s="25">
        <f>(O100/O96)*C96</f>
        <v>0</v>
      </c>
      <c r="V309" s="26" t="s">
        <v>43</v>
      </c>
      <c r="W309" s="25">
        <f>(O101/O96)*C96</f>
        <v>0</v>
      </c>
      <c r="X309" s="26" t="s">
        <v>43</v>
      </c>
      <c r="Y309" s="25">
        <f>(O102/O96)*C96</f>
        <v>0</v>
      </c>
      <c r="Z309" s="26" t="s">
        <v>43</v>
      </c>
      <c r="AA309" s="25">
        <f>(O103/O96)*C96</f>
        <v>0</v>
      </c>
      <c r="AB309" s="26" t="s">
        <v>43</v>
      </c>
      <c r="AC309" s="25">
        <f>(O104/O96)*C96</f>
        <v>0</v>
      </c>
      <c r="AD309" s="26" t="s">
        <v>43</v>
      </c>
      <c r="AE309" s="25">
        <f>(O105/O96)*C96</f>
        <v>0</v>
      </c>
      <c r="AF309" s="26" t="s">
        <v>43</v>
      </c>
      <c r="AG309" s="25">
        <f>(O106/O96)*C96</f>
        <v>0</v>
      </c>
      <c r="AH309" s="26" t="s">
        <v>43</v>
      </c>
      <c r="AI309" s="25">
        <f>(O107/O96)*C96</f>
        <v>0</v>
      </c>
    </row>
    <row r="310" spans="1:35" ht="15" hidden="1">
      <c r="A310" s="185"/>
      <c r="B310" s="185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83"/>
      <c r="N310" s="57" t="s">
        <v>44</v>
      </c>
      <c r="O310" s="25" t="e">
        <f>(#REF!/#REF!)*C108</f>
        <v>#REF!</v>
      </c>
      <c r="P310" s="26" t="s">
        <v>44</v>
      </c>
      <c r="Q310" s="25" t="e">
        <f>(#REF!/#REF!)*C108</f>
        <v>#REF!</v>
      </c>
      <c r="R310" s="26" t="s">
        <v>44</v>
      </c>
      <c r="S310" s="25" t="e">
        <f>(#REF!/#REF!)*C108</f>
        <v>#REF!</v>
      </c>
      <c r="T310" s="26" t="s">
        <v>44</v>
      </c>
      <c r="U310" s="25" t="e">
        <f>(#REF!/#REF!)*C108</f>
        <v>#REF!</v>
      </c>
      <c r="V310" s="26" t="s">
        <v>44</v>
      </c>
      <c r="W310" s="25" t="e">
        <f>(#REF!/#REF!)*C108</f>
        <v>#REF!</v>
      </c>
      <c r="X310" s="26" t="s">
        <v>44</v>
      </c>
      <c r="Y310" s="25" t="e">
        <f>(#REF!/#REF!)*C108</f>
        <v>#REF!</v>
      </c>
      <c r="Z310" s="26" t="s">
        <v>44</v>
      </c>
      <c r="AA310" s="25" t="e">
        <f>(#REF!/#REF!)*C108</f>
        <v>#REF!</v>
      </c>
      <c r="AB310" s="26" t="s">
        <v>44</v>
      </c>
      <c r="AC310" s="25" t="e">
        <f>(#REF!/#REF!)*C108</f>
        <v>#REF!</v>
      </c>
      <c r="AD310" s="26" t="s">
        <v>44</v>
      </c>
      <c r="AE310" s="25" t="e">
        <f>(#REF!/#REF!)*C108</f>
        <v>#REF!</v>
      </c>
      <c r="AF310" s="26" t="s">
        <v>44</v>
      </c>
      <c r="AG310" s="25" t="e">
        <f>(#REF!/C108)*C108</f>
        <v>#REF!</v>
      </c>
      <c r="AH310" s="26" t="s">
        <v>44</v>
      </c>
      <c r="AI310" s="25" t="e">
        <f>(#REF!/#REF!)*C108</f>
        <v>#REF!</v>
      </c>
    </row>
    <row r="311" spans="1:35" ht="15" hidden="1">
      <c r="A311" s="185"/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83"/>
      <c r="N311" s="57" t="s">
        <v>65</v>
      </c>
      <c r="O311" s="25">
        <f>(O121/O120)*C120</f>
        <v>0</v>
      </c>
      <c r="P311" s="26" t="s">
        <v>65</v>
      </c>
      <c r="Q311" s="25">
        <f>(O122/O120)*C120</f>
        <v>0</v>
      </c>
      <c r="R311" s="26" t="s">
        <v>65</v>
      </c>
      <c r="S311" s="25">
        <f>(O123/O120)*C120</f>
        <v>0</v>
      </c>
      <c r="T311" s="26" t="s">
        <v>65</v>
      </c>
      <c r="U311" s="25">
        <f>(O124/O120)*C120</f>
        <v>0</v>
      </c>
      <c r="V311" s="26" t="s">
        <v>65</v>
      </c>
      <c r="W311" s="25">
        <f>(O125/O120)*C120</f>
        <v>0</v>
      </c>
      <c r="X311" s="26" t="s">
        <v>65</v>
      </c>
      <c r="Y311" s="25">
        <f>(O126/O120)*C120</f>
        <v>0</v>
      </c>
      <c r="Z311" s="26" t="s">
        <v>65</v>
      </c>
      <c r="AA311" s="25">
        <f>(O127/O120)*C120</f>
        <v>0</v>
      </c>
      <c r="AB311" s="26" t="s">
        <v>65</v>
      </c>
      <c r="AC311" s="25">
        <f>(O128/O120)*C120</f>
        <v>0</v>
      </c>
      <c r="AD311" s="26" t="s">
        <v>65</v>
      </c>
      <c r="AE311" s="25">
        <f>(O129/O120)*C120</f>
        <v>0</v>
      </c>
      <c r="AF311" s="26" t="s">
        <v>65</v>
      </c>
      <c r="AG311" s="25">
        <f>(O130/O120)*C120</f>
        <v>0</v>
      </c>
      <c r="AH311" s="26" t="s">
        <v>65</v>
      </c>
      <c r="AI311" s="25">
        <f>(O131/O120)*C120</f>
        <v>0</v>
      </c>
    </row>
    <row r="312" spans="1:35" ht="15.75" hidden="1" thickBot="1">
      <c r="A312" s="185"/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83"/>
      <c r="N312" s="58" t="s">
        <v>66</v>
      </c>
      <c r="O312" s="28">
        <v>0</v>
      </c>
      <c r="P312" s="27" t="s">
        <v>66</v>
      </c>
      <c r="Q312" s="28">
        <v>0</v>
      </c>
      <c r="R312" s="27" t="s">
        <v>66</v>
      </c>
      <c r="S312" s="28">
        <v>0</v>
      </c>
      <c r="T312" s="27" t="s">
        <v>66</v>
      </c>
      <c r="U312" s="28">
        <v>0</v>
      </c>
      <c r="V312" s="27" t="s">
        <v>66</v>
      </c>
      <c r="W312" s="28">
        <v>0</v>
      </c>
      <c r="X312" s="27" t="s">
        <v>66</v>
      </c>
      <c r="Y312" s="28">
        <v>0</v>
      </c>
      <c r="Z312" s="27" t="s">
        <v>66</v>
      </c>
      <c r="AA312" s="28">
        <v>0</v>
      </c>
      <c r="AB312" s="27" t="s">
        <v>66</v>
      </c>
      <c r="AC312" s="28">
        <v>0</v>
      </c>
      <c r="AD312" s="27" t="s">
        <v>66</v>
      </c>
      <c r="AE312" s="28">
        <v>0</v>
      </c>
      <c r="AF312" s="27" t="s">
        <v>66</v>
      </c>
      <c r="AG312" s="28">
        <v>0</v>
      </c>
      <c r="AH312" s="27" t="s">
        <v>66</v>
      </c>
      <c r="AI312" s="28">
        <v>0</v>
      </c>
    </row>
    <row r="313" spans="1:35" s="39" customFormat="1" ht="21" customHeight="1" hidden="1">
      <c r="A313" s="185" t="s">
        <v>30</v>
      </c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83"/>
      <c r="N313" s="56">
        <v>2015</v>
      </c>
      <c r="O313" s="37" t="e">
        <f>SUM(O314:O323)</f>
        <v>#REF!</v>
      </c>
      <c r="P313" s="38">
        <v>2016</v>
      </c>
      <c r="Q313" s="37" t="e">
        <f>SUM(Q314:Q323)</f>
        <v>#REF!</v>
      </c>
      <c r="R313" s="38">
        <v>2017</v>
      </c>
      <c r="S313" s="37" t="e">
        <f>SUM(S314:S323)</f>
        <v>#REF!</v>
      </c>
      <c r="T313" s="38">
        <v>2018</v>
      </c>
      <c r="U313" s="37" t="e">
        <f>SUM(U314:U323)</f>
        <v>#REF!</v>
      </c>
      <c r="V313" s="38">
        <v>2019</v>
      </c>
      <c r="W313" s="37" t="e">
        <f>SUM(W314:W323)</f>
        <v>#REF!</v>
      </c>
      <c r="X313" s="38">
        <v>2020</v>
      </c>
      <c r="Y313" s="37" t="e">
        <f>SUM(Y314:Y323)</f>
        <v>#REF!</v>
      </c>
      <c r="Z313" s="38">
        <v>2021</v>
      </c>
      <c r="AA313" s="37" t="e">
        <f>SUM(AA314:AA323)</f>
        <v>#REF!</v>
      </c>
      <c r="AB313" s="38">
        <v>2022</v>
      </c>
      <c r="AC313" s="37" t="e">
        <f>SUM(AC314:AC323)</f>
        <v>#REF!</v>
      </c>
      <c r="AD313" s="38">
        <v>2023</v>
      </c>
      <c r="AE313" s="37" t="e">
        <f>SUM(AE314:AE323)</f>
        <v>#REF!</v>
      </c>
      <c r="AF313" s="38">
        <v>2024</v>
      </c>
      <c r="AG313" s="37" t="e">
        <f>SUM(AG314:AG323)</f>
        <v>#REF!</v>
      </c>
      <c r="AH313" s="38">
        <v>2025</v>
      </c>
      <c r="AI313" s="37" t="e">
        <f>SUM(AI314:AI323)</f>
        <v>#REF!</v>
      </c>
    </row>
    <row r="314" spans="1:35" ht="15" hidden="1">
      <c r="A314" s="185"/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83"/>
      <c r="N314" s="57" t="s">
        <v>46</v>
      </c>
      <c r="O314" s="30">
        <v>0</v>
      </c>
      <c r="P314" s="29" t="s">
        <v>46</v>
      </c>
      <c r="Q314" s="30">
        <v>0</v>
      </c>
      <c r="R314" s="29" t="s">
        <v>46</v>
      </c>
      <c r="S314" s="30">
        <v>0</v>
      </c>
      <c r="T314" s="29" t="s">
        <v>46</v>
      </c>
      <c r="U314" s="30">
        <v>0</v>
      </c>
      <c r="V314" s="29" t="s">
        <v>46</v>
      </c>
      <c r="W314" s="30">
        <v>0</v>
      </c>
      <c r="X314" s="29" t="s">
        <v>46</v>
      </c>
      <c r="Y314" s="30">
        <v>0</v>
      </c>
      <c r="Z314" s="29" t="s">
        <v>46</v>
      </c>
      <c r="AA314" s="30">
        <v>0</v>
      </c>
      <c r="AB314" s="29" t="s">
        <v>46</v>
      </c>
      <c r="AC314" s="30">
        <v>0</v>
      </c>
      <c r="AD314" s="29" t="s">
        <v>46</v>
      </c>
      <c r="AE314" s="30">
        <v>0</v>
      </c>
      <c r="AF314" s="29" t="s">
        <v>46</v>
      </c>
      <c r="AG314" s="30">
        <v>0</v>
      </c>
      <c r="AH314" s="29" t="s">
        <v>46</v>
      </c>
      <c r="AI314" s="30">
        <v>0</v>
      </c>
    </row>
    <row r="315" spans="1:35" ht="15" hidden="1">
      <c r="A315" s="185"/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83"/>
      <c r="N315" s="57" t="s">
        <v>38</v>
      </c>
      <c r="O315" s="30">
        <v>0</v>
      </c>
      <c r="P315" s="29" t="s">
        <v>38</v>
      </c>
      <c r="Q315" s="30">
        <v>0</v>
      </c>
      <c r="R315" s="29" t="s">
        <v>38</v>
      </c>
      <c r="S315" s="30">
        <v>0</v>
      </c>
      <c r="T315" s="29" t="s">
        <v>38</v>
      </c>
      <c r="U315" s="30">
        <v>0</v>
      </c>
      <c r="V315" s="29" t="s">
        <v>38</v>
      </c>
      <c r="W315" s="30">
        <v>0</v>
      </c>
      <c r="X315" s="29" t="s">
        <v>38</v>
      </c>
      <c r="Y315" s="30">
        <v>0</v>
      </c>
      <c r="Z315" s="29" t="s">
        <v>38</v>
      </c>
      <c r="AA315" s="30">
        <v>0</v>
      </c>
      <c r="AB315" s="29" t="s">
        <v>38</v>
      </c>
      <c r="AC315" s="30">
        <v>0</v>
      </c>
      <c r="AD315" s="29" t="s">
        <v>38</v>
      </c>
      <c r="AE315" s="30">
        <v>0</v>
      </c>
      <c r="AF315" s="29" t="s">
        <v>38</v>
      </c>
      <c r="AG315" s="30">
        <v>0</v>
      </c>
      <c r="AH315" s="29" t="s">
        <v>38</v>
      </c>
      <c r="AI315" s="30">
        <v>0</v>
      </c>
    </row>
    <row r="316" spans="1:35" ht="15" hidden="1">
      <c r="A316" s="185"/>
      <c r="B316" s="185"/>
      <c r="C316" s="185"/>
      <c r="D316" s="185"/>
      <c r="E316" s="185"/>
      <c r="F316" s="185"/>
      <c r="G316" s="185"/>
      <c r="H316" s="185"/>
      <c r="I316" s="185"/>
      <c r="J316" s="185"/>
      <c r="K316" s="185"/>
      <c r="L316" s="185"/>
      <c r="M316" s="83"/>
      <c r="N316" s="57" t="s">
        <v>41</v>
      </c>
      <c r="O316" s="30" t="e">
        <f>(#REF!/#REF!)*#REF!</f>
        <v>#REF!</v>
      </c>
      <c r="P316" s="29" t="s">
        <v>41</v>
      </c>
      <c r="Q316" s="30" t="e">
        <f>(#REF!/#REF!)*#REF!</f>
        <v>#REF!</v>
      </c>
      <c r="R316" s="29" t="s">
        <v>41</v>
      </c>
      <c r="S316" s="30" t="e">
        <f>(#REF!/#REF!)*0.34</f>
        <v>#REF!</v>
      </c>
      <c r="T316" s="29" t="s">
        <v>41</v>
      </c>
      <c r="U316" s="30" t="e">
        <f>(#REF!/#REF!)*#REF!</f>
        <v>#REF!</v>
      </c>
      <c r="V316" s="29" t="s">
        <v>41</v>
      </c>
      <c r="W316" s="30" t="e">
        <f>(#REF!/#REF!)*#REF!</f>
        <v>#REF!</v>
      </c>
      <c r="X316" s="29" t="s">
        <v>41</v>
      </c>
      <c r="Y316" s="30" t="e">
        <f>(#REF!/#REF!)*#REF!</f>
        <v>#REF!</v>
      </c>
      <c r="Z316" s="29" t="s">
        <v>41</v>
      </c>
      <c r="AA316" s="30" t="e">
        <f>(#REF!/#REF!)*#REF!</f>
        <v>#REF!</v>
      </c>
      <c r="AB316" s="29" t="s">
        <v>41</v>
      </c>
      <c r="AC316" s="30" t="e">
        <f>(#REF!/#REF!)*#REF!</f>
        <v>#REF!</v>
      </c>
      <c r="AD316" s="29" t="s">
        <v>41</v>
      </c>
      <c r="AE316" s="30" t="e">
        <f>(#REF!/#REF!)*#REF!</f>
        <v>#REF!</v>
      </c>
      <c r="AF316" s="29" t="s">
        <v>41</v>
      </c>
      <c r="AG316" s="30" t="e">
        <f>(#REF!/#REF!)*#REF!</f>
        <v>#REF!</v>
      </c>
      <c r="AH316" s="29" t="s">
        <v>41</v>
      </c>
      <c r="AI316" s="30" t="e">
        <f>(#REF!/#REF!)*#REF!</f>
        <v>#REF!</v>
      </c>
    </row>
    <row r="317" spans="1:35" ht="15" hidden="1">
      <c r="A317" s="185"/>
      <c r="B317" s="185"/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83"/>
      <c r="N317" s="57" t="s">
        <v>39</v>
      </c>
      <c r="O317" s="30" t="e">
        <f>(#REF!/#REF!)*#REF!</f>
        <v>#REF!</v>
      </c>
      <c r="P317" s="29" t="s">
        <v>39</v>
      </c>
      <c r="Q317" s="30" t="e">
        <f>(#REF!/#REF!)*#REF!</f>
        <v>#REF!</v>
      </c>
      <c r="R317" s="29" t="s">
        <v>39</v>
      </c>
      <c r="S317" s="30" t="e">
        <f>(#REF!/#REF!)*0.32</f>
        <v>#REF!</v>
      </c>
      <c r="T317" s="29" t="s">
        <v>39</v>
      </c>
      <c r="U317" s="30" t="e">
        <f>(#REF!/#REF!)*#REF!</f>
        <v>#REF!</v>
      </c>
      <c r="V317" s="29" t="s">
        <v>39</v>
      </c>
      <c r="W317" s="30" t="e">
        <f>(#REF!/#REF!)*#REF!</f>
        <v>#REF!</v>
      </c>
      <c r="X317" s="29" t="s">
        <v>39</v>
      </c>
      <c r="Y317" s="30" t="e">
        <f>(#REF!/#REF!)*#REF!</f>
        <v>#REF!</v>
      </c>
      <c r="Z317" s="29" t="s">
        <v>39</v>
      </c>
      <c r="AA317" s="30" t="e">
        <f>(#REF!/#REF!)*#REF!</f>
        <v>#REF!</v>
      </c>
      <c r="AB317" s="29" t="s">
        <v>39</v>
      </c>
      <c r="AC317" s="30" t="e">
        <f>(#REF!/#REF!)*#REF!</f>
        <v>#REF!</v>
      </c>
      <c r="AD317" s="29" t="s">
        <v>39</v>
      </c>
      <c r="AE317" s="30" t="e">
        <f>(#REF!/#REF!)*#REF!</f>
        <v>#REF!</v>
      </c>
      <c r="AF317" s="29" t="s">
        <v>39</v>
      </c>
      <c r="AG317" s="30" t="e">
        <f>(#REF!/#REF!)*#REF!</f>
        <v>#REF!</v>
      </c>
      <c r="AH317" s="29" t="s">
        <v>39</v>
      </c>
      <c r="AI317" s="30" t="e">
        <f>(#REF!/#REF!)*#REF!</f>
        <v>#REF!</v>
      </c>
    </row>
    <row r="318" spans="1:35" ht="15" hidden="1">
      <c r="A318" s="185"/>
      <c r="B318" s="185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83"/>
      <c r="N318" s="57" t="s">
        <v>42</v>
      </c>
      <c r="O318" s="30">
        <v>0</v>
      </c>
      <c r="P318" s="29" t="s">
        <v>42</v>
      </c>
      <c r="Q318" s="30">
        <v>0</v>
      </c>
      <c r="R318" s="29" t="s">
        <v>42</v>
      </c>
      <c r="S318" s="30">
        <v>0</v>
      </c>
      <c r="T318" s="29" t="s">
        <v>42</v>
      </c>
      <c r="U318" s="30">
        <v>0</v>
      </c>
      <c r="V318" s="29" t="s">
        <v>42</v>
      </c>
      <c r="W318" s="30">
        <v>0</v>
      </c>
      <c r="X318" s="29" t="s">
        <v>42</v>
      </c>
      <c r="Y318" s="30">
        <v>0</v>
      </c>
      <c r="Z318" s="29" t="s">
        <v>42</v>
      </c>
      <c r="AA318" s="30">
        <v>0</v>
      </c>
      <c r="AB318" s="29" t="s">
        <v>42</v>
      </c>
      <c r="AC318" s="30">
        <v>0</v>
      </c>
      <c r="AD318" s="29" t="s">
        <v>42</v>
      </c>
      <c r="AE318" s="30">
        <v>0</v>
      </c>
      <c r="AF318" s="29" t="s">
        <v>42</v>
      </c>
      <c r="AG318" s="30">
        <v>0</v>
      </c>
      <c r="AH318" s="29" t="s">
        <v>42</v>
      </c>
      <c r="AI318" s="30">
        <v>0</v>
      </c>
    </row>
    <row r="319" spans="1:35" ht="15" hidden="1">
      <c r="A319" s="185"/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83"/>
      <c r="N319" s="57" t="s">
        <v>40</v>
      </c>
      <c r="O319" s="30" t="e">
        <f>(#REF!/#REF!)*C83</f>
        <v>#REF!</v>
      </c>
      <c r="P319" s="29" t="s">
        <v>40</v>
      </c>
      <c r="Q319" s="30" t="e">
        <f>(#REF!/#REF!)*C83</f>
        <v>#REF!</v>
      </c>
      <c r="R319" s="29" t="s">
        <v>40</v>
      </c>
      <c r="S319" s="30" t="e">
        <f>(#REF!/#REF!)*C83</f>
        <v>#REF!</v>
      </c>
      <c r="T319" s="29" t="s">
        <v>40</v>
      </c>
      <c r="U319" s="30" t="e">
        <f>(#REF!/#REF!)*C83</f>
        <v>#REF!</v>
      </c>
      <c r="V319" s="29" t="s">
        <v>40</v>
      </c>
      <c r="W319" s="30" t="e">
        <f>(#REF!/#REF!)*C83</f>
        <v>#REF!</v>
      </c>
      <c r="X319" s="29" t="s">
        <v>40</v>
      </c>
      <c r="Y319" s="30" t="e">
        <f>(#REF!/#REF!)*C83</f>
        <v>#REF!</v>
      </c>
      <c r="Z319" s="29" t="s">
        <v>40</v>
      </c>
      <c r="AA319" s="30" t="e">
        <f>(#REF!/#REF!)*C83</f>
        <v>#REF!</v>
      </c>
      <c r="AB319" s="29" t="s">
        <v>40</v>
      </c>
      <c r="AC319" s="30" t="e">
        <f>(#REF!/#REF!)*C83</f>
        <v>#REF!</v>
      </c>
      <c r="AD319" s="29" t="s">
        <v>40</v>
      </c>
      <c r="AE319" s="30" t="e">
        <f>(#REF!/#REF!)*C83</f>
        <v>#REF!</v>
      </c>
      <c r="AF319" s="29" t="s">
        <v>40</v>
      </c>
      <c r="AG319" s="30" t="e">
        <f>(#REF!/#REF!)*C83</f>
        <v>#REF!</v>
      </c>
      <c r="AH319" s="29" t="s">
        <v>40</v>
      </c>
      <c r="AI319" s="30" t="e">
        <f>(#REF!/#REF!)*C83</f>
        <v>#REF!</v>
      </c>
    </row>
    <row r="320" spans="1:35" ht="15" hidden="1">
      <c r="A320" s="185"/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83"/>
      <c r="N320" s="57" t="s">
        <v>43</v>
      </c>
      <c r="O320" s="25">
        <f>(P97/O96)*C96</f>
        <v>0</v>
      </c>
      <c r="P320" s="26" t="s">
        <v>43</v>
      </c>
      <c r="Q320" s="25">
        <f>(P98/O96)*C96</f>
        <v>0</v>
      </c>
      <c r="R320" s="26" t="s">
        <v>43</v>
      </c>
      <c r="S320" s="25">
        <f>(P99/O96)*C96</f>
        <v>0</v>
      </c>
      <c r="T320" s="26" t="s">
        <v>43</v>
      </c>
      <c r="U320" s="25">
        <f>(P100/O96)*C96</f>
        <v>0</v>
      </c>
      <c r="V320" s="26" t="s">
        <v>43</v>
      </c>
      <c r="W320" s="25">
        <f>(P101/O96)*C96</f>
        <v>0</v>
      </c>
      <c r="X320" s="26" t="s">
        <v>43</v>
      </c>
      <c r="Y320" s="25">
        <f>(P102/O96)*C96</f>
        <v>0</v>
      </c>
      <c r="Z320" s="26" t="s">
        <v>43</v>
      </c>
      <c r="AA320" s="25">
        <f>(P103/O96)*C96</f>
        <v>0</v>
      </c>
      <c r="AB320" s="26" t="s">
        <v>43</v>
      </c>
      <c r="AC320" s="25">
        <f>(P104/O96)*C96</f>
        <v>0</v>
      </c>
      <c r="AD320" s="26" t="s">
        <v>43</v>
      </c>
      <c r="AE320" s="25">
        <f>(P105/O96)*C96</f>
        <v>0</v>
      </c>
      <c r="AF320" s="26" t="s">
        <v>43</v>
      </c>
      <c r="AG320" s="25">
        <f>(P106/O96)*C96</f>
        <v>0</v>
      </c>
      <c r="AH320" s="26" t="s">
        <v>43</v>
      </c>
      <c r="AI320" s="25">
        <f>(P107/O96)*C96</f>
        <v>0</v>
      </c>
    </row>
    <row r="321" spans="1:35" ht="15" hidden="1">
      <c r="A321" s="185"/>
      <c r="B321" s="185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83"/>
      <c r="N321" s="57" t="s">
        <v>44</v>
      </c>
      <c r="O321" s="25" t="e">
        <f>(#REF!/#REF!)*C108</f>
        <v>#REF!</v>
      </c>
      <c r="P321" s="26" t="s">
        <v>44</v>
      </c>
      <c r="Q321" s="25" t="e">
        <f>(#REF!/#REF!)*C108</f>
        <v>#REF!</v>
      </c>
      <c r="R321" s="26" t="s">
        <v>44</v>
      </c>
      <c r="S321" s="25" t="e">
        <f>(#REF!/#REF!)*C108</f>
        <v>#REF!</v>
      </c>
      <c r="T321" s="26" t="s">
        <v>44</v>
      </c>
      <c r="U321" s="25" t="e">
        <f>(#REF!/#REF!)*C108</f>
        <v>#REF!</v>
      </c>
      <c r="V321" s="26" t="s">
        <v>44</v>
      </c>
      <c r="W321" s="25" t="e">
        <f>(#REF!/#REF!)*C108</f>
        <v>#REF!</v>
      </c>
      <c r="X321" s="26" t="s">
        <v>44</v>
      </c>
      <c r="Y321" s="25" t="e">
        <f>(#REF!/#REF!)*C108</f>
        <v>#REF!</v>
      </c>
      <c r="Z321" s="26" t="s">
        <v>44</v>
      </c>
      <c r="AA321" s="25" t="e">
        <f>(#REF!/#REF!)*C108</f>
        <v>#REF!</v>
      </c>
      <c r="AB321" s="26" t="s">
        <v>44</v>
      </c>
      <c r="AC321" s="25" t="e">
        <f>(#REF!/#REF!)*C108</f>
        <v>#REF!</v>
      </c>
      <c r="AD321" s="26" t="s">
        <v>44</v>
      </c>
      <c r="AE321" s="25" t="e">
        <f>(#REF!/#REF!)*C108</f>
        <v>#REF!</v>
      </c>
      <c r="AF321" s="26" t="s">
        <v>44</v>
      </c>
      <c r="AG321" s="25" t="e">
        <f>(#REF!/#REF!)*C108</f>
        <v>#REF!</v>
      </c>
      <c r="AH321" s="26" t="s">
        <v>44</v>
      </c>
      <c r="AI321" s="25" t="e">
        <f>(#REF!/#REF!)*C108</f>
        <v>#REF!</v>
      </c>
    </row>
    <row r="322" spans="1:35" ht="15" hidden="1">
      <c r="A322" s="185"/>
      <c r="B322" s="185"/>
      <c r="C322" s="185"/>
      <c r="D322" s="185"/>
      <c r="E322" s="185"/>
      <c r="F322" s="185"/>
      <c r="G322" s="185"/>
      <c r="H322" s="185"/>
      <c r="I322" s="185"/>
      <c r="J322" s="185"/>
      <c r="K322" s="185"/>
      <c r="L322" s="185"/>
      <c r="M322" s="83"/>
      <c r="N322" s="57" t="s">
        <v>65</v>
      </c>
      <c r="O322" s="25">
        <f>(P121/O120)*C120</f>
        <v>0</v>
      </c>
      <c r="P322" s="26" t="s">
        <v>65</v>
      </c>
      <c r="Q322" s="25">
        <f>(P122/O120)*C120</f>
        <v>0</v>
      </c>
      <c r="R322" s="26" t="s">
        <v>65</v>
      </c>
      <c r="S322" s="25">
        <f>(P123/O120)*C120</f>
        <v>0</v>
      </c>
      <c r="T322" s="26" t="s">
        <v>65</v>
      </c>
      <c r="U322" s="25">
        <f>(P124/O120)*C120</f>
        <v>0</v>
      </c>
      <c r="V322" s="26" t="s">
        <v>65</v>
      </c>
      <c r="W322" s="25">
        <f>(P125/O120)*C120</f>
        <v>0</v>
      </c>
      <c r="X322" s="26" t="s">
        <v>65</v>
      </c>
      <c r="Y322" s="25">
        <f>(P126/O120)*C120</f>
        <v>0</v>
      </c>
      <c r="Z322" s="26" t="s">
        <v>65</v>
      </c>
      <c r="AA322" s="25">
        <f>(P128/O120)*C120</f>
        <v>0</v>
      </c>
      <c r="AB322" s="26" t="s">
        <v>65</v>
      </c>
      <c r="AC322" s="25">
        <f>(P128/O120)*C120</f>
        <v>0</v>
      </c>
      <c r="AD322" s="26" t="s">
        <v>65</v>
      </c>
      <c r="AE322" s="25">
        <f>(P129/O120)*C120</f>
        <v>0</v>
      </c>
      <c r="AF322" s="26" t="s">
        <v>65</v>
      </c>
      <c r="AG322" s="25">
        <f>(P130/O120)*C120</f>
        <v>0</v>
      </c>
      <c r="AH322" s="26" t="s">
        <v>65</v>
      </c>
      <c r="AI322" s="25">
        <f>(P131/O120)*C120</f>
        <v>0</v>
      </c>
    </row>
    <row r="323" spans="1:35" ht="15.75" hidden="1" thickBot="1">
      <c r="A323" s="185"/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83"/>
      <c r="N323" s="58" t="s">
        <v>66</v>
      </c>
      <c r="O323" s="28">
        <v>0</v>
      </c>
      <c r="P323" s="27" t="s">
        <v>66</v>
      </c>
      <c r="Q323" s="28">
        <v>0</v>
      </c>
      <c r="R323" s="27" t="s">
        <v>66</v>
      </c>
      <c r="S323" s="28">
        <v>0</v>
      </c>
      <c r="T323" s="27" t="s">
        <v>66</v>
      </c>
      <c r="U323" s="28">
        <v>0</v>
      </c>
      <c r="V323" s="27" t="s">
        <v>66</v>
      </c>
      <c r="W323" s="28">
        <v>0</v>
      </c>
      <c r="X323" s="27" t="s">
        <v>66</v>
      </c>
      <c r="Y323" s="28">
        <v>0</v>
      </c>
      <c r="Z323" s="27" t="s">
        <v>66</v>
      </c>
      <c r="AA323" s="28">
        <v>0</v>
      </c>
      <c r="AB323" s="27" t="s">
        <v>66</v>
      </c>
      <c r="AC323" s="28">
        <v>0</v>
      </c>
      <c r="AD323" s="27" t="s">
        <v>66</v>
      </c>
      <c r="AE323" s="28">
        <v>0</v>
      </c>
      <c r="AF323" s="27" t="s">
        <v>66</v>
      </c>
      <c r="AG323" s="28">
        <v>0</v>
      </c>
      <c r="AH323" s="27" t="s">
        <v>66</v>
      </c>
      <c r="AI323" s="28">
        <v>0</v>
      </c>
    </row>
    <row r="324" ht="15" hidden="1"/>
    <row r="325" ht="15" hidden="1"/>
    <row r="326" spans="1:35" s="42" customFormat="1" ht="21.75" customHeight="1" hidden="1">
      <c r="A326" s="185" t="s">
        <v>31</v>
      </c>
      <c r="B326" s="185"/>
      <c r="C326" s="185"/>
      <c r="D326" s="185"/>
      <c r="E326" s="185"/>
      <c r="F326" s="185"/>
      <c r="G326" s="185"/>
      <c r="H326" s="185"/>
      <c r="I326" s="185"/>
      <c r="J326" s="185"/>
      <c r="K326" s="185"/>
      <c r="L326" s="185"/>
      <c r="M326" s="83"/>
      <c r="N326" s="56">
        <v>2015</v>
      </c>
      <c r="O326" s="37" t="e">
        <f>SUM(O327:O327)</f>
        <v>#REF!</v>
      </c>
      <c r="P326" s="38">
        <v>2016</v>
      </c>
      <c r="Q326" s="37" t="e">
        <f>SUM(Q327:Q327)</f>
        <v>#REF!</v>
      </c>
      <c r="R326" s="38">
        <v>2017</v>
      </c>
      <c r="S326" s="37" t="e">
        <f>SUM(S327:S327)</f>
        <v>#REF!</v>
      </c>
      <c r="T326" s="38">
        <v>2018</v>
      </c>
      <c r="U326" s="37" t="e">
        <f>SUM(U327:U327)</f>
        <v>#REF!</v>
      </c>
      <c r="V326" s="38">
        <v>2019</v>
      </c>
      <c r="W326" s="37" t="e">
        <f>SUM(W327:W327)</f>
        <v>#REF!</v>
      </c>
      <c r="X326" s="38">
        <v>2020</v>
      </c>
      <c r="Y326" s="37" t="e">
        <f>SUM(Y327:Y327)</f>
        <v>#REF!</v>
      </c>
      <c r="Z326" s="38">
        <v>2021</v>
      </c>
      <c r="AA326" s="37" t="e">
        <f>SUM(AA327:AA327)</f>
        <v>#REF!</v>
      </c>
      <c r="AB326" s="38">
        <v>2022</v>
      </c>
      <c r="AC326" s="37" t="e">
        <f>SUM(AC327:AC327)</f>
        <v>#REF!</v>
      </c>
      <c r="AD326" s="38">
        <v>2023</v>
      </c>
      <c r="AE326" s="37" t="e">
        <f>SUM(AE327:AE327)</f>
        <v>#REF!</v>
      </c>
      <c r="AF326" s="38">
        <v>2024</v>
      </c>
      <c r="AG326" s="37" t="e">
        <f>SUM(AG327:AG327)</f>
        <v>#REF!</v>
      </c>
      <c r="AH326" s="38">
        <v>2025</v>
      </c>
      <c r="AI326" s="37" t="e">
        <f>SUM(AI327:AI327)</f>
        <v>#REF!</v>
      </c>
    </row>
    <row r="327" spans="1:35" ht="29.25" customHeight="1" hidden="1">
      <c r="A327" s="185"/>
      <c r="B327" s="185"/>
      <c r="C327" s="185"/>
      <c r="D327" s="185"/>
      <c r="E327" s="185"/>
      <c r="F327" s="185"/>
      <c r="G327" s="185"/>
      <c r="H327" s="185"/>
      <c r="I327" s="185"/>
      <c r="J327" s="185"/>
      <c r="K327" s="185"/>
      <c r="L327" s="185"/>
      <c r="M327" s="83"/>
      <c r="N327" s="93" t="s">
        <v>47</v>
      </c>
      <c r="O327" s="32" t="e">
        <f>(#REF!/#REF!)*C200</f>
        <v>#REF!</v>
      </c>
      <c r="P327" s="31" t="s">
        <v>47</v>
      </c>
      <c r="Q327" s="32" t="e">
        <f>(#REF!/#REF!)*C200</f>
        <v>#REF!</v>
      </c>
      <c r="R327" s="31" t="s">
        <v>47</v>
      </c>
      <c r="S327" s="32" t="e">
        <f>(#REF!/#REF!)*C200</f>
        <v>#REF!</v>
      </c>
      <c r="T327" s="31" t="s">
        <v>47</v>
      </c>
      <c r="U327" s="32" t="e">
        <f>(#REF!/#REF!)*C200</f>
        <v>#REF!</v>
      </c>
      <c r="V327" s="31" t="s">
        <v>47</v>
      </c>
      <c r="W327" s="32" t="e">
        <f>(#REF!/#REF!)*C200</f>
        <v>#REF!</v>
      </c>
      <c r="X327" s="31" t="s">
        <v>47</v>
      </c>
      <c r="Y327" s="32" t="e">
        <f>(#REF!/#REF!)*C200</f>
        <v>#REF!</v>
      </c>
      <c r="Z327" s="31" t="s">
        <v>47</v>
      </c>
      <c r="AA327" s="32" t="e">
        <f>(#REF!/#REF!)*C200</f>
        <v>#REF!</v>
      </c>
      <c r="AB327" s="31" t="s">
        <v>47</v>
      </c>
      <c r="AC327" s="32" t="e">
        <f>(#REF!/#REF!)*C200</f>
        <v>#REF!</v>
      </c>
      <c r="AD327" s="31" t="s">
        <v>47</v>
      </c>
      <c r="AE327" s="32" t="e">
        <f>(#REF!/#REF!)*C200</f>
        <v>#REF!</v>
      </c>
      <c r="AF327" s="31" t="s">
        <v>47</v>
      </c>
      <c r="AG327" s="32" t="e">
        <f>(#REF!/#REF!)*C200</f>
        <v>#REF!</v>
      </c>
      <c r="AH327" s="31" t="s">
        <v>47</v>
      </c>
      <c r="AI327" s="32" t="e">
        <f>(#REF!/#REF!)*C200</f>
        <v>#REF!</v>
      </c>
    </row>
    <row r="328" spans="1:35" ht="25.5" customHeight="1" hidden="1" thickBot="1">
      <c r="A328" s="185"/>
      <c r="B328" s="185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83"/>
      <c r="N328" s="94" t="s">
        <v>52</v>
      </c>
      <c r="O328" s="34"/>
      <c r="P328" s="33"/>
      <c r="Q328" s="34"/>
      <c r="R328" s="33"/>
      <c r="S328" s="34"/>
      <c r="T328" s="33"/>
      <c r="U328" s="34"/>
      <c r="V328" s="33"/>
      <c r="W328" s="34"/>
      <c r="X328" s="33"/>
      <c r="Y328" s="34"/>
      <c r="Z328" s="33"/>
      <c r="AA328" s="34"/>
      <c r="AB328" s="33"/>
      <c r="AC328" s="34"/>
      <c r="AD328" s="33"/>
      <c r="AE328" s="34"/>
      <c r="AF328" s="33"/>
      <c r="AG328" s="34"/>
      <c r="AH328" s="33"/>
      <c r="AI328" s="34"/>
    </row>
    <row r="329" spans="1:35" s="42" customFormat="1" ht="23.25" customHeight="1" hidden="1">
      <c r="A329" s="185" t="s">
        <v>32</v>
      </c>
      <c r="B329" s="185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83"/>
      <c r="N329" s="56">
        <v>2015</v>
      </c>
      <c r="O329" s="41" t="e">
        <f>SUM(O330:O330)</f>
        <v>#REF!</v>
      </c>
      <c r="P329" s="40">
        <v>2016</v>
      </c>
      <c r="Q329" s="41" t="e">
        <f>SUM(Q330:Q330)</f>
        <v>#REF!</v>
      </c>
      <c r="R329" s="40">
        <v>2017</v>
      </c>
      <c r="S329" s="41" t="e">
        <f>SUM(S330:S330)</f>
        <v>#REF!</v>
      </c>
      <c r="T329" s="40">
        <v>2018</v>
      </c>
      <c r="U329" s="41" t="e">
        <f>SUM(U330:U330)</f>
        <v>#REF!</v>
      </c>
      <c r="V329" s="40">
        <v>2019</v>
      </c>
      <c r="W329" s="41" t="e">
        <f>SUM(W330:W330)</f>
        <v>#REF!</v>
      </c>
      <c r="X329" s="40">
        <v>2020</v>
      </c>
      <c r="Y329" s="41" t="e">
        <f>SUM(Y330:Y330)</f>
        <v>#REF!</v>
      </c>
      <c r="Z329" s="40">
        <v>2021</v>
      </c>
      <c r="AA329" s="41" t="e">
        <f>SUM(AA330:AA330)</f>
        <v>#REF!</v>
      </c>
      <c r="AB329" s="40">
        <v>2022</v>
      </c>
      <c r="AC329" s="41" t="e">
        <f>SUM(AC330:AC330)</f>
        <v>#REF!</v>
      </c>
      <c r="AD329" s="40">
        <v>2023</v>
      </c>
      <c r="AE329" s="41" t="e">
        <f>SUM(AE330:AE330)</f>
        <v>#REF!</v>
      </c>
      <c r="AF329" s="40">
        <v>2024</v>
      </c>
      <c r="AG329" s="41" t="e">
        <f>SUM(AG330:AG330)</f>
        <v>#REF!</v>
      </c>
      <c r="AH329" s="40">
        <v>2025</v>
      </c>
      <c r="AI329" s="41" t="e">
        <f>SUM(AI330:AI330)</f>
        <v>#REF!</v>
      </c>
    </row>
    <row r="330" spans="1:35" ht="36.75" customHeight="1" hidden="1">
      <c r="A330" s="185"/>
      <c r="B330" s="185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83"/>
      <c r="N330" s="93" t="s">
        <v>47</v>
      </c>
      <c r="O330" s="32" t="e">
        <f>(#REF!/#REF!)*C200</f>
        <v>#REF!</v>
      </c>
      <c r="P330" s="31" t="s">
        <v>47</v>
      </c>
      <c r="Q330" s="32" t="e">
        <f>(#REF!/#REF!)*C200</f>
        <v>#REF!</v>
      </c>
      <c r="R330" s="31" t="s">
        <v>47</v>
      </c>
      <c r="S330" s="32" t="e">
        <f>(#REF!/#REF!)*C200</f>
        <v>#REF!</v>
      </c>
      <c r="T330" s="31" t="s">
        <v>47</v>
      </c>
      <c r="U330" s="32" t="e">
        <f>(#REF!/#REF!)*C200</f>
        <v>#REF!</v>
      </c>
      <c r="V330" s="31" t="s">
        <v>47</v>
      </c>
      <c r="W330" s="32" t="e">
        <f>(#REF!/#REF!)*C200</f>
        <v>#REF!</v>
      </c>
      <c r="X330" s="31" t="s">
        <v>47</v>
      </c>
      <c r="Y330" s="32" t="e">
        <f>(#REF!/#REF!)*C200</f>
        <v>#REF!</v>
      </c>
      <c r="Z330" s="31" t="s">
        <v>47</v>
      </c>
      <c r="AA330" s="32" t="e">
        <f>(#REF!/#REF!)*C200</f>
        <v>#REF!</v>
      </c>
      <c r="AB330" s="31" t="s">
        <v>47</v>
      </c>
      <c r="AC330" s="32" t="e">
        <f>(#REF!/#REF!)*C200</f>
        <v>#REF!</v>
      </c>
      <c r="AD330" s="31" t="s">
        <v>47</v>
      </c>
      <c r="AE330" s="32" t="e">
        <f>(#REF!/#REF!)*C200</f>
        <v>#REF!</v>
      </c>
      <c r="AF330" s="31" t="s">
        <v>47</v>
      </c>
      <c r="AG330" s="32" t="e">
        <f>(#REF!/#REF!)*C200</f>
        <v>#REF!</v>
      </c>
      <c r="AH330" s="31" t="s">
        <v>47</v>
      </c>
      <c r="AI330" s="32" t="e">
        <f>(#REF!/#REF!)*C200</f>
        <v>#REF!</v>
      </c>
    </row>
    <row r="331" spans="1:35" ht="25.5" customHeight="1" hidden="1" thickBot="1">
      <c r="A331" s="185"/>
      <c r="B331" s="185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83"/>
      <c r="N331" s="95" t="s">
        <v>52</v>
      </c>
      <c r="O331" s="36"/>
      <c r="P331" s="35"/>
      <c r="Q331" s="36"/>
      <c r="R331" s="35"/>
      <c r="S331" s="36"/>
      <c r="T331" s="35"/>
      <c r="U331" s="36"/>
      <c r="V331" s="35"/>
      <c r="W331" s="36"/>
      <c r="X331" s="35"/>
      <c r="Y331" s="36"/>
      <c r="Z331" s="35"/>
      <c r="AA331" s="36"/>
      <c r="AB331" s="35"/>
      <c r="AC331" s="36"/>
      <c r="AD331" s="35"/>
      <c r="AE331" s="36"/>
      <c r="AF331" s="35"/>
      <c r="AG331" s="36"/>
      <c r="AH331" s="35"/>
      <c r="AI331" s="36"/>
    </row>
  </sheetData>
  <sheetProtection/>
  <mergeCells count="101">
    <mergeCell ref="B35:B46"/>
    <mergeCell ref="Y35:Y46"/>
    <mergeCell ref="Y47:Y58"/>
    <mergeCell ref="Y22:Y34"/>
    <mergeCell ref="A225:B236"/>
    <mergeCell ref="A249:B260"/>
    <mergeCell ref="A47:A58"/>
    <mergeCell ref="Y8:Y19"/>
    <mergeCell ref="Y144:Y155"/>
    <mergeCell ref="Y162:Y173"/>
    <mergeCell ref="Y174:Y185"/>
    <mergeCell ref="Y186:Y197"/>
    <mergeCell ref="Y225:Y236"/>
    <mergeCell ref="Y132:Y143"/>
    <mergeCell ref="A237:B248"/>
    <mergeCell ref="Y59:Y70"/>
    <mergeCell ref="Y96:Y107"/>
    <mergeCell ref="Y108:Y119"/>
    <mergeCell ref="Y120:Y131"/>
    <mergeCell ref="A261:B272"/>
    <mergeCell ref="A273:B284"/>
    <mergeCell ref="Y200:Y212"/>
    <mergeCell ref="C200:C212"/>
    <mergeCell ref="B144:B155"/>
    <mergeCell ref="C144:C155"/>
    <mergeCell ref="Y237:Y248"/>
    <mergeCell ref="Y249:Y260"/>
    <mergeCell ref="B132:B143"/>
    <mergeCell ref="A144:A155"/>
    <mergeCell ref="A186:B197"/>
    <mergeCell ref="A174:B185"/>
    <mergeCell ref="A162:B173"/>
    <mergeCell ref="B47:B58"/>
    <mergeCell ref="A132:A143"/>
    <mergeCell ref="B120:B131"/>
    <mergeCell ref="A71:A82"/>
    <mergeCell ref="B71:B82"/>
    <mergeCell ref="A22:A33"/>
    <mergeCell ref="C35:C46"/>
    <mergeCell ref="F4:G5"/>
    <mergeCell ref="A35:A46"/>
    <mergeCell ref="A4:A6"/>
    <mergeCell ref="C59:C70"/>
    <mergeCell ref="B22:B33"/>
    <mergeCell ref="A21:Y21"/>
    <mergeCell ref="B83:B95"/>
    <mergeCell ref="C83:C95"/>
    <mergeCell ref="B108:B119"/>
    <mergeCell ref="C108:C119"/>
    <mergeCell ref="B4:B6"/>
    <mergeCell ref="A8:L19"/>
    <mergeCell ref="A20:Y20"/>
    <mergeCell ref="Q4:X4"/>
    <mergeCell ref="C71:C82"/>
    <mergeCell ref="C47:C58"/>
    <mergeCell ref="U1:Y1"/>
    <mergeCell ref="N2:X2"/>
    <mergeCell ref="Q5:R5"/>
    <mergeCell ref="U5:V5"/>
    <mergeCell ref="S5:T5"/>
    <mergeCell ref="W5:X5"/>
    <mergeCell ref="O4:P5"/>
    <mergeCell ref="A329:L331"/>
    <mergeCell ref="A120:A131"/>
    <mergeCell ref="C96:C107"/>
    <mergeCell ref="C120:C131"/>
    <mergeCell ref="A313:L323"/>
    <mergeCell ref="A302:L312"/>
    <mergeCell ref="B200:B212"/>
    <mergeCell ref="A96:A107"/>
    <mergeCell ref="A326:L328"/>
    <mergeCell ref="C213:C224"/>
    <mergeCell ref="A213:A224"/>
    <mergeCell ref="A299:W300"/>
    <mergeCell ref="A297:Y297"/>
    <mergeCell ref="A200:A212"/>
    <mergeCell ref="Y261:Y272"/>
    <mergeCell ref="Y273:Y284"/>
    <mergeCell ref="A285:B296"/>
    <mergeCell ref="Y285:Y296"/>
    <mergeCell ref="Y213:Y221"/>
    <mergeCell ref="B213:B224"/>
    <mergeCell ref="C132:C143"/>
    <mergeCell ref="B59:B70"/>
    <mergeCell ref="Y83:Y95"/>
    <mergeCell ref="A108:A119"/>
    <mergeCell ref="A198:Y198"/>
    <mergeCell ref="A199:Y199"/>
    <mergeCell ref="Y71:Y82"/>
    <mergeCell ref="B96:B107"/>
    <mergeCell ref="A83:A95"/>
    <mergeCell ref="A59:A70"/>
    <mergeCell ref="C4:C6"/>
    <mergeCell ref="B7:Y7"/>
    <mergeCell ref="H4:I5"/>
    <mergeCell ref="J4:K5"/>
    <mergeCell ref="N4:N6"/>
    <mergeCell ref="Y4:Y6"/>
    <mergeCell ref="D4:E5"/>
    <mergeCell ref="L4:L6"/>
    <mergeCell ref="M4:M6"/>
  </mergeCells>
  <printOptions/>
  <pageMargins left="0.2755905511811024" right="0.1968503937007874" top="0.35433070866141736" bottom="0.31496062992125984" header="0.31496062992125984" footer="0.31496062992125984"/>
  <pageSetup fitToHeight="0" horizontalDpi="600" verticalDpi="600" orientation="landscape" paperSize="9" scale="59" r:id="rId1"/>
  <rowBreaks count="1" manualBreakCount="1">
    <brk id="298" max="1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mishkina</cp:lastModifiedBy>
  <cp:lastPrinted>2021-01-29T09:36:43Z</cp:lastPrinted>
  <dcterms:created xsi:type="dcterms:W3CDTF">2014-08-20T07:30:27Z</dcterms:created>
  <dcterms:modified xsi:type="dcterms:W3CDTF">2021-02-24T08:45:43Z</dcterms:modified>
  <cp:category/>
  <cp:version/>
  <cp:contentType/>
  <cp:contentStatus/>
</cp:coreProperties>
</file>