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4220" windowHeight="7815"/>
  </bookViews>
  <sheets>
    <sheet name="Решение" sheetId="2" r:id="rId1"/>
    <sheet name="IV перечень мероприятий" sheetId="1" r:id="rId2"/>
  </sheets>
  <definedNames>
    <definedName name="_xlnm._FilterDatabase" localSheetId="1" hidden="1">'IV перечень мероприятий'!$A$4:$P$384</definedName>
    <definedName name="_xlnm.Print_Titles" localSheetId="1">'IV перечень мероприятий'!$4:$6</definedName>
    <definedName name="_xlnm.Print_Titles" localSheetId="0">Решение!$6:$10</definedName>
    <definedName name="_xlnm.Print_Area" localSheetId="1">'IV перечень мероприятий'!$A$1:$P$385</definedName>
  </definedNames>
  <calcPr calcId="125725"/>
</workbook>
</file>

<file path=xl/calcChain.xml><?xml version="1.0" encoding="utf-8"?>
<calcChain xmlns="http://schemas.openxmlformats.org/spreadsheetml/2006/main">
  <c r="H36" i="2"/>
  <c r="P35"/>
  <c r="I36"/>
  <c r="L36"/>
  <c r="Q36"/>
  <c r="T36"/>
  <c r="P34"/>
  <c r="P33"/>
  <c r="P32"/>
  <c r="P31"/>
  <c r="U29"/>
  <c r="P29"/>
  <c r="M29"/>
  <c r="H29"/>
  <c r="S28"/>
  <c r="P28"/>
  <c r="K28"/>
  <c r="P27"/>
  <c r="P26"/>
  <c r="U25"/>
  <c r="P25" s="1"/>
  <c r="M25"/>
  <c r="P24"/>
  <c r="K22"/>
  <c r="S20"/>
  <c r="P20" s="1"/>
  <c r="Q19"/>
  <c r="P19" s="1"/>
  <c r="P18"/>
  <c r="P17"/>
  <c r="P16"/>
  <c r="P15"/>
  <c r="P14"/>
  <c r="R13"/>
  <c r="P13" s="1"/>
  <c r="P12"/>
  <c r="K12"/>
  <c r="J12"/>
  <c r="S11"/>
  <c r="R11"/>
  <c r="K11"/>
  <c r="K36" s="1"/>
  <c r="J11"/>
  <c r="H176" i="1"/>
  <c r="H260" s="1"/>
  <c r="H382" s="1"/>
  <c r="H212"/>
  <c r="H287"/>
  <c r="F287" s="1"/>
  <c r="H286"/>
  <c r="H256"/>
  <c r="H259"/>
  <c r="F259" s="1"/>
  <c r="I87"/>
  <c r="H87"/>
  <c r="I99"/>
  <c r="H99"/>
  <c r="I256"/>
  <c r="J256"/>
  <c r="K256"/>
  <c r="L256"/>
  <c r="L378" s="1"/>
  <c r="M256"/>
  <c r="M232"/>
  <c r="N256"/>
  <c r="N378"/>
  <c r="O256"/>
  <c r="I257"/>
  <c r="J257"/>
  <c r="K257"/>
  <c r="L257"/>
  <c r="M257"/>
  <c r="N257"/>
  <c r="N379" s="1"/>
  <c r="O257"/>
  <c r="H257"/>
  <c r="G69"/>
  <c r="F69"/>
  <c r="G68"/>
  <c r="F68"/>
  <c r="G67"/>
  <c r="F67"/>
  <c r="G66"/>
  <c r="F66"/>
  <c r="G65"/>
  <c r="F65"/>
  <c r="G64"/>
  <c r="F64"/>
  <c r="G63"/>
  <c r="F63"/>
  <c r="I62"/>
  <c r="G62" s="1"/>
  <c r="F62"/>
  <c r="M61"/>
  <c r="M58"/>
  <c r="L61"/>
  <c r="L58"/>
  <c r="I61"/>
  <c r="H61"/>
  <c r="F61" s="1"/>
  <c r="G61"/>
  <c r="M60"/>
  <c r="G60"/>
  <c r="F60"/>
  <c r="G59"/>
  <c r="F59"/>
  <c r="O58"/>
  <c r="N58"/>
  <c r="K58"/>
  <c r="J58"/>
  <c r="I58"/>
  <c r="G58" s="1"/>
  <c r="I255"/>
  <c r="I251"/>
  <c r="L251"/>
  <c r="M251"/>
  <c r="N251"/>
  <c r="O251"/>
  <c r="J252"/>
  <c r="J374" s="1"/>
  <c r="K252"/>
  <c r="L252"/>
  <c r="M252"/>
  <c r="N252"/>
  <c r="O252"/>
  <c r="J253"/>
  <c r="K253"/>
  <c r="L253"/>
  <c r="L375" s="1"/>
  <c r="L351" s="1"/>
  <c r="L11" s="1"/>
  <c r="M253"/>
  <c r="M375" s="1"/>
  <c r="N253"/>
  <c r="O253"/>
  <c r="I254"/>
  <c r="J254"/>
  <c r="J376"/>
  <c r="K254"/>
  <c r="K230"/>
  <c r="L254"/>
  <c r="M254"/>
  <c r="N254"/>
  <c r="O254"/>
  <c r="O376"/>
  <c r="J255"/>
  <c r="K255"/>
  <c r="L255"/>
  <c r="L231" s="1"/>
  <c r="M255"/>
  <c r="N255"/>
  <c r="N377" s="1"/>
  <c r="O255"/>
  <c r="K379"/>
  <c r="L379"/>
  <c r="I258"/>
  <c r="J258"/>
  <c r="K258"/>
  <c r="L258"/>
  <c r="M258"/>
  <c r="N258"/>
  <c r="O258"/>
  <c r="I259"/>
  <c r="J259"/>
  <c r="K259"/>
  <c r="L259"/>
  <c r="M259"/>
  <c r="M235" s="1"/>
  <c r="N259"/>
  <c r="O259"/>
  <c r="O381" s="1"/>
  <c r="I260"/>
  <c r="J260"/>
  <c r="K260"/>
  <c r="K236" s="1"/>
  <c r="L260"/>
  <c r="L236"/>
  <c r="M260"/>
  <c r="N260"/>
  <c r="N382" s="1"/>
  <c r="O260"/>
  <c r="I261"/>
  <c r="J261"/>
  <c r="K261"/>
  <c r="L261"/>
  <c r="F261" s="1"/>
  <c r="M261"/>
  <c r="M383" s="1"/>
  <c r="N261"/>
  <c r="O261"/>
  <c r="O383" s="1"/>
  <c r="H253"/>
  <c r="H254"/>
  <c r="H258"/>
  <c r="H261"/>
  <c r="H251"/>
  <c r="I247"/>
  <c r="J247"/>
  <c r="K247"/>
  <c r="K235" s="1"/>
  <c r="L247"/>
  <c r="L235" s="1"/>
  <c r="M247"/>
  <c r="N247"/>
  <c r="N235"/>
  <c r="O247"/>
  <c r="I248"/>
  <c r="I236" s="1"/>
  <c r="J248"/>
  <c r="K248"/>
  <c r="L248"/>
  <c r="M248"/>
  <c r="N248"/>
  <c r="O248"/>
  <c r="I249"/>
  <c r="J249"/>
  <c r="K249"/>
  <c r="L249"/>
  <c r="L371" s="1"/>
  <c r="M249"/>
  <c r="M237"/>
  <c r="N249"/>
  <c r="O249"/>
  <c r="O371" s="1"/>
  <c r="H247"/>
  <c r="H248"/>
  <c r="H249"/>
  <c r="I246"/>
  <c r="J246"/>
  <c r="J234"/>
  <c r="K246"/>
  <c r="L246"/>
  <c r="L234" s="1"/>
  <c r="M246"/>
  <c r="N246"/>
  <c r="O246"/>
  <c r="H246"/>
  <c r="H234" s="1"/>
  <c r="F234" s="1"/>
  <c r="I245"/>
  <c r="J245"/>
  <c r="K245"/>
  <c r="L245"/>
  <c r="M245"/>
  <c r="N245"/>
  <c r="O245"/>
  <c r="O233" s="1"/>
  <c r="H245"/>
  <c r="F245" s="1"/>
  <c r="I244"/>
  <c r="I232"/>
  <c r="J244"/>
  <c r="J232"/>
  <c r="K244"/>
  <c r="L244"/>
  <c r="L232" s="1"/>
  <c r="M244"/>
  <c r="N244"/>
  <c r="O244"/>
  <c r="H244"/>
  <c r="I243"/>
  <c r="J243"/>
  <c r="K243"/>
  <c r="K365" s="1"/>
  <c r="K353" s="1"/>
  <c r="K13" s="1"/>
  <c r="L243"/>
  <c r="M243"/>
  <c r="M365" s="1"/>
  <c r="N243"/>
  <c r="N231" s="1"/>
  <c r="O243"/>
  <c r="J242"/>
  <c r="K242"/>
  <c r="L242"/>
  <c r="L230" s="1"/>
  <c r="F230" s="1"/>
  <c r="M242"/>
  <c r="N242"/>
  <c r="O242"/>
  <c r="H242"/>
  <c r="J241"/>
  <c r="K241"/>
  <c r="N241"/>
  <c r="O241"/>
  <c r="I240"/>
  <c r="J240"/>
  <c r="K240"/>
  <c r="L240"/>
  <c r="L362" s="1"/>
  <c r="N240"/>
  <c r="N228" s="1"/>
  <c r="O240"/>
  <c r="H240"/>
  <c r="J239"/>
  <c r="K239"/>
  <c r="N239"/>
  <c r="O239"/>
  <c r="G213"/>
  <c r="F213"/>
  <c r="G212"/>
  <c r="F212"/>
  <c r="G211"/>
  <c r="F211"/>
  <c r="G210"/>
  <c r="F210"/>
  <c r="G209"/>
  <c r="F209"/>
  <c r="G208"/>
  <c r="F208"/>
  <c r="G207"/>
  <c r="F207"/>
  <c r="G206"/>
  <c r="F206"/>
  <c r="G205"/>
  <c r="F205"/>
  <c r="G204"/>
  <c r="F204"/>
  <c r="G203"/>
  <c r="F203"/>
  <c r="O202"/>
  <c r="N202"/>
  <c r="M202"/>
  <c r="L202"/>
  <c r="K202"/>
  <c r="J202"/>
  <c r="I202"/>
  <c r="G202"/>
  <c r="H202"/>
  <c r="F202"/>
  <c r="G177"/>
  <c r="F177"/>
  <c r="G176"/>
  <c r="G175"/>
  <c r="F175"/>
  <c r="G174"/>
  <c r="F174"/>
  <c r="G173"/>
  <c r="F173"/>
  <c r="G172"/>
  <c r="F172"/>
  <c r="G171"/>
  <c r="F171"/>
  <c r="G170"/>
  <c r="F170"/>
  <c r="G169"/>
  <c r="F169"/>
  <c r="G168"/>
  <c r="F168"/>
  <c r="F167"/>
  <c r="G167"/>
  <c r="O166"/>
  <c r="N166"/>
  <c r="M166"/>
  <c r="L166"/>
  <c r="K166"/>
  <c r="J166"/>
  <c r="I166"/>
  <c r="I178"/>
  <c r="J178"/>
  <c r="K178"/>
  <c r="L178"/>
  <c r="M178"/>
  <c r="N178"/>
  <c r="O178"/>
  <c r="H179"/>
  <c r="F179" s="1"/>
  <c r="H178"/>
  <c r="F178" s="1"/>
  <c r="I179"/>
  <c r="G179" s="1"/>
  <c r="F180"/>
  <c r="G180"/>
  <c r="F181"/>
  <c r="G181"/>
  <c r="F182"/>
  <c r="G182"/>
  <c r="F183"/>
  <c r="G183"/>
  <c r="F184"/>
  <c r="G184"/>
  <c r="F185"/>
  <c r="G185"/>
  <c r="F186"/>
  <c r="G186"/>
  <c r="F187"/>
  <c r="G187"/>
  <c r="F188"/>
  <c r="G188"/>
  <c r="F189"/>
  <c r="G189"/>
  <c r="G166"/>
  <c r="I300"/>
  <c r="J300"/>
  <c r="K300"/>
  <c r="L300"/>
  <c r="M300"/>
  <c r="N300"/>
  <c r="O300"/>
  <c r="H300"/>
  <c r="F300" s="1"/>
  <c r="I288"/>
  <c r="J288"/>
  <c r="K288"/>
  <c r="L288"/>
  <c r="M288"/>
  <c r="N288"/>
  <c r="O288"/>
  <c r="H288"/>
  <c r="F288"/>
  <c r="I264"/>
  <c r="J264"/>
  <c r="K264"/>
  <c r="L264"/>
  <c r="M264"/>
  <c r="N264"/>
  <c r="O264"/>
  <c r="H264"/>
  <c r="F264" s="1"/>
  <c r="I276"/>
  <c r="G276" s="1"/>
  <c r="J276"/>
  <c r="K276"/>
  <c r="L276"/>
  <c r="M276"/>
  <c r="N276"/>
  <c r="O276"/>
  <c r="H154"/>
  <c r="H329"/>
  <c r="H317" s="1"/>
  <c r="I342"/>
  <c r="G342" s="1"/>
  <c r="J342"/>
  <c r="J378" s="1"/>
  <c r="K342"/>
  <c r="K378" s="1"/>
  <c r="L342"/>
  <c r="M342"/>
  <c r="N342"/>
  <c r="O342"/>
  <c r="I343"/>
  <c r="J343"/>
  <c r="K343"/>
  <c r="L343"/>
  <c r="M343"/>
  <c r="N343"/>
  <c r="O343"/>
  <c r="G343" s="1"/>
  <c r="I344"/>
  <c r="J344"/>
  <c r="F344" s="1"/>
  <c r="K344"/>
  <c r="L344"/>
  <c r="M344"/>
  <c r="M320" s="1"/>
  <c r="N344"/>
  <c r="O344"/>
  <c r="O380" s="1"/>
  <c r="I345"/>
  <c r="J345"/>
  <c r="K345"/>
  <c r="K321" s="1"/>
  <c r="L345"/>
  <c r="M345"/>
  <c r="N345"/>
  <c r="N381" s="1"/>
  <c r="O345"/>
  <c r="I346"/>
  <c r="J346"/>
  <c r="K346"/>
  <c r="L346"/>
  <c r="L382" s="1"/>
  <c r="M346"/>
  <c r="M382" s="1"/>
  <c r="N346"/>
  <c r="O346"/>
  <c r="O322" s="1"/>
  <c r="I347"/>
  <c r="J347"/>
  <c r="J383" s="1"/>
  <c r="K347"/>
  <c r="G347" s="1"/>
  <c r="L347"/>
  <c r="L323" s="1"/>
  <c r="M347"/>
  <c r="N347"/>
  <c r="N383" s="1"/>
  <c r="O347"/>
  <c r="H343"/>
  <c r="F343" s="1"/>
  <c r="H344"/>
  <c r="H345"/>
  <c r="F345" s="1"/>
  <c r="H346"/>
  <c r="F346" s="1"/>
  <c r="H347"/>
  <c r="I214"/>
  <c r="J214"/>
  <c r="K214"/>
  <c r="G214" s="1"/>
  <c r="L214"/>
  <c r="M214"/>
  <c r="N214"/>
  <c r="O214"/>
  <c r="H214"/>
  <c r="I190"/>
  <c r="J190"/>
  <c r="K190"/>
  <c r="L190"/>
  <c r="M190"/>
  <c r="G190" s="1"/>
  <c r="N190"/>
  <c r="O190"/>
  <c r="I154"/>
  <c r="L154"/>
  <c r="M154"/>
  <c r="N154"/>
  <c r="O154"/>
  <c r="J142"/>
  <c r="K142"/>
  <c r="L142"/>
  <c r="M142"/>
  <c r="N142"/>
  <c r="O142"/>
  <c r="I130"/>
  <c r="G130" s="1"/>
  <c r="J130"/>
  <c r="F130"/>
  <c r="K130"/>
  <c r="L130"/>
  <c r="M130"/>
  <c r="N130"/>
  <c r="O130"/>
  <c r="H130"/>
  <c r="I118"/>
  <c r="J118"/>
  <c r="K118"/>
  <c r="L118"/>
  <c r="M118"/>
  <c r="G118" s="1"/>
  <c r="N118"/>
  <c r="O118"/>
  <c r="H118"/>
  <c r="I106"/>
  <c r="G106" s="1"/>
  <c r="J106"/>
  <c r="K106"/>
  <c r="L106"/>
  <c r="M106"/>
  <c r="N106"/>
  <c r="O106"/>
  <c r="H106"/>
  <c r="F106" s="1"/>
  <c r="P404"/>
  <c r="J94"/>
  <c r="K94"/>
  <c r="G94" s="1"/>
  <c r="L94"/>
  <c r="M94"/>
  <c r="N94"/>
  <c r="O94"/>
  <c r="J82"/>
  <c r="K82"/>
  <c r="L82"/>
  <c r="M82"/>
  <c r="N82"/>
  <c r="O82"/>
  <c r="J70"/>
  <c r="K70"/>
  <c r="L70"/>
  <c r="M70"/>
  <c r="N70"/>
  <c r="O70"/>
  <c r="J46"/>
  <c r="K46"/>
  <c r="N46"/>
  <c r="O46"/>
  <c r="I34"/>
  <c r="J34"/>
  <c r="K34"/>
  <c r="N34"/>
  <c r="O34"/>
  <c r="H34"/>
  <c r="J22"/>
  <c r="K22"/>
  <c r="L22"/>
  <c r="M22"/>
  <c r="N22"/>
  <c r="O22"/>
  <c r="I331"/>
  <c r="J331"/>
  <c r="J319" s="1"/>
  <c r="K331"/>
  <c r="K367"/>
  <c r="K355" s="1"/>
  <c r="K15" s="1"/>
  <c r="L331"/>
  <c r="M331"/>
  <c r="M319" s="1"/>
  <c r="N331"/>
  <c r="N319" s="1"/>
  <c r="O331"/>
  <c r="O319" s="1"/>
  <c r="I332"/>
  <c r="I320"/>
  <c r="J332"/>
  <c r="J320"/>
  <c r="K332"/>
  <c r="G332"/>
  <c r="L332"/>
  <c r="L320"/>
  <c r="M332"/>
  <c r="N332"/>
  <c r="N320" s="1"/>
  <c r="O332"/>
  <c r="O320" s="1"/>
  <c r="I333"/>
  <c r="J333"/>
  <c r="K333"/>
  <c r="L333"/>
  <c r="M333"/>
  <c r="M321" s="1"/>
  <c r="N333"/>
  <c r="O333"/>
  <c r="I334"/>
  <c r="J334"/>
  <c r="J322" s="1"/>
  <c r="K334"/>
  <c r="L334"/>
  <c r="M334"/>
  <c r="N334"/>
  <c r="N322"/>
  <c r="O334"/>
  <c r="I335"/>
  <c r="J335"/>
  <c r="K335"/>
  <c r="L335"/>
  <c r="M335"/>
  <c r="N335"/>
  <c r="N371" s="1"/>
  <c r="O335"/>
  <c r="H335"/>
  <c r="H334"/>
  <c r="H322"/>
  <c r="H333"/>
  <c r="H332"/>
  <c r="H368"/>
  <c r="H331"/>
  <c r="J379"/>
  <c r="M379"/>
  <c r="I383"/>
  <c r="O368"/>
  <c r="O356" s="1"/>
  <c r="O16" s="1"/>
  <c r="K369"/>
  <c r="L370"/>
  <c r="L358" s="1"/>
  <c r="L18" s="1"/>
  <c r="F307"/>
  <c r="G307"/>
  <c r="F308"/>
  <c r="G308"/>
  <c r="F309"/>
  <c r="G309"/>
  <c r="F310"/>
  <c r="G310"/>
  <c r="F311"/>
  <c r="G311"/>
  <c r="F295"/>
  <c r="G295"/>
  <c r="F296"/>
  <c r="G296"/>
  <c r="F297"/>
  <c r="G297"/>
  <c r="F298"/>
  <c r="G298"/>
  <c r="F299"/>
  <c r="G299"/>
  <c r="F283"/>
  <c r="G283"/>
  <c r="F284"/>
  <c r="G284"/>
  <c r="F285"/>
  <c r="G285"/>
  <c r="F286"/>
  <c r="G286"/>
  <c r="G287"/>
  <c r="F271"/>
  <c r="F272"/>
  <c r="F273"/>
  <c r="F274"/>
  <c r="F275"/>
  <c r="F221"/>
  <c r="G221"/>
  <c r="F222"/>
  <c r="G222"/>
  <c r="F223"/>
  <c r="G223"/>
  <c r="F224"/>
  <c r="G224"/>
  <c r="F225"/>
  <c r="G225"/>
  <c r="G201"/>
  <c r="F201"/>
  <c r="G200"/>
  <c r="X408" s="1"/>
  <c r="F200"/>
  <c r="X397"/>
  <c r="G199"/>
  <c r="F199"/>
  <c r="G198"/>
  <c r="F198"/>
  <c r="G197"/>
  <c r="F164"/>
  <c r="G164"/>
  <c r="F165"/>
  <c r="G165"/>
  <c r="G163"/>
  <c r="F163"/>
  <c r="G162"/>
  <c r="F162"/>
  <c r="G161"/>
  <c r="F161"/>
  <c r="G160"/>
  <c r="F160"/>
  <c r="F149"/>
  <c r="G149"/>
  <c r="F150"/>
  <c r="G150"/>
  <c r="F151"/>
  <c r="G151"/>
  <c r="F152"/>
  <c r="G152"/>
  <c r="F153"/>
  <c r="G153"/>
  <c r="F137"/>
  <c r="G137"/>
  <c r="F138"/>
  <c r="G138"/>
  <c r="F139"/>
  <c r="G139"/>
  <c r="F140"/>
  <c r="G140"/>
  <c r="F141"/>
  <c r="G141"/>
  <c r="F125"/>
  <c r="F126"/>
  <c r="F127"/>
  <c r="F128"/>
  <c r="F129"/>
  <c r="F113"/>
  <c r="G113"/>
  <c r="F114"/>
  <c r="G114"/>
  <c r="T404" s="1"/>
  <c r="F115"/>
  <c r="G115"/>
  <c r="F116"/>
  <c r="G116"/>
  <c r="F117"/>
  <c r="G117"/>
  <c r="F101"/>
  <c r="G101"/>
  <c r="F102"/>
  <c r="G102"/>
  <c r="F103"/>
  <c r="G103"/>
  <c r="F104"/>
  <c r="G104"/>
  <c r="F105"/>
  <c r="G105"/>
  <c r="F89"/>
  <c r="G89"/>
  <c r="F90"/>
  <c r="G90"/>
  <c r="F91"/>
  <c r="G91"/>
  <c r="F92"/>
  <c r="G92"/>
  <c r="F93"/>
  <c r="G93"/>
  <c r="F76"/>
  <c r="G76"/>
  <c r="F77"/>
  <c r="G77"/>
  <c r="F78"/>
  <c r="G78"/>
  <c r="F79"/>
  <c r="G79"/>
  <c r="F80"/>
  <c r="G80"/>
  <c r="F53"/>
  <c r="G53"/>
  <c r="F54"/>
  <c r="G54"/>
  <c r="F55"/>
  <c r="G55"/>
  <c r="F56"/>
  <c r="G56"/>
  <c r="F57"/>
  <c r="G57"/>
  <c r="F40"/>
  <c r="G40"/>
  <c r="F41"/>
  <c r="G41"/>
  <c r="F42"/>
  <c r="G42"/>
  <c r="F43"/>
  <c r="G43"/>
  <c r="F44"/>
  <c r="G44"/>
  <c r="F45"/>
  <c r="G45"/>
  <c r="F29"/>
  <c r="G29"/>
  <c r="F30"/>
  <c r="G30"/>
  <c r="F31"/>
  <c r="G31"/>
  <c r="F32"/>
  <c r="G32"/>
  <c r="F33"/>
  <c r="G33"/>
  <c r="H328"/>
  <c r="H364"/>
  <c r="J328"/>
  <c r="K328"/>
  <c r="L328"/>
  <c r="M328"/>
  <c r="N328"/>
  <c r="N316" s="1"/>
  <c r="O328"/>
  <c r="G328" s="1"/>
  <c r="I328"/>
  <c r="G122"/>
  <c r="G136"/>
  <c r="F136"/>
  <c r="G135"/>
  <c r="F135"/>
  <c r="G134"/>
  <c r="F134"/>
  <c r="G133"/>
  <c r="F133"/>
  <c r="G132"/>
  <c r="F132"/>
  <c r="G131"/>
  <c r="F131"/>
  <c r="F124"/>
  <c r="F123"/>
  <c r="F122"/>
  <c r="F121"/>
  <c r="F120"/>
  <c r="F119"/>
  <c r="F98"/>
  <c r="I94"/>
  <c r="G196"/>
  <c r="G195"/>
  <c r="F195"/>
  <c r="G194"/>
  <c r="F194"/>
  <c r="G193"/>
  <c r="F193"/>
  <c r="G192"/>
  <c r="F192"/>
  <c r="G191"/>
  <c r="F191"/>
  <c r="K232"/>
  <c r="G159"/>
  <c r="G158"/>
  <c r="F158"/>
  <c r="G157"/>
  <c r="F157"/>
  <c r="G156"/>
  <c r="F156"/>
  <c r="H330"/>
  <c r="H342"/>
  <c r="F342" s="1"/>
  <c r="O330"/>
  <c r="N330"/>
  <c r="N318" s="1"/>
  <c r="M330"/>
  <c r="M318"/>
  <c r="L330"/>
  <c r="L318"/>
  <c r="K330"/>
  <c r="J330"/>
  <c r="I330"/>
  <c r="G306"/>
  <c r="F306"/>
  <c r="G294"/>
  <c r="F294"/>
  <c r="G282"/>
  <c r="F282"/>
  <c r="F270"/>
  <c r="G220"/>
  <c r="F220"/>
  <c r="G148"/>
  <c r="F148"/>
  <c r="G112"/>
  <c r="F112"/>
  <c r="G100"/>
  <c r="F100"/>
  <c r="G88"/>
  <c r="F88"/>
  <c r="G81"/>
  <c r="F81"/>
  <c r="F52"/>
  <c r="G52"/>
  <c r="F28"/>
  <c r="G28"/>
  <c r="H73"/>
  <c r="H70"/>
  <c r="F70" s="1"/>
  <c r="I73"/>
  <c r="I70"/>
  <c r="G70" s="1"/>
  <c r="I49"/>
  <c r="H49"/>
  <c r="H46" s="1"/>
  <c r="F46" s="1"/>
  <c r="I337"/>
  <c r="J337"/>
  <c r="F337" s="1"/>
  <c r="K337"/>
  <c r="L337"/>
  <c r="M337"/>
  <c r="N337"/>
  <c r="O337"/>
  <c r="I338"/>
  <c r="J338"/>
  <c r="K338"/>
  <c r="K374" s="1"/>
  <c r="L338"/>
  <c r="L374"/>
  <c r="M338"/>
  <c r="N338"/>
  <c r="O338"/>
  <c r="I339"/>
  <c r="J339"/>
  <c r="K339"/>
  <c r="L339"/>
  <c r="M339"/>
  <c r="N339"/>
  <c r="O339"/>
  <c r="G339" s="1"/>
  <c r="I340"/>
  <c r="J340"/>
  <c r="K340"/>
  <c r="K376" s="1"/>
  <c r="L340"/>
  <c r="M340"/>
  <c r="N340"/>
  <c r="O340"/>
  <c r="I341"/>
  <c r="J341"/>
  <c r="J377" s="1"/>
  <c r="K341"/>
  <c r="K317" s="1"/>
  <c r="L341"/>
  <c r="L377"/>
  <c r="M341"/>
  <c r="N341"/>
  <c r="O341"/>
  <c r="H338"/>
  <c r="H339"/>
  <c r="H340"/>
  <c r="H376" s="1"/>
  <c r="F376" s="1"/>
  <c r="H341"/>
  <c r="F341"/>
  <c r="H337"/>
  <c r="I325"/>
  <c r="I324" s="1"/>
  <c r="J325"/>
  <c r="K325"/>
  <c r="L325"/>
  <c r="M325"/>
  <c r="M313" s="1"/>
  <c r="N325"/>
  <c r="N313"/>
  <c r="O325"/>
  <c r="O313" s="1"/>
  <c r="I326"/>
  <c r="J326"/>
  <c r="K326"/>
  <c r="K362" s="1"/>
  <c r="K350" s="1"/>
  <c r="K10" s="1"/>
  <c r="L326"/>
  <c r="M326"/>
  <c r="M314" s="1"/>
  <c r="N326"/>
  <c r="N314" s="1"/>
  <c r="O326"/>
  <c r="O314" s="1"/>
  <c r="I327"/>
  <c r="I315"/>
  <c r="J327"/>
  <c r="J315"/>
  <c r="K327"/>
  <c r="K315"/>
  <c r="L327"/>
  <c r="M327"/>
  <c r="G327" s="1"/>
  <c r="N327"/>
  <c r="N315"/>
  <c r="O327"/>
  <c r="O315" s="1"/>
  <c r="I329"/>
  <c r="J329"/>
  <c r="K329"/>
  <c r="L329"/>
  <c r="F329"/>
  <c r="M329"/>
  <c r="M317"/>
  <c r="N329"/>
  <c r="O329"/>
  <c r="O317" s="1"/>
  <c r="H326"/>
  <c r="H324" s="1"/>
  <c r="H327"/>
  <c r="F327"/>
  <c r="H325"/>
  <c r="H313" s="1"/>
  <c r="G305"/>
  <c r="F305"/>
  <c r="G304"/>
  <c r="F304"/>
  <c r="G303"/>
  <c r="F303"/>
  <c r="G302"/>
  <c r="F302"/>
  <c r="G301"/>
  <c r="F301"/>
  <c r="G293"/>
  <c r="F293"/>
  <c r="G292"/>
  <c r="F292"/>
  <c r="G291"/>
  <c r="F291"/>
  <c r="G290"/>
  <c r="F290"/>
  <c r="G289"/>
  <c r="F289"/>
  <c r="N374"/>
  <c r="J375"/>
  <c r="I50"/>
  <c r="I242" s="1"/>
  <c r="I364" s="1"/>
  <c r="M49"/>
  <c r="M241" s="1"/>
  <c r="M229" s="1"/>
  <c r="L49"/>
  <c r="L46" s="1"/>
  <c r="F48"/>
  <c r="G51"/>
  <c r="F47"/>
  <c r="G75"/>
  <c r="F75"/>
  <c r="G74"/>
  <c r="F74"/>
  <c r="G72"/>
  <c r="F72"/>
  <c r="G71"/>
  <c r="F71"/>
  <c r="I24"/>
  <c r="H24"/>
  <c r="H252"/>
  <c r="G278"/>
  <c r="G279"/>
  <c r="G280"/>
  <c r="G281"/>
  <c r="G277"/>
  <c r="F267"/>
  <c r="F277"/>
  <c r="F265"/>
  <c r="K155"/>
  <c r="J155"/>
  <c r="J251" s="1"/>
  <c r="I25"/>
  <c r="G25" s="1"/>
  <c r="G39"/>
  <c r="F39"/>
  <c r="G38"/>
  <c r="F38"/>
  <c r="G37"/>
  <c r="F37"/>
  <c r="G36"/>
  <c r="F36"/>
  <c r="M35"/>
  <c r="L35"/>
  <c r="M48"/>
  <c r="M240" s="1"/>
  <c r="H143"/>
  <c r="I143"/>
  <c r="F266"/>
  <c r="F269"/>
  <c r="F268"/>
  <c r="F216"/>
  <c r="G216"/>
  <c r="F217"/>
  <c r="G217"/>
  <c r="F218"/>
  <c r="G218"/>
  <c r="F219"/>
  <c r="G219"/>
  <c r="G215"/>
  <c r="F215"/>
  <c r="G147"/>
  <c r="F147"/>
  <c r="G146"/>
  <c r="F146"/>
  <c r="G145"/>
  <c r="F145"/>
  <c r="G144"/>
  <c r="F144"/>
  <c r="G111"/>
  <c r="F111"/>
  <c r="G110"/>
  <c r="F110"/>
  <c r="G109"/>
  <c r="F109"/>
  <c r="G108"/>
  <c r="F108"/>
  <c r="G107"/>
  <c r="F107"/>
  <c r="G99"/>
  <c r="G97"/>
  <c r="F97"/>
  <c r="G96"/>
  <c r="F96"/>
  <c r="G95"/>
  <c r="F95"/>
  <c r="G86"/>
  <c r="F86"/>
  <c r="G85"/>
  <c r="F85"/>
  <c r="G84"/>
  <c r="F84"/>
  <c r="G83"/>
  <c r="F83"/>
  <c r="G47"/>
  <c r="F23"/>
  <c r="G27"/>
  <c r="F27"/>
  <c r="G26"/>
  <c r="F26"/>
  <c r="F25"/>
  <c r="G23"/>
  <c r="F281"/>
  <c r="F280"/>
  <c r="F279"/>
  <c r="F278"/>
  <c r="F50"/>
  <c r="F51"/>
  <c r="N373"/>
  <c r="N375"/>
  <c r="M381"/>
  <c r="F159"/>
  <c r="O323"/>
  <c r="N317"/>
  <c r="M230"/>
  <c r="L34"/>
  <c r="F118"/>
  <c r="I382"/>
  <c r="K377"/>
  <c r="F155"/>
  <c r="G98"/>
  <c r="F35"/>
  <c r="L239"/>
  <c r="L361" s="1"/>
  <c r="F361" s="1"/>
  <c r="G50"/>
  <c r="G242"/>
  <c r="H241"/>
  <c r="H363" s="1"/>
  <c r="H229"/>
  <c r="I239"/>
  <c r="M239"/>
  <c r="G346"/>
  <c r="I380"/>
  <c r="J316"/>
  <c r="G288"/>
  <c r="F331"/>
  <c r="L317"/>
  <c r="L315"/>
  <c r="O316"/>
  <c r="L322"/>
  <c r="L319"/>
  <c r="I241"/>
  <c r="H255"/>
  <c r="L241"/>
  <c r="L363" s="1"/>
  <c r="K318"/>
  <c r="I370"/>
  <c r="I358" s="1"/>
  <c r="I18" s="1"/>
  <c r="H373"/>
  <c r="N336"/>
  <c r="J363"/>
  <c r="H320"/>
  <c r="K320"/>
  <c r="J227"/>
  <c r="J226" s="1"/>
  <c r="G337"/>
  <c r="H22"/>
  <c r="F22"/>
  <c r="J154"/>
  <c r="O364"/>
  <c r="O352" s="1"/>
  <c r="O12"/>
  <c r="F325"/>
  <c r="K368"/>
  <c r="F73"/>
  <c r="L365"/>
  <c r="L353" s="1"/>
  <c r="L13"/>
  <c r="J361"/>
  <c r="L367"/>
  <c r="L355" s="1"/>
  <c r="L15" s="1"/>
  <c r="L380"/>
  <c r="O235"/>
  <c r="F24"/>
  <c r="M46"/>
  <c r="N380"/>
  <c r="K231"/>
  <c r="H142"/>
  <c r="O373"/>
  <c r="J237"/>
  <c r="N229"/>
  <c r="O227"/>
  <c r="I373"/>
  <c r="O361"/>
  <c r="J229"/>
  <c r="O234"/>
  <c r="J365"/>
  <c r="M233"/>
  <c r="O230"/>
  <c r="K366"/>
  <c r="K354" s="1"/>
  <c r="K14" s="1"/>
  <c r="N363"/>
  <c r="N351" s="1"/>
  <c r="N11"/>
  <c r="L228"/>
  <c r="O231"/>
  <c r="M366"/>
  <c r="M354" s="1"/>
  <c r="L237"/>
  <c r="H230"/>
  <c r="F242"/>
  <c r="I227"/>
  <c r="M374"/>
  <c r="J314"/>
  <c r="F196"/>
  <c r="G241"/>
  <c r="G48"/>
  <c r="F49"/>
  <c r="F340"/>
  <c r="I316"/>
  <c r="F197"/>
  <c r="G344"/>
  <c r="J362"/>
  <c r="G320"/>
  <c r="K319"/>
  <c r="M373"/>
  <c r="K364"/>
  <c r="K352" s="1"/>
  <c r="K12" s="1"/>
  <c r="H190"/>
  <c r="F190" s="1"/>
  <c r="F334"/>
  <c r="N362"/>
  <c r="G330"/>
  <c r="M322"/>
  <c r="G178"/>
  <c r="N365"/>
  <c r="N353"/>
  <c r="N13" s="1"/>
  <c r="L373"/>
  <c r="F338"/>
  <c r="G338"/>
  <c r="O318"/>
  <c r="M227"/>
  <c r="L227"/>
  <c r="H239"/>
  <c r="F143"/>
  <c r="L313"/>
  <c r="L316"/>
  <c r="L364"/>
  <c r="L352" s="1"/>
  <c r="L12"/>
  <c r="I323"/>
  <c r="N227"/>
  <c r="N361"/>
  <c r="J228"/>
  <c r="K363"/>
  <c r="N364"/>
  <c r="J230"/>
  <c r="I233"/>
  <c r="G245"/>
  <c r="M368"/>
  <c r="G247"/>
  <c r="L314"/>
  <c r="O370"/>
  <c r="M324"/>
  <c r="F332"/>
  <c r="N324"/>
  <c r="L336"/>
  <c r="G73"/>
  <c r="O324"/>
  <c r="G264"/>
  <c r="J368"/>
  <c r="H228"/>
  <c r="F254"/>
  <c r="O378"/>
  <c r="G87"/>
  <c r="I82"/>
  <c r="G240"/>
  <c r="F228"/>
  <c r="N349"/>
  <c r="H361"/>
  <c r="H227"/>
  <c r="F363"/>
  <c r="H349"/>
  <c r="M250"/>
  <c r="M378"/>
  <c r="M14"/>
  <c r="K233"/>
  <c r="O359"/>
  <c r="O19" s="1"/>
  <c r="I381"/>
  <c r="K229"/>
  <c r="N237"/>
  <c r="M377"/>
  <c r="M236"/>
  <c r="J236"/>
  <c r="K237"/>
  <c r="M231"/>
  <c r="H370"/>
  <c r="K228"/>
  <c r="F253"/>
  <c r="K370"/>
  <c r="L233"/>
  <c r="L376"/>
  <c r="K375"/>
  <c r="J231"/>
  <c r="O375"/>
  <c r="L381"/>
  <c r="L229"/>
  <c r="H367"/>
  <c r="I377"/>
  <c r="H94"/>
  <c r="F94" s="1"/>
  <c r="I366"/>
  <c r="G244"/>
  <c r="T398"/>
  <c r="P409"/>
  <c r="Z398"/>
  <c r="N398"/>
  <c r="R409"/>
  <c r="X409"/>
  <c r="F409"/>
  <c r="H409"/>
  <c r="H398"/>
  <c r="V398"/>
  <c r="F398"/>
  <c r="R398"/>
  <c r="Z409"/>
  <c r="J409"/>
  <c r="L398"/>
  <c r="V409"/>
  <c r="H318"/>
  <c r="H366"/>
  <c r="H380"/>
  <c r="F258"/>
  <c r="Z408"/>
  <c r="J397"/>
  <c r="F397"/>
  <c r="J408"/>
  <c r="V397"/>
  <c r="V408"/>
  <c r="F408"/>
  <c r="H397"/>
  <c r="R397"/>
  <c r="P408"/>
  <c r="Z397"/>
  <c r="H408"/>
  <c r="T408"/>
  <c r="P397"/>
  <c r="L397"/>
  <c r="N408"/>
  <c r="R408"/>
  <c r="T397"/>
  <c r="N397"/>
  <c r="L408"/>
  <c r="H232"/>
  <c r="F232" s="1"/>
  <c r="P393"/>
  <c r="F404"/>
  <c r="T393"/>
  <c r="L404"/>
  <c r="J404"/>
  <c r="H250"/>
  <c r="Z404"/>
  <c r="H393"/>
  <c r="R393"/>
  <c r="J393"/>
  <c r="L393"/>
  <c r="N404"/>
  <c r="H404"/>
  <c r="V404"/>
  <c r="N393"/>
  <c r="H378"/>
  <c r="F378" s="1"/>
  <c r="V393"/>
  <c r="X404"/>
  <c r="F393"/>
  <c r="R404"/>
  <c r="X393"/>
  <c r="F257"/>
  <c r="H354"/>
  <c r="H14" s="1"/>
  <c r="S36" i="2" l="1"/>
  <c r="G370" i="1"/>
  <c r="K358"/>
  <c r="K18" s="1"/>
  <c r="G18" s="1"/>
  <c r="T406"/>
  <c r="R406"/>
  <c r="X395"/>
  <c r="G324"/>
  <c r="M353"/>
  <c r="M13" s="1"/>
  <c r="H358"/>
  <c r="P406"/>
  <c r="N372"/>
  <c r="N9"/>
  <c r="N350"/>
  <c r="N10" s="1"/>
  <c r="I363"/>
  <c r="I229"/>
  <c r="G229" s="1"/>
  <c r="I361"/>
  <c r="G239"/>
  <c r="I238"/>
  <c r="K154"/>
  <c r="G154" s="1"/>
  <c r="K251"/>
  <c r="G155"/>
  <c r="G329"/>
  <c r="I317"/>
  <c r="G317" s="1"/>
  <c r="K313"/>
  <c r="K324"/>
  <c r="M336"/>
  <c r="M376"/>
  <c r="M372" s="1"/>
  <c r="H352"/>
  <c r="F335"/>
  <c r="H323"/>
  <c r="F323" s="1"/>
  <c r="G333"/>
  <c r="I321"/>
  <c r="G243"/>
  <c r="I365"/>
  <c r="N366"/>
  <c r="N354" s="1"/>
  <c r="N14" s="1"/>
  <c r="N232"/>
  <c r="I234"/>
  <c r="I368"/>
  <c r="G249"/>
  <c r="I237"/>
  <c r="K380"/>
  <c r="K234"/>
  <c r="F99"/>
  <c r="H243"/>
  <c r="J350"/>
  <c r="J10" s="1"/>
  <c r="J360"/>
  <c r="M238"/>
  <c r="M361"/>
  <c r="M362"/>
  <c r="M350" s="1"/>
  <c r="M10" s="1"/>
  <c r="M228"/>
  <c r="M226" s="1"/>
  <c r="F251"/>
  <c r="J373"/>
  <c r="I252"/>
  <c r="I22"/>
  <c r="G22" s="1"/>
  <c r="G24"/>
  <c r="F339"/>
  <c r="H315"/>
  <c r="F315" s="1"/>
  <c r="M316"/>
  <c r="M364"/>
  <c r="J324"/>
  <c r="F328"/>
  <c r="M323"/>
  <c r="M371"/>
  <c r="M359" s="1"/>
  <c r="M19" s="1"/>
  <c r="N321"/>
  <c r="N369"/>
  <c r="N357" s="1"/>
  <c r="N17" s="1"/>
  <c r="J321"/>
  <c r="J369"/>
  <c r="I367"/>
  <c r="I319"/>
  <c r="G319" s="1"/>
  <c r="T409"/>
  <c r="L409"/>
  <c r="N409"/>
  <c r="X398"/>
  <c r="O363"/>
  <c r="O351" s="1"/>
  <c r="O11" s="1"/>
  <c r="O229"/>
  <c r="H235"/>
  <c r="F247"/>
  <c r="H369"/>
  <c r="I378"/>
  <c r="G256"/>
  <c r="R36" i="2"/>
  <c r="P11"/>
  <c r="M36"/>
  <c r="H25"/>
  <c r="L226" i="1"/>
  <c r="F395"/>
  <c r="N312"/>
  <c r="G340"/>
  <c r="P417"/>
  <c r="P416" s="1"/>
  <c r="Z403"/>
  <c r="V417"/>
  <c r="V416" s="1"/>
  <c r="F320"/>
  <c r="F154"/>
  <c r="O377"/>
  <c r="G377" s="1"/>
  <c r="U36" i="2"/>
  <c r="H381" i="1"/>
  <c r="H9"/>
  <c r="I231"/>
  <c r="G231" s="1"/>
  <c r="O237"/>
  <c r="G331"/>
  <c r="G246"/>
  <c r="K351"/>
  <c r="K11" s="1"/>
  <c r="N323"/>
  <c r="K336"/>
  <c r="L366"/>
  <c r="L354" s="1"/>
  <c r="L14" s="1"/>
  <c r="F246"/>
  <c r="J351"/>
  <c r="J11" s="1"/>
  <c r="M363"/>
  <c r="M351" s="1"/>
  <c r="M11" s="1"/>
  <c r="F392"/>
  <c r="J317"/>
  <c r="M315"/>
  <c r="M312" s="1"/>
  <c r="O336"/>
  <c r="I336"/>
  <c r="F330"/>
  <c r="F244"/>
  <c r="J323"/>
  <c r="K322"/>
  <c r="F317"/>
  <c r="T396"/>
  <c r="F176"/>
  <c r="P398"/>
  <c r="O238"/>
  <c r="H362"/>
  <c r="L350"/>
  <c r="L10" s="1"/>
  <c r="H238"/>
  <c r="M367"/>
  <c r="M355" s="1"/>
  <c r="M15" s="1"/>
  <c r="M234"/>
  <c r="J371"/>
  <c r="J359" s="1"/>
  <c r="J19" s="1"/>
  <c r="M370"/>
  <c r="M358" s="1"/>
  <c r="M18" s="1"/>
  <c r="J370"/>
  <c r="F370" s="1"/>
  <c r="K383"/>
  <c r="G383" s="1"/>
  <c r="G259"/>
  <c r="L250"/>
  <c r="H58"/>
  <c r="F58" s="1"/>
  <c r="O379"/>
  <c r="F256"/>
  <c r="H377"/>
  <c r="F377" s="1"/>
  <c r="F255"/>
  <c r="L360"/>
  <c r="L349"/>
  <c r="I314"/>
  <c r="G326"/>
  <c r="I362"/>
  <c r="I313"/>
  <c r="G325"/>
  <c r="J313"/>
  <c r="J336"/>
  <c r="N30" i="2"/>
  <c r="N36" s="1"/>
  <c r="V30"/>
  <c r="J366" i="1"/>
  <c r="J318"/>
  <c r="F318" s="1"/>
  <c r="K371"/>
  <c r="G335"/>
  <c r="K323"/>
  <c r="O321"/>
  <c r="O312" s="1"/>
  <c r="O369"/>
  <c r="O357" s="1"/>
  <c r="O17" s="1"/>
  <c r="F347"/>
  <c r="H383"/>
  <c r="G345"/>
  <c r="K381"/>
  <c r="K357" s="1"/>
  <c r="K17" s="1"/>
  <c r="O366"/>
  <c r="O354" s="1"/>
  <c r="O14" s="1"/>
  <c r="O232"/>
  <c r="G232" s="1"/>
  <c r="N233"/>
  <c r="N367"/>
  <c r="N355" s="1"/>
  <c r="N15" s="1"/>
  <c r="J233"/>
  <c r="J367"/>
  <c r="J355" s="1"/>
  <c r="J15" s="1"/>
  <c r="F248"/>
  <c r="H236"/>
  <c r="F236" s="1"/>
  <c r="N370"/>
  <c r="N358" s="1"/>
  <c r="N18" s="1"/>
  <c r="N236"/>
  <c r="J381"/>
  <c r="J235"/>
  <c r="F87"/>
  <c r="H82"/>
  <c r="F82" s="1"/>
  <c r="X403" s="1"/>
  <c r="I142"/>
  <c r="G142" s="1"/>
  <c r="G143"/>
  <c r="G35"/>
  <c r="M34"/>
  <c r="G34" s="1"/>
  <c r="F252"/>
  <c r="H374"/>
  <c r="G49"/>
  <c r="I46"/>
  <c r="G46" s="1"/>
  <c r="H321"/>
  <c r="F333"/>
  <c r="I322"/>
  <c r="G322" s="1"/>
  <c r="G334"/>
  <c r="L321"/>
  <c r="L312" s="1"/>
  <c r="L369"/>
  <c r="L357" s="1"/>
  <c r="L17" s="1"/>
  <c r="L324"/>
  <c r="O362"/>
  <c r="O228"/>
  <c r="O226" s="1"/>
  <c r="J238"/>
  <c r="F240"/>
  <c r="N238"/>
  <c r="N230"/>
  <c r="N226" s="1"/>
  <c r="H237"/>
  <c r="F237" s="1"/>
  <c r="F249"/>
  <c r="H371"/>
  <c r="I369"/>
  <c r="I235"/>
  <c r="G235" s="1"/>
  <c r="O250"/>
  <c r="O374"/>
  <c r="O372" s="1"/>
  <c r="G257"/>
  <c r="I379"/>
  <c r="F227"/>
  <c r="O358"/>
  <c r="O18" s="1"/>
  <c r="G233"/>
  <c r="N352"/>
  <c r="N12" s="1"/>
  <c r="L372"/>
  <c r="K314"/>
  <c r="F326"/>
  <c r="O349"/>
  <c r="G366"/>
  <c r="V406"/>
  <c r="T417"/>
  <c r="T416" s="1"/>
  <c r="O367"/>
  <c r="F322"/>
  <c r="N359"/>
  <c r="N19" s="1"/>
  <c r="F34"/>
  <c r="F214"/>
  <c r="O365"/>
  <c r="O353" s="1"/>
  <c r="O13" s="1"/>
  <c r="N368"/>
  <c r="N356" s="1"/>
  <c r="N16" s="1"/>
  <c r="L383"/>
  <c r="L359" s="1"/>
  <c r="L19" s="1"/>
  <c r="O382"/>
  <c r="G260"/>
  <c r="M380"/>
  <c r="M356" s="1"/>
  <c r="M16" s="1"/>
  <c r="G258"/>
  <c r="I376"/>
  <c r="G255"/>
  <c r="H379"/>
  <c r="F379" s="1"/>
  <c r="H356"/>
  <c r="H233"/>
  <c r="F233" s="1"/>
  <c r="I230"/>
  <c r="G230" s="1"/>
  <c r="G254"/>
  <c r="I371"/>
  <c r="F239"/>
  <c r="G82"/>
  <c r="I253"/>
  <c r="H336"/>
  <c r="H316"/>
  <c r="F316" s="1"/>
  <c r="L238"/>
  <c r="H314"/>
  <c r="K238"/>
  <c r="J353"/>
  <c r="J13" s="1"/>
  <c r="F142"/>
  <c r="N234"/>
  <c r="K382"/>
  <c r="G382" s="1"/>
  <c r="F229"/>
  <c r="L414"/>
  <c r="L413" s="1"/>
  <c r="H392"/>
  <c r="G364"/>
  <c r="G341"/>
  <c r="I318"/>
  <c r="G318" s="1"/>
  <c r="K316"/>
  <c r="G316" s="1"/>
  <c r="L368"/>
  <c r="L356" s="1"/>
  <c r="L16" s="1"/>
  <c r="H319"/>
  <c r="F319" s="1"/>
  <c r="H276"/>
  <c r="F276" s="1"/>
  <c r="G300"/>
  <c r="H166"/>
  <c r="F166" s="1"/>
  <c r="F407"/>
  <c r="J398"/>
  <c r="K361"/>
  <c r="J364"/>
  <c r="J352" s="1"/>
  <c r="J12" s="1"/>
  <c r="O236"/>
  <c r="G236" s="1"/>
  <c r="G248"/>
  <c r="M369"/>
  <c r="M357" s="1"/>
  <c r="M17" s="1"/>
  <c r="F260"/>
  <c r="H375"/>
  <c r="F375" s="1"/>
  <c r="G261"/>
  <c r="J382"/>
  <c r="F382" s="1"/>
  <c r="J380"/>
  <c r="F380" s="1"/>
  <c r="J250"/>
  <c r="F250" s="1"/>
  <c r="N376"/>
  <c r="I352"/>
  <c r="N250"/>
  <c r="J36" i="2"/>
  <c r="F241" i="1"/>
  <c r="X400" l="1"/>
  <c r="G369"/>
  <c r="I357"/>
  <c r="I350"/>
  <c r="G362"/>
  <c r="H350"/>
  <c r="F362"/>
  <c r="H360"/>
  <c r="F360" s="1"/>
  <c r="I356"/>
  <c r="G368"/>
  <c r="I353"/>
  <c r="G365"/>
  <c r="T414"/>
  <c r="T413" s="1"/>
  <c r="V414"/>
  <c r="V413" s="1"/>
  <c r="N417"/>
  <c r="N416" s="1"/>
  <c r="J414"/>
  <c r="J413" s="1"/>
  <c r="N414"/>
  <c r="N413" s="1"/>
  <c r="H414"/>
  <c r="H413" s="1"/>
  <c r="P414"/>
  <c r="P413" s="1"/>
  <c r="X417"/>
  <c r="X416" s="1"/>
  <c r="X414"/>
  <c r="X413" s="1"/>
  <c r="R417"/>
  <c r="R416" s="1"/>
  <c r="F417"/>
  <c r="F416" s="1"/>
  <c r="R414"/>
  <c r="R413" s="1"/>
  <c r="L417"/>
  <c r="L416" s="1"/>
  <c r="J417"/>
  <c r="J416" s="1"/>
  <c r="F414"/>
  <c r="F413" s="1"/>
  <c r="F374"/>
  <c r="H372"/>
  <c r="F372" s="1"/>
  <c r="G313"/>
  <c r="I312"/>
  <c r="L348"/>
  <c r="L9"/>
  <c r="L8" s="1"/>
  <c r="X396"/>
  <c r="F369"/>
  <c r="H357"/>
  <c r="K373"/>
  <c r="K250"/>
  <c r="K227"/>
  <c r="G251"/>
  <c r="I360"/>
  <c r="G361"/>
  <c r="I349"/>
  <c r="K360"/>
  <c r="K349"/>
  <c r="G253"/>
  <c r="I375"/>
  <c r="G375" s="1"/>
  <c r="P30" i="2"/>
  <c r="P36" s="1"/>
  <c r="V36"/>
  <c r="T395" i="1"/>
  <c r="P395"/>
  <c r="N406"/>
  <c r="H406"/>
  <c r="Z395"/>
  <c r="Z406"/>
  <c r="H395"/>
  <c r="H389" s="1"/>
  <c r="V395"/>
  <c r="J395"/>
  <c r="X406"/>
  <c r="J406"/>
  <c r="N395"/>
  <c r="R395"/>
  <c r="L406"/>
  <c r="L395"/>
  <c r="G378"/>
  <c r="I354"/>
  <c r="I355"/>
  <c r="G367"/>
  <c r="J372"/>
  <c r="J349"/>
  <c r="F373"/>
  <c r="M349"/>
  <c r="M360"/>
  <c r="H365"/>
  <c r="F243"/>
  <c r="H231"/>
  <c r="F352"/>
  <c r="H12"/>
  <c r="F12" s="1"/>
  <c r="Z414"/>
  <c r="Z413" s="1"/>
  <c r="O355"/>
  <c r="O15" s="1"/>
  <c r="K359"/>
  <c r="K19" s="1"/>
  <c r="J357"/>
  <c r="J17" s="1"/>
  <c r="M352"/>
  <c r="M12" s="1"/>
  <c r="F364"/>
  <c r="K312"/>
  <c r="H417"/>
  <c r="H416" s="1"/>
  <c r="H351"/>
  <c r="F367"/>
  <c r="L392"/>
  <c r="L389" s="1"/>
  <c r="G376"/>
  <c r="F368"/>
  <c r="N392"/>
  <c r="G314"/>
  <c r="F238"/>
  <c r="G336"/>
  <c r="J392"/>
  <c r="J389" s="1"/>
  <c r="F381"/>
  <c r="R403"/>
  <c r="F324"/>
  <c r="G237"/>
  <c r="G321"/>
  <c r="F406"/>
  <c r="N360"/>
  <c r="G315"/>
  <c r="H355"/>
  <c r="G352"/>
  <c r="I12"/>
  <c r="G12" s="1"/>
  <c r="Z407"/>
  <c r="Z400" s="1"/>
  <c r="V407"/>
  <c r="H407"/>
  <c r="J407"/>
  <c r="J396"/>
  <c r="P396"/>
  <c r="Z396"/>
  <c r="T407"/>
  <c r="N396"/>
  <c r="V396"/>
  <c r="F396"/>
  <c r="F389" s="1"/>
  <c r="P407"/>
  <c r="N407"/>
  <c r="L396"/>
  <c r="L407"/>
  <c r="H396"/>
  <c r="R407"/>
  <c r="X407"/>
  <c r="R396"/>
  <c r="F314"/>
  <c r="H312"/>
  <c r="F312" s="1"/>
  <c r="I359"/>
  <c r="G371"/>
  <c r="H16"/>
  <c r="O9"/>
  <c r="H359"/>
  <c r="F371"/>
  <c r="L403"/>
  <c r="L400" s="1"/>
  <c r="T392"/>
  <c r="T389" s="1"/>
  <c r="N403"/>
  <c r="H403"/>
  <c r="H400" s="1"/>
  <c r="J403"/>
  <c r="R392"/>
  <c r="R389" s="1"/>
  <c r="V403"/>
  <c r="V400" s="1"/>
  <c r="V392"/>
  <c r="V389" s="1"/>
  <c r="X392"/>
  <c r="X389" s="1"/>
  <c r="F403"/>
  <c r="F400" s="1"/>
  <c r="Z392"/>
  <c r="Z389" s="1"/>
  <c r="P403"/>
  <c r="P400" s="1"/>
  <c r="J354"/>
  <c r="F366"/>
  <c r="J312"/>
  <c r="F313"/>
  <c r="I250"/>
  <c r="G250" s="1"/>
  <c r="I228"/>
  <c r="G252"/>
  <c r="I374"/>
  <c r="K356"/>
  <c r="K16" s="1"/>
  <c r="G380"/>
  <c r="G363"/>
  <c r="H18"/>
  <c r="F18" s="1"/>
  <c r="F321"/>
  <c r="N8"/>
  <c r="G358"/>
  <c r="G379"/>
  <c r="O360"/>
  <c r="F336"/>
  <c r="O350"/>
  <c r="O10" s="1"/>
  <c r="F383"/>
  <c r="G323"/>
  <c r="J358"/>
  <c r="J18" s="1"/>
  <c r="J356"/>
  <c r="J16" s="1"/>
  <c r="Z417"/>
  <c r="Z416" s="1"/>
  <c r="P392"/>
  <c r="F235"/>
  <c r="G234"/>
  <c r="G238"/>
  <c r="N348"/>
  <c r="G381"/>
  <c r="T403"/>
  <c r="T400" s="1"/>
  <c r="G228" l="1"/>
  <c r="I226"/>
  <c r="F231"/>
  <c r="H226"/>
  <c r="F226" s="1"/>
  <c r="M9"/>
  <c r="M8" s="1"/>
  <c r="M348"/>
  <c r="H17"/>
  <c r="F17" s="1"/>
  <c r="F357"/>
  <c r="I16"/>
  <c r="G16" s="1"/>
  <c r="G356"/>
  <c r="J14"/>
  <c r="F14" s="1"/>
  <c r="F354"/>
  <c r="I19"/>
  <c r="G19" s="1"/>
  <c r="G359"/>
  <c r="F355"/>
  <c r="H15"/>
  <c r="F15" s="1"/>
  <c r="K9"/>
  <c r="K8" s="1"/>
  <c r="K348"/>
  <c r="K372"/>
  <c r="G373"/>
  <c r="F350"/>
  <c r="H10"/>
  <c r="H348"/>
  <c r="G374"/>
  <c r="I372"/>
  <c r="G372" s="1"/>
  <c r="H11"/>
  <c r="F11" s="1"/>
  <c r="F351"/>
  <c r="H353"/>
  <c r="F365"/>
  <c r="J348"/>
  <c r="J9"/>
  <c r="F349"/>
  <c r="I14"/>
  <c r="G14" s="1"/>
  <c r="G354"/>
  <c r="G353"/>
  <c r="I13"/>
  <c r="G13" s="1"/>
  <c r="G357"/>
  <c r="I17"/>
  <c r="G17" s="1"/>
  <c r="N389"/>
  <c r="J400"/>
  <c r="O8"/>
  <c r="G360"/>
  <c r="P389"/>
  <c r="I351"/>
  <c r="O348"/>
  <c r="R400"/>
  <c r="G312"/>
  <c r="F359"/>
  <c r="H19"/>
  <c r="F19" s="1"/>
  <c r="I15"/>
  <c r="G15" s="1"/>
  <c r="G355"/>
  <c r="G349"/>
  <c r="I9"/>
  <c r="I348"/>
  <c r="G348" s="1"/>
  <c r="K226"/>
  <c r="G227"/>
  <c r="I10"/>
  <c r="G10" s="1"/>
  <c r="G350"/>
  <c r="F16"/>
  <c r="F358"/>
  <c r="N400"/>
  <c r="F356"/>
  <c r="F10" l="1"/>
  <c r="J8"/>
  <c r="F9"/>
  <c r="I11"/>
  <c r="G11" s="1"/>
  <c r="G351"/>
  <c r="F353"/>
  <c r="H13"/>
  <c r="F13" s="1"/>
  <c r="I8"/>
  <c r="G8" s="1"/>
  <c r="G9"/>
  <c r="F348"/>
  <c r="G226"/>
  <c r="H8" l="1"/>
  <c r="F8" s="1"/>
</calcChain>
</file>

<file path=xl/sharedStrings.xml><?xml version="1.0" encoding="utf-8"?>
<sst xmlns="http://schemas.openxmlformats.org/spreadsheetml/2006/main" count="866" uniqueCount="152">
  <si>
    <t>№ п/п</t>
  </si>
  <si>
    <t>наименование целей, задач, мероприятий подпрограммы</t>
  </si>
  <si>
    <t>Сроки исполнения</t>
  </si>
  <si>
    <t>Объем финансирования (тыс. руб.)</t>
  </si>
  <si>
    <t>В том числе за счет средств</t>
  </si>
  <si>
    <t>местного бюджеа</t>
  </si>
  <si>
    <t>федерального бюджета</t>
  </si>
  <si>
    <t>ответственный исполнитель, соисполнители</t>
  </si>
  <si>
    <t>Всего</t>
  </si>
  <si>
    <t>2015 год</t>
  </si>
  <si>
    <t>2016 год</t>
  </si>
  <si>
    <t>2017 год</t>
  </si>
  <si>
    <t>2018 год</t>
  </si>
  <si>
    <t>2019 год</t>
  </si>
  <si>
    <t>внебюджетных источников</t>
  </si>
  <si>
    <t xml:space="preserve">потребность </t>
  </si>
  <si>
    <t>утверждено</t>
  </si>
  <si>
    <t>Всего ПИР</t>
  </si>
  <si>
    <t>Всего СМР</t>
  </si>
  <si>
    <t>Разработка проектно-сметной документации</t>
  </si>
  <si>
    <t>Строительно-монтажные работы</t>
  </si>
  <si>
    <t>1.1.1</t>
  </si>
  <si>
    <t>1.2.1</t>
  </si>
  <si>
    <t>1</t>
  </si>
  <si>
    <t xml:space="preserve">
</t>
  </si>
  <si>
    <t>Итого по задаче 2, в т.ч.:</t>
  </si>
  <si>
    <t>ИТОГО по подпрограмме в т.ч.:</t>
  </si>
  <si>
    <t>Цель подпрограммы: Обеспечение защищенности населения и объектов экономики от негативного воздействия поверхностных вод</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</si>
  <si>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</si>
  <si>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</si>
  <si>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</si>
  <si>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Расчет индикаторов</t>
  </si>
  <si>
    <t>Увеличение протяженности объектов инженерной защиты МО "Город Томск" (ПОТРЕБНОСТЬ)</t>
  </si>
  <si>
    <t>Увеличение протяженности объектов инженерной защиты МО "Город Томск" (Утверждено)</t>
  </si>
  <si>
    <t>Протяженность объектов инженерной защиты приведенные в нормативное состояние МО "Город Томск" (ПОТРЕБНОСТЬ)</t>
  </si>
  <si>
    <t>Протяженность объектов инженерной защиты приведенные в нормативное состояние МО "Город Томск" (Утверждено)</t>
  </si>
  <si>
    <t>Капитальный ремонт ограждающей дамбы по ул. Московский тракт 113/1</t>
  </si>
  <si>
    <t xml:space="preserve">областного бюджета </t>
  </si>
  <si>
    <t>Код бюджетной классификации (КЦСР, КВР)</t>
  </si>
  <si>
    <t>08 5 01 40010 414
08 5 01 SИ983 414</t>
  </si>
  <si>
    <t>08 5 01 00099 414
08 5 01 40010 414</t>
  </si>
  <si>
    <t>Строительство ледозащитного сооружения в д. Эушта г.Томска для защиты жилых домов в период паводка (решение судов)</t>
  </si>
  <si>
    <t>Защита территории г. Томска на правом берегу р. Томи от коммунального моста до устья р.Ушайка от негативного воздействия вод  ПИР (Государственной программы "Воспроизводство и использование природных ресурсов Томской области)</t>
  </si>
  <si>
    <t>1.1.2.</t>
  </si>
  <si>
    <t>1.1.4.</t>
  </si>
  <si>
    <t>1.1.6.</t>
  </si>
  <si>
    <t>1.1.3.</t>
  </si>
  <si>
    <t>1.1.5.</t>
  </si>
  <si>
    <t>1.1.7.</t>
  </si>
  <si>
    <t>1.1.8.</t>
  </si>
  <si>
    <t>Протяженность, км.</t>
  </si>
  <si>
    <t>1.1.1.</t>
  </si>
  <si>
    <t>1.2.1.</t>
  </si>
  <si>
    <t>Итого по задаче 1,  в т.ч.:</t>
  </si>
  <si>
    <t>Инженерно-геологическое обследование склона, примыкающего к торцевой части многоквартирного дома по адресу: г. Томск, ул. Бирюкова, 11</t>
  </si>
  <si>
    <t>2020 год</t>
  </si>
  <si>
    <t>Строительство защитного сооружения вдоль ул. Лермонтова на реке Ушайка в  г. Томске</t>
  </si>
  <si>
    <t>1.2.2.</t>
  </si>
  <si>
    <t xml:space="preserve">08 5 01 40010 414
</t>
  </si>
  <si>
    <t>1.2.2</t>
  </si>
  <si>
    <t>Крепление левобережной части подхода к Каменному мосту на реке Ушайка по пер. Пионерскому в г. Томске (строительство подпорной стены)</t>
  </si>
  <si>
    <t>08 5 01 40010 414</t>
  </si>
  <si>
    <t>2021 год</t>
  </si>
  <si>
    <t>2022 год</t>
  </si>
  <si>
    <t>2023 год</t>
  </si>
  <si>
    <t>2024 год</t>
  </si>
  <si>
    <t>2025 год</t>
  </si>
  <si>
    <t>1.1.5</t>
  </si>
  <si>
    <t>Аварийные противооползневые мероприятия на правом берегу реки Томи в г. Томске.
Аварийные противооползневые мероприятия на правом берегу р. Томи в г. Томске.
Аварийно-восстановительные работы дренажных горных выработок восточного направления и поверхностной инфраструктуры на правом берегу р. Томи в г. Томске</t>
  </si>
  <si>
    <t>Берегоукрепление правого берега Томи в г. Томске (от Коммунального моста до Лагерного сада) .
Берегоукрепление правого берега Томи в г. Томске (от коммунального моста до Лагерного сада). 1 этап. Сооружения противооползневые, благоустройство в районе расположения памятника природы областного значения "Классические геологические обнажения под Лагерным садом на правом берегу р. Томи"</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</si>
  <si>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</si>
  <si>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</si>
  <si>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1.1.9.</t>
  </si>
  <si>
    <t>1.1.10.</t>
  </si>
  <si>
    <t>Департамент городского хозяйства администрации Города Томска</t>
  </si>
  <si>
    <t xml:space="preserve">Приложение 3 к подпрограмме «Инженерная защита территорий на 2015-2025 годы"
</t>
  </si>
  <si>
    <t>Перечень мероприятий и ресурсное обеспечение подпрограммы "Инженерная защита территории на 2015-2025 годы"</t>
  </si>
  <si>
    <t>план</t>
  </si>
  <si>
    <t>Предпроектная разработка вариантов внешнего энергоснабжения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(остатки прошлых лет)</t>
  </si>
  <si>
    <t>Основное мероприятие  "Обеспечение защищенности населения и объектов экономики от негативного воздействия поверхностных вод"</t>
  </si>
  <si>
    <t>Мероприятияе 1. Подготовка проектной документации на строительство сооружений инженерной защиты муниципального образования «Город Томск»</t>
  </si>
  <si>
    <t xml:space="preserve">Задача 2 Повышение эксплуатационной надежности объектов инженерной защиты (гидротехнических сооружений) муниципального образования «Город Томск»  путем их приведения к безопасному техническому  состоянию </t>
  </si>
  <si>
    <t>Задача 1  Строительство сооружений инженерной защиты муниципального образования «Город Томск»</t>
  </si>
  <si>
    <t>Мероприятие 1 Подготовка проектной документации на повышение эксплуатационной надежности объектов инженерной защиты
Мероприятие 2 Капитальный ремонт объектов инженерной защиты</t>
  </si>
  <si>
    <t>Берегоукрепление вдоль ул.  Б. Хмельницкого в Городе Томске  (пос. Степановка)</t>
  </si>
  <si>
    <t>Приложение 4</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</si>
  <si>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</si>
  <si>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</si>
  <si>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</si>
  <si>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</si>
  <si>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</si>
  <si>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</si>
  <si>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</si>
  <si>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</si>
  <si>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</si>
  <si>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</si>
  <si>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2020год</t>
  </si>
  <si>
    <t>19</t>
  </si>
  <si>
    <t>20</t>
  </si>
  <si>
    <t>21</t>
  </si>
  <si>
    <t>22</t>
  </si>
  <si>
    <t>23</t>
  </si>
  <si>
    <t>24</t>
  </si>
  <si>
    <t>Берегоукрепление вдоль ул.  Б. Хмельницкого в г. Томске в составе гидротехнического сооружения Ограждающая дамба г. Томска (пос. Степановка)</t>
  </si>
  <si>
    <t>Строительство</t>
  </si>
  <si>
    <t>Департамент капитального строительства</t>
  </si>
  <si>
    <t>580 м.</t>
  </si>
  <si>
    <t>2021 г.</t>
  </si>
  <si>
    <t xml:space="preserve"> -</t>
  </si>
  <si>
    <t>ПИР</t>
  </si>
  <si>
    <t>СМР</t>
  </si>
  <si>
    <t>-</t>
  </si>
  <si>
    <t>Разработка проектной и рабочей документации, инженерно-геодезические изыскания, топографо-геодезические работы, визуальное обследование</t>
  </si>
  <si>
    <t>931 м.</t>
  </si>
  <si>
    <t>Cтроительный контроль и авторский надзор</t>
  </si>
  <si>
    <t xml:space="preserve">Берегоукрепление правого берега Томи в г. Томске (от Коммунального моста до Лагерного сада) </t>
  </si>
  <si>
    <t>Разработка проектной и рабочей документации, топографическая съемка</t>
  </si>
  <si>
    <t>600 м.</t>
  </si>
  <si>
    <t>2022 г.</t>
  </si>
  <si>
    <t>Инженерно-геодезические изыскания по объекту</t>
  </si>
  <si>
    <t xml:space="preserve">          -</t>
  </si>
  <si>
    <t>Проектно-изыскательские работы</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</si>
  <si>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</si>
  <si>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 xml:space="preserve"> выполнение дополнительных инженерных изысканий</t>
  </si>
  <si>
    <t>инженерно-геодезические изыскания по объекту</t>
  </si>
  <si>
    <t>проектно-изыскательские работы</t>
  </si>
  <si>
    <t>Предпроектная разработка вариантов внешнего энергосбережения</t>
  </si>
  <si>
    <t>строительно-монтажные работы</t>
  </si>
  <si>
    <t>0,34 км.</t>
  </si>
  <si>
    <t xml:space="preserve">строительный контроль </t>
  </si>
  <si>
    <t>Строительный контроль</t>
  </si>
  <si>
    <t>авторский надзор</t>
  </si>
  <si>
    <t>Авторский контроль</t>
  </si>
  <si>
    <t>работы по обследованию и инженерным изысканиям</t>
  </si>
  <si>
    <t>Строительство защитного сооружения вдоль ул. Лермонтова на реке Ушайка в г. Томске</t>
  </si>
  <si>
    <t>0,335 км.</t>
  </si>
  <si>
    <t xml:space="preserve">выполнение инженерно-геодезических изысканий </t>
  </si>
  <si>
    <t>выполнение работ по обследованию объекта</t>
  </si>
  <si>
    <t>1 шт.</t>
  </si>
  <si>
    <t>25</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</si>
  <si>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</si>
  <si>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 xml:space="preserve">к подпрограмме «Инженерная защита территорий на 2015-2025 годы» </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</si>
  <si>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</si>
  <si>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</si>
  <si>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</si>
  <si>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</si>
  <si>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</si>
  <si>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</si>
  <si>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Аварийные противооползневые мероприятия на правом берегу реки Томи в г. Томске</t>
  </si>
  <si>
    <t>Подпорная стенка, расположенная по адресу ул. Бирюкова, 15г</t>
  </si>
  <si>
    <t>Инженерные изыскания</t>
  </si>
  <si>
    <t>строительство</t>
  </si>
</sst>
</file>

<file path=xl/styles.xml><?xml version="1.0" encoding="utf-8"?>
<styleSheet xmlns="http://schemas.openxmlformats.org/spreadsheetml/2006/main">
  <numFmts count="1">
    <numFmt numFmtId="164" formatCode="#,##0.0"/>
  </numFmts>
  <fonts count="7">
    <font>
      <sz val="11"/>
      <color theme="1"/>
      <name val="Calibri"/>
      <family val="2"/>
      <charset val="204"/>
      <scheme val="minor"/>
    </font>
    <font>
      <sz val="11"/>
      <name val="Times New Roman"/>
      <family val="1"/>
      <charset val="204"/>
    </font>
    <font>
      <b/>
      <sz val="11"/>
      <name val="Times New Roman"/>
      <family val="1"/>
      <charset val="204"/>
    </font>
    <font>
      <b/>
      <sz val="14"/>
      <name val="Times New Roman"/>
      <family val="1"/>
      <charset val="204"/>
    </font>
    <font>
      <sz val="14"/>
      <name val="Times New Roman"/>
      <family val="1"/>
      <charset val="204"/>
    </font>
    <font>
      <sz val="16"/>
      <name val="Times New Roman"/>
      <family val="1"/>
      <charset val="204"/>
    </font>
    <font>
      <sz val="14"/>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321">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0" xfId="0" applyFont="1" applyFill="1"/>
    <xf numFmtId="0" fontId="2" fillId="2" borderId="2" xfId="0"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0" fontId="1" fillId="2" borderId="2" xfId="0" applyFont="1" applyFill="1" applyBorder="1" applyAlignment="1">
      <alignment horizontal="right" wrapText="1"/>
    </xf>
    <xf numFmtId="164" fontId="1" fillId="2" borderId="3" xfId="0" applyNumberFormat="1" applyFont="1" applyFill="1" applyBorder="1" applyAlignment="1">
      <alignment horizontal="right" vertical="center" wrapText="1"/>
    </xf>
    <xf numFmtId="164" fontId="1" fillId="2" borderId="4" xfId="0" applyNumberFormat="1" applyFont="1" applyFill="1" applyBorder="1" applyAlignment="1">
      <alignment horizontal="right" wrapText="1"/>
    </xf>
    <xf numFmtId="0" fontId="1" fillId="2" borderId="2" xfId="0" applyFont="1" applyFill="1" applyBorder="1" applyAlignment="1">
      <alignment horizontal="right" vertical="top" wrapText="1"/>
    </xf>
    <xf numFmtId="164" fontId="1" fillId="2" borderId="3" xfId="0" applyNumberFormat="1" applyFont="1" applyFill="1" applyBorder="1" applyAlignment="1">
      <alignment horizontal="right" vertical="top" wrapText="1"/>
    </xf>
    <xf numFmtId="164" fontId="1" fillId="2" borderId="4" xfId="0" applyNumberFormat="1" applyFont="1" applyFill="1" applyBorder="1" applyAlignment="1">
      <alignment horizontal="right" vertical="top" wrapText="1"/>
    </xf>
    <xf numFmtId="164" fontId="1" fillId="2" borderId="0" xfId="0" applyNumberFormat="1" applyFont="1" applyFill="1"/>
    <xf numFmtId="164" fontId="2" fillId="2" borderId="4" xfId="0" applyNumberFormat="1" applyFont="1" applyFill="1" applyBorder="1" applyAlignment="1">
      <alignment horizontal="right" vertical="center" wrapText="1"/>
    </xf>
    <xf numFmtId="0" fontId="1" fillId="2" borderId="2" xfId="0" applyFont="1" applyFill="1" applyBorder="1" applyAlignment="1">
      <alignment horizontal="right" vertical="center" wrapText="1"/>
    </xf>
    <xf numFmtId="164" fontId="1" fillId="2" borderId="4" xfId="0" applyNumberFormat="1" applyFont="1" applyFill="1" applyBorder="1" applyAlignment="1">
      <alignment horizontal="right" vertical="center" wrapText="1"/>
    </xf>
    <xf numFmtId="0" fontId="2" fillId="2" borderId="4" xfId="0" applyFont="1" applyFill="1" applyBorder="1" applyAlignment="1">
      <alignment horizontal="right" vertical="center" wrapText="1"/>
    </xf>
    <xf numFmtId="0" fontId="1" fillId="2" borderId="4" xfId="0" applyFont="1" applyFill="1" applyBorder="1" applyAlignment="1">
      <alignment horizontal="left" vertical="top" wrapText="1"/>
    </xf>
    <xf numFmtId="0" fontId="1" fillId="2" borderId="4" xfId="0" applyFont="1" applyFill="1" applyBorder="1" applyAlignment="1">
      <alignment horizontal="right" wrapText="1"/>
    </xf>
    <xf numFmtId="0" fontId="1" fillId="2" borderId="4" xfId="0" applyFont="1" applyFill="1" applyBorder="1" applyAlignment="1">
      <alignment horizontal="center" vertical="top" wrapText="1"/>
    </xf>
    <xf numFmtId="0" fontId="1" fillId="2" borderId="4" xfId="0" applyFont="1" applyFill="1" applyBorder="1" applyAlignment="1">
      <alignment horizontal="right" vertical="center" wrapText="1"/>
    </xf>
    <xf numFmtId="0" fontId="1" fillId="2" borderId="4" xfId="0" applyFont="1" applyFill="1" applyBorder="1" applyAlignment="1">
      <alignment horizontal="center" vertical="center" wrapText="1"/>
    </xf>
    <xf numFmtId="164" fontId="2" fillId="2" borderId="4" xfId="0" applyNumberFormat="1" applyFont="1" applyFill="1" applyBorder="1" applyAlignment="1">
      <alignment horizontal="right" wrapText="1"/>
    </xf>
    <xf numFmtId="164" fontId="1" fillId="2" borderId="3"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0" fontId="1" fillId="2" borderId="5" xfId="0" applyFont="1" applyFill="1" applyBorder="1" applyAlignment="1">
      <alignment horizontal="right" wrapText="1"/>
    </xf>
    <xf numFmtId="0" fontId="1" fillId="2" borderId="5" xfId="0" applyFont="1" applyFill="1" applyBorder="1" applyAlignment="1">
      <alignment horizontal="right" vertical="top" wrapText="1"/>
    </xf>
    <xf numFmtId="164" fontId="1" fillId="2" borderId="6" xfId="0" applyNumberFormat="1" applyFont="1" applyFill="1" applyBorder="1" applyAlignment="1">
      <alignment horizontal="right" vertical="center" wrapText="1"/>
    </xf>
    <xf numFmtId="0" fontId="2" fillId="2" borderId="3" xfId="0" applyFont="1" applyFill="1" applyBorder="1" applyAlignment="1">
      <alignment horizontal="right" vertical="center" wrapText="1"/>
    </xf>
    <xf numFmtId="2" fontId="1" fillId="2" borderId="7" xfId="0" applyNumberFormat="1" applyFont="1" applyFill="1" applyBorder="1" applyAlignment="1">
      <alignment horizontal="right" vertical="center" wrapText="1"/>
    </xf>
    <xf numFmtId="0" fontId="1" fillId="2" borderId="4" xfId="0" applyFont="1" applyFill="1" applyBorder="1" applyAlignment="1">
      <alignment horizontal="right" vertical="top" wrapText="1"/>
    </xf>
    <xf numFmtId="2" fontId="1" fillId="2" borderId="8" xfId="0" applyNumberFormat="1" applyFont="1" applyFill="1" applyBorder="1" applyAlignment="1">
      <alignment horizontal="right" vertical="center" wrapText="1"/>
    </xf>
    <xf numFmtId="1" fontId="2" fillId="2" borderId="9"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top" wrapText="1"/>
    </xf>
    <xf numFmtId="1" fontId="2" fillId="2" borderId="2" xfId="0" applyNumberFormat="1" applyFont="1" applyFill="1" applyBorder="1" applyAlignment="1">
      <alignment horizontal="right" vertical="center" wrapText="1"/>
    </xf>
    <xf numFmtId="4" fontId="2" fillId="2" borderId="8" xfId="0" applyNumberFormat="1" applyFont="1" applyFill="1" applyBorder="1" applyAlignment="1">
      <alignment horizontal="right" vertical="top" wrapText="1"/>
    </xf>
    <xf numFmtId="1" fontId="2" fillId="2" borderId="4" xfId="0" applyNumberFormat="1" applyFont="1" applyFill="1" applyBorder="1" applyAlignment="1">
      <alignment horizontal="right" vertical="center" wrapText="1"/>
    </xf>
    <xf numFmtId="164" fontId="2" fillId="2" borderId="0" xfId="0" applyNumberFormat="1" applyFont="1" applyFill="1"/>
    <xf numFmtId="0" fontId="2" fillId="2" borderId="2" xfId="0" applyFont="1" applyFill="1" applyBorder="1" applyAlignment="1">
      <alignment horizontal="right" wrapText="1"/>
    </xf>
    <xf numFmtId="0" fontId="2" fillId="2" borderId="4" xfId="0" applyFont="1" applyFill="1" applyBorder="1" applyAlignment="1">
      <alignment horizontal="right" wrapText="1"/>
    </xf>
    <xf numFmtId="164" fontId="2" fillId="2" borderId="4" xfId="0" applyNumberFormat="1" applyFont="1" applyFill="1" applyBorder="1" applyAlignment="1">
      <alignment horizontal="right" vertical="top" wrapText="1"/>
    </xf>
    <xf numFmtId="2" fontId="2"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right" wrapText="1"/>
    </xf>
    <xf numFmtId="0" fontId="2" fillId="2" borderId="7" xfId="0" applyFont="1" applyFill="1" applyBorder="1" applyAlignment="1">
      <alignment horizontal="right" wrapText="1"/>
    </xf>
    <xf numFmtId="0" fontId="2" fillId="2" borderId="8" xfId="0" applyFont="1" applyFill="1" applyBorder="1" applyAlignment="1">
      <alignment horizontal="right" wrapText="1"/>
    </xf>
    <xf numFmtId="0" fontId="2" fillId="2" borderId="12" xfId="0" applyFont="1" applyFill="1" applyBorder="1" applyAlignment="1">
      <alignment horizontal="right" wrapText="1"/>
    </xf>
    <xf numFmtId="164" fontId="2" fillId="2" borderId="12" xfId="0" applyNumberFormat="1" applyFont="1" applyFill="1" applyBorder="1" applyAlignment="1">
      <alignment horizontal="right" wrapText="1"/>
    </xf>
    <xf numFmtId="164" fontId="2" fillId="2" borderId="12" xfId="0" applyNumberFormat="1" applyFont="1" applyFill="1" applyBorder="1" applyAlignment="1">
      <alignment horizontal="right" vertical="center" wrapText="1"/>
    </xf>
    <xf numFmtId="0" fontId="2" fillId="2" borderId="13" xfId="0" applyFont="1" applyFill="1" applyBorder="1" applyAlignment="1">
      <alignment horizontal="right" wrapText="1"/>
    </xf>
    <xf numFmtId="4" fontId="1" fillId="2" borderId="0" xfId="0" applyNumberFormat="1" applyFont="1" applyFill="1"/>
    <xf numFmtId="0" fontId="3" fillId="2" borderId="0" xfId="0" applyFont="1" applyFill="1" applyAlignment="1">
      <alignment vertical="center"/>
    </xf>
    <xf numFmtId="0" fontId="1" fillId="2" borderId="2" xfId="0" applyFont="1" applyFill="1" applyBorder="1"/>
    <xf numFmtId="2" fontId="1" fillId="2" borderId="8" xfId="0" applyNumberFormat="1" applyFont="1" applyFill="1" applyBorder="1"/>
    <xf numFmtId="0" fontId="1" fillId="2" borderId="4" xfId="0" applyFont="1" applyFill="1" applyBorder="1"/>
    <xf numFmtId="0" fontId="1" fillId="2" borderId="14" xfId="0" applyFont="1" applyFill="1" applyBorder="1"/>
    <xf numFmtId="2" fontId="1" fillId="2" borderId="15" xfId="0" applyNumberFormat="1" applyFont="1" applyFill="1" applyBorder="1"/>
    <xf numFmtId="0" fontId="1" fillId="2" borderId="16" xfId="0" applyFont="1" applyFill="1" applyBorder="1"/>
    <xf numFmtId="2" fontId="1" fillId="2" borderId="8" xfId="0" applyNumberFormat="1" applyFont="1" applyFill="1" applyBorder="1" applyAlignment="1">
      <alignment horizontal="right"/>
    </xf>
    <xf numFmtId="0" fontId="1" fillId="2" borderId="16" xfId="0" applyFont="1" applyFill="1" applyBorder="1" applyAlignment="1">
      <alignment vertical="center"/>
    </xf>
    <xf numFmtId="2" fontId="1" fillId="2" borderId="8" xfId="0" applyNumberFormat="1" applyFont="1" applyFill="1" applyBorder="1" applyAlignment="1">
      <alignment vertical="center"/>
    </xf>
    <xf numFmtId="0" fontId="1" fillId="2" borderId="17" xfId="0" applyFont="1" applyFill="1" applyBorder="1" applyAlignment="1">
      <alignment vertical="center"/>
    </xf>
    <xf numFmtId="2" fontId="1" fillId="2" borderId="7" xfId="0" applyNumberFormat="1" applyFont="1" applyFill="1" applyBorder="1" applyAlignment="1">
      <alignment vertical="center"/>
    </xf>
    <xf numFmtId="0" fontId="1" fillId="2" borderId="18" xfId="0" applyFont="1" applyFill="1" applyBorder="1" applyAlignment="1">
      <alignment vertical="center"/>
    </xf>
    <xf numFmtId="2" fontId="1" fillId="2" borderId="15" xfId="0" applyNumberFormat="1" applyFont="1" applyFill="1" applyBorder="1" applyAlignment="1">
      <alignment vertical="center"/>
    </xf>
    <xf numFmtId="49" fontId="1" fillId="2" borderId="19" xfId="0" applyNumberFormat="1"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6" xfId="0" applyFont="1" applyFill="1" applyBorder="1" applyAlignment="1">
      <alignment horizontal="left" vertical="top" wrapText="1"/>
    </xf>
    <xf numFmtId="4" fontId="1" fillId="2" borderId="10"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0" fontId="2" fillId="2" borderId="12" xfId="0" applyFont="1" applyFill="1" applyBorder="1" applyAlignment="1">
      <alignment horizontal="center" vertical="center" wrapText="1"/>
    </xf>
    <xf numFmtId="0" fontId="3" fillId="2" borderId="22" xfId="0" applyFont="1" applyFill="1" applyBorder="1" applyAlignment="1">
      <alignment vertical="center"/>
    </xf>
    <xf numFmtId="2" fontId="3" fillId="2" borderId="23" xfId="0" applyNumberFormat="1" applyFont="1" applyFill="1" applyBorder="1" applyAlignment="1">
      <alignment vertical="center"/>
    </xf>
    <xf numFmtId="0" fontId="3" fillId="2" borderId="24" xfId="0" applyFont="1" applyFill="1" applyBorder="1" applyAlignment="1">
      <alignment vertical="center"/>
    </xf>
    <xf numFmtId="0" fontId="3" fillId="2" borderId="0" xfId="0" applyFont="1" applyFill="1"/>
    <xf numFmtId="0" fontId="3" fillId="2" borderId="24" xfId="0" applyFont="1" applyFill="1" applyBorder="1" applyAlignment="1">
      <alignment horizontal="center" vertical="center"/>
    </xf>
    <xf numFmtId="2" fontId="3" fillId="2" borderId="23" xfId="0" applyNumberFormat="1" applyFont="1" applyFill="1" applyBorder="1" applyAlignment="1">
      <alignment horizontal="center" vertical="center"/>
    </xf>
    <xf numFmtId="0" fontId="4" fillId="2" borderId="0" xfId="0" applyFont="1" applyFill="1"/>
    <xf numFmtId="164" fontId="1" fillId="3" borderId="4" xfId="0" applyNumberFormat="1" applyFont="1" applyFill="1" applyBorder="1" applyAlignment="1">
      <alignment horizontal="right" wrapText="1"/>
    </xf>
    <xf numFmtId="164" fontId="1" fillId="3" borderId="4" xfId="0" applyNumberFormat="1" applyFont="1" applyFill="1" applyBorder="1" applyAlignment="1">
      <alignment horizontal="right" vertical="center" wrapText="1"/>
    </xf>
    <xf numFmtId="164" fontId="2" fillId="3" borderId="3" xfId="0" applyNumberFormat="1" applyFont="1" applyFill="1" applyBorder="1" applyAlignment="1">
      <alignment horizontal="right" wrapText="1"/>
    </xf>
    <xf numFmtId="0" fontId="1" fillId="2" borderId="4" xfId="0" applyFont="1" applyFill="1" applyBorder="1" applyAlignment="1">
      <alignment vertical="top" wrapText="1"/>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64" fontId="4" fillId="0" borderId="57" xfId="0" applyNumberFormat="1" applyFont="1" applyFill="1" applyBorder="1" applyAlignment="1">
      <alignment horizontal="center" vertical="center" wrapText="1"/>
    </xf>
    <xf numFmtId="164" fontId="4" fillId="0" borderId="58" xfId="0" applyNumberFormat="1" applyFont="1" applyFill="1" applyBorder="1" applyAlignment="1">
      <alignment horizontal="center" vertical="center" wrapText="1"/>
    </xf>
    <xf numFmtId="164" fontId="4" fillId="0" borderId="59" xfId="0" applyNumberFormat="1" applyFont="1" applyFill="1" applyBorder="1" applyAlignment="1">
      <alignment horizontal="center" vertical="center" wrapText="1"/>
    </xf>
    <xf numFmtId="0" fontId="4" fillId="0" borderId="55" xfId="0" applyFont="1" applyFill="1" applyBorder="1" applyAlignment="1">
      <alignment vertical="center" wrapText="1"/>
    </xf>
    <xf numFmtId="164" fontId="4" fillId="0" borderId="60" xfId="0" applyNumberFormat="1" applyFont="1" applyFill="1" applyBorder="1" applyAlignment="1">
      <alignment horizontal="center" vertical="center" wrapText="1"/>
    </xf>
    <xf numFmtId="0" fontId="4" fillId="0" borderId="48" xfId="0" applyFont="1" applyFill="1" applyBorder="1" applyAlignment="1">
      <alignment horizontal="center" vertical="center" wrapText="1"/>
    </xf>
    <xf numFmtId="164" fontId="4" fillId="0" borderId="27"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4" fillId="0" borderId="29" xfId="0" applyFont="1" applyFill="1" applyBorder="1" applyAlignment="1">
      <alignment vertical="center" wrapText="1"/>
    </xf>
    <xf numFmtId="164" fontId="4" fillId="0" borderId="62"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61"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wrapText="1"/>
    </xf>
    <xf numFmtId="164" fontId="4" fillId="0" borderId="37" xfId="0" applyNumberFormat="1" applyFont="1" applyFill="1" applyBorder="1" applyAlignment="1">
      <alignment horizontal="center" vertical="center" wrapText="1"/>
    </xf>
    <xf numFmtId="164" fontId="4" fillId="0" borderId="38"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9" xfId="0" applyFont="1" applyFill="1" applyBorder="1" applyAlignment="1">
      <alignment vertical="center" wrapText="1"/>
    </xf>
    <xf numFmtId="164" fontId="4" fillId="0" borderId="40"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wrapText="1"/>
    </xf>
    <xf numFmtId="0" fontId="4" fillId="0" borderId="35" xfId="0" applyFont="1" applyFill="1" applyBorder="1" applyAlignment="1">
      <alignment vertical="center" wrapText="1"/>
    </xf>
    <xf numFmtId="164" fontId="4" fillId="0" borderId="3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51" xfId="0" applyNumberFormat="1" applyFont="1" applyFill="1" applyBorder="1" applyAlignment="1">
      <alignment horizontal="center" vertical="center" wrapText="1"/>
    </xf>
    <xf numFmtId="0" fontId="4" fillId="0" borderId="63" xfId="0" applyFont="1" applyFill="1" applyBorder="1" applyAlignment="1">
      <alignment vertical="center" wrapText="1"/>
    </xf>
    <xf numFmtId="164" fontId="4" fillId="0" borderId="64"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64" fontId="4" fillId="0" borderId="65" xfId="0" applyNumberFormat="1" applyFont="1" applyFill="1" applyBorder="1" applyAlignment="1">
      <alignment horizontal="center" vertical="center" wrapText="1"/>
    </xf>
    <xf numFmtId="164" fontId="4" fillId="0" borderId="66"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4" fillId="0" borderId="48" xfId="0" applyNumberFormat="1" applyFont="1" applyFill="1" applyBorder="1" applyAlignment="1">
      <alignment horizontal="center" vertical="center" wrapText="1"/>
    </xf>
    <xf numFmtId="164" fontId="4" fillId="0" borderId="41" xfId="0" applyNumberFormat="1" applyFont="1" applyFill="1" applyBorder="1" applyAlignment="1">
      <alignment horizontal="center" vertical="center" wrapText="1"/>
    </xf>
    <xf numFmtId="0" fontId="4" fillId="0" borderId="42" xfId="0" applyFont="1" applyFill="1" applyBorder="1" applyAlignment="1">
      <alignment vertical="center" wrapText="1"/>
    </xf>
    <xf numFmtId="164" fontId="4" fillId="0" borderId="15"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37" xfId="0" applyFont="1" applyFill="1" applyBorder="1" applyAlignment="1">
      <alignment vertical="center" wrapText="1"/>
    </xf>
    <xf numFmtId="164" fontId="4" fillId="0" borderId="43" xfId="0" applyNumberFormat="1"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164" fontId="4" fillId="0" borderId="3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32" xfId="0" applyFont="1" applyFill="1" applyBorder="1" applyAlignment="1">
      <alignment vertical="center" wrapText="1"/>
    </xf>
    <xf numFmtId="164" fontId="4" fillId="0" borderId="33" xfId="0" applyNumberFormat="1" applyFont="1" applyFill="1" applyBorder="1" applyAlignment="1">
      <alignment horizontal="center" vertical="center" wrapText="1"/>
    </xf>
    <xf numFmtId="164" fontId="4" fillId="0" borderId="34" xfId="0" applyNumberFormat="1"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53"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46" xfId="0" applyNumberFormat="1" applyFont="1" applyFill="1" applyBorder="1" applyAlignment="1">
      <alignment horizontal="center" vertical="center" wrapText="1"/>
    </xf>
    <xf numFmtId="0" fontId="4" fillId="0" borderId="47" xfId="0" applyFont="1" applyFill="1" applyBorder="1" applyAlignment="1">
      <alignment vertical="center" wrapText="1"/>
    </xf>
    <xf numFmtId="164" fontId="4" fillId="0" borderId="28" xfId="0" applyNumberFormat="1" applyFont="1" applyFill="1" applyBorder="1" applyAlignment="1">
      <alignment horizontal="center" vertical="center" wrapText="1"/>
    </xf>
    <xf numFmtId="164" fontId="4" fillId="0" borderId="54" xfId="0" applyNumberFormat="1"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8" xfId="0" applyFont="1" applyFill="1" applyBorder="1" applyAlignment="1">
      <alignment vertical="center" wrapText="1"/>
    </xf>
    <xf numFmtId="164" fontId="4" fillId="0" borderId="18" xfId="0" applyNumberFormat="1" applyFont="1" applyFill="1" applyBorder="1" applyAlignment="1">
      <alignment horizontal="center" vertical="center" wrapText="1"/>
    </xf>
    <xf numFmtId="164" fontId="4" fillId="0" borderId="49" xfId="0" applyNumberFormat="1" applyFont="1" applyFill="1" applyBorder="1" applyAlignment="1">
      <alignment horizontal="center" vertical="center" wrapText="1"/>
    </xf>
    <xf numFmtId="0" fontId="4" fillId="0" borderId="4" xfId="0" applyFont="1" applyFill="1" applyBorder="1" applyAlignment="1">
      <alignment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64" fontId="4" fillId="0" borderId="52"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4" fillId="0" borderId="50" xfId="0" applyFont="1" applyFill="1" applyBorder="1" applyAlignment="1">
      <alignment vertical="center" wrapText="1"/>
    </xf>
    <xf numFmtId="164" fontId="4" fillId="0" borderId="10" xfId="0" applyNumberFormat="1" applyFont="1" applyFill="1" applyBorder="1" applyAlignment="1">
      <alignment horizontal="center" vertical="center" wrapText="1"/>
    </xf>
    <xf numFmtId="164" fontId="4" fillId="0" borderId="67" xfId="0" applyNumberFormat="1" applyFont="1" applyFill="1" applyBorder="1" applyAlignment="1">
      <alignment horizontal="center" vertical="center" wrapText="1"/>
    </xf>
    <xf numFmtId="4" fontId="4" fillId="0" borderId="0" xfId="0" applyNumberFormat="1" applyFont="1" applyFill="1"/>
    <xf numFmtId="4" fontId="6" fillId="0" borderId="0" xfId="0" applyNumberFormat="1" applyFont="1" applyFill="1"/>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5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9"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9" xfId="0" applyFont="1" applyFill="1" applyBorder="1" applyAlignment="1">
      <alignment horizontal="center" vertical="center" wrapText="1"/>
    </xf>
    <xf numFmtId="0" fontId="4" fillId="0" borderId="6" xfId="0" applyFont="1" applyFill="1" applyBorder="1" applyAlignment="1">
      <alignment horizontal="center" vertical="center" wrapText="1"/>
    </xf>
    <xf numFmtId="4" fontId="4" fillId="0" borderId="59"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48" xfId="0" applyNumberFormat="1" applyFont="1" applyFill="1" applyBorder="1" applyAlignment="1">
      <alignment horizontal="center" vertical="center" wrapText="1"/>
    </xf>
    <xf numFmtId="164" fontId="4" fillId="0" borderId="52" xfId="0" applyNumberFormat="1" applyFont="1" applyFill="1" applyBorder="1" applyAlignment="1">
      <alignment horizontal="center" vertical="center" wrapText="1"/>
    </xf>
    <xf numFmtId="164" fontId="4" fillId="0" borderId="28" xfId="0" applyNumberFormat="1" applyFont="1" applyFill="1" applyBorder="1" applyAlignment="1">
      <alignment horizontal="center" vertical="center" wrapText="1"/>
    </xf>
    <xf numFmtId="164" fontId="4" fillId="0" borderId="53" xfId="0" applyNumberFormat="1" applyFont="1" applyFill="1" applyBorder="1" applyAlignment="1">
      <alignment horizontal="center" vertical="center" wrapText="1"/>
    </xf>
    <xf numFmtId="164" fontId="4" fillId="0" borderId="54"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164" fontId="4" fillId="0" borderId="61"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5" xfId="0" applyFont="1" applyFill="1" applyBorder="1" applyAlignment="1">
      <alignment horizontal="center" vertical="center" wrapText="1"/>
    </xf>
    <xf numFmtId="2" fontId="1" fillId="2" borderId="66" xfId="0" applyNumberFormat="1"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3" xfId="0" applyFont="1" applyFill="1" applyBorder="1" applyAlignment="1">
      <alignment horizontal="left" vertical="top" wrapText="1"/>
    </xf>
    <xf numFmtId="4" fontId="1" fillId="2" borderId="10"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49" fontId="1" fillId="2" borderId="64"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1"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2" borderId="46" xfId="0" applyFont="1" applyFill="1" applyBorder="1" applyAlignment="1">
      <alignment horizontal="left" vertical="top" wrapText="1"/>
    </xf>
    <xf numFmtId="0" fontId="2" fillId="2" borderId="74" xfId="0" applyFont="1" applyFill="1" applyBorder="1" applyAlignment="1">
      <alignment horizontal="left" vertical="top" wrapText="1"/>
    </xf>
    <xf numFmtId="0" fontId="2" fillId="2" borderId="47" xfId="0" applyFont="1" applyFill="1" applyBorder="1" applyAlignment="1">
      <alignment horizontal="left" vertical="top" wrapText="1"/>
    </xf>
    <xf numFmtId="4" fontId="1" fillId="2" borderId="66" xfId="0" applyNumberFormat="1" applyFont="1" applyFill="1" applyBorder="1" applyAlignment="1">
      <alignment horizontal="center" vertical="center" wrapText="1"/>
    </xf>
    <xf numFmtId="0" fontId="2" fillId="2" borderId="68" xfId="0" applyFont="1" applyFill="1" applyBorder="1" applyAlignment="1">
      <alignment horizontal="left" vertical="top" wrapText="1"/>
    </xf>
    <xf numFmtId="0" fontId="2" fillId="2" borderId="69"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1" fillId="2" borderId="69"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56" xfId="0" applyFont="1" applyFill="1" applyBorder="1" applyAlignment="1">
      <alignment horizontal="left" vertical="top" wrapText="1"/>
    </xf>
    <xf numFmtId="49" fontId="1" fillId="2" borderId="11"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4"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9" xfId="0" applyFont="1" applyFill="1" applyBorder="1" applyAlignment="1">
      <alignment horizontal="left" vertical="top" wrapText="1"/>
    </xf>
    <xf numFmtId="49" fontId="2" fillId="2" borderId="46" xfId="0" applyNumberFormat="1" applyFont="1" applyFill="1" applyBorder="1" applyAlignment="1">
      <alignment horizontal="left" vertical="center" wrapText="1"/>
    </xf>
    <xf numFmtId="49" fontId="2" fillId="2" borderId="74"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2" borderId="0" xfId="0" applyFont="1" applyFill="1" applyAlignment="1">
      <alignment horizontal="right" vertical="top" wrapText="1"/>
    </xf>
    <xf numFmtId="0" fontId="1" fillId="2" borderId="0" xfId="0" applyFont="1" applyFill="1" applyAlignment="1">
      <alignment horizontal="center" vertical="center" wrapText="1"/>
    </xf>
    <xf numFmtId="0" fontId="2" fillId="2" borderId="73" xfId="0" applyFont="1" applyFill="1" applyBorder="1" applyAlignment="1">
      <alignment horizontal="left" vertical="top" wrapText="1"/>
    </xf>
    <xf numFmtId="0" fontId="2" fillId="2" borderId="73" xfId="0" applyFont="1" applyFill="1" applyBorder="1" applyAlignment="1">
      <alignment horizontal="left" vertical="top"/>
    </xf>
    <xf numFmtId="0" fontId="2" fillId="2" borderId="32" xfId="0" applyFont="1" applyFill="1" applyBorder="1" applyAlignment="1">
      <alignment horizontal="left" vertical="top"/>
    </xf>
    <xf numFmtId="0" fontId="2" fillId="2" borderId="3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70" xfId="0" applyFont="1" applyFill="1" applyBorder="1" applyAlignment="1">
      <alignment horizontal="center" vertical="top" wrapText="1"/>
    </xf>
    <xf numFmtId="0" fontId="2" fillId="2" borderId="72"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41" xfId="0" applyFont="1" applyFill="1" applyBorder="1" applyAlignment="1">
      <alignment horizontal="center" vertical="top" wrapText="1"/>
    </xf>
    <xf numFmtId="0" fontId="2" fillId="2" borderId="71" xfId="0" applyFont="1" applyFill="1" applyBorder="1" applyAlignment="1">
      <alignment horizontal="center" vertical="top" wrapText="1"/>
    </xf>
    <xf numFmtId="0" fontId="2" fillId="2" borderId="14" xfId="0" applyFont="1" applyFill="1" applyBorder="1" applyAlignment="1">
      <alignment horizontal="center" vertical="top" wrapText="1"/>
    </xf>
    <xf numFmtId="0" fontId="3" fillId="2" borderId="68" xfId="0" applyFont="1" applyFill="1" applyBorder="1" applyAlignment="1">
      <alignment horizontal="left" vertical="top" wrapText="1"/>
    </xf>
    <xf numFmtId="0" fontId="3" fillId="2" borderId="69"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9" xfId="0" applyFont="1" applyFill="1" applyBorder="1" applyAlignment="1">
      <alignment horizontal="left" vertical="top" wrapText="1"/>
    </xf>
    <xf numFmtId="49" fontId="1" fillId="2" borderId="64" xfId="0" applyNumberFormat="1" applyFont="1" applyFill="1" applyBorder="1" applyAlignment="1">
      <alignment horizontal="center" vertical="top" wrapText="1"/>
    </xf>
    <xf numFmtId="49" fontId="1" fillId="2" borderId="19" xfId="0" applyNumberFormat="1" applyFont="1" applyFill="1" applyBorder="1" applyAlignment="1">
      <alignment horizontal="center" vertical="top" wrapText="1"/>
    </xf>
    <xf numFmtId="49" fontId="1" fillId="2" borderId="17" xfId="0" applyNumberFormat="1" applyFont="1" applyFill="1" applyBorder="1" applyAlignment="1">
      <alignment horizontal="center" vertical="top" wrapText="1"/>
    </xf>
    <xf numFmtId="0" fontId="2" fillId="2" borderId="55" xfId="0" applyFont="1" applyFill="1" applyBorder="1" applyAlignment="1">
      <alignment horizontal="center" vertical="top" wrapText="1"/>
    </xf>
    <xf numFmtId="0" fontId="2" fillId="2" borderId="5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2" borderId="1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Alignment="1">
      <alignment horizontal="center" vertical="center"/>
    </xf>
    <xf numFmtId="0" fontId="1" fillId="2" borderId="0" xfId="0" applyFont="1" applyFill="1" applyAlignment="1">
      <alignment horizontal="lef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42"/>
  <sheetViews>
    <sheetView tabSelected="1" topLeftCell="A6" zoomScale="60" zoomScaleNormal="60" workbookViewId="0">
      <selection activeCell="H18" sqref="H18"/>
    </sheetView>
  </sheetViews>
  <sheetFormatPr defaultRowHeight="18.75"/>
  <cols>
    <col min="1" max="1" width="4.5703125" style="91" customWidth="1"/>
    <col min="2" max="2" width="47" style="91" customWidth="1"/>
    <col min="3" max="3" width="39.140625" style="91" customWidth="1"/>
    <col min="4" max="5" width="21" style="91" customWidth="1"/>
    <col min="6" max="6" width="18.7109375" style="91" hidden="1" customWidth="1"/>
    <col min="7" max="7" width="16.5703125" style="91" customWidth="1"/>
    <col min="8" max="8" width="36.5703125" style="91" customWidth="1"/>
    <col min="9" max="9" width="17.42578125" style="91" customWidth="1"/>
    <col min="10" max="11" width="14.140625" style="91" customWidth="1"/>
    <col min="12" max="12" width="14.85546875" style="91" customWidth="1"/>
    <col min="13" max="13" width="14.28515625" style="91" customWidth="1"/>
    <col min="14" max="14" width="0.28515625" style="91" customWidth="1"/>
    <col min="15" max="15" width="39.42578125" style="91" customWidth="1"/>
    <col min="16" max="16" width="17" style="184" customWidth="1"/>
    <col min="17" max="17" width="14.85546875" style="184" customWidth="1"/>
    <col min="18" max="18" width="12.85546875" style="184" customWidth="1"/>
    <col min="19" max="19" width="13.5703125" style="184" customWidth="1"/>
    <col min="20" max="21" width="14.85546875" style="184" customWidth="1"/>
    <col min="22" max="22" width="0.28515625" style="184" customWidth="1"/>
    <col min="23" max="16384" width="9.140625" style="91"/>
  </cols>
  <sheetData>
    <row r="1" spans="1:22" ht="21" customHeight="1">
      <c r="A1" s="212" t="s">
        <v>85</v>
      </c>
      <c r="B1" s="212"/>
      <c r="C1" s="212"/>
      <c r="D1" s="212"/>
      <c r="E1" s="212"/>
      <c r="F1" s="212"/>
      <c r="G1" s="212"/>
      <c r="H1" s="212"/>
      <c r="I1" s="212"/>
      <c r="J1" s="212"/>
      <c r="K1" s="212"/>
      <c r="L1" s="212"/>
      <c r="M1" s="212"/>
      <c r="N1" s="212"/>
      <c r="O1" s="212"/>
      <c r="P1" s="212"/>
      <c r="Q1" s="212"/>
      <c r="R1" s="212"/>
      <c r="S1" s="212"/>
      <c r="T1" s="212"/>
      <c r="U1" s="212"/>
      <c r="V1" s="212"/>
    </row>
    <row r="2" spans="1:22" ht="16.5" customHeight="1">
      <c r="A2" s="212" t="s">
        <v>141</v>
      </c>
      <c r="B2" s="212"/>
      <c r="C2" s="212"/>
      <c r="D2" s="212"/>
      <c r="E2" s="212"/>
      <c r="F2" s="212"/>
      <c r="G2" s="212"/>
      <c r="H2" s="212"/>
      <c r="I2" s="212"/>
      <c r="J2" s="212"/>
      <c r="K2" s="212"/>
      <c r="L2" s="212"/>
      <c r="M2" s="212"/>
      <c r="N2" s="212"/>
      <c r="O2" s="212"/>
      <c r="P2" s="212"/>
      <c r="Q2" s="212"/>
      <c r="R2" s="212"/>
      <c r="S2" s="212"/>
      <c r="T2" s="212"/>
      <c r="U2" s="212"/>
      <c r="V2" s="212"/>
    </row>
    <row r="3" spans="1:22" ht="14.25" customHeight="1">
      <c r="A3" s="212"/>
      <c r="B3" s="212"/>
      <c r="C3" s="212"/>
      <c r="D3" s="212"/>
      <c r="E3" s="212"/>
      <c r="F3" s="212"/>
      <c r="G3" s="212"/>
      <c r="H3" s="212"/>
      <c r="I3" s="212"/>
      <c r="J3" s="212"/>
      <c r="K3" s="212"/>
      <c r="L3" s="212"/>
      <c r="M3" s="212"/>
      <c r="N3" s="212"/>
      <c r="O3" s="212"/>
      <c r="P3" s="212"/>
      <c r="Q3" s="212"/>
      <c r="R3" s="212"/>
      <c r="S3" s="212"/>
      <c r="T3" s="212"/>
      <c r="U3" s="212"/>
      <c r="V3" s="212"/>
    </row>
    <row r="4" spans="1:22" ht="38.25" customHeight="1">
      <c r="A4" s="213" t="s">
        <v>140</v>
      </c>
      <c r="B4" s="213"/>
      <c r="C4" s="213"/>
      <c r="D4" s="213"/>
      <c r="E4" s="213"/>
      <c r="F4" s="213"/>
      <c r="G4" s="213"/>
      <c r="H4" s="213"/>
      <c r="I4" s="213"/>
      <c r="J4" s="213"/>
      <c r="K4" s="213"/>
      <c r="L4" s="213"/>
      <c r="M4" s="213"/>
      <c r="N4" s="213"/>
      <c r="O4" s="213"/>
      <c r="P4" s="213"/>
      <c r="Q4" s="213"/>
      <c r="R4" s="213"/>
      <c r="S4" s="213"/>
      <c r="T4" s="213"/>
      <c r="U4" s="213"/>
      <c r="V4" s="213"/>
    </row>
    <row r="5" spans="1:22" ht="19.5" thickBot="1">
      <c r="A5" s="212"/>
      <c r="B5" s="212"/>
      <c r="C5" s="212"/>
      <c r="D5" s="212"/>
      <c r="E5" s="212"/>
      <c r="F5" s="212"/>
      <c r="G5" s="212"/>
      <c r="H5" s="212"/>
      <c r="I5" s="212"/>
      <c r="J5" s="212"/>
      <c r="K5" s="212"/>
      <c r="L5" s="212"/>
      <c r="M5" s="212"/>
      <c r="N5" s="212"/>
      <c r="O5" s="212"/>
      <c r="P5" s="212"/>
      <c r="Q5" s="212"/>
      <c r="R5" s="212"/>
      <c r="S5" s="212"/>
      <c r="T5" s="212"/>
      <c r="U5" s="212"/>
      <c r="V5" s="212"/>
    </row>
    <row r="6" spans="1:22" ht="57.75" customHeight="1">
      <c r="A6" s="214" t="s">
        <v>0</v>
      </c>
      <c r="B6" s="216" t="s">
        <v>86</v>
      </c>
      <c r="C6" s="216" t="s">
        <v>87</v>
      </c>
      <c r="D6" s="216" t="s">
        <v>88</v>
      </c>
      <c r="E6" s="216" t="s">
        <v>89</v>
      </c>
      <c r="F6" s="216" t="s">
        <v>90</v>
      </c>
      <c r="G6" s="216" t="s">
        <v>91</v>
      </c>
      <c r="H6" s="218" t="s">
        <v>92</v>
      </c>
      <c r="I6" s="220" t="s">
        <v>93</v>
      </c>
      <c r="J6" s="221"/>
      <c r="K6" s="221"/>
      <c r="L6" s="221"/>
      <c r="M6" s="221"/>
      <c r="N6" s="221"/>
      <c r="O6" s="221" t="s">
        <v>94</v>
      </c>
      <c r="P6" s="226"/>
      <c r="Q6" s="220" t="s">
        <v>95</v>
      </c>
      <c r="R6" s="221"/>
      <c r="S6" s="221"/>
      <c r="T6" s="221"/>
      <c r="U6" s="221"/>
      <c r="V6" s="226"/>
    </row>
    <row r="7" spans="1:22" ht="17.25" customHeight="1">
      <c r="A7" s="215"/>
      <c r="B7" s="217"/>
      <c r="C7" s="217"/>
      <c r="D7" s="217"/>
      <c r="E7" s="217"/>
      <c r="F7" s="217"/>
      <c r="G7" s="217"/>
      <c r="H7" s="219"/>
      <c r="I7" s="222"/>
      <c r="J7" s="223"/>
      <c r="K7" s="223"/>
      <c r="L7" s="223"/>
      <c r="M7" s="223"/>
      <c r="N7" s="223"/>
      <c r="O7" s="223"/>
      <c r="P7" s="227"/>
      <c r="Q7" s="222"/>
      <c r="R7" s="223"/>
      <c r="S7" s="223"/>
      <c r="T7" s="223"/>
      <c r="U7" s="223"/>
      <c r="V7" s="227"/>
    </row>
    <row r="8" spans="1:22" ht="112.5" customHeight="1">
      <c r="A8" s="215"/>
      <c r="B8" s="217"/>
      <c r="C8" s="217"/>
      <c r="D8" s="217"/>
      <c r="E8" s="217"/>
      <c r="F8" s="217"/>
      <c r="G8" s="217"/>
      <c r="H8" s="219"/>
      <c r="I8" s="224"/>
      <c r="J8" s="225"/>
      <c r="K8" s="225"/>
      <c r="L8" s="225"/>
      <c r="M8" s="225"/>
      <c r="N8" s="225"/>
      <c r="O8" s="223"/>
      <c r="P8" s="227"/>
      <c r="Q8" s="224"/>
      <c r="R8" s="225"/>
      <c r="S8" s="225"/>
      <c r="T8" s="225"/>
      <c r="U8" s="225"/>
      <c r="V8" s="228"/>
    </row>
    <row r="9" spans="1:22" ht="381.75" customHeight="1">
      <c r="A9" s="215"/>
      <c r="B9" s="217"/>
      <c r="C9" s="217"/>
      <c r="D9" s="217"/>
      <c r="E9" s="217"/>
      <c r="F9" s="217"/>
      <c r="G9" s="217"/>
      <c r="H9" s="219"/>
      <c r="I9" s="92" t="s">
        <v>9</v>
      </c>
      <c r="J9" s="93" t="s">
        <v>10</v>
      </c>
      <c r="K9" s="94" t="s">
        <v>11</v>
      </c>
      <c r="L9" s="94" t="s">
        <v>12</v>
      </c>
      <c r="M9" s="93" t="s">
        <v>13</v>
      </c>
      <c r="N9" s="94" t="s">
        <v>55</v>
      </c>
      <c r="O9" s="225"/>
      <c r="P9" s="228"/>
      <c r="Q9" s="96" t="s">
        <v>9</v>
      </c>
      <c r="R9" s="97" t="s">
        <v>10</v>
      </c>
      <c r="S9" s="98" t="s">
        <v>11</v>
      </c>
      <c r="T9" s="98" t="s">
        <v>12</v>
      </c>
      <c r="U9" s="97" t="s">
        <v>13</v>
      </c>
      <c r="V9" s="95" t="s">
        <v>96</v>
      </c>
    </row>
    <row r="10" spans="1:22" ht="18.75" customHeight="1" thickBot="1">
      <c r="A10" s="99">
        <v>1</v>
      </c>
      <c r="B10" s="100">
        <v>2</v>
      </c>
      <c r="C10" s="100">
        <v>3</v>
      </c>
      <c r="D10" s="100">
        <v>4</v>
      </c>
      <c r="E10" s="100">
        <v>5</v>
      </c>
      <c r="F10" s="100">
        <v>6</v>
      </c>
      <c r="G10" s="100">
        <v>7</v>
      </c>
      <c r="H10" s="101">
        <v>8</v>
      </c>
      <c r="I10" s="99">
        <v>9</v>
      </c>
      <c r="J10" s="100">
        <v>10</v>
      </c>
      <c r="K10" s="101">
        <v>11</v>
      </c>
      <c r="L10" s="101">
        <v>12</v>
      </c>
      <c r="M10" s="112">
        <v>13</v>
      </c>
      <c r="N10" s="102">
        <v>14</v>
      </c>
      <c r="O10" s="206" t="s">
        <v>97</v>
      </c>
      <c r="P10" s="207"/>
      <c r="Q10" s="103" t="s">
        <v>98</v>
      </c>
      <c r="R10" s="104" t="s">
        <v>99</v>
      </c>
      <c r="S10" s="105" t="s">
        <v>100</v>
      </c>
      <c r="T10" s="105" t="s">
        <v>101</v>
      </c>
      <c r="U10" s="104" t="s">
        <v>102</v>
      </c>
      <c r="V10" s="106" t="s">
        <v>139</v>
      </c>
    </row>
    <row r="11" spans="1:22" ht="51.75" customHeight="1">
      <c r="A11" s="188">
        <v>1</v>
      </c>
      <c r="B11" s="190" t="s">
        <v>103</v>
      </c>
      <c r="C11" s="190" t="s">
        <v>104</v>
      </c>
      <c r="D11" s="193" t="s">
        <v>105</v>
      </c>
      <c r="E11" s="193" t="s">
        <v>105</v>
      </c>
      <c r="F11" s="193" t="s">
        <v>106</v>
      </c>
      <c r="G11" s="193" t="s">
        <v>107</v>
      </c>
      <c r="H11" s="107" t="s">
        <v>108</v>
      </c>
      <c r="I11" s="108">
        <v>0</v>
      </c>
      <c r="J11" s="109">
        <f>1636-1636</f>
        <v>0</v>
      </c>
      <c r="K11" s="107">
        <f>2014.8-955.7-1059.1</f>
        <v>0</v>
      </c>
      <c r="L11" s="107">
        <v>0</v>
      </c>
      <c r="M11" s="109">
        <v>0</v>
      </c>
      <c r="N11" s="107">
        <v>0</v>
      </c>
      <c r="O11" s="110" t="s">
        <v>109</v>
      </c>
      <c r="P11" s="111">
        <f t="shared" ref="P11:P19" si="0">Q11+R11+S11+T11+U11+V11</f>
        <v>0</v>
      </c>
      <c r="Q11" s="108">
        <v>0</v>
      </c>
      <c r="R11" s="109">
        <f>1636-1636</f>
        <v>0</v>
      </c>
      <c r="S11" s="107">
        <f>2014.8-955.7-1059.1</f>
        <v>0</v>
      </c>
      <c r="T11" s="107">
        <v>0</v>
      </c>
      <c r="U11" s="109">
        <v>0</v>
      </c>
      <c r="V11" s="119">
        <v>0</v>
      </c>
    </row>
    <row r="12" spans="1:22" ht="59.25" customHeight="1" thickBot="1">
      <c r="A12" s="185"/>
      <c r="B12" s="192"/>
      <c r="C12" s="192"/>
      <c r="D12" s="186"/>
      <c r="E12" s="186"/>
      <c r="F12" s="186"/>
      <c r="G12" s="186"/>
      <c r="H12" s="113">
        <v>0</v>
      </c>
      <c r="I12" s="114">
        <v>0</v>
      </c>
      <c r="J12" s="115">
        <f>1636-1636</f>
        <v>0</v>
      </c>
      <c r="K12" s="113">
        <f>2014.8-955.7-1059.1</f>
        <v>0</v>
      </c>
      <c r="L12" s="113">
        <v>0</v>
      </c>
      <c r="M12" s="115">
        <v>0</v>
      </c>
      <c r="N12" s="113">
        <v>0</v>
      </c>
      <c r="O12" s="116" t="s">
        <v>110</v>
      </c>
      <c r="P12" s="117">
        <f t="shared" si="0"/>
        <v>0</v>
      </c>
      <c r="Q12" s="114">
        <v>0</v>
      </c>
      <c r="R12" s="115">
        <v>0</v>
      </c>
      <c r="S12" s="113">
        <v>0</v>
      </c>
      <c r="T12" s="113">
        <v>0</v>
      </c>
      <c r="U12" s="115">
        <v>0</v>
      </c>
      <c r="V12" s="118">
        <v>0</v>
      </c>
    </row>
    <row r="13" spans="1:22" ht="125.25" customHeight="1">
      <c r="A13" s="188">
        <v>2</v>
      </c>
      <c r="B13" s="190" t="s">
        <v>148</v>
      </c>
      <c r="C13" s="190" t="s">
        <v>104</v>
      </c>
      <c r="D13" s="193" t="s">
        <v>105</v>
      </c>
      <c r="E13" s="193" t="s">
        <v>105</v>
      </c>
      <c r="F13" s="195" t="s">
        <v>113</v>
      </c>
      <c r="G13" s="193" t="s">
        <v>107</v>
      </c>
      <c r="H13" s="208">
        <v>0</v>
      </c>
      <c r="I13" s="120">
        <v>0</v>
      </c>
      <c r="J13" s="121">
        <v>0</v>
      </c>
      <c r="K13" s="122">
        <v>0</v>
      </c>
      <c r="L13" s="122">
        <v>0</v>
      </c>
      <c r="M13" s="121">
        <v>0</v>
      </c>
      <c r="N13" s="122">
        <v>0</v>
      </c>
      <c r="O13" s="124" t="s">
        <v>112</v>
      </c>
      <c r="P13" s="125">
        <f>Q13+R13+S13+T13+U13+V13</f>
        <v>5046.1000000000004</v>
      </c>
      <c r="Q13" s="120">
        <v>818.7</v>
      </c>
      <c r="R13" s="121">
        <f>4355.3-127.9</f>
        <v>4227.4000000000005</v>
      </c>
      <c r="S13" s="122">
        <v>0</v>
      </c>
      <c r="T13" s="122">
        <v>0</v>
      </c>
      <c r="U13" s="121">
        <v>0</v>
      </c>
      <c r="V13" s="126">
        <v>0</v>
      </c>
    </row>
    <row r="14" spans="1:22" ht="43.5" customHeight="1">
      <c r="A14" s="189"/>
      <c r="B14" s="191"/>
      <c r="C14" s="191"/>
      <c r="D14" s="194"/>
      <c r="E14" s="194"/>
      <c r="F14" s="196"/>
      <c r="G14" s="194"/>
      <c r="H14" s="209"/>
      <c r="I14" s="127">
        <v>814.8</v>
      </c>
      <c r="J14" s="128">
        <v>0</v>
      </c>
      <c r="K14" s="129">
        <v>0</v>
      </c>
      <c r="L14" s="129">
        <v>0</v>
      </c>
      <c r="M14" s="128">
        <v>0</v>
      </c>
      <c r="N14" s="129">
        <v>0</v>
      </c>
      <c r="O14" s="130" t="s">
        <v>114</v>
      </c>
      <c r="P14" s="131">
        <f t="shared" si="0"/>
        <v>814.8</v>
      </c>
      <c r="Q14" s="127">
        <v>814.8</v>
      </c>
      <c r="R14" s="128">
        <v>0</v>
      </c>
      <c r="S14" s="129">
        <v>0</v>
      </c>
      <c r="T14" s="129">
        <v>0</v>
      </c>
      <c r="U14" s="128">
        <v>0</v>
      </c>
      <c r="V14" s="132">
        <v>0</v>
      </c>
    </row>
    <row r="15" spans="1:22" ht="33.75" customHeight="1" thickBot="1">
      <c r="A15" s="185"/>
      <c r="B15" s="192"/>
      <c r="C15" s="192"/>
      <c r="D15" s="186"/>
      <c r="E15" s="186"/>
      <c r="F15" s="197"/>
      <c r="G15" s="186"/>
      <c r="H15" s="210"/>
      <c r="I15" s="114">
        <v>154919.70000000001</v>
      </c>
      <c r="J15" s="115">
        <v>0</v>
      </c>
      <c r="K15" s="113">
        <v>0</v>
      </c>
      <c r="L15" s="113">
        <v>0</v>
      </c>
      <c r="M15" s="115">
        <v>0</v>
      </c>
      <c r="N15" s="133">
        <v>0</v>
      </c>
      <c r="O15" s="134" t="s">
        <v>20</v>
      </c>
      <c r="P15" s="160">
        <f>Q15+R15+S15+T15+U15+V15</f>
        <v>154919.70000000001</v>
      </c>
      <c r="Q15" s="135">
        <v>154919.70000000001</v>
      </c>
      <c r="R15" s="136">
        <v>0</v>
      </c>
      <c r="S15" s="137">
        <v>0</v>
      </c>
      <c r="T15" s="137">
        <v>0</v>
      </c>
      <c r="U15" s="136">
        <v>0</v>
      </c>
      <c r="V15" s="138">
        <v>0</v>
      </c>
    </row>
    <row r="16" spans="1:22" ht="54.75" customHeight="1">
      <c r="A16" s="188">
        <v>3</v>
      </c>
      <c r="B16" s="190" t="s">
        <v>115</v>
      </c>
      <c r="C16" s="211" t="s">
        <v>104</v>
      </c>
      <c r="D16" s="123" t="s">
        <v>105</v>
      </c>
      <c r="E16" s="123" t="s">
        <v>105</v>
      </c>
      <c r="F16" s="139" t="s">
        <v>108</v>
      </c>
      <c r="G16" s="123" t="s">
        <v>111</v>
      </c>
      <c r="H16" s="122" t="s">
        <v>108</v>
      </c>
      <c r="I16" s="120">
        <v>0</v>
      </c>
      <c r="J16" s="121">
        <v>0</v>
      </c>
      <c r="K16" s="122">
        <v>0</v>
      </c>
      <c r="L16" s="122">
        <v>0</v>
      </c>
      <c r="M16" s="121">
        <v>0</v>
      </c>
      <c r="N16" s="122">
        <v>0</v>
      </c>
      <c r="O16" s="124" t="s">
        <v>116</v>
      </c>
      <c r="P16" s="125">
        <f t="shared" si="0"/>
        <v>456.79999999999995</v>
      </c>
      <c r="Q16" s="120">
        <v>320.39999999999998</v>
      </c>
      <c r="R16" s="121">
        <v>136.4</v>
      </c>
      <c r="S16" s="122">
        <v>0</v>
      </c>
      <c r="T16" s="122">
        <v>0</v>
      </c>
      <c r="U16" s="121">
        <v>0</v>
      </c>
      <c r="V16" s="126">
        <v>0</v>
      </c>
    </row>
    <row r="17" spans="1:22" ht="54.75" customHeight="1" thickBot="1">
      <c r="A17" s="185"/>
      <c r="B17" s="192"/>
      <c r="C17" s="192"/>
      <c r="D17" s="112" t="s">
        <v>105</v>
      </c>
      <c r="E17" s="112" t="s">
        <v>105</v>
      </c>
      <c r="F17" s="140" t="s">
        <v>117</v>
      </c>
      <c r="G17" s="112" t="s">
        <v>118</v>
      </c>
      <c r="H17" s="166">
        <v>0</v>
      </c>
      <c r="I17" s="141">
        <v>0</v>
      </c>
      <c r="J17" s="168">
        <v>0</v>
      </c>
      <c r="K17" s="166">
        <v>0</v>
      </c>
      <c r="L17" s="166">
        <v>0</v>
      </c>
      <c r="M17" s="168">
        <v>0</v>
      </c>
      <c r="N17" s="166">
        <v>0</v>
      </c>
      <c r="O17" s="142" t="s">
        <v>20</v>
      </c>
      <c r="P17" s="167">
        <f t="shared" si="0"/>
        <v>0</v>
      </c>
      <c r="Q17" s="141">
        <v>0</v>
      </c>
      <c r="R17" s="168">
        <v>0</v>
      </c>
      <c r="S17" s="166">
        <v>0</v>
      </c>
      <c r="T17" s="166">
        <v>0</v>
      </c>
      <c r="U17" s="168">
        <v>0</v>
      </c>
      <c r="V17" s="143">
        <v>0</v>
      </c>
    </row>
    <row r="18" spans="1:22" ht="146.25" customHeight="1" thickBot="1">
      <c r="A18" s="144">
        <v>4</v>
      </c>
      <c r="B18" s="145" t="s">
        <v>147</v>
      </c>
      <c r="C18" s="146" t="s">
        <v>104</v>
      </c>
      <c r="D18" s="112" t="s">
        <v>105</v>
      </c>
      <c r="E18" s="112" t="s">
        <v>105</v>
      </c>
      <c r="F18" s="140" t="s">
        <v>111</v>
      </c>
      <c r="G18" s="112" t="s">
        <v>111</v>
      </c>
      <c r="H18" s="166" t="s">
        <v>108</v>
      </c>
      <c r="I18" s="147">
        <v>0</v>
      </c>
      <c r="J18" s="148">
        <v>0</v>
      </c>
      <c r="K18" s="149">
        <v>0</v>
      </c>
      <c r="L18" s="149">
        <v>0</v>
      </c>
      <c r="M18" s="148">
        <v>0</v>
      </c>
      <c r="N18" s="149">
        <v>0</v>
      </c>
      <c r="O18" s="142" t="s">
        <v>119</v>
      </c>
      <c r="P18" s="167">
        <f t="shared" si="0"/>
        <v>2</v>
      </c>
      <c r="Q18" s="141">
        <v>1</v>
      </c>
      <c r="R18" s="168">
        <v>1</v>
      </c>
      <c r="S18" s="166">
        <v>0</v>
      </c>
      <c r="T18" s="166">
        <v>0</v>
      </c>
      <c r="U18" s="168">
        <v>0</v>
      </c>
      <c r="V18" s="143">
        <v>0</v>
      </c>
    </row>
    <row r="19" spans="1:22" ht="189" customHeight="1" thickBot="1">
      <c r="A19" s="150">
        <v>5</v>
      </c>
      <c r="B19" s="151" t="s">
        <v>146</v>
      </c>
      <c r="C19" s="152" t="s">
        <v>104</v>
      </c>
      <c r="D19" s="153" t="s">
        <v>105</v>
      </c>
      <c r="E19" s="153" t="s">
        <v>105</v>
      </c>
      <c r="F19" s="154" t="s">
        <v>108</v>
      </c>
      <c r="G19" s="153" t="s">
        <v>111</v>
      </c>
      <c r="H19" s="149" t="s">
        <v>120</v>
      </c>
      <c r="I19" s="155">
        <v>0</v>
      </c>
      <c r="J19" s="148">
        <v>0</v>
      </c>
      <c r="K19" s="149">
        <v>0</v>
      </c>
      <c r="L19" s="149">
        <v>0</v>
      </c>
      <c r="M19" s="148">
        <v>0</v>
      </c>
      <c r="N19" s="149">
        <v>0</v>
      </c>
      <c r="O19" s="156" t="s">
        <v>121</v>
      </c>
      <c r="P19" s="157">
        <f t="shared" si="0"/>
        <v>27741.1</v>
      </c>
      <c r="Q19" s="155">
        <f>27741.1</f>
        <v>27741.1</v>
      </c>
      <c r="R19" s="148">
        <v>0</v>
      </c>
      <c r="S19" s="149">
        <v>0</v>
      </c>
      <c r="T19" s="149">
        <v>0</v>
      </c>
      <c r="U19" s="148">
        <v>0</v>
      </c>
      <c r="V19" s="158">
        <v>0</v>
      </c>
    </row>
    <row r="20" spans="1:22" ht="242.25" customHeight="1">
      <c r="A20" s="189">
        <v>6</v>
      </c>
      <c r="B20" s="191" t="s">
        <v>145</v>
      </c>
      <c r="C20" s="191" t="s">
        <v>104</v>
      </c>
      <c r="D20" s="194" t="s">
        <v>105</v>
      </c>
      <c r="E20" s="194" t="s">
        <v>105</v>
      </c>
      <c r="F20" s="196" t="s">
        <v>108</v>
      </c>
      <c r="G20" s="194" t="s">
        <v>111</v>
      </c>
      <c r="H20" s="198" t="s">
        <v>108</v>
      </c>
      <c r="I20" s="159">
        <v>0</v>
      </c>
      <c r="J20" s="128">
        <v>0</v>
      </c>
      <c r="K20" s="129">
        <v>5100</v>
      </c>
      <c r="L20" s="129">
        <v>0</v>
      </c>
      <c r="M20" s="128">
        <v>0</v>
      </c>
      <c r="N20" s="129">
        <v>0</v>
      </c>
      <c r="O20" s="130" t="s">
        <v>122</v>
      </c>
      <c r="P20" s="200">
        <f>Q20+R20+S20+T20+U20+U21+U22+U23+V20+V21+V22+V23</f>
        <v>67206.899999999994</v>
      </c>
      <c r="Q20" s="202">
        <v>15061.8</v>
      </c>
      <c r="R20" s="204">
        <v>29659.200000000001</v>
      </c>
      <c r="S20" s="204">
        <f>0.5+22485.4</f>
        <v>22485.9</v>
      </c>
      <c r="T20" s="198">
        <v>0</v>
      </c>
      <c r="U20" s="128">
        <v>0</v>
      </c>
      <c r="V20" s="132">
        <v>0</v>
      </c>
    </row>
    <row r="21" spans="1:22" ht="54" customHeight="1">
      <c r="A21" s="189"/>
      <c r="B21" s="191"/>
      <c r="C21" s="191"/>
      <c r="D21" s="194"/>
      <c r="E21" s="194"/>
      <c r="F21" s="196"/>
      <c r="G21" s="194"/>
      <c r="H21" s="198"/>
      <c r="I21" s="159">
        <v>0</v>
      </c>
      <c r="J21" s="128">
        <v>0</v>
      </c>
      <c r="K21" s="129">
        <v>1308.5999999999999</v>
      </c>
      <c r="L21" s="129">
        <v>0</v>
      </c>
      <c r="M21" s="161">
        <v>0</v>
      </c>
      <c r="N21" s="162">
        <v>0</v>
      </c>
      <c r="O21" s="130" t="s">
        <v>123</v>
      </c>
      <c r="P21" s="200"/>
      <c r="Q21" s="202"/>
      <c r="R21" s="204"/>
      <c r="S21" s="204"/>
      <c r="T21" s="198"/>
      <c r="U21" s="161">
        <v>0</v>
      </c>
      <c r="V21" s="163">
        <v>0</v>
      </c>
    </row>
    <row r="22" spans="1:22" ht="66.75" customHeight="1">
      <c r="A22" s="189"/>
      <c r="B22" s="191"/>
      <c r="C22" s="191"/>
      <c r="D22" s="194"/>
      <c r="E22" s="194"/>
      <c r="F22" s="196"/>
      <c r="G22" s="194"/>
      <c r="H22" s="198"/>
      <c r="I22" s="164">
        <v>0</v>
      </c>
      <c r="J22" s="161">
        <v>0</v>
      </c>
      <c r="K22" s="162">
        <f>1479.5+0.5</f>
        <v>1480</v>
      </c>
      <c r="L22" s="162">
        <v>0</v>
      </c>
      <c r="M22" s="161">
        <v>0</v>
      </c>
      <c r="N22" s="162">
        <v>0</v>
      </c>
      <c r="O22" s="165" t="s">
        <v>124</v>
      </c>
      <c r="P22" s="200"/>
      <c r="Q22" s="202"/>
      <c r="R22" s="204"/>
      <c r="S22" s="204"/>
      <c r="T22" s="198"/>
      <c r="U22" s="161">
        <v>0</v>
      </c>
      <c r="V22" s="163">
        <v>0</v>
      </c>
    </row>
    <row r="23" spans="1:22" ht="48.75" customHeight="1" thickBot="1">
      <c r="A23" s="185"/>
      <c r="B23" s="192"/>
      <c r="C23" s="192"/>
      <c r="D23" s="186"/>
      <c r="E23" s="186"/>
      <c r="F23" s="197"/>
      <c r="G23" s="186"/>
      <c r="H23" s="199"/>
      <c r="I23" s="141">
        <v>0</v>
      </c>
      <c r="J23" s="168">
        <v>0</v>
      </c>
      <c r="K23" s="166">
        <v>14597.3</v>
      </c>
      <c r="L23" s="166">
        <v>0</v>
      </c>
      <c r="M23" s="115">
        <v>0</v>
      </c>
      <c r="N23" s="113">
        <v>0</v>
      </c>
      <c r="O23" s="142" t="s">
        <v>125</v>
      </c>
      <c r="P23" s="201"/>
      <c r="Q23" s="203"/>
      <c r="R23" s="205"/>
      <c r="S23" s="205"/>
      <c r="T23" s="199"/>
      <c r="U23" s="168">
        <v>0</v>
      </c>
      <c r="V23" s="143">
        <v>0</v>
      </c>
    </row>
    <row r="24" spans="1:22" ht="223.5" customHeight="1" thickBot="1">
      <c r="A24" s="144">
        <v>7</v>
      </c>
      <c r="B24" s="145" t="s">
        <v>144</v>
      </c>
      <c r="C24" s="169" t="s">
        <v>104</v>
      </c>
      <c r="D24" s="112" t="s">
        <v>105</v>
      </c>
      <c r="E24" s="112" t="s">
        <v>105</v>
      </c>
      <c r="F24" s="140" t="s">
        <v>108</v>
      </c>
      <c r="G24" s="112" t="s">
        <v>111</v>
      </c>
      <c r="H24" s="166" t="s">
        <v>108</v>
      </c>
      <c r="I24" s="155">
        <v>0</v>
      </c>
      <c r="J24" s="148">
        <v>0</v>
      </c>
      <c r="K24" s="149">
        <v>0</v>
      </c>
      <c r="L24" s="149">
        <v>0</v>
      </c>
      <c r="M24" s="148">
        <v>0</v>
      </c>
      <c r="N24" s="149">
        <v>0</v>
      </c>
      <c r="O24" s="142" t="s">
        <v>126</v>
      </c>
      <c r="P24" s="167">
        <f>Q24+R24+S24+T24+U24+V24</f>
        <v>1403.6</v>
      </c>
      <c r="Q24" s="170">
        <v>1403.6</v>
      </c>
      <c r="R24" s="168">
        <v>0</v>
      </c>
      <c r="S24" s="166">
        <v>0</v>
      </c>
      <c r="T24" s="166">
        <v>0</v>
      </c>
      <c r="U24" s="168">
        <v>0</v>
      </c>
      <c r="V24" s="143">
        <v>0</v>
      </c>
    </row>
    <row r="25" spans="1:22" ht="58.5" customHeight="1">
      <c r="A25" s="188">
        <v>8</v>
      </c>
      <c r="B25" s="190" t="s">
        <v>41</v>
      </c>
      <c r="C25" s="146" t="s">
        <v>127</v>
      </c>
      <c r="D25" s="123" t="s">
        <v>105</v>
      </c>
      <c r="E25" s="123" t="s">
        <v>105</v>
      </c>
      <c r="F25" s="139" t="s">
        <v>128</v>
      </c>
      <c r="G25" s="123">
        <v>2019</v>
      </c>
      <c r="H25" s="122">
        <f>M25+M26+M27</f>
        <v>21991.199999999997</v>
      </c>
      <c r="I25" s="171">
        <v>0</v>
      </c>
      <c r="J25" s="121">
        <v>0</v>
      </c>
      <c r="K25" s="122">
        <v>0</v>
      </c>
      <c r="L25" s="122">
        <v>0</v>
      </c>
      <c r="M25" s="121">
        <f>21856.1</f>
        <v>21856.1</v>
      </c>
      <c r="N25" s="122">
        <v>0</v>
      </c>
      <c r="O25" s="124" t="s">
        <v>20</v>
      </c>
      <c r="P25" s="125">
        <f>Q25+R25+S25+T25+U25+V25</f>
        <v>21856.1</v>
      </c>
      <c r="Q25" s="171">
        <v>0</v>
      </c>
      <c r="R25" s="121">
        <v>0</v>
      </c>
      <c r="S25" s="122">
        <v>0</v>
      </c>
      <c r="T25" s="121">
        <v>0</v>
      </c>
      <c r="U25" s="121">
        <f>21856.1</f>
        <v>21856.1</v>
      </c>
      <c r="V25" s="126">
        <v>0</v>
      </c>
    </row>
    <row r="26" spans="1:22" ht="58.5" customHeight="1">
      <c r="A26" s="189"/>
      <c r="B26" s="191"/>
      <c r="C26" s="172" t="s">
        <v>129</v>
      </c>
      <c r="D26" s="97" t="s">
        <v>105</v>
      </c>
      <c r="E26" s="97" t="s">
        <v>105</v>
      </c>
      <c r="F26" s="173"/>
      <c r="G26" s="97"/>
      <c r="H26" s="162"/>
      <c r="I26" s="164">
        <v>0</v>
      </c>
      <c r="J26" s="161">
        <v>0</v>
      </c>
      <c r="K26" s="162">
        <v>0</v>
      </c>
      <c r="L26" s="162">
        <v>0</v>
      </c>
      <c r="M26" s="161">
        <v>90.5</v>
      </c>
      <c r="N26" s="162">
        <v>0</v>
      </c>
      <c r="O26" s="165" t="s">
        <v>130</v>
      </c>
      <c r="P26" s="131">
        <f>Q26+R26+S26+T26+U26+V26</f>
        <v>90.5</v>
      </c>
      <c r="Q26" s="159">
        <v>0</v>
      </c>
      <c r="R26" s="128">
        <v>0</v>
      </c>
      <c r="S26" s="129">
        <v>0</v>
      </c>
      <c r="T26" s="128">
        <v>0</v>
      </c>
      <c r="U26" s="161">
        <v>90.5</v>
      </c>
      <c r="V26" s="163">
        <v>0</v>
      </c>
    </row>
    <row r="27" spans="1:22" ht="58.5" customHeight="1">
      <c r="A27" s="189"/>
      <c r="B27" s="191"/>
      <c r="C27" s="172" t="s">
        <v>131</v>
      </c>
      <c r="D27" s="93" t="s">
        <v>105</v>
      </c>
      <c r="E27" s="93" t="s">
        <v>105</v>
      </c>
      <c r="F27" s="173"/>
      <c r="G27" s="97"/>
      <c r="H27" s="162"/>
      <c r="I27" s="164">
        <v>0</v>
      </c>
      <c r="J27" s="161">
        <v>0</v>
      </c>
      <c r="K27" s="162">
        <v>0</v>
      </c>
      <c r="L27" s="162">
        <v>0</v>
      </c>
      <c r="M27" s="161">
        <v>44.6</v>
      </c>
      <c r="N27" s="162">
        <v>0</v>
      </c>
      <c r="O27" s="165" t="s">
        <v>132</v>
      </c>
      <c r="P27" s="131">
        <f>Q27+R27+S27+T27+U27+V27</f>
        <v>44.6</v>
      </c>
      <c r="Q27" s="159">
        <v>0</v>
      </c>
      <c r="R27" s="128">
        <v>0</v>
      </c>
      <c r="S27" s="129">
        <v>0</v>
      </c>
      <c r="T27" s="129">
        <v>0</v>
      </c>
      <c r="U27" s="161">
        <v>44.6</v>
      </c>
      <c r="V27" s="163">
        <v>0</v>
      </c>
    </row>
    <row r="28" spans="1:22" ht="69" customHeight="1" thickBot="1">
      <c r="A28" s="185"/>
      <c r="B28" s="192"/>
      <c r="C28" s="169" t="s">
        <v>133</v>
      </c>
      <c r="D28" s="112" t="s">
        <v>105</v>
      </c>
      <c r="E28" s="112" t="s">
        <v>105</v>
      </c>
      <c r="F28" s="140" t="s">
        <v>108</v>
      </c>
      <c r="G28" s="112" t="s">
        <v>111</v>
      </c>
      <c r="H28" s="166" t="s">
        <v>108</v>
      </c>
      <c r="I28" s="141">
        <v>0</v>
      </c>
      <c r="J28" s="168">
        <v>0</v>
      </c>
      <c r="K28" s="166">
        <f>1105.8-661.3</f>
        <v>444.5</v>
      </c>
      <c r="L28" s="166">
        <v>0</v>
      </c>
      <c r="M28" s="168">
        <v>0</v>
      </c>
      <c r="N28" s="166">
        <v>0</v>
      </c>
      <c r="O28" s="142" t="s">
        <v>133</v>
      </c>
      <c r="P28" s="167">
        <f>Q28+R28+S28+T28+U28+V28</f>
        <v>444.5</v>
      </c>
      <c r="Q28" s="141">
        <v>0</v>
      </c>
      <c r="R28" s="168">
        <v>0</v>
      </c>
      <c r="S28" s="166">
        <f>1105.8-661.3</f>
        <v>444.5</v>
      </c>
      <c r="T28" s="166">
        <v>0</v>
      </c>
      <c r="U28" s="168">
        <v>0</v>
      </c>
      <c r="V28" s="143">
        <v>0</v>
      </c>
    </row>
    <row r="29" spans="1:22" ht="79.5" customHeight="1">
      <c r="A29" s="188">
        <v>9</v>
      </c>
      <c r="B29" s="190" t="s">
        <v>134</v>
      </c>
      <c r="C29" s="146" t="s">
        <v>151</v>
      </c>
      <c r="D29" s="123" t="s">
        <v>105</v>
      </c>
      <c r="E29" s="123" t="s">
        <v>105</v>
      </c>
      <c r="F29" s="139" t="s">
        <v>135</v>
      </c>
      <c r="G29" s="123">
        <v>2020</v>
      </c>
      <c r="H29" s="122">
        <f>N29</f>
        <v>0</v>
      </c>
      <c r="I29" s="171">
        <v>0</v>
      </c>
      <c r="J29" s="121">
        <v>0</v>
      </c>
      <c r="K29" s="122">
        <v>0</v>
      </c>
      <c r="L29" s="122">
        <v>0</v>
      </c>
      <c r="M29" s="121">
        <f>14365.5-14365.5</f>
        <v>0</v>
      </c>
      <c r="N29" s="122"/>
      <c r="O29" s="124" t="s">
        <v>20</v>
      </c>
      <c r="P29" s="125">
        <f t="shared" ref="P29:P34" si="1">Q29+R29+S29+T29+U29+V29</f>
        <v>0</v>
      </c>
      <c r="Q29" s="171">
        <v>0</v>
      </c>
      <c r="R29" s="121">
        <v>0</v>
      </c>
      <c r="S29" s="122">
        <v>0</v>
      </c>
      <c r="T29" s="122">
        <v>0</v>
      </c>
      <c r="U29" s="121">
        <f>14365.5-14365.5</f>
        <v>0</v>
      </c>
      <c r="V29" s="126">
        <v>0</v>
      </c>
    </row>
    <row r="30" spans="1:22" ht="73.5" customHeight="1" thickBot="1">
      <c r="A30" s="185"/>
      <c r="B30" s="192"/>
      <c r="C30" s="169" t="s">
        <v>125</v>
      </c>
      <c r="D30" s="112" t="s">
        <v>105</v>
      </c>
      <c r="E30" s="112" t="s">
        <v>105</v>
      </c>
      <c r="F30" s="174"/>
      <c r="G30" s="175">
        <v>2020</v>
      </c>
      <c r="H30" s="176" t="s">
        <v>108</v>
      </c>
      <c r="I30" s="177">
        <v>0</v>
      </c>
      <c r="J30" s="178">
        <v>0</v>
      </c>
      <c r="K30" s="176">
        <v>0</v>
      </c>
      <c r="L30" s="176">
        <v>0</v>
      </c>
      <c r="M30" s="168">
        <v>0</v>
      </c>
      <c r="N30" s="168">
        <f>'IV перечень мероприятий'!F100</f>
        <v>1984</v>
      </c>
      <c r="O30" s="142" t="s">
        <v>121</v>
      </c>
      <c r="P30" s="131">
        <f t="shared" si="1"/>
        <v>1984</v>
      </c>
      <c r="Q30" s="177">
        <v>0</v>
      </c>
      <c r="R30" s="178">
        <v>0</v>
      </c>
      <c r="S30" s="176">
        <v>0</v>
      </c>
      <c r="T30" s="176">
        <v>0</v>
      </c>
      <c r="U30" s="168">
        <v>0</v>
      </c>
      <c r="V30" s="143">
        <f>'IV перечень мероприятий'!F100</f>
        <v>1984</v>
      </c>
    </row>
    <row r="31" spans="1:22" ht="79.5" customHeight="1">
      <c r="A31" s="188">
        <v>10</v>
      </c>
      <c r="B31" s="190" t="s">
        <v>60</v>
      </c>
      <c r="C31" s="146" t="s">
        <v>136</v>
      </c>
      <c r="D31" s="123" t="s">
        <v>105</v>
      </c>
      <c r="E31" s="123" t="s">
        <v>105</v>
      </c>
      <c r="F31" s="139" t="s">
        <v>108</v>
      </c>
      <c r="G31" s="123" t="s">
        <v>111</v>
      </c>
      <c r="H31" s="122" t="s">
        <v>108</v>
      </c>
      <c r="I31" s="171">
        <v>0</v>
      </c>
      <c r="J31" s="121">
        <v>0</v>
      </c>
      <c r="K31" s="122">
        <v>0</v>
      </c>
      <c r="L31" s="122">
        <v>99.8</v>
      </c>
      <c r="M31" s="121">
        <v>0</v>
      </c>
      <c r="N31" s="122">
        <v>0</v>
      </c>
      <c r="O31" s="124" t="s">
        <v>136</v>
      </c>
      <c r="P31" s="125">
        <f t="shared" si="1"/>
        <v>99.8</v>
      </c>
      <c r="Q31" s="171">
        <v>0</v>
      </c>
      <c r="R31" s="121">
        <v>0</v>
      </c>
      <c r="S31" s="122">
        <v>0</v>
      </c>
      <c r="T31" s="122">
        <v>99.8</v>
      </c>
      <c r="U31" s="121">
        <v>0</v>
      </c>
      <c r="V31" s="126">
        <v>0</v>
      </c>
    </row>
    <row r="32" spans="1:22" ht="79.5" customHeight="1" thickBot="1">
      <c r="A32" s="189"/>
      <c r="B32" s="191"/>
      <c r="C32" s="179" t="s">
        <v>137</v>
      </c>
      <c r="D32" s="175" t="s">
        <v>105</v>
      </c>
      <c r="E32" s="175" t="s">
        <v>105</v>
      </c>
      <c r="F32" s="174" t="s">
        <v>108</v>
      </c>
      <c r="G32" s="175" t="s">
        <v>111</v>
      </c>
      <c r="H32" s="176" t="s">
        <v>108</v>
      </c>
      <c r="I32" s="141">
        <v>0</v>
      </c>
      <c r="J32" s="168">
        <v>0</v>
      </c>
      <c r="K32" s="166">
        <v>0</v>
      </c>
      <c r="L32" s="166">
        <v>99.8</v>
      </c>
      <c r="M32" s="168">
        <v>0</v>
      </c>
      <c r="N32" s="166">
        <v>0</v>
      </c>
      <c r="O32" s="180" t="s">
        <v>137</v>
      </c>
      <c r="P32" s="160">
        <f t="shared" si="1"/>
        <v>99.8</v>
      </c>
      <c r="Q32" s="177">
        <v>0</v>
      </c>
      <c r="R32" s="178">
        <v>0</v>
      </c>
      <c r="S32" s="176">
        <v>0</v>
      </c>
      <c r="T32" s="176">
        <v>99.8</v>
      </c>
      <c r="U32" s="178">
        <v>0</v>
      </c>
      <c r="V32" s="181">
        <v>0</v>
      </c>
    </row>
    <row r="33" spans="1:22" ht="134.25" customHeight="1" thickBot="1">
      <c r="A33" s="150">
        <v>11</v>
      </c>
      <c r="B33" s="151" t="s">
        <v>142</v>
      </c>
      <c r="C33" s="152" t="s">
        <v>104</v>
      </c>
      <c r="D33" s="153" t="s">
        <v>105</v>
      </c>
      <c r="E33" s="153" t="s">
        <v>105</v>
      </c>
      <c r="F33" s="154" t="s">
        <v>138</v>
      </c>
      <c r="G33" s="153">
        <v>2023</v>
      </c>
      <c r="H33" s="149"/>
      <c r="I33" s="147">
        <v>0</v>
      </c>
      <c r="J33" s="148">
        <v>0</v>
      </c>
      <c r="K33" s="149">
        <v>0</v>
      </c>
      <c r="L33" s="149">
        <v>0</v>
      </c>
      <c r="M33" s="148">
        <v>0</v>
      </c>
      <c r="N33" s="149">
        <v>0</v>
      </c>
      <c r="O33" s="156" t="s">
        <v>20</v>
      </c>
      <c r="P33" s="157">
        <f t="shared" si="1"/>
        <v>0</v>
      </c>
      <c r="Q33" s="182">
        <v>0</v>
      </c>
      <c r="R33" s="109">
        <v>0</v>
      </c>
      <c r="S33" s="107">
        <v>0</v>
      </c>
      <c r="T33" s="107">
        <v>0</v>
      </c>
      <c r="U33" s="109">
        <v>0</v>
      </c>
      <c r="V33" s="119">
        <v>0</v>
      </c>
    </row>
    <row r="34" spans="1:22" ht="144" customHeight="1" thickBot="1">
      <c r="A34" s="150">
        <v>12</v>
      </c>
      <c r="B34" s="151" t="s">
        <v>143</v>
      </c>
      <c r="C34" s="152" t="s">
        <v>104</v>
      </c>
      <c r="D34" s="153" t="s">
        <v>105</v>
      </c>
      <c r="E34" s="153" t="s">
        <v>105</v>
      </c>
      <c r="F34" s="154" t="s">
        <v>138</v>
      </c>
      <c r="G34" s="153">
        <v>2023</v>
      </c>
      <c r="H34" s="107"/>
      <c r="I34" s="147">
        <v>0</v>
      </c>
      <c r="J34" s="148">
        <v>0</v>
      </c>
      <c r="K34" s="149">
        <v>0</v>
      </c>
      <c r="L34" s="149">
        <v>0</v>
      </c>
      <c r="M34" s="148">
        <v>0</v>
      </c>
      <c r="N34" s="149">
        <v>0</v>
      </c>
      <c r="O34" s="156" t="s">
        <v>20</v>
      </c>
      <c r="P34" s="157">
        <f t="shared" si="1"/>
        <v>0</v>
      </c>
      <c r="Q34" s="147">
        <v>0</v>
      </c>
      <c r="R34" s="148">
        <v>0</v>
      </c>
      <c r="S34" s="149">
        <v>0</v>
      </c>
      <c r="T34" s="149">
        <v>0</v>
      </c>
      <c r="U34" s="148">
        <v>0</v>
      </c>
      <c r="V34" s="158">
        <v>0</v>
      </c>
    </row>
    <row r="35" spans="1:22" ht="144" customHeight="1" thickBot="1">
      <c r="A35" s="144">
        <v>13</v>
      </c>
      <c r="B35" s="151" t="s">
        <v>149</v>
      </c>
      <c r="C35" s="152" t="s">
        <v>150</v>
      </c>
      <c r="D35" s="153" t="s">
        <v>105</v>
      </c>
      <c r="E35" s="153" t="s">
        <v>105</v>
      </c>
      <c r="F35" s="154" t="s">
        <v>138</v>
      </c>
      <c r="G35" s="153">
        <v>2021</v>
      </c>
      <c r="H35" s="149">
        <v>0</v>
      </c>
      <c r="I35" s="147">
        <v>0</v>
      </c>
      <c r="J35" s="148">
        <v>0</v>
      </c>
      <c r="K35" s="149">
        <v>0</v>
      </c>
      <c r="L35" s="149">
        <v>0</v>
      </c>
      <c r="M35" s="148">
        <v>0</v>
      </c>
      <c r="N35" s="149">
        <v>0</v>
      </c>
      <c r="O35" s="152" t="s">
        <v>150</v>
      </c>
      <c r="P35" s="157">
        <f>Q35+R35+S35+T35+U35+V35</f>
        <v>0</v>
      </c>
      <c r="Q35" s="147">
        <v>0</v>
      </c>
      <c r="R35" s="148">
        <v>0</v>
      </c>
      <c r="S35" s="149">
        <v>0</v>
      </c>
      <c r="T35" s="149">
        <v>0</v>
      </c>
      <c r="U35" s="148">
        <v>0</v>
      </c>
      <c r="V35" s="158">
        <v>0</v>
      </c>
    </row>
    <row r="36" spans="1:22" ht="25.5" customHeight="1" thickBot="1">
      <c r="A36" s="185"/>
      <c r="B36" s="186"/>
      <c r="C36" s="186"/>
      <c r="D36" s="186"/>
      <c r="E36" s="186"/>
      <c r="F36" s="186"/>
      <c r="G36" s="186"/>
      <c r="H36" s="166">
        <f>SUM(H12:H35)</f>
        <v>21991.199999999997</v>
      </c>
      <c r="I36" s="166">
        <f t="shared" ref="I36:V36" si="2">SUM(I11:I34)</f>
        <v>155734.5</v>
      </c>
      <c r="J36" s="166">
        <f t="shared" si="2"/>
        <v>0</v>
      </c>
      <c r="K36" s="166">
        <f t="shared" si="2"/>
        <v>22930.400000000001</v>
      </c>
      <c r="L36" s="166">
        <f t="shared" si="2"/>
        <v>199.6</v>
      </c>
      <c r="M36" s="166">
        <f t="shared" si="2"/>
        <v>21991.199999999997</v>
      </c>
      <c r="N36" s="166">
        <f t="shared" si="2"/>
        <v>1984</v>
      </c>
      <c r="O36" s="166"/>
      <c r="P36" s="166">
        <f t="shared" si="2"/>
        <v>282210.29999999993</v>
      </c>
      <c r="Q36" s="166">
        <f t="shared" si="2"/>
        <v>201081.1</v>
      </c>
      <c r="R36" s="166">
        <f t="shared" si="2"/>
        <v>34024</v>
      </c>
      <c r="S36" s="166">
        <f t="shared" si="2"/>
        <v>22930.400000000001</v>
      </c>
      <c r="T36" s="166">
        <f t="shared" si="2"/>
        <v>199.6</v>
      </c>
      <c r="U36" s="166">
        <f t="shared" si="2"/>
        <v>21991.199999999997</v>
      </c>
      <c r="V36" s="143">
        <f t="shared" si="2"/>
        <v>1984</v>
      </c>
    </row>
    <row r="38" spans="1:22">
      <c r="P38" s="183"/>
      <c r="Q38" s="183"/>
      <c r="R38" s="183"/>
      <c r="S38" s="183"/>
      <c r="T38" s="183"/>
      <c r="U38" s="183"/>
      <c r="V38" s="183"/>
    </row>
    <row r="39" spans="1:22">
      <c r="P39" s="183"/>
      <c r="Q39" s="183"/>
      <c r="R39" s="183"/>
      <c r="S39" s="183"/>
      <c r="T39" s="183"/>
      <c r="U39" s="183"/>
      <c r="V39" s="183"/>
    </row>
    <row r="40" spans="1:22">
      <c r="P40" s="183"/>
      <c r="Q40" s="183"/>
      <c r="R40" s="183"/>
      <c r="S40" s="183"/>
      <c r="T40" s="183"/>
      <c r="U40" s="183"/>
      <c r="V40" s="183"/>
    </row>
    <row r="41" spans="1:22">
      <c r="P41" s="183"/>
      <c r="Q41" s="183"/>
      <c r="R41" s="183"/>
      <c r="S41" s="183"/>
      <c r="T41" s="183"/>
      <c r="U41" s="183"/>
      <c r="V41" s="183"/>
    </row>
    <row r="42" spans="1:22" ht="30" customHeight="1">
      <c r="B42" s="187"/>
      <c r="C42" s="187"/>
      <c r="D42" s="187"/>
      <c r="E42" s="187"/>
    </row>
  </sheetData>
  <mergeCells count="55">
    <mergeCell ref="A1:V1"/>
    <mergeCell ref="A2:V3"/>
    <mergeCell ref="A4:V4"/>
    <mergeCell ref="A5:V5"/>
    <mergeCell ref="A6:A9"/>
    <mergeCell ref="B6:B9"/>
    <mergeCell ref="C6:C9"/>
    <mergeCell ref="D6:D9"/>
    <mergeCell ref="E6:E9"/>
    <mergeCell ref="F6:F9"/>
    <mergeCell ref="G6:G9"/>
    <mergeCell ref="H6:H9"/>
    <mergeCell ref="I6:N8"/>
    <mergeCell ref="O6:P9"/>
    <mergeCell ref="Q6:V8"/>
    <mergeCell ref="O10:P10"/>
    <mergeCell ref="E20:E23"/>
    <mergeCell ref="F20:F23"/>
    <mergeCell ref="G11:G12"/>
    <mergeCell ref="A11:A12"/>
    <mergeCell ref="B11:B12"/>
    <mergeCell ref="C11:C12"/>
    <mergeCell ref="D11:D12"/>
    <mergeCell ref="E11:E12"/>
    <mergeCell ref="F11:F12"/>
    <mergeCell ref="H13:H15"/>
    <mergeCell ref="C16:C17"/>
    <mergeCell ref="A20:A23"/>
    <mergeCell ref="B20:B23"/>
    <mergeCell ref="C20:C23"/>
    <mergeCell ref="D20:D23"/>
    <mergeCell ref="H20:H23"/>
    <mergeCell ref="P20:P23"/>
    <mergeCell ref="T20:T23"/>
    <mergeCell ref="A25:A28"/>
    <mergeCell ref="B25:B28"/>
    <mergeCell ref="Q20:Q23"/>
    <mergeCell ref="R20:R23"/>
    <mergeCell ref="S20:S23"/>
    <mergeCell ref="A36:G36"/>
    <mergeCell ref="B42:E42"/>
    <mergeCell ref="A13:A15"/>
    <mergeCell ref="B13:B15"/>
    <mergeCell ref="C13:C15"/>
    <mergeCell ref="D13:D15"/>
    <mergeCell ref="E13:E15"/>
    <mergeCell ref="F13:F15"/>
    <mergeCell ref="G13:G15"/>
    <mergeCell ref="A31:A32"/>
    <mergeCell ref="B31:B32"/>
    <mergeCell ref="G20:G23"/>
    <mergeCell ref="A29:A30"/>
    <mergeCell ref="B29:B30"/>
    <mergeCell ref="A16:A17"/>
    <mergeCell ref="B16:B17"/>
  </mergeCells>
  <pageMargins left="0.43307086614173229" right="0.27559055118110237" top="0.74803149606299213" bottom="0.39370078740157483" header="0.31496062992125984" footer="0.31496062992125984"/>
  <pageSetup paperSize="8" scale="41" fitToHeight="1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Z418"/>
  <sheetViews>
    <sheetView zoomScale="90" zoomScaleNormal="90" zoomScaleSheetLayoutView="80" workbookViewId="0">
      <pane ySplit="7" topLeftCell="A247" activePane="bottomLeft" state="frozen"/>
      <selection pane="bottomLeft" activeCell="B142" sqref="B142:B165"/>
    </sheetView>
  </sheetViews>
  <sheetFormatPr defaultRowHeight="15"/>
  <cols>
    <col min="1" max="1" width="10.28515625" style="1" bestFit="1" customWidth="1"/>
    <col min="2" max="2" width="27.28515625" style="2" customWidth="1"/>
    <col min="3" max="3" width="11.140625" style="1" hidden="1" customWidth="1"/>
    <col min="4" max="4" width="23.5703125" style="1" customWidth="1"/>
    <col min="5" max="5" width="12.85546875" style="1" customWidth="1"/>
    <col min="6" max="6" width="16" style="1" customWidth="1"/>
    <col min="7" max="7" width="13.42578125" style="1" customWidth="1"/>
    <col min="8" max="8" width="14.7109375" style="1" customWidth="1"/>
    <col min="9" max="9" width="13.42578125" style="1" customWidth="1"/>
    <col min="10" max="10" width="14.5703125" style="1" customWidth="1"/>
    <col min="11" max="11" width="16.140625" style="1" customWidth="1"/>
    <col min="12" max="12" width="14.5703125" style="1" customWidth="1"/>
    <col min="13" max="13" width="15.85546875" style="1" customWidth="1"/>
    <col min="14" max="14" width="14.140625" style="1" customWidth="1"/>
    <col min="15" max="15" width="14" style="1" customWidth="1"/>
    <col min="16" max="16" width="19.140625" style="1" customWidth="1"/>
    <col min="17" max="17" width="15.5703125" style="1" customWidth="1"/>
    <col min="18" max="18" width="11.85546875" style="1" customWidth="1"/>
    <col min="19" max="19" width="11.5703125" style="1" bestFit="1" customWidth="1"/>
    <col min="20" max="20" width="10.42578125" style="1" bestFit="1" customWidth="1"/>
    <col min="21" max="21" width="11.5703125" style="1" bestFit="1" customWidth="1"/>
    <col min="22" max="22" width="14" style="1" customWidth="1"/>
    <col min="23" max="23" width="11.5703125" style="1" bestFit="1" customWidth="1"/>
    <col min="24" max="24" width="10.42578125" style="1" bestFit="1" customWidth="1"/>
    <col min="25" max="25" width="11.5703125" style="1" bestFit="1" customWidth="1"/>
    <col min="26" max="26" width="10.42578125" style="1" bestFit="1" customWidth="1"/>
    <col min="27" max="16384" width="9.140625" style="1"/>
  </cols>
  <sheetData>
    <row r="1" spans="1:17" ht="21.75" customHeight="1">
      <c r="L1" s="278" t="s">
        <v>75</v>
      </c>
      <c r="M1" s="278"/>
      <c r="N1" s="278"/>
      <c r="O1" s="278"/>
      <c r="P1" s="278"/>
    </row>
    <row r="2" spans="1:17" ht="25.5" customHeight="1">
      <c r="B2" s="3" t="s">
        <v>24</v>
      </c>
      <c r="C2" s="4"/>
      <c r="D2" s="4"/>
      <c r="E2" s="279" t="s">
        <v>76</v>
      </c>
      <c r="F2" s="279"/>
      <c r="G2" s="279"/>
      <c r="H2" s="279"/>
      <c r="I2" s="279"/>
      <c r="J2" s="279"/>
      <c r="K2" s="279"/>
      <c r="L2" s="279"/>
      <c r="M2" s="279"/>
      <c r="N2" s="279"/>
      <c r="O2" s="279"/>
      <c r="P2" s="4"/>
      <c r="Q2" s="4"/>
    </row>
    <row r="3" spans="1:17" ht="7.5" customHeight="1" thickBot="1">
      <c r="B3" s="5"/>
      <c r="C3" s="6"/>
      <c r="D3" s="6"/>
      <c r="E3" s="6"/>
      <c r="F3" s="6"/>
      <c r="G3" s="6"/>
      <c r="H3" s="6"/>
      <c r="I3" s="6"/>
      <c r="J3" s="6"/>
      <c r="K3" s="6"/>
      <c r="L3" s="6"/>
      <c r="M3" s="6"/>
      <c r="N3" s="6"/>
      <c r="O3" s="6"/>
    </row>
    <row r="4" spans="1:17" ht="42.75" customHeight="1">
      <c r="A4" s="275" t="s">
        <v>0</v>
      </c>
      <c r="B4" s="263" t="s">
        <v>1</v>
      </c>
      <c r="C4" s="263" t="s">
        <v>50</v>
      </c>
      <c r="D4" s="263" t="s">
        <v>38</v>
      </c>
      <c r="E4" s="283" t="s">
        <v>2</v>
      </c>
      <c r="F4" s="283" t="s">
        <v>3</v>
      </c>
      <c r="G4" s="283"/>
      <c r="H4" s="283" t="s">
        <v>4</v>
      </c>
      <c r="I4" s="283"/>
      <c r="J4" s="283"/>
      <c r="K4" s="283"/>
      <c r="L4" s="283"/>
      <c r="M4" s="283"/>
      <c r="N4" s="283"/>
      <c r="O4" s="283"/>
      <c r="P4" s="285" t="s">
        <v>7</v>
      </c>
    </row>
    <row r="5" spans="1:17" ht="48.75" customHeight="1">
      <c r="A5" s="276"/>
      <c r="B5" s="264"/>
      <c r="C5" s="264"/>
      <c r="D5" s="264"/>
      <c r="E5" s="262"/>
      <c r="F5" s="262"/>
      <c r="G5" s="262"/>
      <c r="H5" s="262" t="s">
        <v>5</v>
      </c>
      <c r="I5" s="262"/>
      <c r="J5" s="262" t="s">
        <v>6</v>
      </c>
      <c r="K5" s="262"/>
      <c r="L5" s="262" t="s">
        <v>37</v>
      </c>
      <c r="M5" s="262"/>
      <c r="N5" s="262" t="s">
        <v>14</v>
      </c>
      <c r="O5" s="262"/>
      <c r="P5" s="286"/>
    </row>
    <row r="6" spans="1:17" ht="87.75" customHeight="1" thickBot="1">
      <c r="A6" s="277"/>
      <c r="B6" s="265"/>
      <c r="C6" s="265"/>
      <c r="D6" s="265"/>
      <c r="E6" s="284"/>
      <c r="F6" s="79" t="s">
        <v>30</v>
      </c>
      <c r="G6" s="79" t="s">
        <v>16</v>
      </c>
      <c r="H6" s="79" t="s">
        <v>15</v>
      </c>
      <c r="I6" s="79" t="s">
        <v>16</v>
      </c>
      <c r="J6" s="79" t="s">
        <v>15</v>
      </c>
      <c r="K6" s="79" t="s">
        <v>16</v>
      </c>
      <c r="L6" s="79" t="s">
        <v>15</v>
      </c>
      <c r="M6" s="79" t="s">
        <v>16</v>
      </c>
      <c r="N6" s="79" t="s">
        <v>15</v>
      </c>
      <c r="O6" s="79" t="s">
        <v>77</v>
      </c>
      <c r="P6" s="287"/>
    </row>
    <row r="7" spans="1:17" s="8" customFormat="1" ht="28.5" customHeight="1" thickBot="1">
      <c r="A7" s="7" t="s">
        <v>23</v>
      </c>
      <c r="B7" s="280" t="s">
        <v>27</v>
      </c>
      <c r="C7" s="280"/>
      <c r="D7" s="280"/>
      <c r="E7" s="281"/>
      <c r="F7" s="281"/>
      <c r="G7" s="281"/>
      <c r="H7" s="281"/>
      <c r="I7" s="281"/>
      <c r="J7" s="281"/>
      <c r="K7" s="281"/>
      <c r="L7" s="281"/>
      <c r="M7" s="281"/>
      <c r="N7" s="281"/>
      <c r="O7" s="281"/>
      <c r="P7" s="282"/>
    </row>
    <row r="8" spans="1:17" s="8" customFormat="1" ht="14.25" customHeight="1">
      <c r="A8" s="250" t="s">
        <v>79</v>
      </c>
      <c r="B8" s="251"/>
      <c r="C8" s="251"/>
      <c r="D8" s="252"/>
      <c r="E8" s="37" t="s">
        <v>8</v>
      </c>
      <c r="F8" s="10">
        <f>H8+J8+L8</f>
        <v>1591616.9702758754</v>
      </c>
      <c r="G8" s="10">
        <f>I8+K8+M8+O8</f>
        <v>282210.30000000005</v>
      </c>
      <c r="H8" s="10">
        <f>SUM(H9:H19)</f>
        <v>1339531.3702758753</v>
      </c>
      <c r="I8" s="10">
        <f t="shared" ref="I8:O8" si="0">SUM(I9:I19)</f>
        <v>30124.7</v>
      </c>
      <c r="J8" s="10">
        <f t="shared" si="0"/>
        <v>155734.5</v>
      </c>
      <c r="K8" s="10">
        <f t="shared" si="0"/>
        <v>155734.5</v>
      </c>
      <c r="L8" s="10">
        <f t="shared" si="0"/>
        <v>96351.1</v>
      </c>
      <c r="M8" s="10">
        <f t="shared" si="0"/>
        <v>96351.1</v>
      </c>
      <c r="N8" s="10">
        <f t="shared" si="0"/>
        <v>0</v>
      </c>
      <c r="O8" s="10">
        <f t="shared" si="0"/>
        <v>0</v>
      </c>
      <c r="P8" s="48"/>
    </row>
    <row r="9" spans="1:17" s="8" customFormat="1" ht="14.25" customHeight="1">
      <c r="A9" s="253"/>
      <c r="B9" s="254"/>
      <c r="C9" s="254"/>
      <c r="D9" s="255"/>
      <c r="E9" s="43" t="s">
        <v>9</v>
      </c>
      <c r="F9" s="29">
        <f t="shared" ref="F9:F19" si="1">SUM(H9+J9+L9)</f>
        <v>201081.1</v>
      </c>
      <c r="G9" s="29">
        <f t="shared" ref="G9:G14" si="2">I9+K9+M9</f>
        <v>201081.1</v>
      </c>
      <c r="H9" s="29">
        <f>H349</f>
        <v>1140.1000000000008</v>
      </c>
      <c r="I9" s="29">
        <f t="shared" ref="I9:O9" si="3">I349</f>
        <v>1140.1000000000008</v>
      </c>
      <c r="J9" s="29">
        <f t="shared" si="3"/>
        <v>155734.5</v>
      </c>
      <c r="K9" s="29">
        <f t="shared" si="3"/>
        <v>155734.5</v>
      </c>
      <c r="L9" s="29">
        <f t="shared" si="3"/>
        <v>44206.499999999993</v>
      </c>
      <c r="M9" s="29">
        <f t="shared" si="3"/>
        <v>44206.499999999993</v>
      </c>
      <c r="N9" s="29">
        <f t="shared" si="3"/>
        <v>0</v>
      </c>
      <c r="O9" s="29">
        <f t="shared" si="3"/>
        <v>0</v>
      </c>
      <c r="P9" s="49"/>
    </row>
    <row r="10" spans="1:17" s="8" customFormat="1" ht="14.25" customHeight="1">
      <c r="A10" s="253"/>
      <c r="B10" s="254"/>
      <c r="C10" s="254"/>
      <c r="D10" s="255"/>
      <c r="E10" s="43" t="s">
        <v>10</v>
      </c>
      <c r="F10" s="29">
        <f t="shared" si="1"/>
        <v>34024</v>
      </c>
      <c r="G10" s="29">
        <f t="shared" si="2"/>
        <v>34024</v>
      </c>
      <c r="H10" s="29">
        <f t="shared" ref="H10:O10" si="4">H350</f>
        <v>4364.7999999999993</v>
      </c>
      <c r="I10" s="29">
        <f t="shared" si="4"/>
        <v>4364.7999999999993</v>
      </c>
      <c r="J10" s="29">
        <f t="shared" si="4"/>
        <v>0</v>
      </c>
      <c r="K10" s="29">
        <f t="shared" si="4"/>
        <v>0</v>
      </c>
      <c r="L10" s="29">
        <f t="shared" si="4"/>
        <v>29659.200000000001</v>
      </c>
      <c r="M10" s="29">
        <f t="shared" si="4"/>
        <v>29659.200000000001</v>
      </c>
      <c r="N10" s="29">
        <f t="shared" si="4"/>
        <v>0</v>
      </c>
      <c r="O10" s="29">
        <f t="shared" si="4"/>
        <v>0</v>
      </c>
      <c r="P10" s="49"/>
    </row>
    <row r="11" spans="1:17" s="8" customFormat="1" ht="14.25" customHeight="1">
      <c r="A11" s="253"/>
      <c r="B11" s="254"/>
      <c r="C11" s="254"/>
      <c r="D11" s="255"/>
      <c r="E11" s="43" t="s">
        <v>11</v>
      </c>
      <c r="F11" s="29">
        <f t="shared" si="1"/>
        <v>22930.400000000001</v>
      </c>
      <c r="G11" s="29">
        <f t="shared" si="2"/>
        <v>22930.400000000001</v>
      </c>
      <c r="H11" s="29">
        <f t="shared" ref="H11:O11" si="5">H351</f>
        <v>445</v>
      </c>
      <c r="I11" s="29">
        <f t="shared" si="5"/>
        <v>445</v>
      </c>
      <c r="J11" s="29">
        <f t="shared" si="5"/>
        <v>0</v>
      </c>
      <c r="K11" s="29">
        <f t="shared" si="5"/>
        <v>0</v>
      </c>
      <c r="L11" s="29">
        <f t="shared" si="5"/>
        <v>22485.4</v>
      </c>
      <c r="M11" s="29">
        <f t="shared" si="5"/>
        <v>22485.4</v>
      </c>
      <c r="N11" s="29">
        <f t="shared" si="5"/>
        <v>0</v>
      </c>
      <c r="O11" s="29">
        <f t="shared" si="5"/>
        <v>0</v>
      </c>
      <c r="P11" s="49"/>
    </row>
    <row r="12" spans="1:17" s="8" customFormat="1" ht="14.25" customHeight="1">
      <c r="A12" s="253"/>
      <c r="B12" s="254"/>
      <c r="C12" s="254"/>
      <c r="D12" s="255"/>
      <c r="E12" s="43" t="s">
        <v>12</v>
      </c>
      <c r="F12" s="29">
        <f t="shared" si="1"/>
        <v>199.6</v>
      </c>
      <c r="G12" s="29">
        <f t="shared" si="2"/>
        <v>199.6</v>
      </c>
      <c r="H12" s="29">
        <f t="shared" ref="H12:O12" si="6">H352</f>
        <v>199.6</v>
      </c>
      <c r="I12" s="29">
        <f t="shared" si="6"/>
        <v>199.6</v>
      </c>
      <c r="J12" s="29">
        <f t="shared" si="6"/>
        <v>0</v>
      </c>
      <c r="K12" s="29">
        <f t="shared" si="6"/>
        <v>0</v>
      </c>
      <c r="L12" s="29">
        <f t="shared" si="6"/>
        <v>0</v>
      </c>
      <c r="M12" s="29">
        <f t="shared" si="6"/>
        <v>0</v>
      </c>
      <c r="N12" s="29">
        <f t="shared" si="6"/>
        <v>0</v>
      </c>
      <c r="O12" s="29">
        <f t="shared" si="6"/>
        <v>0</v>
      </c>
      <c r="P12" s="49"/>
    </row>
    <row r="13" spans="1:17" s="8" customFormat="1" ht="14.25" customHeight="1">
      <c r="A13" s="253"/>
      <c r="B13" s="254"/>
      <c r="C13" s="254"/>
      <c r="D13" s="255"/>
      <c r="E13" s="43" t="s">
        <v>13</v>
      </c>
      <c r="F13" s="29">
        <f t="shared" si="1"/>
        <v>21991.200000000001</v>
      </c>
      <c r="G13" s="29">
        <f t="shared" si="2"/>
        <v>21991.200000000001</v>
      </c>
      <c r="H13" s="29">
        <f t="shared" ref="H13:O13" si="7">H353</f>
        <v>21991.200000000001</v>
      </c>
      <c r="I13" s="29">
        <f t="shared" si="7"/>
        <v>21991.200000000001</v>
      </c>
      <c r="J13" s="29">
        <f t="shared" si="7"/>
        <v>0</v>
      </c>
      <c r="K13" s="29">
        <f t="shared" si="7"/>
        <v>0</v>
      </c>
      <c r="L13" s="29">
        <f t="shared" si="7"/>
        <v>0</v>
      </c>
      <c r="M13" s="29">
        <f t="shared" si="7"/>
        <v>0</v>
      </c>
      <c r="N13" s="29">
        <f t="shared" si="7"/>
        <v>0</v>
      </c>
      <c r="O13" s="29">
        <f t="shared" si="7"/>
        <v>0</v>
      </c>
      <c r="P13" s="49"/>
    </row>
    <row r="14" spans="1:17" s="8" customFormat="1" ht="14.25" customHeight="1">
      <c r="A14" s="253"/>
      <c r="B14" s="254"/>
      <c r="C14" s="254"/>
      <c r="D14" s="255"/>
      <c r="E14" s="43" t="s">
        <v>55</v>
      </c>
      <c r="F14" s="29">
        <f t="shared" si="1"/>
        <v>1984</v>
      </c>
      <c r="G14" s="29">
        <f t="shared" si="2"/>
        <v>1984</v>
      </c>
      <c r="H14" s="29">
        <f t="shared" ref="H14:O14" si="8">H354</f>
        <v>1984</v>
      </c>
      <c r="I14" s="29">
        <f t="shared" si="8"/>
        <v>1984</v>
      </c>
      <c r="J14" s="29">
        <f t="shared" si="8"/>
        <v>0</v>
      </c>
      <c r="K14" s="29">
        <f t="shared" si="8"/>
        <v>0</v>
      </c>
      <c r="L14" s="29">
        <f t="shared" si="8"/>
        <v>0</v>
      </c>
      <c r="M14" s="29">
        <f t="shared" si="8"/>
        <v>0</v>
      </c>
      <c r="N14" s="29">
        <f t="shared" si="8"/>
        <v>0</v>
      </c>
      <c r="O14" s="29">
        <f t="shared" si="8"/>
        <v>0</v>
      </c>
      <c r="P14" s="49"/>
    </row>
    <row r="15" spans="1:17" s="8" customFormat="1" ht="14.25" customHeight="1">
      <c r="A15" s="253"/>
      <c r="B15" s="254"/>
      <c r="C15" s="254"/>
      <c r="D15" s="255"/>
      <c r="E15" s="43" t="s">
        <v>62</v>
      </c>
      <c r="F15" s="29">
        <f t="shared" si="1"/>
        <v>150866.9</v>
      </c>
      <c r="G15" s="29">
        <f>I15+K15+M15</f>
        <v>0</v>
      </c>
      <c r="H15" s="29">
        <f t="shared" ref="H15:O15" si="9">H355</f>
        <v>150866.9</v>
      </c>
      <c r="I15" s="29">
        <f t="shared" si="9"/>
        <v>0</v>
      </c>
      <c r="J15" s="29">
        <f t="shared" si="9"/>
        <v>0</v>
      </c>
      <c r="K15" s="29">
        <f t="shared" si="9"/>
        <v>0</v>
      </c>
      <c r="L15" s="29">
        <f t="shared" si="9"/>
        <v>0</v>
      </c>
      <c r="M15" s="29">
        <f t="shared" si="9"/>
        <v>0</v>
      </c>
      <c r="N15" s="29">
        <f t="shared" si="9"/>
        <v>0</v>
      </c>
      <c r="O15" s="29">
        <f t="shared" si="9"/>
        <v>0</v>
      </c>
      <c r="P15" s="49"/>
    </row>
    <row r="16" spans="1:17" s="8" customFormat="1" ht="14.25" customHeight="1">
      <c r="A16" s="253"/>
      <c r="B16" s="254"/>
      <c r="C16" s="254"/>
      <c r="D16" s="255"/>
      <c r="E16" s="43" t="s">
        <v>63</v>
      </c>
      <c r="F16" s="29">
        <f t="shared" si="1"/>
        <v>167551.5</v>
      </c>
      <c r="G16" s="29">
        <f>I16+K16+M16</f>
        <v>0</v>
      </c>
      <c r="H16" s="29">
        <f t="shared" ref="H16:O16" si="10">H356</f>
        <v>167551.5</v>
      </c>
      <c r="I16" s="29">
        <f t="shared" si="10"/>
        <v>0</v>
      </c>
      <c r="J16" s="29">
        <f t="shared" si="10"/>
        <v>0</v>
      </c>
      <c r="K16" s="29">
        <f t="shared" si="10"/>
        <v>0</v>
      </c>
      <c r="L16" s="29">
        <f t="shared" si="10"/>
        <v>0</v>
      </c>
      <c r="M16" s="29">
        <f t="shared" si="10"/>
        <v>0</v>
      </c>
      <c r="N16" s="29">
        <f t="shared" si="10"/>
        <v>0</v>
      </c>
      <c r="O16" s="29">
        <f t="shared" si="10"/>
        <v>0</v>
      </c>
      <c r="P16" s="49"/>
    </row>
    <row r="17" spans="1:17" s="8" customFormat="1" ht="14.25" customHeight="1">
      <c r="A17" s="253"/>
      <c r="B17" s="254"/>
      <c r="C17" s="254"/>
      <c r="D17" s="255"/>
      <c r="E17" s="43" t="s">
        <v>64</v>
      </c>
      <c r="F17" s="29">
        <f t="shared" si="1"/>
        <v>130189.7</v>
      </c>
      <c r="G17" s="29">
        <f>I17+K17+M17</f>
        <v>0</v>
      </c>
      <c r="H17" s="29">
        <f t="shared" ref="H17:O17" si="11">H357</f>
        <v>130189.7</v>
      </c>
      <c r="I17" s="29">
        <f t="shared" si="11"/>
        <v>0</v>
      </c>
      <c r="J17" s="29">
        <f t="shared" si="11"/>
        <v>0</v>
      </c>
      <c r="K17" s="29">
        <f t="shared" si="11"/>
        <v>0</v>
      </c>
      <c r="L17" s="29">
        <f t="shared" si="11"/>
        <v>0</v>
      </c>
      <c r="M17" s="29">
        <f t="shared" si="11"/>
        <v>0</v>
      </c>
      <c r="N17" s="29">
        <f t="shared" si="11"/>
        <v>0</v>
      </c>
      <c r="O17" s="29">
        <f t="shared" si="11"/>
        <v>0</v>
      </c>
      <c r="P17" s="49"/>
    </row>
    <row r="18" spans="1:17" s="8" customFormat="1" ht="14.25" customHeight="1">
      <c r="A18" s="253"/>
      <c r="B18" s="254"/>
      <c r="C18" s="254"/>
      <c r="D18" s="255"/>
      <c r="E18" s="43" t="s">
        <v>65</v>
      </c>
      <c r="F18" s="29">
        <f t="shared" si="1"/>
        <v>442029.17027587531</v>
      </c>
      <c r="G18" s="29">
        <f>I18+K18+M18</f>
        <v>0</v>
      </c>
      <c r="H18" s="29">
        <f t="shared" ref="H18:O18" si="12">H358</f>
        <v>442029.17027587531</v>
      </c>
      <c r="I18" s="29">
        <f t="shared" si="12"/>
        <v>0</v>
      </c>
      <c r="J18" s="29">
        <f t="shared" si="12"/>
        <v>0</v>
      </c>
      <c r="K18" s="29">
        <f t="shared" si="12"/>
        <v>0</v>
      </c>
      <c r="L18" s="29">
        <f t="shared" si="12"/>
        <v>0</v>
      </c>
      <c r="M18" s="29">
        <f t="shared" si="12"/>
        <v>0</v>
      </c>
      <c r="N18" s="29">
        <f t="shared" si="12"/>
        <v>0</v>
      </c>
      <c r="O18" s="29">
        <f t="shared" si="12"/>
        <v>0</v>
      </c>
      <c r="P18" s="49"/>
    </row>
    <row r="19" spans="1:17" s="8" customFormat="1" ht="14.25" customHeight="1" thickBot="1">
      <c r="A19" s="266"/>
      <c r="B19" s="267"/>
      <c r="C19" s="267"/>
      <c r="D19" s="268"/>
      <c r="E19" s="43" t="s">
        <v>66</v>
      </c>
      <c r="F19" s="29">
        <f t="shared" si="1"/>
        <v>418769.4</v>
      </c>
      <c r="G19" s="29">
        <f>I19+K19+M19</f>
        <v>0</v>
      </c>
      <c r="H19" s="29">
        <f t="shared" ref="H19:O19" si="13">H359</f>
        <v>418769.4</v>
      </c>
      <c r="I19" s="29">
        <f t="shared" si="13"/>
        <v>0</v>
      </c>
      <c r="J19" s="29">
        <f t="shared" si="13"/>
        <v>0</v>
      </c>
      <c r="K19" s="29">
        <f t="shared" si="13"/>
        <v>0</v>
      </c>
      <c r="L19" s="29">
        <f t="shared" si="13"/>
        <v>0</v>
      </c>
      <c r="M19" s="29">
        <f t="shared" si="13"/>
        <v>0</v>
      </c>
      <c r="N19" s="29">
        <f t="shared" si="13"/>
        <v>0</v>
      </c>
      <c r="O19" s="29">
        <f t="shared" si="13"/>
        <v>0</v>
      </c>
      <c r="P19" s="49"/>
    </row>
    <row r="20" spans="1:17" s="8" customFormat="1" ht="30" customHeight="1">
      <c r="A20" s="272" t="s">
        <v>82</v>
      </c>
      <c r="B20" s="273"/>
      <c r="C20" s="273"/>
      <c r="D20" s="273"/>
      <c r="E20" s="273"/>
      <c r="F20" s="273"/>
      <c r="G20" s="273"/>
      <c r="H20" s="273"/>
      <c r="I20" s="273"/>
      <c r="J20" s="273"/>
      <c r="K20" s="273"/>
      <c r="L20" s="273"/>
      <c r="M20" s="273"/>
      <c r="N20" s="273"/>
      <c r="O20" s="273"/>
      <c r="P20" s="274"/>
    </row>
    <row r="21" spans="1:17" s="8" customFormat="1" ht="27.75" customHeight="1">
      <c r="A21" s="269" t="s">
        <v>80</v>
      </c>
      <c r="B21" s="270"/>
      <c r="C21" s="270"/>
      <c r="D21" s="270"/>
      <c r="E21" s="270"/>
      <c r="F21" s="270"/>
      <c r="G21" s="270"/>
      <c r="H21" s="270"/>
      <c r="I21" s="270"/>
      <c r="J21" s="270"/>
      <c r="K21" s="270"/>
      <c r="L21" s="270"/>
      <c r="M21" s="270"/>
      <c r="N21" s="270"/>
      <c r="O21" s="270"/>
      <c r="P21" s="271"/>
    </row>
    <row r="22" spans="1:17" ht="15" customHeight="1">
      <c r="A22" s="240" t="s">
        <v>21</v>
      </c>
      <c r="B22" s="235" t="s">
        <v>42</v>
      </c>
      <c r="C22" s="232">
        <v>3.7</v>
      </c>
      <c r="D22" s="22"/>
      <c r="E22" s="9" t="s">
        <v>18</v>
      </c>
      <c r="F22" s="10">
        <f>H22+J22+L22</f>
        <v>0</v>
      </c>
      <c r="G22" s="10">
        <f>I22+K22+M22+O22</f>
        <v>0</v>
      </c>
      <c r="H22" s="10">
        <f>SUM(H23:H33)</f>
        <v>0</v>
      </c>
      <c r="I22" s="10">
        <f t="shared" ref="I22:O22" si="14">SUM(I23:I33)</f>
        <v>0</v>
      </c>
      <c r="J22" s="10">
        <f t="shared" si="14"/>
        <v>0</v>
      </c>
      <c r="K22" s="10">
        <f t="shared" si="14"/>
        <v>0</v>
      </c>
      <c r="L22" s="10">
        <f t="shared" si="14"/>
        <v>0</v>
      </c>
      <c r="M22" s="10">
        <f t="shared" si="14"/>
        <v>0</v>
      </c>
      <c r="N22" s="10">
        <f t="shared" si="14"/>
        <v>0</v>
      </c>
      <c r="O22" s="10">
        <f t="shared" si="14"/>
        <v>0</v>
      </c>
      <c r="P22" s="249" t="s">
        <v>28</v>
      </c>
    </row>
    <row r="23" spans="1:17">
      <c r="A23" s="241"/>
      <c r="B23" s="236"/>
      <c r="C23" s="233"/>
      <c r="D23" s="22"/>
      <c r="E23" s="11" t="s">
        <v>9</v>
      </c>
      <c r="F23" s="12">
        <f>H23+J23+L23</f>
        <v>0</v>
      </c>
      <c r="G23" s="12">
        <f t="shared" ref="G23:G39" si="15">I23+K23+M23+O23</f>
        <v>0</v>
      </c>
      <c r="H23" s="13">
        <v>0</v>
      </c>
      <c r="I23" s="13">
        <v>0</v>
      </c>
      <c r="J23" s="13">
        <v>0</v>
      </c>
      <c r="K23" s="13">
        <v>0</v>
      </c>
      <c r="L23" s="13">
        <v>0</v>
      </c>
      <c r="M23" s="13">
        <v>0</v>
      </c>
      <c r="N23" s="13">
        <v>0</v>
      </c>
      <c r="O23" s="13">
        <v>0</v>
      </c>
      <c r="P23" s="238"/>
    </row>
    <row r="24" spans="1:17">
      <c r="A24" s="241"/>
      <c r="B24" s="236"/>
      <c r="C24" s="233"/>
      <c r="D24" s="22"/>
      <c r="E24" s="11" t="s">
        <v>10</v>
      </c>
      <c r="F24" s="12">
        <f t="shared" ref="F24:F39" si="16">H24+J24+L24</f>
        <v>0</v>
      </c>
      <c r="G24" s="12">
        <f t="shared" si="15"/>
        <v>0</v>
      </c>
      <c r="H24" s="13">
        <f>1941.2-1941.2</f>
        <v>0</v>
      </c>
      <c r="I24" s="13">
        <f>1941.2-1941.2</f>
        <v>0</v>
      </c>
      <c r="J24" s="13">
        <v>0</v>
      </c>
      <c r="K24" s="13">
        <v>0</v>
      </c>
      <c r="L24" s="13">
        <v>0</v>
      </c>
      <c r="M24" s="13">
        <v>0</v>
      </c>
      <c r="N24" s="13">
        <v>0</v>
      </c>
      <c r="O24" s="13">
        <v>0</v>
      </c>
      <c r="P24" s="238"/>
    </row>
    <row r="25" spans="1:17">
      <c r="A25" s="241"/>
      <c r="B25" s="236"/>
      <c r="C25" s="233"/>
      <c r="D25" s="22"/>
      <c r="E25" s="11" t="s">
        <v>11</v>
      </c>
      <c r="F25" s="12">
        <f t="shared" si="16"/>
        <v>0</v>
      </c>
      <c r="G25" s="12">
        <f t="shared" si="15"/>
        <v>0</v>
      </c>
      <c r="H25" s="13">
        <v>0</v>
      </c>
      <c r="I25" s="13">
        <f>9596-9596</f>
        <v>0</v>
      </c>
      <c r="J25" s="13">
        <v>0</v>
      </c>
      <c r="K25" s="13">
        <v>0</v>
      </c>
      <c r="L25" s="13">
        <v>0</v>
      </c>
      <c r="M25" s="13">
        <v>0</v>
      </c>
      <c r="N25" s="13">
        <v>0</v>
      </c>
      <c r="O25" s="13">
        <v>0</v>
      </c>
      <c r="P25" s="238"/>
    </row>
    <row r="26" spans="1:17">
      <c r="A26" s="241"/>
      <c r="B26" s="236"/>
      <c r="C26" s="233"/>
      <c r="D26" s="22"/>
      <c r="E26" s="11" t="s">
        <v>12</v>
      </c>
      <c r="F26" s="12">
        <f t="shared" si="16"/>
        <v>0</v>
      </c>
      <c r="G26" s="12">
        <f t="shared" si="15"/>
        <v>0</v>
      </c>
      <c r="H26" s="13">
        <v>0</v>
      </c>
      <c r="I26" s="13">
        <v>0</v>
      </c>
      <c r="J26" s="13">
        <v>0</v>
      </c>
      <c r="K26" s="13">
        <v>0</v>
      </c>
      <c r="L26" s="13">
        <v>0</v>
      </c>
      <c r="M26" s="13">
        <v>0</v>
      </c>
      <c r="N26" s="13">
        <v>0</v>
      </c>
      <c r="O26" s="13">
        <v>0</v>
      </c>
      <c r="P26" s="238"/>
    </row>
    <row r="27" spans="1:17">
      <c r="A27" s="241"/>
      <c r="B27" s="236"/>
      <c r="C27" s="233"/>
      <c r="D27" s="22"/>
      <c r="E27" s="14" t="s">
        <v>13</v>
      </c>
      <c r="F27" s="15">
        <f t="shared" si="16"/>
        <v>0</v>
      </c>
      <c r="G27" s="15">
        <f t="shared" si="15"/>
        <v>0</v>
      </c>
      <c r="H27" s="13">
        <v>0</v>
      </c>
      <c r="I27" s="13">
        <v>0</v>
      </c>
      <c r="J27" s="13">
        <v>0</v>
      </c>
      <c r="K27" s="13">
        <v>0</v>
      </c>
      <c r="L27" s="13">
        <v>0</v>
      </c>
      <c r="M27" s="16">
        <v>0</v>
      </c>
      <c r="N27" s="16">
        <v>0</v>
      </c>
      <c r="O27" s="16">
        <v>0</v>
      </c>
      <c r="P27" s="238"/>
      <c r="Q27" s="17"/>
    </row>
    <row r="28" spans="1:17">
      <c r="A28" s="241"/>
      <c r="B28" s="236"/>
      <c r="C28" s="233"/>
      <c r="D28" s="22"/>
      <c r="E28" s="14" t="s">
        <v>55</v>
      </c>
      <c r="F28" s="15">
        <f t="shared" ref="F28:F34" si="17">H28+J28+L28</f>
        <v>0</v>
      </c>
      <c r="G28" s="15">
        <f t="shared" ref="G28:G34" si="18">I28+K28+M28+O28</f>
        <v>0</v>
      </c>
      <c r="H28" s="13">
        <v>0</v>
      </c>
      <c r="I28" s="13">
        <v>0</v>
      </c>
      <c r="J28" s="13">
        <v>0</v>
      </c>
      <c r="K28" s="13">
        <v>0</v>
      </c>
      <c r="L28" s="13">
        <v>0</v>
      </c>
      <c r="M28" s="16">
        <v>0</v>
      </c>
      <c r="N28" s="16">
        <v>0</v>
      </c>
      <c r="O28" s="16">
        <v>0</v>
      </c>
      <c r="P28" s="238"/>
    </row>
    <row r="29" spans="1:17">
      <c r="A29" s="241"/>
      <c r="B29" s="236"/>
      <c r="C29" s="233"/>
      <c r="D29" s="22"/>
      <c r="E29" s="14" t="s">
        <v>62</v>
      </c>
      <c r="F29" s="15">
        <f t="shared" si="17"/>
        <v>0</v>
      </c>
      <c r="G29" s="15">
        <f t="shared" si="18"/>
        <v>0</v>
      </c>
      <c r="H29" s="13">
        <v>0</v>
      </c>
      <c r="I29" s="13">
        <v>0</v>
      </c>
      <c r="J29" s="13">
        <v>0</v>
      </c>
      <c r="K29" s="13">
        <v>0</v>
      </c>
      <c r="L29" s="13">
        <v>0</v>
      </c>
      <c r="M29" s="16">
        <v>0</v>
      </c>
      <c r="N29" s="16">
        <v>0</v>
      </c>
      <c r="O29" s="16">
        <v>0</v>
      </c>
      <c r="P29" s="238"/>
    </row>
    <row r="30" spans="1:17">
      <c r="A30" s="241"/>
      <c r="B30" s="236"/>
      <c r="C30" s="233"/>
      <c r="D30" s="22"/>
      <c r="E30" s="14" t="s">
        <v>63</v>
      </c>
      <c r="F30" s="15">
        <f t="shared" si="17"/>
        <v>0</v>
      </c>
      <c r="G30" s="15">
        <f t="shared" si="18"/>
        <v>0</v>
      </c>
      <c r="H30" s="13">
        <v>0</v>
      </c>
      <c r="I30" s="13">
        <v>0</v>
      </c>
      <c r="J30" s="13">
        <v>0</v>
      </c>
      <c r="K30" s="13">
        <v>0</v>
      </c>
      <c r="L30" s="13">
        <v>0</v>
      </c>
      <c r="M30" s="16">
        <v>0</v>
      </c>
      <c r="N30" s="16">
        <v>0</v>
      </c>
      <c r="O30" s="16">
        <v>0</v>
      </c>
      <c r="P30" s="238"/>
    </row>
    <row r="31" spans="1:17">
      <c r="A31" s="241"/>
      <c r="B31" s="236"/>
      <c r="C31" s="233"/>
      <c r="D31" s="22"/>
      <c r="E31" s="14" t="s">
        <v>64</v>
      </c>
      <c r="F31" s="15">
        <f t="shared" si="17"/>
        <v>0</v>
      </c>
      <c r="G31" s="15">
        <f t="shared" si="18"/>
        <v>0</v>
      </c>
      <c r="H31" s="13">
        <v>0</v>
      </c>
      <c r="I31" s="13">
        <v>0</v>
      </c>
      <c r="J31" s="13">
        <v>0</v>
      </c>
      <c r="K31" s="13">
        <v>0</v>
      </c>
      <c r="L31" s="13">
        <v>0</v>
      </c>
      <c r="M31" s="16">
        <v>0</v>
      </c>
      <c r="N31" s="16">
        <v>0</v>
      </c>
      <c r="O31" s="16">
        <v>0</v>
      </c>
      <c r="P31" s="238"/>
    </row>
    <row r="32" spans="1:17">
      <c r="A32" s="241"/>
      <c r="B32" s="236"/>
      <c r="C32" s="233"/>
      <c r="D32" s="22"/>
      <c r="E32" s="14" t="s">
        <v>65</v>
      </c>
      <c r="F32" s="15">
        <f t="shared" si="17"/>
        <v>0</v>
      </c>
      <c r="G32" s="15">
        <f t="shared" si="18"/>
        <v>0</v>
      </c>
      <c r="H32" s="13">
        <v>0</v>
      </c>
      <c r="I32" s="13">
        <v>0</v>
      </c>
      <c r="J32" s="13">
        <v>0</v>
      </c>
      <c r="K32" s="13">
        <v>0</v>
      </c>
      <c r="L32" s="13">
        <v>0</v>
      </c>
      <c r="M32" s="16">
        <v>0</v>
      </c>
      <c r="N32" s="16">
        <v>0</v>
      </c>
      <c r="O32" s="16">
        <v>0</v>
      </c>
      <c r="P32" s="238"/>
    </row>
    <row r="33" spans="1:16">
      <c r="A33" s="241"/>
      <c r="B33" s="236"/>
      <c r="C33" s="233"/>
      <c r="D33" s="22"/>
      <c r="E33" s="14" t="s">
        <v>66</v>
      </c>
      <c r="F33" s="15">
        <f t="shared" si="17"/>
        <v>0</v>
      </c>
      <c r="G33" s="15">
        <f t="shared" si="18"/>
        <v>0</v>
      </c>
      <c r="H33" s="13">
        <v>0</v>
      </c>
      <c r="I33" s="13">
        <v>0</v>
      </c>
      <c r="J33" s="13">
        <v>0</v>
      </c>
      <c r="K33" s="13">
        <v>0</v>
      </c>
      <c r="L33" s="13">
        <v>0</v>
      </c>
      <c r="M33" s="16">
        <v>0</v>
      </c>
      <c r="N33" s="16">
        <v>0</v>
      </c>
      <c r="O33" s="16">
        <v>0</v>
      </c>
      <c r="P33" s="238"/>
    </row>
    <row r="34" spans="1:16">
      <c r="A34" s="241"/>
      <c r="B34" s="236"/>
      <c r="C34" s="233"/>
      <c r="D34" s="22"/>
      <c r="E34" s="9" t="s">
        <v>17</v>
      </c>
      <c r="F34" s="10">
        <f t="shared" si="17"/>
        <v>94950</v>
      </c>
      <c r="G34" s="10">
        <f t="shared" si="18"/>
        <v>94950</v>
      </c>
      <c r="H34" s="18">
        <f>SUM(H35:H45)</f>
        <v>2.5</v>
      </c>
      <c r="I34" s="18">
        <f t="shared" ref="I34:O34" si="19">SUM(I35:I45)</f>
        <v>2.5</v>
      </c>
      <c r="J34" s="18">
        <f t="shared" si="19"/>
        <v>0</v>
      </c>
      <c r="K34" s="18">
        <f t="shared" si="19"/>
        <v>0</v>
      </c>
      <c r="L34" s="18">
        <f t="shared" si="19"/>
        <v>94947.5</v>
      </c>
      <c r="M34" s="18">
        <f t="shared" si="19"/>
        <v>94947.5</v>
      </c>
      <c r="N34" s="18">
        <f t="shared" si="19"/>
        <v>0</v>
      </c>
      <c r="O34" s="18">
        <f t="shared" si="19"/>
        <v>0</v>
      </c>
      <c r="P34" s="238"/>
    </row>
    <row r="35" spans="1:16">
      <c r="A35" s="241"/>
      <c r="B35" s="236"/>
      <c r="C35" s="233"/>
      <c r="D35" s="22"/>
      <c r="E35" s="11" t="s">
        <v>9</v>
      </c>
      <c r="F35" s="12">
        <f t="shared" si="16"/>
        <v>42803.899999999994</v>
      </c>
      <c r="G35" s="12">
        <f t="shared" si="15"/>
        <v>42803.899999999994</v>
      </c>
      <c r="H35" s="13">
        <v>1</v>
      </c>
      <c r="I35" s="13">
        <v>1</v>
      </c>
      <c r="J35" s="13">
        <v>0</v>
      </c>
      <c r="K35" s="13">
        <v>0</v>
      </c>
      <c r="L35" s="13">
        <f>27741.1+15061.8</f>
        <v>42802.899999999994</v>
      </c>
      <c r="M35" s="13">
        <f>27741.1+15061.8</f>
        <v>42802.899999999994</v>
      </c>
      <c r="N35" s="13">
        <v>0</v>
      </c>
      <c r="O35" s="13">
        <v>0</v>
      </c>
      <c r="P35" s="238"/>
    </row>
    <row r="36" spans="1:16" ht="31.5" customHeight="1">
      <c r="A36" s="241"/>
      <c r="B36" s="236"/>
      <c r="C36" s="233"/>
      <c r="D36" s="24" t="s">
        <v>40</v>
      </c>
      <c r="E36" s="19" t="s">
        <v>10</v>
      </c>
      <c r="F36" s="12">
        <f t="shared" si="16"/>
        <v>29660.2</v>
      </c>
      <c r="G36" s="12">
        <f t="shared" si="15"/>
        <v>29660.2</v>
      </c>
      <c r="H36" s="20">
        <v>1</v>
      </c>
      <c r="I36" s="20">
        <v>1</v>
      </c>
      <c r="J36" s="20">
        <v>0</v>
      </c>
      <c r="K36" s="20">
        <v>0</v>
      </c>
      <c r="L36" s="20">
        <v>29659.200000000001</v>
      </c>
      <c r="M36" s="20">
        <v>29659.200000000001</v>
      </c>
      <c r="N36" s="20">
        <v>0</v>
      </c>
      <c r="O36" s="20">
        <v>0</v>
      </c>
      <c r="P36" s="238"/>
    </row>
    <row r="37" spans="1:16">
      <c r="A37" s="241"/>
      <c r="B37" s="236"/>
      <c r="C37" s="233"/>
      <c r="D37" s="22"/>
      <c r="E37" s="11" t="s">
        <v>11</v>
      </c>
      <c r="F37" s="12">
        <f t="shared" si="16"/>
        <v>22485.9</v>
      </c>
      <c r="G37" s="12">
        <f t="shared" si="15"/>
        <v>22485.9</v>
      </c>
      <c r="H37" s="13">
        <v>0.5</v>
      </c>
      <c r="I37" s="13">
        <v>0.5</v>
      </c>
      <c r="J37" s="13">
        <v>0</v>
      </c>
      <c r="K37" s="13">
        <v>0</v>
      </c>
      <c r="L37" s="13">
        <v>22485.4</v>
      </c>
      <c r="M37" s="13">
        <v>22485.4</v>
      </c>
      <c r="N37" s="13">
        <v>0</v>
      </c>
      <c r="O37" s="13">
        <v>0</v>
      </c>
      <c r="P37" s="238"/>
    </row>
    <row r="38" spans="1:16">
      <c r="A38" s="241"/>
      <c r="B38" s="236"/>
      <c r="C38" s="233"/>
      <c r="D38" s="22"/>
      <c r="E38" s="11" t="s">
        <v>12</v>
      </c>
      <c r="F38" s="12">
        <f t="shared" si="16"/>
        <v>0</v>
      </c>
      <c r="G38" s="12">
        <f t="shared" si="15"/>
        <v>0</v>
      </c>
      <c r="H38" s="13">
        <v>0</v>
      </c>
      <c r="I38" s="13">
        <v>0</v>
      </c>
      <c r="J38" s="13">
        <v>0</v>
      </c>
      <c r="K38" s="13">
        <v>0</v>
      </c>
      <c r="L38" s="13">
        <v>0</v>
      </c>
      <c r="M38" s="13">
        <v>0</v>
      </c>
      <c r="N38" s="13">
        <v>0</v>
      </c>
      <c r="O38" s="13">
        <v>0</v>
      </c>
      <c r="P38" s="238"/>
    </row>
    <row r="39" spans="1:16">
      <c r="A39" s="241"/>
      <c r="B39" s="236"/>
      <c r="C39" s="233"/>
      <c r="D39" s="22"/>
      <c r="E39" s="14" t="s">
        <v>13</v>
      </c>
      <c r="F39" s="15">
        <f t="shared" si="16"/>
        <v>0</v>
      </c>
      <c r="G39" s="15">
        <f t="shared" si="15"/>
        <v>0</v>
      </c>
      <c r="H39" s="16">
        <v>0</v>
      </c>
      <c r="I39" s="16">
        <v>0</v>
      </c>
      <c r="J39" s="16">
        <v>0</v>
      </c>
      <c r="K39" s="16">
        <v>0</v>
      </c>
      <c r="L39" s="16">
        <v>0</v>
      </c>
      <c r="M39" s="16">
        <v>0</v>
      </c>
      <c r="N39" s="16">
        <v>0</v>
      </c>
      <c r="O39" s="16">
        <v>0</v>
      </c>
      <c r="P39" s="238"/>
    </row>
    <row r="40" spans="1:16">
      <c r="A40" s="241"/>
      <c r="B40" s="236"/>
      <c r="C40" s="233"/>
      <c r="D40" s="22"/>
      <c r="E40" s="14" t="s">
        <v>55</v>
      </c>
      <c r="F40" s="15">
        <f t="shared" ref="F40:F45" si="20">H40+J40+L40</f>
        <v>0</v>
      </c>
      <c r="G40" s="15">
        <f t="shared" ref="G40:G45" si="21">I40+K40+M40+O40</f>
        <v>0</v>
      </c>
      <c r="H40" s="16">
        <v>0</v>
      </c>
      <c r="I40" s="16">
        <v>0</v>
      </c>
      <c r="J40" s="16">
        <v>0</v>
      </c>
      <c r="K40" s="16">
        <v>0</v>
      </c>
      <c r="L40" s="16">
        <v>0</v>
      </c>
      <c r="M40" s="16">
        <v>0</v>
      </c>
      <c r="N40" s="16">
        <v>0</v>
      </c>
      <c r="O40" s="16">
        <v>0</v>
      </c>
      <c r="P40" s="76"/>
    </row>
    <row r="41" spans="1:16">
      <c r="A41" s="241"/>
      <c r="B41" s="236"/>
      <c r="C41" s="233"/>
      <c r="D41" s="22"/>
      <c r="E41" s="14" t="s">
        <v>62</v>
      </c>
      <c r="F41" s="15">
        <f t="shared" si="20"/>
        <v>0</v>
      </c>
      <c r="G41" s="15">
        <f t="shared" si="21"/>
        <v>0</v>
      </c>
      <c r="H41" s="16">
        <v>0</v>
      </c>
      <c r="I41" s="16">
        <v>0</v>
      </c>
      <c r="J41" s="16">
        <v>0</v>
      </c>
      <c r="K41" s="16">
        <v>0</v>
      </c>
      <c r="L41" s="16">
        <v>0</v>
      </c>
      <c r="M41" s="16">
        <v>0</v>
      </c>
      <c r="N41" s="16">
        <v>0</v>
      </c>
      <c r="O41" s="16">
        <v>0</v>
      </c>
      <c r="P41" s="76"/>
    </row>
    <row r="42" spans="1:16">
      <c r="A42" s="241"/>
      <c r="B42" s="236"/>
      <c r="C42" s="233"/>
      <c r="D42" s="22"/>
      <c r="E42" s="14" t="s">
        <v>63</v>
      </c>
      <c r="F42" s="15">
        <f t="shared" si="20"/>
        <v>0</v>
      </c>
      <c r="G42" s="15">
        <f t="shared" si="21"/>
        <v>0</v>
      </c>
      <c r="H42" s="16">
        <v>0</v>
      </c>
      <c r="I42" s="16">
        <v>0</v>
      </c>
      <c r="J42" s="16">
        <v>0</v>
      </c>
      <c r="K42" s="16">
        <v>0</v>
      </c>
      <c r="L42" s="16">
        <v>0</v>
      </c>
      <c r="M42" s="16">
        <v>0</v>
      </c>
      <c r="N42" s="16">
        <v>0</v>
      </c>
      <c r="O42" s="16">
        <v>0</v>
      </c>
      <c r="P42" s="76"/>
    </row>
    <row r="43" spans="1:16">
      <c r="A43" s="241"/>
      <c r="B43" s="236"/>
      <c r="C43" s="233"/>
      <c r="D43" s="22"/>
      <c r="E43" s="14" t="s">
        <v>64</v>
      </c>
      <c r="F43" s="15">
        <f t="shared" si="20"/>
        <v>0</v>
      </c>
      <c r="G43" s="15">
        <f t="shared" si="21"/>
        <v>0</v>
      </c>
      <c r="H43" s="16">
        <v>0</v>
      </c>
      <c r="I43" s="16">
        <v>0</v>
      </c>
      <c r="J43" s="16">
        <v>0</v>
      </c>
      <c r="K43" s="16">
        <v>0</v>
      </c>
      <c r="L43" s="16">
        <v>0</v>
      </c>
      <c r="M43" s="16">
        <v>0</v>
      </c>
      <c r="N43" s="16">
        <v>0</v>
      </c>
      <c r="O43" s="16">
        <v>0</v>
      </c>
      <c r="P43" s="76"/>
    </row>
    <row r="44" spans="1:16">
      <c r="A44" s="241"/>
      <c r="B44" s="236"/>
      <c r="C44" s="233"/>
      <c r="D44" s="22"/>
      <c r="E44" s="14" t="s">
        <v>65</v>
      </c>
      <c r="F44" s="15">
        <f t="shared" si="20"/>
        <v>0</v>
      </c>
      <c r="G44" s="15">
        <f t="shared" si="21"/>
        <v>0</v>
      </c>
      <c r="H44" s="16">
        <v>0</v>
      </c>
      <c r="I44" s="16">
        <v>0</v>
      </c>
      <c r="J44" s="16">
        <v>0</v>
      </c>
      <c r="K44" s="16">
        <v>0</v>
      </c>
      <c r="L44" s="16">
        <v>0</v>
      </c>
      <c r="M44" s="16">
        <v>0</v>
      </c>
      <c r="N44" s="16">
        <v>0</v>
      </c>
      <c r="O44" s="16">
        <v>0</v>
      </c>
      <c r="P44" s="76"/>
    </row>
    <row r="45" spans="1:16">
      <c r="A45" s="242"/>
      <c r="B45" s="237"/>
      <c r="C45" s="234"/>
      <c r="D45" s="78"/>
      <c r="E45" s="14" t="s">
        <v>66</v>
      </c>
      <c r="F45" s="15">
        <f t="shared" si="20"/>
        <v>0</v>
      </c>
      <c r="G45" s="15">
        <f t="shared" si="21"/>
        <v>0</v>
      </c>
      <c r="H45" s="16">
        <v>0</v>
      </c>
      <c r="I45" s="16">
        <v>0</v>
      </c>
      <c r="J45" s="16">
        <v>0</v>
      </c>
      <c r="K45" s="16">
        <v>0</v>
      </c>
      <c r="L45" s="16">
        <v>0</v>
      </c>
      <c r="M45" s="16">
        <v>0</v>
      </c>
      <c r="N45" s="16">
        <v>0</v>
      </c>
      <c r="O45" s="16">
        <v>0</v>
      </c>
      <c r="P45" s="76"/>
    </row>
    <row r="46" spans="1:16" ht="15" customHeight="1">
      <c r="A46" s="306" t="s">
        <v>43</v>
      </c>
      <c r="B46" s="235" t="s">
        <v>84</v>
      </c>
      <c r="C46" s="232">
        <v>0.57999999999999996</v>
      </c>
      <c r="D46" s="78"/>
      <c r="E46" s="21" t="s">
        <v>17</v>
      </c>
      <c r="F46" s="10">
        <f>H46+J46+L46</f>
        <v>0</v>
      </c>
      <c r="G46" s="10">
        <f t="shared" ref="G46:G51" si="22">I46+K46+M46+O46</f>
        <v>0</v>
      </c>
      <c r="H46" s="18">
        <f>SUM(H47:H57)</f>
        <v>0</v>
      </c>
      <c r="I46" s="18">
        <f t="shared" ref="I46:O46" si="23">SUM(I47:I57)</f>
        <v>0</v>
      </c>
      <c r="J46" s="18">
        <f t="shared" si="23"/>
        <v>0</v>
      </c>
      <c r="K46" s="18">
        <f t="shared" si="23"/>
        <v>0</v>
      </c>
      <c r="L46" s="18">
        <f t="shared" si="23"/>
        <v>0</v>
      </c>
      <c r="M46" s="18">
        <f t="shared" si="23"/>
        <v>0</v>
      </c>
      <c r="N46" s="18">
        <f t="shared" si="23"/>
        <v>0</v>
      </c>
      <c r="O46" s="18">
        <f t="shared" si="23"/>
        <v>0</v>
      </c>
      <c r="P46" s="238" t="s">
        <v>28</v>
      </c>
    </row>
    <row r="47" spans="1:16">
      <c r="A47" s="307"/>
      <c r="B47" s="236"/>
      <c r="C47" s="233"/>
      <c r="D47" s="22"/>
      <c r="E47" s="23" t="s">
        <v>9</v>
      </c>
      <c r="F47" s="12">
        <f t="shared" ref="F47:F52" si="24">H47+J47+L47</f>
        <v>0</v>
      </c>
      <c r="G47" s="12">
        <f t="shared" si="22"/>
        <v>0</v>
      </c>
      <c r="H47" s="13">
        <v>0</v>
      </c>
      <c r="I47" s="13">
        <v>0</v>
      </c>
      <c r="J47" s="13">
        <v>0</v>
      </c>
      <c r="K47" s="13">
        <v>0</v>
      </c>
      <c r="L47" s="20">
        <v>0</v>
      </c>
      <c r="M47" s="13">
        <v>0</v>
      </c>
      <c r="N47" s="13">
        <v>0</v>
      </c>
      <c r="O47" s="13">
        <v>0</v>
      </c>
      <c r="P47" s="238"/>
    </row>
    <row r="48" spans="1:16">
      <c r="A48" s="307"/>
      <c r="B48" s="236"/>
      <c r="C48" s="233"/>
      <c r="D48" s="22"/>
      <c r="E48" s="23" t="s">
        <v>10</v>
      </c>
      <c r="F48" s="12">
        <f t="shared" si="24"/>
        <v>0</v>
      </c>
      <c r="G48" s="12">
        <f t="shared" si="22"/>
        <v>0</v>
      </c>
      <c r="H48" s="13">
        <v>0</v>
      </c>
      <c r="I48" s="13">
        <v>0</v>
      </c>
      <c r="J48" s="13">
        <v>0</v>
      </c>
      <c r="K48" s="13">
        <v>0</v>
      </c>
      <c r="L48" s="20">
        <v>0</v>
      </c>
      <c r="M48" s="13">
        <f>6637.4-6637.4</f>
        <v>0</v>
      </c>
      <c r="N48" s="13">
        <v>0</v>
      </c>
      <c r="O48" s="13">
        <v>0</v>
      </c>
      <c r="P48" s="238"/>
    </row>
    <row r="49" spans="1:16" ht="30">
      <c r="A49" s="307"/>
      <c r="B49" s="236"/>
      <c r="C49" s="233"/>
      <c r="D49" s="24" t="s">
        <v>39</v>
      </c>
      <c r="E49" s="25" t="s">
        <v>11</v>
      </c>
      <c r="F49" s="12">
        <f t="shared" si="24"/>
        <v>0</v>
      </c>
      <c r="G49" s="12">
        <f t="shared" si="22"/>
        <v>0</v>
      </c>
      <c r="H49" s="20">
        <f>2295.1-59.6-955.7-1279.8</f>
        <v>0</v>
      </c>
      <c r="I49" s="20">
        <f>2295.1-59.6-955.7-1279.8</f>
        <v>0</v>
      </c>
      <c r="J49" s="20">
        <v>0</v>
      </c>
      <c r="K49" s="20">
        <v>0</v>
      </c>
      <c r="L49" s="20">
        <f>6885.5-6885.5</f>
        <v>0</v>
      </c>
      <c r="M49" s="20">
        <f>6885.5-6885.5</f>
        <v>0</v>
      </c>
      <c r="N49" s="20">
        <v>0</v>
      </c>
      <c r="O49" s="20">
        <v>0</v>
      </c>
      <c r="P49" s="238"/>
    </row>
    <row r="50" spans="1:16" ht="30">
      <c r="A50" s="307"/>
      <c r="B50" s="236"/>
      <c r="C50" s="233"/>
      <c r="D50" s="24" t="s">
        <v>39</v>
      </c>
      <c r="E50" s="23" t="s">
        <v>12</v>
      </c>
      <c r="F50" s="12">
        <f t="shared" si="24"/>
        <v>0</v>
      </c>
      <c r="G50" s="12">
        <f t="shared" si="22"/>
        <v>0</v>
      </c>
      <c r="H50" s="20">
        <v>0</v>
      </c>
      <c r="I50" s="20">
        <f>2329.3-2329.3</f>
        <v>0</v>
      </c>
      <c r="J50" s="20">
        <v>0</v>
      </c>
      <c r="K50" s="20">
        <v>0</v>
      </c>
      <c r="L50" s="20">
        <v>0</v>
      </c>
      <c r="M50" s="20">
        <v>0</v>
      </c>
      <c r="N50" s="20">
        <v>0</v>
      </c>
      <c r="O50" s="20">
        <v>0</v>
      </c>
      <c r="P50" s="238"/>
    </row>
    <row r="51" spans="1:16">
      <c r="A51" s="307"/>
      <c r="B51" s="236"/>
      <c r="C51" s="233"/>
      <c r="D51" s="22"/>
      <c r="E51" s="23" t="s">
        <v>13</v>
      </c>
      <c r="F51" s="12">
        <f t="shared" si="24"/>
        <v>0</v>
      </c>
      <c r="G51" s="12">
        <f t="shared" si="22"/>
        <v>0</v>
      </c>
      <c r="H51" s="13">
        <v>0</v>
      </c>
      <c r="I51" s="13">
        <v>0</v>
      </c>
      <c r="J51" s="13">
        <v>0</v>
      </c>
      <c r="K51" s="13">
        <v>0</v>
      </c>
      <c r="L51" s="20">
        <v>0</v>
      </c>
      <c r="M51" s="13">
        <v>0</v>
      </c>
      <c r="N51" s="13">
        <v>0</v>
      </c>
      <c r="O51" s="13">
        <v>0</v>
      </c>
      <c r="P51" s="238"/>
    </row>
    <row r="52" spans="1:16">
      <c r="A52" s="307"/>
      <c r="B52" s="236"/>
      <c r="C52" s="233"/>
      <c r="D52" s="22"/>
      <c r="E52" s="14" t="s">
        <v>55</v>
      </c>
      <c r="F52" s="12">
        <f t="shared" si="24"/>
        <v>0</v>
      </c>
      <c r="G52" s="12">
        <f t="shared" ref="G52:G63" si="25">I52+K52+M52+O52</f>
        <v>0</v>
      </c>
      <c r="H52" s="13">
        <v>0</v>
      </c>
      <c r="I52" s="13">
        <v>0</v>
      </c>
      <c r="J52" s="13">
        <v>0</v>
      </c>
      <c r="K52" s="13">
        <v>0</v>
      </c>
      <c r="L52" s="20">
        <v>0</v>
      </c>
      <c r="M52" s="13">
        <v>0</v>
      </c>
      <c r="N52" s="13">
        <v>0</v>
      </c>
      <c r="O52" s="13">
        <v>0</v>
      </c>
      <c r="P52" s="238"/>
    </row>
    <row r="53" spans="1:16">
      <c r="A53" s="307"/>
      <c r="B53" s="236"/>
      <c r="C53" s="233"/>
      <c r="D53" s="22"/>
      <c r="E53" s="14" t="s">
        <v>62</v>
      </c>
      <c r="F53" s="12">
        <f t="shared" ref="F53:F58" si="26">H53+J53+L53</f>
        <v>0</v>
      </c>
      <c r="G53" s="12">
        <f t="shared" si="25"/>
        <v>0</v>
      </c>
      <c r="H53" s="13">
        <v>0</v>
      </c>
      <c r="I53" s="13">
        <v>0</v>
      </c>
      <c r="J53" s="13">
        <v>0</v>
      </c>
      <c r="K53" s="13">
        <v>0</v>
      </c>
      <c r="L53" s="20">
        <v>0</v>
      </c>
      <c r="M53" s="13">
        <v>0</v>
      </c>
      <c r="N53" s="13">
        <v>0</v>
      </c>
      <c r="O53" s="13">
        <v>0</v>
      </c>
      <c r="P53" s="238"/>
    </row>
    <row r="54" spans="1:16">
      <c r="A54" s="307"/>
      <c r="B54" s="236"/>
      <c r="C54" s="233"/>
      <c r="D54" s="22"/>
      <c r="E54" s="14" t="s">
        <v>63</v>
      </c>
      <c r="F54" s="12">
        <f t="shared" si="26"/>
        <v>0</v>
      </c>
      <c r="G54" s="12">
        <f t="shared" si="25"/>
        <v>0</v>
      </c>
      <c r="H54" s="13">
        <v>0</v>
      </c>
      <c r="I54" s="13">
        <v>0</v>
      </c>
      <c r="J54" s="13">
        <v>0</v>
      </c>
      <c r="K54" s="13">
        <v>0</v>
      </c>
      <c r="L54" s="20">
        <v>0</v>
      </c>
      <c r="M54" s="13">
        <v>0</v>
      </c>
      <c r="N54" s="13">
        <v>0</v>
      </c>
      <c r="O54" s="13">
        <v>0</v>
      </c>
      <c r="P54" s="238"/>
    </row>
    <row r="55" spans="1:16">
      <c r="A55" s="307"/>
      <c r="B55" s="236"/>
      <c r="C55" s="233"/>
      <c r="D55" s="22"/>
      <c r="E55" s="14" t="s">
        <v>64</v>
      </c>
      <c r="F55" s="12">
        <f t="shared" si="26"/>
        <v>0</v>
      </c>
      <c r="G55" s="12">
        <f t="shared" si="25"/>
        <v>0</v>
      </c>
      <c r="H55" s="13">
        <v>0</v>
      </c>
      <c r="I55" s="13">
        <v>0</v>
      </c>
      <c r="J55" s="13">
        <v>0</v>
      </c>
      <c r="K55" s="13">
        <v>0</v>
      </c>
      <c r="L55" s="20">
        <v>0</v>
      </c>
      <c r="M55" s="13">
        <v>0</v>
      </c>
      <c r="N55" s="13">
        <v>0</v>
      </c>
      <c r="O55" s="13">
        <v>0</v>
      </c>
      <c r="P55" s="238"/>
    </row>
    <row r="56" spans="1:16">
      <c r="A56" s="307"/>
      <c r="B56" s="236"/>
      <c r="C56" s="233"/>
      <c r="D56" s="22"/>
      <c r="E56" s="14" t="s">
        <v>65</v>
      </c>
      <c r="F56" s="12">
        <f t="shared" si="26"/>
        <v>0</v>
      </c>
      <c r="G56" s="12">
        <f t="shared" si="25"/>
        <v>0</v>
      </c>
      <c r="H56" s="13">
        <v>0</v>
      </c>
      <c r="I56" s="13">
        <v>0</v>
      </c>
      <c r="J56" s="13">
        <v>0</v>
      </c>
      <c r="K56" s="13">
        <v>0</v>
      </c>
      <c r="L56" s="20">
        <v>0</v>
      </c>
      <c r="M56" s="13">
        <v>0</v>
      </c>
      <c r="N56" s="13">
        <v>0</v>
      </c>
      <c r="O56" s="13">
        <v>0</v>
      </c>
      <c r="P56" s="238"/>
    </row>
    <row r="57" spans="1:16">
      <c r="A57" s="307"/>
      <c r="B57" s="236"/>
      <c r="C57" s="233"/>
      <c r="D57" s="22"/>
      <c r="E57" s="14" t="s">
        <v>66</v>
      </c>
      <c r="F57" s="12">
        <f t="shared" si="26"/>
        <v>0</v>
      </c>
      <c r="G57" s="12">
        <f t="shared" si="25"/>
        <v>0</v>
      </c>
      <c r="H57" s="13">
        <v>0</v>
      </c>
      <c r="I57" s="13">
        <v>0</v>
      </c>
      <c r="J57" s="13">
        <v>0</v>
      </c>
      <c r="K57" s="13">
        <v>0</v>
      </c>
      <c r="L57" s="20">
        <v>0</v>
      </c>
      <c r="M57" s="13">
        <v>0</v>
      </c>
      <c r="N57" s="13">
        <v>0</v>
      </c>
      <c r="O57" s="13">
        <v>0</v>
      </c>
      <c r="P57" s="238"/>
    </row>
    <row r="58" spans="1:16" ht="15" customHeight="1">
      <c r="A58" s="307"/>
      <c r="B58" s="236"/>
      <c r="C58" s="233"/>
      <c r="D58" s="78"/>
      <c r="E58" s="21" t="s">
        <v>18</v>
      </c>
      <c r="F58" s="10">
        <f t="shared" si="26"/>
        <v>82430.899999999994</v>
      </c>
      <c r="G58" s="10">
        <f t="shared" si="25"/>
        <v>0</v>
      </c>
      <c r="H58" s="18">
        <f>SUM(H59:H69)</f>
        <v>82430.899999999994</v>
      </c>
      <c r="I58" s="18">
        <f t="shared" ref="I58:O58" si="27">SUM(I59:I69)</f>
        <v>0</v>
      </c>
      <c r="J58" s="18">
        <f t="shared" si="27"/>
        <v>0</v>
      </c>
      <c r="K58" s="18">
        <f t="shared" si="27"/>
        <v>0</v>
      </c>
      <c r="L58" s="18">
        <f t="shared" si="27"/>
        <v>0</v>
      </c>
      <c r="M58" s="18">
        <f t="shared" si="27"/>
        <v>0</v>
      </c>
      <c r="N58" s="18">
        <f t="shared" si="27"/>
        <v>0</v>
      </c>
      <c r="O58" s="18">
        <f t="shared" si="27"/>
        <v>0</v>
      </c>
      <c r="P58" s="238"/>
    </row>
    <row r="59" spans="1:16">
      <c r="A59" s="307"/>
      <c r="B59" s="236"/>
      <c r="C59" s="233"/>
      <c r="D59" s="22"/>
      <c r="E59" s="23" t="s">
        <v>9</v>
      </c>
      <c r="F59" s="12">
        <f t="shared" ref="F59:F64" si="28">H59+J59+L59</f>
        <v>0</v>
      </c>
      <c r="G59" s="12">
        <f t="shared" si="25"/>
        <v>0</v>
      </c>
      <c r="H59" s="13">
        <v>0</v>
      </c>
      <c r="I59" s="13">
        <v>0</v>
      </c>
      <c r="J59" s="13">
        <v>0</v>
      </c>
      <c r="K59" s="13">
        <v>0</v>
      </c>
      <c r="L59" s="20">
        <v>0</v>
      </c>
      <c r="M59" s="13">
        <v>0</v>
      </c>
      <c r="N59" s="13">
        <v>0</v>
      </c>
      <c r="O59" s="13">
        <v>0</v>
      </c>
      <c r="P59" s="238"/>
    </row>
    <row r="60" spans="1:16">
      <c r="A60" s="307"/>
      <c r="B60" s="236"/>
      <c r="C60" s="233"/>
      <c r="D60" s="22"/>
      <c r="E60" s="23" t="s">
        <v>10</v>
      </c>
      <c r="F60" s="12">
        <f t="shared" si="28"/>
        <v>0</v>
      </c>
      <c r="G60" s="12">
        <f t="shared" si="25"/>
        <v>0</v>
      </c>
      <c r="H60" s="13">
        <v>0</v>
      </c>
      <c r="I60" s="13">
        <v>0</v>
      </c>
      <c r="J60" s="13">
        <v>0</v>
      </c>
      <c r="K60" s="13">
        <v>0</v>
      </c>
      <c r="L60" s="20">
        <v>0</v>
      </c>
      <c r="M60" s="13">
        <f>6637.4-6637.4</f>
        <v>0</v>
      </c>
      <c r="N60" s="13">
        <v>0</v>
      </c>
      <c r="O60" s="13">
        <v>0</v>
      </c>
      <c r="P60" s="238"/>
    </row>
    <row r="61" spans="1:16">
      <c r="A61" s="307"/>
      <c r="B61" s="236"/>
      <c r="C61" s="233"/>
      <c r="D61" s="24"/>
      <c r="E61" s="25" t="s">
        <v>11</v>
      </c>
      <c r="F61" s="12">
        <f t="shared" si="28"/>
        <v>0</v>
      </c>
      <c r="G61" s="12">
        <f t="shared" si="25"/>
        <v>0</v>
      </c>
      <c r="H61" s="20">
        <f>2295.1-59.6-955.7-1279.8</f>
        <v>0</v>
      </c>
      <c r="I61" s="20">
        <f>2295.1-59.6-955.7-1279.8</f>
        <v>0</v>
      </c>
      <c r="J61" s="20">
        <v>0</v>
      </c>
      <c r="K61" s="20">
        <v>0</v>
      </c>
      <c r="L61" s="20">
        <f>6885.5-6885.5</f>
        <v>0</v>
      </c>
      <c r="M61" s="20">
        <f>6885.5-6885.5</f>
        <v>0</v>
      </c>
      <c r="N61" s="20">
        <v>0</v>
      </c>
      <c r="O61" s="20">
        <v>0</v>
      </c>
      <c r="P61" s="238"/>
    </row>
    <row r="62" spans="1:16">
      <c r="A62" s="307"/>
      <c r="B62" s="236"/>
      <c r="C62" s="233"/>
      <c r="D62" s="24"/>
      <c r="E62" s="23" t="s">
        <v>12</v>
      </c>
      <c r="F62" s="12">
        <f t="shared" si="28"/>
        <v>0</v>
      </c>
      <c r="G62" s="12">
        <f t="shared" si="25"/>
        <v>0</v>
      </c>
      <c r="H62" s="20">
        <v>0</v>
      </c>
      <c r="I62" s="20">
        <f>2329.3-2329.3</f>
        <v>0</v>
      </c>
      <c r="J62" s="20">
        <v>0</v>
      </c>
      <c r="K62" s="20">
        <v>0</v>
      </c>
      <c r="L62" s="20">
        <v>0</v>
      </c>
      <c r="M62" s="20">
        <v>0</v>
      </c>
      <c r="N62" s="20">
        <v>0</v>
      </c>
      <c r="O62" s="20">
        <v>0</v>
      </c>
      <c r="P62" s="238"/>
    </row>
    <row r="63" spans="1:16">
      <c r="A63" s="307"/>
      <c r="B63" s="236"/>
      <c r="C63" s="233"/>
      <c r="D63" s="22"/>
      <c r="E63" s="23" t="s">
        <v>13</v>
      </c>
      <c r="F63" s="12">
        <f t="shared" si="28"/>
        <v>0</v>
      </c>
      <c r="G63" s="12">
        <f t="shared" si="25"/>
        <v>0</v>
      </c>
      <c r="H63" s="13">
        <v>0</v>
      </c>
      <c r="I63" s="13">
        <v>0</v>
      </c>
      <c r="J63" s="13">
        <v>0</v>
      </c>
      <c r="K63" s="13">
        <v>0</v>
      </c>
      <c r="L63" s="20">
        <v>0</v>
      </c>
      <c r="M63" s="13">
        <v>0</v>
      </c>
      <c r="N63" s="13">
        <v>0</v>
      </c>
      <c r="O63" s="13">
        <v>0</v>
      </c>
      <c r="P63" s="238"/>
    </row>
    <row r="64" spans="1:16">
      <c r="A64" s="307"/>
      <c r="B64" s="236"/>
      <c r="C64" s="233"/>
      <c r="D64" s="22"/>
      <c r="E64" s="14" t="s">
        <v>55</v>
      </c>
      <c r="F64" s="12">
        <f t="shared" si="28"/>
        <v>0</v>
      </c>
      <c r="G64" s="12">
        <f t="shared" ref="G64:G69" si="29">I64+K64+M64+O64</f>
        <v>0</v>
      </c>
      <c r="H64" s="13">
        <v>0</v>
      </c>
      <c r="I64" s="13">
        <v>0</v>
      </c>
      <c r="J64" s="13">
        <v>0</v>
      </c>
      <c r="K64" s="13">
        <v>0</v>
      </c>
      <c r="L64" s="20">
        <v>0</v>
      </c>
      <c r="M64" s="13">
        <v>0</v>
      </c>
      <c r="N64" s="13">
        <v>0</v>
      </c>
      <c r="O64" s="13">
        <v>0</v>
      </c>
      <c r="P64" s="238"/>
    </row>
    <row r="65" spans="1:16">
      <c r="A65" s="307"/>
      <c r="B65" s="236"/>
      <c r="C65" s="233"/>
      <c r="D65" s="22"/>
      <c r="E65" s="14" t="s">
        <v>62</v>
      </c>
      <c r="F65" s="12">
        <f>H65+J65+L65</f>
        <v>82430.899999999994</v>
      </c>
      <c r="G65" s="12">
        <f t="shared" si="29"/>
        <v>0</v>
      </c>
      <c r="H65" s="87">
        <v>82430.899999999994</v>
      </c>
      <c r="I65" s="13">
        <v>0</v>
      </c>
      <c r="J65" s="13">
        <v>0</v>
      </c>
      <c r="K65" s="13">
        <v>0</v>
      </c>
      <c r="L65" s="20">
        <v>0</v>
      </c>
      <c r="M65" s="13">
        <v>0</v>
      </c>
      <c r="N65" s="13">
        <v>0</v>
      </c>
      <c r="O65" s="13">
        <v>0</v>
      </c>
      <c r="P65" s="238"/>
    </row>
    <row r="66" spans="1:16">
      <c r="A66" s="307"/>
      <c r="B66" s="236"/>
      <c r="C66" s="233"/>
      <c r="D66" s="22"/>
      <c r="E66" s="14" t="s">
        <v>63</v>
      </c>
      <c r="F66" s="12">
        <f>H66+J66+L66</f>
        <v>0</v>
      </c>
      <c r="G66" s="12">
        <f t="shared" si="29"/>
        <v>0</v>
      </c>
      <c r="H66" s="13">
        <v>0</v>
      </c>
      <c r="I66" s="13">
        <v>0</v>
      </c>
      <c r="J66" s="13">
        <v>0</v>
      </c>
      <c r="K66" s="13">
        <v>0</v>
      </c>
      <c r="L66" s="20">
        <v>0</v>
      </c>
      <c r="M66" s="13">
        <v>0</v>
      </c>
      <c r="N66" s="13">
        <v>0</v>
      </c>
      <c r="O66" s="13">
        <v>0</v>
      </c>
      <c r="P66" s="238"/>
    </row>
    <row r="67" spans="1:16">
      <c r="A67" s="307"/>
      <c r="B67" s="236"/>
      <c r="C67" s="233"/>
      <c r="D67" s="22"/>
      <c r="E67" s="14" t="s">
        <v>64</v>
      </c>
      <c r="F67" s="12">
        <f>H67+J67+L67</f>
        <v>0</v>
      </c>
      <c r="G67" s="12">
        <f t="shared" si="29"/>
        <v>0</v>
      </c>
      <c r="H67" s="13">
        <v>0</v>
      </c>
      <c r="I67" s="13">
        <v>0</v>
      </c>
      <c r="J67" s="13">
        <v>0</v>
      </c>
      <c r="K67" s="13">
        <v>0</v>
      </c>
      <c r="L67" s="20">
        <v>0</v>
      </c>
      <c r="M67" s="13">
        <v>0</v>
      </c>
      <c r="N67" s="13">
        <v>0</v>
      </c>
      <c r="O67" s="13">
        <v>0</v>
      </c>
      <c r="P67" s="238"/>
    </row>
    <row r="68" spans="1:16">
      <c r="A68" s="307"/>
      <c r="B68" s="236"/>
      <c r="C68" s="233"/>
      <c r="D68" s="22"/>
      <c r="E68" s="14" t="s">
        <v>65</v>
      </c>
      <c r="F68" s="12">
        <f>H68+J68+L68</f>
        <v>0</v>
      </c>
      <c r="G68" s="12">
        <f t="shared" si="29"/>
        <v>0</v>
      </c>
      <c r="H68" s="13">
        <v>0</v>
      </c>
      <c r="I68" s="13">
        <v>0</v>
      </c>
      <c r="J68" s="13">
        <v>0</v>
      </c>
      <c r="K68" s="13">
        <v>0</v>
      </c>
      <c r="L68" s="20">
        <v>0</v>
      </c>
      <c r="M68" s="13">
        <v>0</v>
      </c>
      <c r="N68" s="13">
        <v>0</v>
      </c>
      <c r="O68" s="13">
        <v>0</v>
      </c>
      <c r="P68" s="238"/>
    </row>
    <row r="69" spans="1:16">
      <c r="A69" s="308"/>
      <c r="B69" s="237"/>
      <c r="C69" s="234"/>
      <c r="D69" s="22"/>
      <c r="E69" s="14" t="s">
        <v>66</v>
      </c>
      <c r="F69" s="12">
        <f>H69+J69+L69</f>
        <v>0</v>
      </c>
      <c r="G69" s="12">
        <f t="shared" si="29"/>
        <v>0</v>
      </c>
      <c r="H69" s="13">
        <v>0</v>
      </c>
      <c r="I69" s="13">
        <v>0</v>
      </c>
      <c r="J69" s="13">
        <v>0</v>
      </c>
      <c r="K69" s="13">
        <v>0</v>
      </c>
      <c r="L69" s="20">
        <v>0</v>
      </c>
      <c r="M69" s="13">
        <v>0</v>
      </c>
      <c r="N69" s="13">
        <v>0</v>
      </c>
      <c r="O69" s="13">
        <v>0</v>
      </c>
      <c r="P69" s="238"/>
    </row>
    <row r="70" spans="1:16" ht="15" customHeight="1">
      <c r="A70" s="240" t="s">
        <v>46</v>
      </c>
      <c r="B70" s="235" t="s">
        <v>41</v>
      </c>
      <c r="C70" s="232">
        <v>0.34</v>
      </c>
      <c r="D70" s="22"/>
      <c r="E70" s="9" t="s">
        <v>17</v>
      </c>
      <c r="F70" s="10">
        <f t="shared" ref="F70:F96" si="30">H70+J70+L70</f>
        <v>444.5</v>
      </c>
      <c r="G70" s="10">
        <f>I70+K70+M70+O70</f>
        <v>444.5</v>
      </c>
      <c r="H70" s="18">
        <f>SUM(H71:H81)</f>
        <v>444.5</v>
      </c>
      <c r="I70" s="18">
        <f t="shared" ref="I70:O70" si="31">SUM(I71:I81)</f>
        <v>444.5</v>
      </c>
      <c r="J70" s="18">
        <f t="shared" si="31"/>
        <v>0</v>
      </c>
      <c r="K70" s="18">
        <f t="shared" si="31"/>
        <v>0</v>
      </c>
      <c r="L70" s="18">
        <f t="shared" si="31"/>
        <v>0</v>
      </c>
      <c r="M70" s="18">
        <f t="shared" si="31"/>
        <v>0</v>
      </c>
      <c r="N70" s="18">
        <f t="shared" si="31"/>
        <v>0</v>
      </c>
      <c r="O70" s="18">
        <f t="shared" si="31"/>
        <v>0</v>
      </c>
      <c r="P70" s="238"/>
    </row>
    <row r="71" spans="1:16">
      <c r="A71" s="241"/>
      <c r="B71" s="236"/>
      <c r="C71" s="233"/>
      <c r="D71" s="22"/>
      <c r="E71" s="11" t="s">
        <v>9</v>
      </c>
      <c r="F71" s="12">
        <f t="shared" si="30"/>
        <v>0</v>
      </c>
      <c r="G71" s="12">
        <f t="shared" ref="G71:G118" si="32">I71+K71+M71+O71</f>
        <v>0</v>
      </c>
      <c r="H71" s="13">
        <v>0</v>
      </c>
      <c r="I71" s="13">
        <v>0</v>
      </c>
      <c r="J71" s="13">
        <v>0</v>
      </c>
      <c r="K71" s="13">
        <v>0</v>
      </c>
      <c r="L71" s="13">
        <v>0</v>
      </c>
      <c r="M71" s="13">
        <v>0</v>
      </c>
      <c r="N71" s="13">
        <v>0</v>
      </c>
      <c r="O71" s="13">
        <v>0</v>
      </c>
      <c r="P71" s="238"/>
    </row>
    <row r="72" spans="1:16">
      <c r="A72" s="241"/>
      <c r="B72" s="236"/>
      <c r="C72" s="233"/>
      <c r="D72" s="22"/>
      <c r="E72" s="11" t="s">
        <v>10</v>
      </c>
      <c r="F72" s="12">
        <f t="shared" si="30"/>
        <v>0</v>
      </c>
      <c r="G72" s="12">
        <f t="shared" si="32"/>
        <v>0</v>
      </c>
      <c r="H72" s="13">
        <v>0</v>
      </c>
      <c r="I72" s="13">
        <v>0</v>
      </c>
      <c r="J72" s="13">
        <v>0</v>
      </c>
      <c r="K72" s="13">
        <v>0</v>
      </c>
      <c r="L72" s="13">
        <v>0</v>
      </c>
      <c r="M72" s="13">
        <v>0</v>
      </c>
      <c r="N72" s="13">
        <v>0</v>
      </c>
      <c r="O72" s="13">
        <v>0</v>
      </c>
      <c r="P72" s="238"/>
    </row>
    <row r="73" spans="1:16" ht="20.25" customHeight="1">
      <c r="A73" s="241"/>
      <c r="B73" s="236"/>
      <c r="C73" s="233"/>
      <c r="D73" s="24" t="s">
        <v>58</v>
      </c>
      <c r="E73" s="11" t="s">
        <v>11</v>
      </c>
      <c r="F73" s="12">
        <f t="shared" si="30"/>
        <v>444.5</v>
      </c>
      <c r="G73" s="12">
        <f t="shared" si="32"/>
        <v>444.5</v>
      </c>
      <c r="H73" s="13">
        <f>1105.8-661.3</f>
        <v>444.5</v>
      </c>
      <c r="I73" s="13">
        <f>1105.8-661.3</f>
        <v>444.5</v>
      </c>
      <c r="J73" s="13">
        <v>0</v>
      </c>
      <c r="K73" s="13">
        <v>0</v>
      </c>
      <c r="L73" s="13">
        <v>0</v>
      </c>
      <c r="M73" s="13">
        <v>0</v>
      </c>
      <c r="N73" s="13">
        <v>0</v>
      </c>
      <c r="O73" s="13">
        <v>0</v>
      </c>
      <c r="P73" s="238"/>
    </row>
    <row r="74" spans="1:16">
      <c r="A74" s="241"/>
      <c r="B74" s="236"/>
      <c r="C74" s="233"/>
      <c r="D74" s="24"/>
      <c r="E74" s="11" t="s">
        <v>12</v>
      </c>
      <c r="F74" s="12">
        <f t="shared" si="30"/>
        <v>0</v>
      </c>
      <c r="G74" s="12">
        <f t="shared" si="32"/>
        <v>0</v>
      </c>
      <c r="H74" s="13">
        <v>0</v>
      </c>
      <c r="I74" s="13">
        <v>0</v>
      </c>
      <c r="J74" s="13">
        <v>0</v>
      </c>
      <c r="K74" s="13">
        <v>0</v>
      </c>
      <c r="L74" s="13">
        <v>0</v>
      </c>
      <c r="M74" s="13">
        <v>0</v>
      </c>
      <c r="N74" s="13">
        <v>0</v>
      </c>
      <c r="O74" s="13">
        <v>0</v>
      </c>
      <c r="P74" s="238"/>
    </row>
    <row r="75" spans="1:16">
      <c r="A75" s="241"/>
      <c r="B75" s="236"/>
      <c r="C75" s="233"/>
      <c r="D75" s="24"/>
      <c r="E75" s="19" t="s">
        <v>13</v>
      </c>
      <c r="F75" s="12">
        <f t="shared" si="30"/>
        <v>0</v>
      </c>
      <c r="G75" s="12">
        <f t="shared" si="32"/>
        <v>0</v>
      </c>
      <c r="H75" s="20">
        <v>0</v>
      </c>
      <c r="I75" s="20">
        <v>0</v>
      </c>
      <c r="J75" s="20">
        <v>0</v>
      </c>
      <c r="K75" s="20">
        <v>0</v>
      </c>
      <c r="L75" s="20">
        <v>0</v>
      </c>
      <c r="M75" s="20">
        <v>0</v>
      </c>
      <c r="N75" s="20">
        <v>0</v>
      </c>
      <c r="O75" s="20">
        <v>0</v>
      </c>
      <c r="P75" s="238"/>
    </row>
    <row r="76" spans="1:16">
      <c r="A76" s="241"/>
      <c r="B76" s="236"/>
      <c r="C76" s="233"/>
      <c r="D76" s="22"/>
      <c r="E76" s="11" t="s">
        <v>55</v>
      </c>
      <c r="F76" s="12">
        <f t="shared" si="30"/>
        <v>0</v>
      </c>
      <c r="G76" s="12">
        <f t="shared" si="32"/>
        <v>0</v>
      </c>
      <c r="H76" s="13">
        <v>0</v>
      </c>
      <c r="I76" s="13">
        <v>0</v>
      </c>
      <c r="J76" s="13">
        <v>0</v>
      </c>
      <c r="K76" s="13">
        <v>0</v>
      </c>
      <c r="L76" s="13">
        <v>0</v>
      </c>
      <c r="M76" s="13">
        <v>0</v>
      </c>
      <c r="N76" s="13">
        <v>0</v>
      </c>
      <c r="O76" s="13">
        <v>0</v>
      </c>
      <c r="P76" s="238"/>
    </row>
    <row r="77" spans="1:16">
      <c r="A77" s="241"/>
      <c r="B77" s="236"/>
      <c r="C77" s="233"/>
      <c r="D77" s="22"/>
      <c r="E77" s="11" t="s">
        <v>62</v>
      </c>
      <c r="F77" s="12">
        <f t="shared" si="30"/>
        <v>0</v>
      </c>
      <c r="G77" s="12">
        <f t="shared" si="32"/>
        <v>0</v>
      </c>
      <c r="H77" s="13">
        <v>0</v>
      </c>
      <c r="I77" s="13">
        <v>0</v>
      </c>
      <c r="J77" s="13">
        <v>0</v>
      </c>
      <c r="K77" s="13">
        <v>0</v>
      </c>
      <c r="L77" s="13">
        <v>0</v>
      </c>
      <c r="M77" s="13">
        <v>0</v>
      </c>
      <c r="N77" s="13">
        <v>0</v>
      </c>
      <c r="O77" s="13">
        <v>0</v>
      </c>
      <c r="P77" s="238"/>
    </row>
    <row r="78" spans="1:16">
      <c r="A78" s="241"/>
      <c r="B78" s="236"/>
      <c r="C78" s="233"/>
      <c r="D78" s="22"/>
      <c r="E78" s="11" t="s">
        <v>63</v>
      </c>
      <c r="F78" s="12">
        <f t="shared" si="30"/>
        <v>0</v>
      </c>
      <c r="G78" s="12">
        <f t="shared" si="32"/>
        <v>0</v>
      </c>
      <c r="H78" s="13">
        <v>0</v>
      </c>
      <c r="I78" s="13">
        <v>0</v>
      </c>
      <c r="J78" s="13">
        <v>0</v>
      </c>
      <c r="K78" s="13">
        <v>0</v>
      </c>
      <c r="L78" s="13">
        <v>0</v>
      </c>
      <c r="M78" s="13">
        <v>0</v>
      </c>
      <c r="N78" s="13">
        <v>0</v>
      </c>
      <c r="O78" s="13">
        <v>0</v>
      </c>
      <c r="P78" s="238"/>
    </row>
    <row r="79" spans="1:16">
      <c r="A79" s="241"/>
      <c r="B79" s="236"/>
      <c r="C79" s="233"/>
      <c r="D79" s="22"/>
      <c r="E79" s="11" t="s">
        <v>64</v>
      </c>
      <c r="F79" s="12">
        <f t="shared" si="30"/>
        <v>0</v>
      </c>
      <c r="G79" s="12">
        <f t="shared" si="32"/>
        <v>0</v>
      </c>
      <c r="H79" s="13">
        <v>0</v>
      </c>
      <c r="I79" s="13">
        <v>0</v>
      </c>
      <c r="J79" s="13">
        <v>0</v>
      </c>
      <c r="K79" s="13">
        <v>0</v>
      </c>
      <c r="L79" s="13">
        <v>0</v>
      </c>
      <c r="M79" s="13">
        <v>0</v>
      </c>
      <c r="N79" s="13">
        <v>0</v>
      </c>
      <c r="O79" s="13">
        <v>0</v>
      </c>
      <c r="P79" s="238"/>
    </row>
    <row r="80" spans="1:16">
      <c r="A80" s="241"/>
      <c r="B80" s="236"/>
      <c r="C80" s="233"/>
      <c r="D80" s="22"/>
      <c r="E80" s="11" t="s">
        <v>65</v>
      </c>
      <c r="F80" s="12">
        <f t="shared" si="30"/>
        <v>0</v>
      </c>
      <c r="G80" s="12">
        <f t="shared" si="32"/>
        <v>0</v>
      </c>
      <c r="H80" s="13">
        <v>0</v>
      </c>
      <c r="I80" s="13">
        <v>0</v>
      </c>
      <c r="J80" s="13">
        <v>0</v>
      </c>
      <c r="K80" s="13">
        <v>0</v>
      </c>
      <c r="L80" s="13">
        <v>0</v>
      </c>
      <c r="M80" s="13">
        <v>0</v>
      </c>
      <c r="N80" s="13">
        <v>0</v>
      </c>
      <c r="O80" s="13">
        <v>0</v>
      </c>
      <c r="P80" s="238"/>
    </row>
    <row r="81" spans="1:16">
      <c r="A81" s="241"/>
      <c r="B81" s="236"/>
      <c r="C81" s="233"/>
      <c r="D81" s="22"/>
      <c r="E81" s="11" t="s">
        <v>66</v>
      </c>
      <c r="F81" s="12">
        <f t="shared" si="30"/>
        <v>0</v>
      </c>
      <c r="G81" s="12">
        <f t="shared" si="32"/>
        <v>0</v>
      </c>
      <c r="H81" s="13">
        <v>0</v>
      </c>
      <c r="I81" s="13">
        <v>0</v>
      </c>
      <c r="J81" s="13">
        <v>0</v>
      </c>
      <c r="K81" s="13">
        <v>0</v>
      </c>
      <c r="L81" s="13">
        <v>0</v>
      </c>
      <c r="M81" s="13">
        <v>0</v>
      </c>
      <c r="N81" s="13">
        <v>0</v>
      </c>
      <c r="O81" s="13">
        <v>0</v>
      </c>
      <c r="P81" s="238"/>
    </row>
    <row r="82" spans="1:16">
      <c r="A82" s="241"/>
      <c r="B82" s="236"/>
      <c r="C82" s="233"/>
      <c r="D82" s="22"/>
      <c r="E82" s="9" t="s">
        <v>18</v>
      </c>
      <c r="F82" s="10">
        <f t="shared" si="30"/>
        <v>21991.200000000001</v>
      </c>
      <c r="G82" s="10">
        <f t="shared" si="32"/>
        <v>21991.200000000001</v>
      </c>
      <c r="H82" s="18">
        <f>SUM(H83:H93)</f>
        <v>21991.200000000001</v>
      </c>
      <c r="I82" s="18">
        <f t="shared" ref="I82:O82" si="33">SUM(I83:I93)</f>
        <v>21991.200000000001</v>
      </c>
      <c r="J82" s="18">
        <f t="shared" si="33"/>
        <v>0</v>
      </c>
      <c r="K82" s="18">
        <f t="shared" si="33"/>
        <v>0</v>
      </c>
      <c r="L82" s="18">
        <f t="shared" si="33"/>
        <v>0</v>
      </c>
      <c r="M82" s="18">
        <f t="shared" si="33"/>
        <v>0</v>
      </c>
      <c r="N82" s="18">
        <f t="shared" si="33"/>
        <v>0</v>
      </c>
      <c r="O82" s="18">
        <f t="shared" si="33"/>
        <v>0</v>
      </c>
      <c r="P82" s="238"/>
    </row>
    <row r="83" spans="1:16">
      <c r="A83" s="241"/>
      <c r="B83" s="236"/>
      <c r="C83" s="233"/>
      <c r="D83" s="22"/>
      <c r="E83" s="11" t="s">
        <v>9</v>
      </c>
      <c r="F83" s="12">
        <f t="shared" si="30"/>
        <v>0</v>
      </c>
      <c r="G83" s="12">
        <f t="shared" si="32"/>
        <v>0</v>
      </c>
      <c r="H83" s="13">
        <v>0</v>
      </c>
      <c r="I83" s="13">
        <v>0</v>
      </c>
      <c r="J83" s="13">
        <v>0</v>
      </c>
      <c r="K83" s="13">
        <v>0</v>
      </c>
      <c r="L83" s="20">
        <v>0</v>
      </c>
      <c r="M83" s="13">
        <v>0</v>
      </c>
      <c r="N83" s="13">
        <v>0</v>
      </c>
      <c r="O83" s="13">
        <v>0</v>
      </c>
      <c r="P83" s="238"/>
    </row>
    <row r="84" spans="1:16">
      <c r="A84" s="241"/>
      <c r="B84" s="236"/>
      <c r="C84" s="233"/>
      <c r="D84" s="22"/>
      <c r="E84" s="11" t="s">
        <v>10</v>
      </c>
      <c r="F84" s="12">
        <f t="shared" si="30"/>
        <v>0</v>
      </c>
      <c r="G84" s="12">
        <f t="shared" si="32"/>
        <v>0</v>
      </c>
      <c r="H84" s="13">
        <v>0</v>
      </c>
      <c r="I84" s="13">
        <v>0</v>
      </c>
      <c r="J84" s="13">
        <v>0</v>
      </c>
      <c r="K84" s="13">
        <v>0</v>
      </c>
      <c r="L84" s="20">
        <v>0</v>
      </c>
      <c r="M84" s="13">
        <v>0</v>
      </c>
      <c r="N84" s="13">
        <v>0</v>
      </c>
      <c r="O84" s="13">
        <v>0</v>
      </c>
      <c r="P84" s="238"/>
    </row>
    <row r="85" spans="1:16">
      <c r="A85" s="241"/>
      <c r="B85" s="236"/>
      <c r="C85" s="233"/>
      <c r="D85" s="22"/>
      <c r="E85" s="11" t="s">
        <v>11</v>
      </c>
      <c r="F85" s="12">
        <f t="shared" si="30"/>
        <v>0</v>
      </c>
      <c r="G85" s="12">
        <f t="shared" si="32"/>
        <v>0</v>
      </c>
      <c r="H85" s="13">
        <v>0</v>
      </c>
      <c r="I85" s="13">
        <v>0</v>
      </c>
      <c r="J85" s="13">
        <v>0</v>
      </c>
      <c r="K85" s="13">
        <v>0</v>
      </c>
      <c r="L85" s="20">
        <v>0</v>
      </c>
      <c r="M85" s="13">
        <v>0</v>
      </c>
      <c r="N85" s="13">
        <v>0</v>
      </c>
      <c r="O85" s="13">
        <v>0</v>
      </c>
      <c r="P85" s="238"/>
    </row>
    <row r="86" spans="1:16">
      <c r="A86" s="241"/>
      <c r="B86" s="236"/>
      <c r="C86" s="233"/>
      <c r="D86" s="22"/>
      <c r="E86" s="11" t="s">
        <v>12</v>
      </c>
      <c r="F86" s="12">
        <f t="shared" si="30"/>
        <v>0</v>
      </c>
      <c r="G86" s="12">
        <f t="shared" si="32"/>
        <v>0</v>
      </c>
      <c r="H86" s="13">
        <v>0</v>
      </c>
      <c r="I86" s="13">
        <v>0</v>
      </c>
      <c r="J86" s="13">
        <v>0</v>
      </c>
      <c r="K86" s="13">
        <v>0</v>
      </c>
      <c r="L86" s="20">
        <v>0</v>
      </c>
      <c r="M86" s="13">
        <v>0</v>
      </c>
      <c r="N86" s="13">
        <v>0</v>
      </c>
      <c r="O86" s="13">
        <v>0</v>
      </c>
      <c r="P86" s="238"/>
    </row>
    <row r="87" spans="1:16" ht="20.25" customHeight="1">
      <c r="A87" s="241"/>
      <c r="B87" s="236"/>
      <c r="C87" s="233"/>
      <c r="D87" s="26" t="s">
        <v>58</v>
      </c>
      <c r="E87" s="19" t="s">
        <v>13</v>
      </c>
      <c r="F87" s="12">
        <f t="shared" si="30"/>
        <v>21991.200000000001</v>
      </c>
      <c r="G87" s="12">
        <f t="shared" si="32"/>
        <v>21991.200000000001</v>
      </c>
      <c r="H87" s="20">
        <f>22935.1-305.1-2622+1984.8-1.6</f>
        <v>21991.200000000001</v>
      </c>
      <c r="I87" s="20">
        <f>22935.1-305.1-2622+1984.8-1.6</f>
        <v>21991.200000000001</v>
      </c>
      <c r="J87" s="20">
        <v>0</v>
      </c>
      <c r="K87" s="20">
        <v>0</v>
      </c>
      <c r="L87" s="20">
        <v>0</v>
      </c>
      <c r="M87" s="20">
        <v>0</v>
      </c>
      <c r="N87" s="20">
        <v>0</v>
      </c>
      <c r="O87" s="20">
        <v>0</v>
      </c>
      <c r="P87" s="238"/>
    </row>
    <row r="88" spans="1:16">
      <c r="A88" s="241"/>
      <c r="B88" s="236"/>
      <c r="C88" s="233"/>
      <c r="D88" s="22"/>
      <c r="E88" s="14" t="s">
        <v>55</v>
      </c>
      <c r="F88" s="15">
        <f t="shared" si="30"/>
        <v>0</v>
      </c>
      <c r="G88" s="15">
        <f t="shared" si="32"/>
        <v>0</v>
      </c>
      <c r="H88" s="16">
        <v>0</v>
      </c>
      <c r="I88" s="16">
        <v>0</v>
      </c>
      <c r="J88" s="16">
        <v>0</v>
      </c>
      <c r="K88" s="16">
        <v>0</v>
      </c>
      <c r="L88" s="16">
        <v>0</v>
      </c>
      <c r="M88" s="16">
        <v>0</v>
      </c>
      <c r="N88" s="16">
        <v>0</v>
      </c>
      <c r="O88" s="16">
        <v>0</v>
      </c>
      <c r="P88" s="238"/>
    </row>
    <row r="89" spans="1:16">
      <c r="A89" s="241"/>
      <c r="B89" s="236"/>
      <c r="C89" s="233"/>
      <c r="D89" s="22"/>
      <c r="E89" s="14" t="s">
        <v>62</v>
      </c>
      <c r="F89" s="15">
        <f t="shared" si="30"/>
        <v>0</v>
      </c>
      <c r="G89" s="15">
        <f t="shared" si="32"/>
        <v>0</v>
      </c>
      <c r="H89" s="16">
        <v>0</v>
      </c>
      <c r="I89" s="16">
        <v>0</v>
      </c>
      <c r="J89" s="16">
        <v>0</v>
      </c>
      <c r="K89" s="16">
        <v>0</v>
      </c>
      <c r="L89" s="16">
        <v>0</v>
      </c>
      <c r="M89" s="16">
        <v>0</v>
      </c>
      <c r="N89" s="16">
        <v>0</v>
      </c>
      <c r="O89" s="16">
        <v>0</v>
      </c>
      <c r="P89" s="238"/>
    </row>
    <row r="90" spans="1:16">
      <c r="A90" s="241"/>
      <c r="B90" s="236"/>
      <c r="C90" s="233"/>
      <c r="D90" s="22"/>
      <c r="E90" s="14" t="s">
        <v>63</v>
      </c>
      <c r="F90" s="15">
        <f t="shared" si="30"/>
        <v>0</v>
      </c>
      <c r="G90" s="15">
        <f t="shared" si="32"/>
        <v>0</v>
      </c>
      <c r="H90" s="16">
        <v>0</v>
      </c>
      <c r="I90" s="16">
        <v>0</v>
      </c>
      <c r="J90" s="16">
        <v>0</v>
      </c>
      <c r="K90" s="16">
        <v>0</v>
      </c>
      <c r="L90" s="16">
        <v>0</v>
      </c>
      <c r="M90" s="16">
        <v>0</v>
      </c>
      <c r="N90" s="16">
        <v>0</v>
      </c>
      <c r="O90" s="16">
        <v>0</v>
      </c>
      <c r="P90" s="238"/>
    </row>
    <row r="91" spans="1:16">
      <c r="A91" s="241"/>
      <c r="B91" s="236"/>
      <c r="C91" s="233"/>
      <c r="D91" s="22"/>
      <c r="E91" s="14" t="s">
        <v>64</v>
      </c>
      <c r="F91" s="15">
        <f t="shared" si="30"/>
        <v>0</v>
      </c>
      <c r="G91" s="15">
        <f t="shared" si="32"/>
        <v>0</v>
      </c>
      <c r="H91" s="16">
        <v>0</v>
      </c>
      <c r="I91" s="16">
        <v>0</v>
      </c>
      <c r="J91" s="16">
        <v>0</v>
      </c>
      <c r="K91" s="16">
        <v>0</v>
      </c>
      <c r="L91" s="16">
        <v>0</v>
      </c>
      <c r="M91" s="16">
        <v>0</v>
      </c>
      <c r="N91" s="16">
        <v>0</v>
      </c>
      <c r="O91" s="16">
        <v>0</v>
      </c>
      <c r="P91" s="238"/>
    </row>
    <row r="92" spans="1:16">
      <c r="A92" s="241"/>
      <c r="B92" s="236"/>
      <c r="C92" s="233"/>
      <c r="D92" s="22"/>
      <c r="E92" s="14" t="s">
        <v>65</v>
      </c>
      <c r="F92" s="15">
        <f t="shared" si="30"/>
        <v>0</v>
      </c>
      <c r="G92" s="15">
        <f t="shared" si="32"/>
        <v>0</v>
      </c>
      <c r="H92" s="16">
        <v>0</v>
      </c>
      <c r="I92" s="16">
        <v>0</v>
      </c>
      <c r="J92" s="16">
        <v>0</v>
      </c>
      <c r="K92" s="16">
        <v>0</v>
      </c>
      <c r="L92" s="16">
        <v>0</v>
      </c>
      <c r="M92" s="16">
        <v>0</v>
      </c>
      <c r="N92" s="16">
        <v>0</v>
      </c>
      <c r="O92" s="16">
        <v>0</v>
      </c>
      <c r="P92" s="238"/>
    </row>
    <row r="93" spans="1:16">
      <c r="A93" s="242"/>
      <c r="B93" s="237"/>
      <c r="C93" s="234"/>
      <c r="D93" s="22"/>
      <c r="E93" s="14" t="s">
        <v>66</v>
      </c>
      <c r="F93" s="15">
        <f t="shared" si="30"/>
        <v>0</v>
      </c>
      <c r="G93" s="15">
        <f t="shared" si="32"/>
        <v>0</v>
      </c>
      <c r="H93" s="16">
        <v>0</v>
      </c>
      <c r="I93" s="16">
        <v>0</v>
      </c>
      <c r="J93" s="16">
        <v>0</v>
      </c>
      <c r="K93" s="16">
        <v>0</v>
      </c>
      <c r="L93" s="16">
        <v>0</v>
      </c>
      <c r="M93" s="16">
        <v>0</v>
      </c>
      <c r="N93" s="16">
        <v>0</v>
      </c>
      <c r="O93" s="16">
        <v>0</v>
      </c>
      <c r="P93" s="238"/>
    </row>
    <row r="94" spans="1:16" ht="15" customHeight="1">
      <c r="A94" s="240" t="s">
        <v>44</v>
      </c>
      <c r="B94" s="235" t="s">
        <v>56</v>
      </c>
      <c r="C94" s="232">
        <v>0.33500000000000002</v>
      </c>
      <c r="D94" s="22"/>
      <c r="E94" s="21" t="s">
        <v>17</v>
      </c>
      <c r="F94" s="10">
        <f t="shared" si="30"/>
        <v>1984</v>
      </c>
      <c r="G94" s="10">
        <f t="shared" si="32"/>
        <v>1984</v>
      </c>
      <c r="H94" s="18">
        <f>SUM(H95:H105)</f>
        <v>1984</v>
      </c>
      <c r="I94" s="18">
        <f t="shared" ref="I94:O94" si="34">SUM(I95:I105)</f>
        <v>1984</v>
      </c>
      <c r="J94" s="18">
        <f t="shared" si="34"/>
        <v>0</v>
      </c>
      <c r="K94" s="18">
        <f t="shared" si="34"/>
        <v>0</v>
      </c>
      <c r="L94" s="18">
        <f t="shared" si="34"/>
        <v>0</v>
      </c>
      <c r="M94" s="18">
        <f t="shared" si="34"/>
        <v>0</v>
      </c>
      <c r="N94" s="18">
        <f t="shared" si="34"/>
        <v>0</v>
      </c>
      <c r="O94" s="18">
        <f t="shared" si="34"/>
        <v>0</v>
      </c>
      <c r="P94" s="238"/>
    </row>
    <row r="95" spans="1:16">
      <c r="A95" s="241"/>
      <c r="B95" s="236"/>
      <c r="C95" s="233"/>
      <c r="D95" s="22"/>
      <c r="E95" s="23" t="s">
        <v>9</v>
      </c>
      <c r="F95" s="12">
        <f t="shared" si="30"/>
        <v>0</v>
      </c>
      <c r="G95" s="12">
        <f t="shared" si="32"/>
        <v>0</v>
      </c>
      <c r="H95" s="13">
        <v>0</v>
      </c>
      <c r="I95" s="13">
        <v>0</v>
      </c>
      <c r="J95" s="13">
        <v>0</v>
      </c>
      <c r="K95" s="13">
        <v>0</v>
      </c>
      <c r="L95" s="13">
        <v>0</v>
      </c>
      <c r="M95" s="13">
        <v>0</v>
      </c>
      <c r="N95" s="13">
        <v>0</v>
      </c>
      <c r="O95" s="13">
        <v>0</v>
      </c>
      <c r="P95" s="238"/>
    </row>
    <row r="96" spans="1:16">
      <c r="A96" s="241"/>
      <c r="B96" s="236"/>
      <c r="C96" s="233"/>
      <c r="D96" s="22"/>
      <c r="E96" s="23" t="s">
        <v>10</v>
      </c>
      <c r="F96" s="12">
        <f t="shared" si="30"/>
        <v>0</v>
      </c>
      <c r="G96" s="12">
        <f t="shared" si="32"/>
        <v>0</v>
      </c>
      <c r="H96" s="13">
        <v>0</v>
      </c>
      <c r="I96" s="13">
        <v>0</v>
      </c>
      <c r="J96" s="13">
        <v>0</v>
      </c>
      <c r="K96" s="13">
        <v>0</v>
      </c>
      <c r="L96" s="13">
        <v>0</v>
      </c>
      <c r="M96" s="13">
        <v>0</v>
      </c>
      <c r="N96" s="13">
        <v>0</v>
      </c>
      <c r="O96" s="13">
        <v>0</v>
      </c>
      <c r="P96" s="238"/>
    </row>
    <row r="97" spans="1:16">
      <c r="A97" s="241"/>
      <c r="B97" s="236"/>
      <c r="C97" s="233"/>
      <c r="D97" s="22"/>
      <c r="E97" s="23" t="s">
        <v>11</v>
      </c>
      <c r="F97" s="12">
        <f t="shared" ref="F97:F117" si="35">H97+J97+L97</f>
        <v>0</v>
      </c>
      <c r="G97" s="12">
        <f t="shared" si="32"/>
        <v>0</v>
      </c>
      <c r="H97" s="13">
        <v>0</v>
      </c>
      <c r="I97" s="13">
        <v>0</v>
      </c>
      <c r="J97" s="13">
        <v>0</v>
      </c>
      <c r="K97" s="13">
        <v>0</v>
      </c>
      <c r="L97" s="13">
        <v>0</v>
      </c>
      <c r="M97" s="13">
        <v>0</v>
      </c>
      <c r="N97" s="13">
        <v>0</v>
      </c>
      <c r="O97" s="13">
        <v>0</v>
      </c>
      <c r="P97" s="238"/>
    </row>
    <row r="98" spans="1:16" ht="17.25" customHeight="1">
      <c r="A98" s="241"/>
      <c r="B98" s="236"/>
      <c r="C98" s="233"/>
      <c r="D98" s="26" t="s">
        <v>58</v>
      </c>
      <c r="E98" s="23" t="s">
        <v>12</v>
      </c>
      <c r="F98" s="12">
        <f t="shared" si="35"/>
        <v>0</v>
      </c>
      <c r="G98" s="12">
        <f t="shared" si="32"/>
        <v>0</v>
      </c>
      <c r="H98" s="13">
        <v>0</v>
      </c>
      <c r="I98" s="13">
        <v>0</v>
      </c>
      <c r="J98" s="13">
        <v>0</v>
      </c>
      <c r="K98" s="13">
        <v>0</v>
      </c>
      <c r="L98" s="13">
        <v>0</v>
      </c>
      <c r="M98" s="13">
        <v>0</v>
      </c>
      <c r="N98" s="13">
        <v>0</v>
      </c>
      <c r="O98" s="13">
        <v>0</v>
      </c>
      <c r="P98" s="238"/>
    </row>
    <row r="99" spans="1:16" ht="18" customHeight="1">
      <c r="A99" s="241"/>
      <c r="B99" s="236"/>
      <c r="C99" s="233"/>
      <c r="D99" s="26" t="s">
        <v>58</v>
      </c>
      <c r="E99" s="25" t="s">
        <v>13</v>
      </c>
      <c r="F99" s="12">
        <f t="shared" si="35"/>
        <v>0</v>
      </c>
      <c r="G99" s="12">
        <f t="shared" si="32"/>
        <v>0</v>
      </c>
      <c r="H99" s="20">
        <f>1984-1984</f>
        <v>0</v>
      </c>
      <c r="I99" s="20">
        <f>1984-1984</f>
        <v>0</v>
      </c>
      <c r="J99" s="20">
        <v>0</v>
      </c>
      <c r="K99" s="20">
        <v>0</v>
      </c>
      <c r="L99" s="20">
        <v>0</v>
      </c>
      <c r="M99" s="20">
        <v>0</v>
      </c>
      <c r="N99" s="20">
        <v>0</v>
      </c>
      <c r="O99" s="20">
        <v>0</v>
      </c>
      <c r="P99" s="238"/>
    </row>
    <row r="100" spans="1:16" ht="30">
      <c r="A100" s="241"/>
      <c r="B100" s="236"/>
      <c r="C100" s="233"/>
      <c r="D100" s="26" t="s">
        <v>58</v>
      </c>
      <c r="E100" s="19" t="s">
        <v>55</v>
      </c>
      <c r="F100" s="12">
        <f t="shared" si="35"/>
        <v>1984</v>
      </c>
      <c r="G100" s="12">
        <f t="shared" si="32"/>
        <v>1984</v>
      </c>
      <c r="H100" s="20">
        <v>1984</v>
      </c>
      <c r="I100" s="20">
        <v>1984</v>
      </c>
      <c r="J100" s="20">
        <v>0</v>
      </c>
      <c r="K100" s="20">
        <v>0</v>
      </c>
      <c r="L100" s="20">
        <v>0</v>
      </c>
      <c r="M100" s="20">
        <v>0</v>
      </c>
      <c r="N100" s="20">
        <v>0</v>
      </c>
      <c r="O100" s="20">
        <v>0</v>
      </c>
      <c r="P100" s="238"/>
    </row>
    <row r="101" spans="1:16">
      <c r="A101" s="241"/>
      <c r="B101" s="236"/>
      <c r="C101" s="233"/>
      <c r="D101" s="22"/>
      <c r="E101" s="14" t="s">
        <v>62</v>
      </c>
      <c r="F101" s="12">
        <f t="shared" si="35"/>
        <v>0</v>
      </c>
      <c r="G101" s="12">
        <f t="shared" si="32"/>
        <v>0</v>
      </c>
      <c r="H101" s="13">
        <v>0</v>
      </c>
      <c r="I101" s="13">
        <v>0</v>
      </c>
      <c r="J101" s="13">
        <v>0</v>
      </c>
      <c r="K101" s="13">
        <v>0</v>
      </c>
      <c r="L101" s="13">
        <v>0</v>
      </c>
      <c r="M101" s="13">
        <v>0</v>
      </c>
      <c r="N101" s="13">
        <v>0</v>
      </c>
      <c r="O101" s="13">
        <v>0</v>
      </c>
      <c r="P101" s="238"/>
    </row>
    <row r="102" spans="1:16">
      <c r="A102" s="241"/>
      <c r="B102" s="236"/>
      <c r="C102" s="233"/>
      <c r="D102" s="22"/>
      <c r="E102" s="14" t="s">
        <v>63</v>
      </c>
      <c r="F102" s="12">
        <f t="shared" si="35"/>
        <v>0</v>
      </c>
      <c r="G102" s="12">
        <f t="shared" si="32"/>
        <v>0</v>
      </c>
      <c r="H102" s="13">
        <v>0</v>
      </c>
      <c r="I102" s="13">
        <v>0</v>
      </c>
      <c r="J102" s="13">
        <v>0</v>
      </c>
      <c r="K102" s="13">
        <v>0</v>
      </c>
      <c r="L102" s="13">
        <v>0</v>
      </c>
      <c r="M102" s="13">
        <v>0</v>
      </c>
      <c r="N102" s="13">
        <v>0</v>
      </c>
      <c r="O102" s="13">
        <v>0</v>
      </c>
      <c r="P102" s="238"/>
    </row>
    <row r="103" spans="1:16">
      <c r="A103" s="241"/>
      <c r="B103" s="236"/>
      <c r="C103" s="233"/>
      <c r="D103" s="22"/>
      <c r="E103" s="14" t="s">
        <v>64</v>
      </c>
      <c r="F103" s="12">
        <f t="shared" si="35"/>
        <v>0</v>
      </c>
      <c r="G103" s="12">
        <f t="shared" si="32"/>
        <v>0</v>
      </c>
      <c r="H103" s="13">
        <v>0</v>
      </c>
      <c r="I103" s="13">
        <v>0</v>
      </c>
      <c r="J103" s="13">
        <v>0</v>
      </c>
      <c r="K103" s="13">
        <v>0</v>
      </c>
      <c r="L103" s="13">
        <v>0</v>
      </c>
      <c r="M103" s="13">
        <v>0</v>
      </c>
      <c r="N103" s="13">
        <v>0</v>
      </c>
      <c r="O103" s="13">
        <v>0</v>
      </c>
      <c r="P103" s="238"/>
    </row>
    <row r="104" spans="1:16">
      <c r="A104" s="241"/>
      <c r="B104" s="236"/>
      <c r="C104" s="233"/>
      <c r="D104" s="22"/>
      <c r="E104" s="14" t="s">
        <v>65</v>
      </c>
      <c r="F104" s="12">
        <f t="shared" si="35"/>
        <v>0</v>
      </c>
      <c r="G104" s="12">
        <f t="shared" si="32"/>
        <v>0</v>
      </c>
      <c r="H104" s="13">
        <v>0</v>
      </c>
      <c r="I104" s="13">
        <v>0</v>
      </c>
      <c r="J104" s="13">
        <v>0</v>
      </c>
      <c r="K104" s="13">
        <v>0</v>
      </c>
      <c r="L104" s="13">
        <v>0</v>
      </c>
      <c r="M104" s="13">
        <v>0</v>
      </c>
      <c r="N104" s="13">
        <v>0</v>
      </c>
      <c r="O104" s="13">
        <v>0</v>
      </c>
      <c r="P104" s="238"/>
    </row>
    <row r="105" spans="1:16">
      <c r="A105" s="241"/>
      <c r="B105" s="236"/>
      <c r="C105" s="233"/>
      <c r="D105" s="22"/>
      <c r="E105" s="14" t="s">
        <v>66</v>
      </c>
      <c r="F105" s="12">
        <f t="shared" si="35"/>
        <v>0</v>
      </c>
      <c r="G105" s="12">
        <f t="shared" si="32"/>
        <v>0</v>
      </c>
      <c r="H105" s="13">
        <v>0</v>
      </c>
      <c r="I105" s="13">
        <v>0</v>
      </c>
      <c r="J105" s="13">
        <v>0</v>
      </c>
      <c r="K105" s="13">
        <v>0</v>
      </c>
      <c r="L105" s="13">
        <v>0</v>
      </c>
      <c r="M105" s="13">
        <v>0</v>
      </c>
      <c r="N105" s="13">
        <v>0</v>
      </c>
      <c r="O105" s="13">
        <v>0</v>
      </c>
      <c r="P105" s="238"/>
    </row>
    <row r="106" spans="1:16">
      <c r="A106" s="241"/>
      <c r="B106" s="236"/>
      <c r="C106" s="233"/>
      <c r="D106" s="22"/>
      <c r="E106" s="21" t="s">
        <v>18</v>
      </c>
      <c r="F106" s="10">
        <f t="shared" si="35"/>
        <v>22838.799999999999</v>
      </c>
      <c r="G106" s="10">
        <f t="shared" si="32"/>
        <v>0</v>
      </c>
      <c r="H106" s="18">
        <f>SUM(H107:H117)</f>
        <v>22838.799999999999</v>
      </c>
      <c r="I106" s="18">
        <f t="shared" ref="I106:O106" si="36">SUM(I107:I117)</f>
        <v>0</v>
      </c>
      <c r="J106" s="18">
        <f t="shared" si="36"/>
        <v>0</v>
      </c>
      <c r="K106" s="18">
        <f t="shared" si="36"/>
        <v>0</v>
      </c>
      <c r="L106" s="18">
        <f t="shared" si="36"/>
        <v>0</v>
      </c>
      <c r="M106" s="18">
        <f t="shared" si="36"/>
        <v>0</v>
      </c>
      <c r="N106" s="18">
        <f t="shared" si="36"/>
        <v>0</v>
      </c>
      <c r="O106" s="18">
        <f t="shared" si="36"/>
        <v>0</v>
      </c>
      <c r="P106" s="238"/>
    </row>
    <row r="107" spans="1:16">
      <c r="A107" s="241"/>
      <c r="B107" s="236"/>
      <c r="C107" s="233"/>
      <c r="D107" s="22"/>
      <c r="E107" s="23" t="s">
        <v>9</v>
      </c>
      <c r="F107" s="12">
        <f t="shared" si="35"/>
        <v>0</v>
      </c>
      <c r="G107" s="12">
        <f t="shared" si="32"/>
        <v>0</v>
      </c>
      <c r="H107" s="13">
        <v>0</v>
      </c>
      <c r="I107" s="13">
        <v>0</v>
      </c>
      <c r="J107" s="13">
        <v>0</v>
      </c>
      <c r="K107" s="13">
        <v>0</v>
      </c>
      <c r="L107" s="13">
        <v>0</v>
      </c>
      <c r="M107" s="13">
        <v>0</v>
      </c>
      <c r="N107" s="13">
        <v>0</v>
      </c>
      <c r="O107" s="13">
        <v>0</v>
      </c>
      <c r="P107" s="238"/>
    </row>
    <row r="108" spans="1:16">
      <c r="A108" s="241"/>
      <c r="B108" s="236"/>
      <c r="C108" s="233"/>
      <c r="D108" s="22"/>
      <c r="E108" s="23" t="s">
        <v>10</v>
      </c>
      <c r="F108" s="12">
        <f t="shared" si="35"/>
        <v>0</v>
      </c>
      <c r="G108" s="12">
        <f t="shared" si="32"/>
        <v>0</v>
      </c>
      <c r="H108" s="13">
        <v>0</v>
      </c>
      <c r="I108" s="13">
        <v>0</v>
      </c>
      <c r="J108" s="13">
        <v>0</v>
      </c>
      <c r="K108" s="13">
        <v>0</v>
      </c>
      <c r="L108" s="13">
        <v>0</v>
      </c>
      <c r="M108" s="13">
        <v>0</v>
      </c>
      <c r="N108" s="13">
        <v>0</v>
      </c>
      <c r="O108" s="13">
        <v>0</v>
      </c>
      <c r="P108" s="238"/>
    </row>
    <row r="109" spans="1:16">
      <c r="A109" s="241"/>
      <c r="B109" s="236"/>
      <c r="C109" s="233"/>
      <c r="D109" s="22"/>
      <c r="E109" s="23" t="s">
        <v>11</v>
      </c>
      <c r="F109" s="12">
        <f t="shared" si="35"/>
        <v>0</v>
      </c>
      <c r="G109" s="12">
        <f t="shared" si="32"/>
        <v>0</v>
      </c>
      <c r="H109" s="13">
        <v>0</v>
      </c>
      <c r="I109" s="13">
        <v>0</v>
      </c>
      <c r="J109" s="13">
        <v>0</v>
      </c>
      <c r="K109" s="13">
        <v>0</v>
      </c>
      <c r="L109" s="13">
        <v>0</v>
      </c>
      <c r="M109" s="13">
        <v>0</v>
      </c>
      <c r="N109" s="13">
        <v>0</v>
      </c>
      <c r="O109" s="13">
        <v>0</v>
      </c>
      <c r="P109" s="238"/>
    </row>
    <row r="110" spans="1:16">
      <c r="A110" s="241"/>
      <c r="B110" s="236"/>
      <c r="C110" s="233"/>
      <c r="D110" s="22"/>
      <c r="E110" s="23" t="s">
        <v>12</v>
      </c>
      <c r="F110" s="12">
        <f t="shared" si="35"/>
        <v>0</v>
      </c>
      <c r="G110" s="12">
        <f t="shared" si="32"/>
        <v>0</v>
      </c>
      <c r="H110" s="13">
        <v>0</v>
      </c>
      <c r="I110" s="13">
        <v>0</v>
      </c>
      <c r="J110" s="13">
        <v>0</v>
      </c>
      <c r="K110" s="13">
        <v>0</v>
      </c>
      <c r="L110" s="13">
        <v>0</v>
      </c>
      <c r="M110" s="13">
        <v>0</v>
      </c>
      <c r="N110" s="13">
        <v>0</v>
      </c>
      <c r="O110" s="13">
        <v>0</v>
      </c>
      <c r="P110" s="238"/>
    </row>
    <row r="111" spans="1:16">
      <c r="A111" s="241"/>
      <c r="B111" s="236"/>
      <c r="C111" s="233"/>
      <c r="D111" s="26"/>
      <c r="E111" s="25" t="s">
        <v>13</v>
      </c>
      <c r="F111" s="12">
        <f t="shared" si="35"/>
        <v>0</v>
      </c>
      <c r="G111" s="12">
        <f t="shared" si="32"/>
        <v>0</v>
      </c>
      <c r="H111" s="20">
        <v>0</v>
      </c>
      <c r="I111" s="20">
        <v>0</v>
      </c>
      <c r="J111" s="20">
        <v>0</v>
      </c>
      <c r="K111" s="20">
        <v>0</v>
      </c>
      <c r="L111" s="20">
        <v>0</v>
      </c>
      <c r="M111" s="20">
        <v>0</v>
      </c>
      <c r="N111" s="20">
        <v>0</v>
      </c>
      <c r="O111" s="20">
        <v>0</v>
      </c>
      <c r="P111" s="239"/>
    </row>
    <row r="112" spans="1:16">
      <c r="A112" s="241"/>
      <c r="B112" s="236"/>
      <c r="C112" s="233"/>
      <c r="D112" s="26"/>
      <c r="E112" s="19" t="s">
        <v>55</v>
      </c>
      <c r="F112" s="12">
        <f t="shared" si="35"/>
        <v>0</v>
      </c>
      <c r="G112" s="12">
        <f t="shared" si="32"/>
        <v>0</v>
      </c>
      <c r="H112" s="20">
        <v>0</v>
      </c>
      <c r="I112" s="20">
        <v>0</v>
      </c>
      <c r="J112" s="20">
        <v>0</v>
      </c>
      <c r="K112" s="20">
        <v>0</v>
      </c>
      <c r="L112" s="20">
        <v>0</v>
      </c>
      <c r="M112" s="20">
        <v>0</v>
      </c>
      <c r="N112" s="20">
        <v>0</v>
      </c>
      <c r="O112" s="20">
        <v>0</v>
      </c>
      <c r="P112" s="76"/>
    </row>
    <row r="113" spans="1:16">
      <c r="A113" s="241"/>
      <c r="B113" s="236"/>
      <c r="C113" s="233"/>
      <c r="D113" s="22"/>
      <c r="E113" s="14" t="s">
        <v>62</v>
      </c>
      <c r="F113" s="12">
        <f t="shared" si="35"/>
        <v>22838.799999999999</v>
      </c>
      <c r="G113" s="12">
        <f t="shared" si="32"/>
        <v>0</v>
      </c>
      <c r="H113" s="87">
        <v>22838.799999999999</v>
      </c>
      <c r="I113" s="13">
        <v>0</v>
      </c>
      <c r="J113" s="13">
        <v>0</v>
      </c>
      <c r="K113" s="13">
        <v>0</v>
      </c>
      <c r="L113" s="13">
        <v>0</v>
      </c>
      <c r="M113" s="13">
        <v>0</v>
      </c>
      <c r="N113" s="13">
        <v>0</v>
      </c>
      <c r="O113" s="13">
        <v>0</v>
      </c>
      <c r="P113" s="76"/>
    </row>
    <row r="114" spans="1:16">
      <c r="A114" s="241"/>
      <c r="B114" s="236"/>
      <c r="C114" s="233"/>
      <c r="D114" s="22"/>
      <c r="E114" s="14" t="s">
        <v>63</v>
      </c>
      <c r="F114" s="12">
        <f t="shared" si="35"/>
        <v>0</v>
      </c>
      <c r="G114" s="12">
        <f t="shared" si="32"/>
        <v>0</v>
      </c>
      <c r="H114" s="13">
        <v>0</v>
      </c>
      <c r="I114" s="13">
        <v>0</v>
      </c>
      <c r="J114" s="13">
        <v>0</v>
      </c>
      <c r="K114" s="13">
        <v>0</v>
      </c>
      <c r="L114" s="13">
        <v>0</v>
      </c>
      <c r="M114" s="13">
        <v>0</v>
      </c>
      <c r="N114" s="13">
        <v>0</v>
      </c>
      <c r="O114" s="13">
        <v>0</v>
      </c>
      <c r="P114" s="76"/>
    </row>
    <row r="115" spans="1:16">
      <c r="A115" s="241"/>
      <c r="B115" s="236"/>
      <c r="C115" s="233"/>
      <c r="D115" s="22"/>
      <c r="E115" s="14" t="s">
        <v>64</v>
      </c>
      <c r="F115" s="12">
        <f t="shared" si="35"/>
        <v>0</v>
      </c>
      <c r="G115" s="12">
        <f t="shared" si="32"/>
        <v>0</v>
      </c>
      <c r="H115" s="13">
        <v>0</v>
      </c>
      <c r="I115" s="13">
        <v>0</v>
      </c>
      <c r="J115" s="13">
        <v>0</v>
      </c>
      <c r="K115" s="13">
        <v>0</v>
      </c>
      <c r="L115" s="13">
        <v>0</v>
      </c>
      <c r="M115" s="13">
        <v>0</v>
      </c>
      <c r="N115" s="13">
        <v>0</v>
      </c>
      <c r="O115" s="13">
        <v>0</v>
      </c>
      <c r="P115" s="76"/>
    </row>
    <row r="116" spans="1:16">
      <c r="A116" s="241"/>
      <c r="B116" s="236"/>
      <c r="C116" s="233"/>
      <c r="D116" s="22"/>
      <c r="E116" s="14" t="s">
        <v>65</v>
      </c>
      <c r="F116" s="12">
        <f t="shared" si="35"/>
        <v>0</v>
      </c>
      <c r="G116" s="12">
        <f t="shared" si="32"/>
        <v>0</v>
      </c>
      <c r="H116" s="13">
        <v>0</v>
      </c>
      <c r="I116" s="13">
        <v>0</v>
      </c>
      <c r="J116" s="13">
        <v>0</v>
      </c>
      <c r="K116" s="13">
        <v>0</v>
      </c>
      <c r="L116" s="13">
        <v>0</v>
      </c>
      <c r="M116" s="13">
        <v>0</v>
      </c>
      <c r="N116" s="13">
        <v>0</v>
      </c>
      <c r="O116" s="13">
        <v>0</v>
      </c>
      <c r="P116" s="76"/>
    </row>
    <row r="117" spans="1:16">
      <c r="A117" s="242"/>
      <c r="B117" s="237"/>
      <c r="C117" s="234"/>
      <c r="D117" s="22"/>
      <c r="E117" s="14" t="s">
        <v>66</v>
      </c>
      <c r="F117" s="12">
        <f t="shared" si="35"/>
        <v>0</v>
      </c>
      <c r="G117" s="12">
        <f t="shared" si="32"/>
        <v>0</v>
      </c>
      <c r="H117" s="13">
        <v>0</v>
      </c>
      <c r="I117" s="13">
        <v>0</v>
      </c>
      <c r="J117" s="13">
        <v>0</v>
      </c>
      <c r="K117" s="13">
        <v>0</v>
      </c>
      <c r="L117" s="13">
        <v>0</v>
      </c>
      <c r="M117" s="13">
        <v>0</v>
      </c>
      <c r="N117" s="13">
        <v>0</v>
      </c>
      <c r="O117" s="13">
        <v>0</v>
      </c>
      <c r="P117" s="76"/>
    </row>
    <row r="118" spans="1:16" ht="15" customHeight="1">
      <c r="A118" s="240" t="s">
        <v>67</v>
      </c>
      <c r="B118" s="235" t="s">
        <v>60</v>
      </c>
      <c r="C118" s="232">
        <v>0.152</v>
      </c>
      <c r="D118" s="22"/>
      <c r="E118" s="9" t="s">
        <v>17</v>
      </c>
      <c r="F118" s="10">
        <f t="shared" ref="F118:F136" si="37">H118+J118+L118</f>
        <v>199.6</v>
      </c>
      <c r="G118" s="10">
        <f t="shared" si="32"/>
        <v>199.6</v>
      </c>
      <c r="H118" s="27">
        <f>SUM(H119:H129)</f>
        <v>199.6</v>
      </c>
      <c r="I118" s="27">
        <f t="shared" ref="I118:O118" si="38">SUM(I119:I129)</f>
        <v>199.6</v>
      </c>
      <c r="J118" s="27">
        <f t="shared" si="38"/>
        <v>0</v>
      </c>
      <c r="K118" s="27">
        <f t="shared" si="38"/>
        <v>0</v>
      </c>
      <c r="L118" s="27">
        <f t="shared" si="38"/>
        <v>0</v>
      </c>
      <c r="M118" s="27">
        <f t="shared" si="38"/>
        <v>0</v>
      </c>
      <c r="N118" s="27">
        <f t="shared" si="38"/>
        <v>0</v>
      </c>
      <c r="O118" s="27">
        <f t="shared" si="38"/>
        <v>0</v>
      </c>
      <c r="P118" s="229" t="s">
        <v>28</v>
      </c>
    </row>
    <row r="119" spans="1:16">
      <c r="A119" s="241"/>
      <c r="B119" s="236"/>
      <c r="C119" s="233"/>
      <c r="D119" s="22"/>
      <c r="E119" s="11" t="s">
        <v>9</v>
      </c>
      <c r="F119" s="28">
        <f t="shared" si="37"/>
        <v>0</v>
      </c>
      <c r="G119" s="13">
        <v>0</v>
      </c>
      <c r="H119" s="13">
        <v>0</v>
      </c>
      <c r="I119" s="13">
        <v>0</v>
      </c>
      <c r="J119" s="13">
        <v>0</v>
      </c>
      <c r="K119" s="13">
        <v>0</v>
      </c>
      <c r="L119" s="13">
        <v>0</v>
      </c>
      <c r="M119" s="13">
        <v>0</v>
      </c>
      <c r="N119" s="13">
        <v>0</v>
      </c>
      <c r="O119" s="13">
        <v>0</v>
      </c>
      <c r="P119" s="230"/>
    </row>
    <row r="120" spans="1:16">
      <c r="A120" s="241"/>
      <c r="B120" s="236"/>
      <c r="C120" s="233"/>
      <c r="D120" s="22"/>
      <c r="E120" s="11" t="s">
        <v>10</v>
      </c>
      <c r="F120" s="28">
        <f t="shared" si="37"/>
        <v>0</v>
      </c>
      <c r="G120" s="13">
        <v>0</v>
      </c>
      <c r="H120" s="13">
        <v>0</v>
      </c>
      <c r="I120" s="13">
        <v>0</v>
      </c>
      <c r="J120" s="13">
        <v>0</v>
      </c>
      <c r="K120" s="13">
        <v>0</v>
      </c>
      <c r="L120" s="13">
        <v>0</v>
      </c>
      <c r="M120" s="13">
        <v>0</v>
      </c>
      <c r="N120" s="13">
        <v>0</v>
      </c>
      <c r="O120" s="13">
        <v>0</v>
      </c>
      <c r="P120" s="230"/>
    </row>
    <row r="121" spans="1:16">
      <c r="A121" s="241"/>
      <c r="B121" s="236"/>
      <c r="C121" s="233"/>
      <c r="D121" s="22"/>
      <c r="E121" s="11" t="s">
        <v>11</v>
      </c>
      <c r="F121" s="28">
        <f t="shared" si="37"/>
        <v>0</v>
      </c>
      <c r="G121" s="13">
        <v>0</v>
      </c>
      <c r="H121" s="13">
        <v>0</v>
      </c>
      <c r="I121" s="13">
        <v>0</v>
      </c>
      <c r="J121" s="13">
        <v>0</v>
      </c>
      <c r="K121" s="13">
        <v>0</v>
      </c>
      <c r="L121" s="13">
        <v>0</v>
      </c>
      <c r="M121" s="13">
        <v>0</v>
      </c>
      <c r="N121" s="13">
        <v>0</v>
      </c>
      <c r="O121" s="13">
        <v>0</v>
      </c>
      <c r="P121" s="230"/>
    </row>
    <row r="122" spans="1:16">
      <c r="A122" s="241"/>
      <c r="B122" s="236"/>
      <c r="C122" s="233"/>
      <c r="D122" s="24" t="s">
        <v>61</v>
      </c>
      <c r="E122" s="11" t="s">
        <v>12</v>
      </c>
      <c r="F122" s="28">
        <f t="shared" si="37"/>
        <v>199.6</v>
      </c>
      <c r="G122" s="28">
        <f>I122+K122+M122</f>
        <v>199.6</v>
      </c>
      <c r="H122" s="13">
        <v>199.6</v>
      </c>
      <c r="I122" s="13">
        <v>199.6</v>
      </c>
      <c r="J122" s="13">
        <v>0</v>
      </c>
      <c r="K122" s="13">
        <v>0</v>
      </c>
      <c r="L122" s="13">
        <v>0</v>
      </c>
      <c r="M122" s="13">
        <v>0</v>
      </c>
      <c r="N122" s="13">
        <v>0</v>
      </c>
      <c r="O122" s="13">
        <v>0</v>
      </c>
      <c r="P122" s="230"/>
    </row>
    <row r="123" spans="1:16">
      <c r="A123" s="241"/>
      <c r="B123" s="236"/>
      <c r="C123" s="233"/>
      <c r="D123" s="22"/>
      <c r="E123" s="11" t="s">
        <v>13</v>
      </c>
      <c r="F123" s="28">
        <f t="shared" si="37"/>
        <v>0</v>
      </c>
      <c r="G123" s="13">
        <v>0</v>
      </c>
      <c r="H123" s="13">
        <v>0</v>
      </c>
      <c r="I123" s="13">
        <v>0</v>
      </c>
      <c r="J123" s="13">
        <v>0</v>
      </c>
      <c r="K123" s="13">
        <v>0</v>
      </c>
      <c r="L123" s="13">
        <v>0</v>
      </c>
      <c r="M123" s="13">
        <v>0</v>
      </c>
      <c r="N123" s="13">
        <v>0</v>
      </c>
      <c r="O123" s="13">
        <v>0</v>
      </c>
      <c r="P123" s="230"/>
    </row>
    <row r="124" spans="1:16">
      <c r="A124" s="241"/>
      <c r="B124" s="236"/>
      <c r="C124" s="233"/>
      <c r="D124" s="22"/>
      <c r="E124" s="11" t="s">
        <v>55</v>
      </c>
      <c r="F124" s="28">
        <f t="shared" si="37"/>
        <v>0</v>
      </c>
      <c r="G124" s="13">
        <v>0</v>
      </c>
      <c r="H124" s="13">
        <v>0</v>
      </c>
      <c r="I124" s="13">
        <v>0</v>
      </c>
      <c r="J124" s="13">
        <v>0</v>
      </c>
      <c r="K124" s="13">
        <v>0</v>
      </c>
      <c r="L124" s="13">
        <v>0</v>
      </c>
      <c r="M124" s="13">
        <v>0</v>
      </c>
      <c r="N124" s="13">
        <v>0</v>
      </c>
      <c r="O124" s="13">
        <v>0</v>
      </c>
      <c r="P124" s="230"/>
    </row>
    <row r="125" spans="1:16">
      <c r="A125" s="241"/>
      <c r="B125" s="236"/>
      <c r="C125" s="233"/>
      <c r="D125" s="22"/>
      <c r="E125" s="11" t="s">
        <v>62</v>
      </c>
      <c r="F125" s="28">
        <f>H125+J125+L125</f>
        <v>0</v>
      </c>
      <c r="G125" s="13">
        <v>0</v>
      </c>
      <c r="H125" s="13">
        <v>0</v>
      </c>
      <c r="I125" s="13">
        <v>0</v>
      </c>
      <c r="J125" s="13">
        <v>0</v>
      </c>
      <c r="K125" s="13">
        <v>0</v>
      </c>
      <c r="L125" s="13">
        <v>0</v>
      </c>
      <c r="M125" s="13">
        <v>0</v>
      </c>
      <c r="N125" s="13">
        <v>0</v>
      </c>
      <c r="O125" s="13">
        <v>0</v>
      </c>
      <c r="P125" s="230"/>
    </row>
    <row r="126" spans="1:16">
      <c r="A126" s="241"/>
      <c r="B126" s="236"/>
      <c r="C126" s="233"/>
      <c r="D126" s="22"/>
      <c r="E126" s="11" t="s">
        <v>63</v>
      </c>
      <c r="F126" s="28">
        <f>H126+J126+L126</f>
        <v>0</v>
      </c>
      <c r="G126" s="13">
        <v>0</v>
      </c>
      <c r="H126" s="13">
        <v>0</v>
      </c>
      <c r="I126" s="13">
        <v>0</v>
      </c>
      <c r="J126" s="13">
        <v>0</v>
      </c>
      <c r="K126" s="13">
        <v>0</v>
      </c>
      <c r="L126" s="13">
        <v>0</v>
      </c>
      <c r="M126" s="13">
        <v>0</v>
      </c>
      <c r="N126" s="13">
        <v>0</v>
      </c>
      <c r="O126" s="13">
        <v>0</v>
      </c>
      <c r="P126" s="230"/>
    </row>
    <row r="127" spans="1:16">
      <c r="A127" s="241"/>
      <c r="B127" s="236"/>
      <c r="C127" s="233"/>
      <c r="D127" s="22"/>
      <c r="E127" s="11" t="s">
        <v>64</v>
      </c>
      <c r="F127" s="28">
        <f>H127+J127+L127</f>
        <v>0</v>
      </c>
      <c r="G127" s="13">
        <v>0</v>
      </c>
      <c r="H127" s="13">
        <v>0</v>
      </c>
      <c r="I127" s="13">
        <v>0</v>
      </c>
      <c r="J127" s="13">
        <v>0</v>
      </c>
      <c r="K127" s="13">
        <v>0</v>
      </c>
      <c r="L127" s="13">
        <v>0</v>
      </c>
      <c r="M127" s="13">
        <v>0</v>
      </c>
      <c r="N127" s="13">
        <v>0</v>
      </c>
      <c r="O127" s="13">
        <v>0</v>
      </c>
      <c r="P127" s="230"/>
    </row>
    <row r="128" spans="1:16">
      <c r="A128" s="241"/>
      <c r="B128" s="236"/>
      <c r="C128" s="233"/>
      <c r="D128" s="22"/>
      <c r="E128" s="11" t="s">
        <v>65</v>
      </c>
      <c r="F128" s="28">
        <f>H128+J128+L128</f>
        <v>0</v>
      </c>
      <c r="G128" s="13">
        <v>0</v>
      </c>
      <c r="H128" s="13">
        <v>0</v>
      </c>
      <c r="I128" s="13">
        <v>0</v>
      </c>
      <c r="J128" s="13">
        <v>0</v>
      </c>
      <c r="K128" s="13">
        <v>0</v>
      </c>
      <c r="L128" s="13">
        <v>0</v>
      </c>
      <c r="M128" s="13">
        <v>0</v>
      </c>
      <c r="N128" s="13">
        <v>0</v>
      </c>
      <c r="O128" s="13">
        <v>0</v>
      </c>
      <c r="P128" s="230"/>
    </row>
    <row r="129" spans="1:16">
      <c r="A129" s="241"/>
      <c r="B129" s="236"/>
      <c r="C129" s="233"/>
      <c r="D129" s="22"/>
      <c r="E129" s="11" t="s">
        <v>66</v>
      </c>
      <c r="F129" s="28">
        <f>H129+J129+L129</f>
        <v>0</v>
      </c>
      <c r="G129" s="13">
        <v>0</v>
      </c>
      <c r="H129" s="13">
        <v>0</v>
      </c>
      <c r="I129" s="13">
        <v>0</v>
      </c>
      <c r="J129" s="13">
        <v>0</v>
      </c>
      <c r="K129" s="13">
        <v>0</v>
      </c>
      <c r="L129" s="13">
        <v>0</v>
      </c>
      <c r="M129" s="13">
        <v>0</v>
      </c>
      <c r="N129" s="13">
        <v>0</v>
      </c>
      <c r="O129" s="13">
        <v>0</v>
      </c>
      <c r="P129" s="230"/>
    </row>
    <row r="130" spans="1:16">
      <c r="A130" s="241"/>
      <c r="B130" s="236"/>
      <c r="C130" s="233"/>
      <c r="D130" s="22"/>
      <c r="E130" s="9" t="s">
        <v>18</v>
      </c>
      <c r="F130" s="10">
        <f t="shared" si="37"/>
        <v>0</v>
      </c>
      <c r="G130" s="10">
        <f t="shared" ref="G130:G136" si="39">I130+K130+M130+O130</f>
        <v>0</v>
      </c>
      <c r="H130" s="29">
        <f>SUM(H131:H141)</f>
        <v>0</v>
      </c>
      <c r="I130" s="29">
        <f t="shared" ref="I130:O130" si="40">SUM(I131:I141)</f>
        <v>0</v>
      </c>
      <c r="J130" s="29">
        <f t="shared" si="40"/>
        <v>0</v>
      </c>
      <c r="K130" s="29">
        <f t="shared" si="40"/>
        <v>0</v>
      </c>
      <c r="L130" s="29">
        <f t="shared" si="40"/>
        <v>0</v>
      </c>
      <c r="M130" s="29">
        <f t="shared" si="40"/>
        <v>0</v>
      </c>
      <c r="N130" s="29">
        <f t="shared" si="40"/>
        <v>0</v>
      </c>
      <c r="O130" s="29">
        <f t="shared" si="40"/>
        <v>0</v>
      </c>
      <c r="P130" s="230"/>
    </row>
    <row r="131" spans="1:16">
      <c r="A131" s="241"/>
      <c r="B131" s="236"/>
      <c r="C131" s="233"/>
      <c r="D131" s="22"/>
      <c r="E131" s="11" t="s">
        <v>9</v>
      </c>
      <c r="F131" s="28">
        <f t="shared" si="37"/>
        <v>0</v>
      </c>
      <c r="G131" s="13">
        <f t="shared" si="39"/>
        <v>0</v>
      </c>
      <c r="H131" s="13">
        <v>0</v>
      </c>
      <c r="I131" s="13">
        <v>0</v>
      </c>
      <c r="J131" s="13">
        <v>0</v>
      </c>
      <c r="K131" s="13">
        <v>0</v>
      </c>
      <c r="L131" s="13">
        <v>0</v>
      </c>
      <c r="M131" s="13">
        <v>0</v>
      </c>
      <c r="N131" s="13">
        <v>0</v>
      </c>
      <c r="O131" s="13">
        <v>0</v>
      </c>
      <c r="P131" s="230"/>
    </row>
    <row r="132" spans="1:16">
      <c r="A132" s="241"/>
      <c r="B132" s="236"/>
      <c r="C132" s="233"/>
      <c r="D132" s="22"/>
      <c r="E132" s="11" t="s">
        <v>10</v>
      </c>
      <c r="F132" s="28">
        <f t="shared" si="37"/>
        <v>0</v>
      </c>
      <c r="G132" s="13">
        <f t="shared" si="39"/>
        <v>0</v>
      </c>
      <c r="H132" s="13"/>
      <c r="I132" s="13">
        <v>0</v>
      </c>
      <c r="J132" s="13">
        <v>0</v>
      </c>
      <c r="K132" s="13">
        <v>0</v>
      </c>
      <c r="L132" s="13">
        <v>0</v>
      </c>
      <c r="M132" s="13">
        <v>0</v>
      </c>
      <c r="N132" s="13">
        <v>0</v>
      </c>
      <c r="O132" s="13">
        <v>0</v>
      </c>
      <c r="P132" s="230"/>
    </row>
    <row r="133" spans="1:16">
      <c r="A133" s="241"/>
      <c r="B133" s="236"/>
      <c r="C133" s="233"/>
      <c r="D133" s="22"/>
      <c r="E133" s="11" t="s">
        <v>11</v>
      </c>
      <c r="F133" s="28">
        <f t="shared" si="37"/>
        <v>0</v>
      </c>
      <c r="G133" s="13">
        <f t="shared" si="39"/>
        <v>0</v>
      </c>
      <c r="H133" s="13">
        <v>0</v>
      </c>
      <c r="I133" s="13">
        <v>0</v>
      </c>
      <c r="J133" s="13">
        <v>0</v>
      </c>
      <c r="K133" s="13">
        <v>0</v>
      </c>
      <c r="L133" s="13">
        <v>0</v>
      </c>
      <c r="M133" s="13">
        <v>0</v>
      </c>
      <c r="N133" s="13">
        <v>0</v>
      </c>
      <c r="O133" s="13">
        <v>0</v>
      </c>
      <c r="P133" s="230"/>
    </row>
    <row r="134" spans="1:16">
      <c r="A134" s="241"/>
      <c r="B134" s="236"/>
      <c r="C134" s="233"/>
      <c r="D134" s="22"/>
      <c r="E134" s="11" t="s">
        <v>12</v>
      </c>
      <c r="F134" s="28">
        <f t="shared" si="37"/>
        <v>0</v>
      </c>
      <c r="G134" s="13">
        <f t="shared" si="39"/>
        <v>0</v>
      </c>
      <c r="H134" s="13">
        <v>0</v>
      </c>
      <c r="I134" s="13">
        <v>0</v>
      </c>
      <c r="J134" s="13">
        <v>0</v>
      </c>
      <c r="K134" s="13">
        <v>0</v>
      </c>
      <c r="L134" s="13">
        <v>0</v>
      </c>
      <c r="M134" s="13">
        <v>0</v>
      </c>
      <c r="N134" s="13">
        <v>0</v>
      </c>
      <c r="O134" s="13">
        <v>0</v>
      </c>
      <c r="P134" s="230"/>
    </row>
    <row r="135" spans="1:16">
      <c r="A135" s="241"/>
      <c r="B135" s="236"/>
      <c r="C135" s="233"/>
      <c r="D135" s="22"/>
      <c r="E135" s="11" t="s">
        <v>13</v>
      </c>
      <c r="F135" s="28">
        <f t="shared" si="37"/>
        <v>0</v>
      </c>
      <c r="G135" s="13">
        <f t="shared" si="39"/>
        <v>0</v>
      </c>
      <c r="H135" s="13">
        <v>0</v>
      </c>
      <c r="I135" s="13">
        <v>0</v>
      </c>
      <c r="J135" s="13">
        <v>0</v>
      </c>
      <c r="K135" s="13">
        <v>0</v>
      </c>
      <c r="L135" s="13">
        <v>0</v>
      </c>
      <c r="M135" s="13">
        <v>0</v>
      </c>
      <c r="N135" s="13">
        <v>0</v>
      </c>
      <c r="O135" s="13">
        <v>0</v>
      </c>
      <c r="P135" s="231"/>
    </row>
    <row r="136" spans="1:16">
      <c r="A136" s="241"/>
      <c r="B136" s="236"/>
      <c r="C136" s="233"/>
      <c r="D136" s="22"/>
      <c r="E136" s="11" t="s">
        <v>55</v>
      </c>
      <c r="F136" s="28">
        <f t="shared" si="37"/>
        <v>0</v>
      </c>
      <c r="G136" s="13">
        <f t="shared" si="39"/>
        <v>0</v>
      </c>
      <c r="H136" s="13">
        <v>0</v>
      </c>
      <c r="I136" s="13">
        <v>0</v>
      </c>
      <c r="J136" s="13">
        <v>0</v>
      </c>
      <c r="K136" s="13">
        <v>0</v>
      </c>
      <c r="L136" s="13">
        <v>0</v>
      </c>
      <c r="M136" s="13">
        <v>0</v>
      </c>
      <c r="N136" s="13">
        <v>0</v>
      </c>
      <c r="O136" s="13">
        <v>0</v>
      </c>
      <c r="P136" s="70"/>
    </row>
    <row r="137" spans="1:16">
      <c r="A137" s="241"/>
      <c r="B137" s="236"/>
      <c r="C137" s="233"/>
      <c r="D137" s="22"/>
      <c r="E137" s="11" t="s">
        <v>62</v>
      </c>
      <c r="F137" s="28">
        <f t="shared" ref="F137:F165" si="41">H137+J137+L137</f>
        <v>0</v>
      </c>
      <c r="G137" s="13">
        <f t="shared" ref="G137:G190" si="42">I137+K137+M137+O137</f>
        <v>0</v>
      </c>
      <c r="H137" s="13">
        <v>0</v>
      </c>
      <c r="I137" s="13">
        <v>0</v>
      </c>
      <c r="J137" s="13">
        <v>0</v>
      </c>
      <c r="K137" s="13">
        <v>0</v>
      </c>
      <c r="L137" s="13">
        <v>0</v>
      </c>
      <c r="M137" s="13">
        <v>0</v>
      </c>
      <c r="N137" s="13">
        <v>0</v>
      </c>
      <c r="O137" s="13">
        <v>0</v>
      </c>
      <c r="P137" s="70"/>
    </row>
    <row r="138" spans="1:16">
      <c r="A138" s="241"/>
      <c r="B138" s="236"/>
      <c r="C138" s="233"/>
      <c r="D138" s="22"/>
      <c r="E138" s="11" t="s">
        <v>63</v>
      </c>
      <c r="F138" s="28">
        <f t="shared" si="41"/>
        <v>0</v>
      </c>
      <c r="G138" s="13">
        <f t="shared" si="42"/>
        <v>0</v>
      </c>
      <c r="H138" s="13">
        <v>0</v>
      </c>
      <c r="I138" s="13">
        <v>0</v>
      </c>
      <c r="J138" s="13">
        <v>0</v>
      </c>
      <c r="K138" s="13">
        <v>0</v>
      </c>
      <c r="L138" s="13">
        <v>0</v>
      </c>
      <c r="M138" s="13">
        <v>0</v>
      </c>
      <c r="N138" s="13">
        <v>0</v>
      </c>
      <c r="O138" s="13">
        <v>0</v>
      </c>
      <c r="P138" s="70"/>
    </row>
    <row r="139" spans="1:16">
      <c r="A139" s="241"/>
      <c r="B139" s="236"/>
      <c r="C139" s="233"/>
      <c r="D139" s="22"/>
      <c r="E139" s="11" t="s">
        <v>64</v>
      </c>
      <c r="F139" s="28">
        <f t="shared" si="41"/>
        <v>0</v>
      </c>
      <c r="G139" s="13">
        <f t="shared" si="42"/>
        <v>0</v>
      </c>
      <c r="H139" s="13">
        <v>0</v>
      </c>
      <c r="I139" s="13">
        <v>0</v>
      </c>
      <c r="J139" s="13">
        <v>0</v>
      </c>
      <c r="K139" s="13">
        <v>0</v>
      </c>
      <c r="L139" s="13">
        <v>0</v>
      </c>
      <c r="M139" s="13">
        <v>0</v>
      </c>
      <c r="N139" s="13">
        <v>0</v>
      </c>
      <c r="O139" s="13">
        <v>0</v>
      </c>
      <c r="P139" s="70"/>
    </row>
    <row r="140" spans="1:16">
      <c r="A140" s="241"/>
      <c r="B140" s="236"/>
      <c r="C140" s="233"/>
      <c r="D140" s="22"/>
      <c r="E140" s="11" t="s">
        <v>65</v>
      </c>
      <c r="F140" s="28">
        <f t="shared" si="41"/>
        <v>0</v>
      </c>
      <c r="G140" s="13">
        <f t="shared" si="42"/>
        <v>0</v>
      </c>
      <c r="H140" s="13">
        <v>0</v>
      </c>
      <c r="I140" s="13">
        <v>0</v>
      </c>
      <c r="J140" s="13">
        <v>0</v>
      </c>
      <c r="K140" s="13">
        <v>0</v>
      </c>
      <c r="L140" s="13">
        <v>0</v>
      </c>
      <c r="M140" s="13">
        <v>0</v>
      </c>
      <c r="N140" s="13">
        <v>0</v>
      </c>
      <c r="O140" s="13">
        <v>0</v>
      </c>
      <c r="P140" s="70"/>
    </row>
    <row r="141" spans="1:16">
      <c r="A141" s="242"/>
      <c r="B141" s="237"/>
      <c r="C141" s="234"/>
      <c r="D141" s="22"/>
      <c r="E141" s="11" t="s">
        <v>66</v>
      </c>
      <c r="F141" s="28">
        <f t="shared" si="41"/>
        <v>0</v>
      </c>
      <c r="G141" s="13">
        <f t="shared" si="42"/>
        <v>0</v>
      </c>
      <c r="H141" s="13">
        <v>0</v>
      </c>
      <c r="I141" s="13">
        <v>0</v>
      </c>
      <c r="J141" s="13">
        <v>0</v>
      </c>
      <c r="K141" s="13">
        <v>0</v>
      </c>
      <c r="L141" s="13">
        <v>0</v>
      </c>
      <c r="M141" s="13">
        <v>0</v>
      </c>
      <c r="N141" s="13">
        <v>0</v>
      </c>
      <c r="O141" s="13">
        <v>0</v>
      </c>
      <c r="P141" s="70"/>
    </row>
    <row r="142" spans="1:16" ht="15" customHeight="1">
      <c r="A142" s="240" t="s">
        <v>45</v>
      </c>
      <c r="B142" s="235" t="s">
        <v>68</v>
      </c>
      <c r="C142" s="232">
        <v>0.93100000000000005</v>
      </c>
      <c r="D142" s="90"/>
      <c r="E142" s="9" t="s">
        <v>17</v>
      </c>
      <c r="F142" s="10">
        <f t="shared" si="41"/>
        <v>5046.1000000000004</v>
      </c>
      <c r="G142" s="10">
        <f t="shared" si="42"/>
        <v>5046.1000000000004</v>
      </c>
      <c r="H142" s="18">
        <f>SUM(H143:H153)</f>
        <v>5046.1000000000004</v>
      </c>
      <c r="I142" s="18">
        <f t="shared" ref="I142:O142" si="43">SUM(I143:I153)</f>
        <v>5046.1000000000004</v>
      </c>
      <c r="J142" s="18">
        <f t="shared" si="43"/>
        <v>0</v>
      </c>
      <c r="K142" s="18">
        <f t="shared" si="43"/>
        <v>0</v>
      </c>
      <c r="L142" s="18">
        <f t="shared" si="43"/>
        <v>0</v>
      </c>
      <c r="M142" s="18">
        <f t="shared" si="43"/>
        <v>0</v>
      </c>
      <c r="N142" s="18">
        <f t="shared" si="43"/>
        <v>0</v>
      </c>
      <c r="O142" s="18">
        <f t="shared" si="43"/>
        <v>0</v>
      </c>
      <c r="P142" s="249" t="s">
        <v>28</v>
      </c>
    </row>
    <row r="143" spans="1:16">
      <c r="A143" s="241"/>
      <c r="B143" s="236"/>
      <c r="C143" s="233"/>
      <c r="D143" s="90"/>
      <c r="E143" s="11" t="s">
        <v>9</v>
      </c>
      <c r="F143" s="12">
        <f t="shared" si="41"/>
        <v>818.70000000000073</v>
      </c>
      <c r="G143" s="12">
        <f t="shared" si="42"/>
        <v>818.70000000000073</v>
      </c>
      <c r="H143" s="13">
        <f>12800-100-11881.3</f>
        <v>818.70000000000073</v>
      </c>
      <c r="I143" s="13">
        <f>12800-100-11881.3</f>
        <v>818.70000000000073</v>
      </c>
      <c r="J143" s="13">
        <v>0</v>
      </c>
      <c r="K143" s="13">
        <v>0</v>
      </c>
      <c r="L143" s="13">
        <v>0</v>
      </c>
      <c r="M143" s="13">
        <v>0</v>
      </c>
      <c r="N143" s="13">
        <v>0</v>
      </c>
      <c r="O143" s="13">
        <v>0</v>
      </c>
      <c r="P143" s="238"/>
    </row>
    <row r="144" spans="1:16">
      <c r="A144" s="241"/>
      <c r="B144" s="236"/>
      <c r="C144" s="233"/>
      <c r="D144" s="90"/>
      <c r="E144" s="11" t="s">
        <v>10</v>
      </c>
      <c r="F144" s="12">
        <f t="shared" si="41"/>
        <v>4227.3999999999996</v>
      </c>
      <c r="G144" s="12">
        <f t="shared" si="42"/>
        <v>4227.3999999999996</v>
      </c>
      <c r="H144" s="13">
        <v>4227.3999999999996</v>
      </c>
      <c r="I144" s="13">
        <v>4227.3999999999996</v>
      </c>
      <c r="J144" s="13">
        <v>0</v>
      </c>
      <c r="K144" s="13">
        <v>0</v>
      </c>
      <c r="L144" s="13">
        <v>0</v>
      </c>
      <c r="M144" s="13">
        <v>0</v>
      </c>
      <c r="N144" s="13">
        <v>0</v>
      </c>
      <c r="O144" s="13">
        <v>0</v>
      </c>
      <c r="P144" s="238"/>
    </row>
    <row r="145" spans="1:16">
      <c r="A145" s="241"/>
      <c r="B145" s="236"/>
      <c r="C145" s="233"/>
      <c r="D145" s="90"/>
      <c r="E145" s="11" t="s">
        <v>11</v>
      </c>
      <c r="F145" s="12">
        <f t="shared" si="41"/>
        <v>0</v>
      </c>
      <c r="G145" s="12">
        <f t="shared" si="42"/>
        <v>0</v>
      </c>
      <c r="H145" s="13">
        <v>0</v>
      </c>
      <c r="I145" s="13">
        <v>0</v>
      </c>
      <c r="J145" s="13">
        <v>0</v>
      </c>
      <c r="K145" s="13">
        <v>0</v>
      </c>
      <c r="L145" s="13">
        <v>0</v>
      </c>
      <c r="M145" s="13">
        <v>0</v>
      </c>
      <c r="N145" s="13">
        <v>0</v>
      </c>
      <c r="O145" s="13">
        <v>0</v>
      </c>
      <c r="P145" s="238"/>
    </row>
    <row r="146" spans="1:16">
      <c r="A146" s="241"/>
      <c r="B146" s="236"/>
      <c r="C146" s="233"/>
      <c r="D146" s="90"/>
      <c r="E146" s="11" t="s">
        <v>12</v>
      </c>
      <c r="F146" s="12">
        <f t="shared" si="41"/>
        <v>0</v>
      </c>
      <c r="G146" s="12">
        <f t="shared" si="42"/>
        <v>0</v>
      </c>
      <c r="H146" s="13">
        <v>0</v>
      </c>
      <c r="I146" s="13">
        <v>0</v>
      </c>
      <c r="J146" s="13">
        <v>0</v>
      </c>
      <c r="K146" s="13">
        <v>0</v>
      </c>
      <c r="L146" s="13">
        <v>0</v>
      </c>
      <c r="M146" s="13">
        <v>0</v>
      </c>
      <c r="N146" s="13">
        <v>0</v>
      </c>
      <c r="O146" s="13">
        <v>0</v>
      </c>
      <c r="P146" s="238"/>
    </row>
    <row r="147" spans="1:16">
      <c r="A147" s="241"/>
      <c r="B147" s="236"/>
      <c r="C147" s="233"/>
      <c r="D147" s="90"/>
      <c r="E147" s="11" t="s">
        <v>13</v>
      </c>
      <c r="F147" s="12">
        <f t="shared" si="41"/>
        <v>0</v>
      </c>
      <c r="G147" s="12">
        <f t="shared" si="42"/>
        <v>0</v>
      </c>
      <c r="H147" s="13">
        <v>0</v>
      </c>
      <c r="I147" s="13">
        <v>0</v>
      </c>
      <c r="J147" s="13">
        <v>0</v>
      </c>
      <c r="K147" s="13">
        <v>0</v>
      </c>
      <c r="L147" s="13">
        <v>0</v>
      </c>
      <c r="M147" s="13">
        <v>0</v>
      </c>
      <c r="N147" s="13">
        <v>0</v>
      </c>
      <c r="O147" s="13">
        <v>0</v>
      </c>
      <c r="P147" s="238"/>
    </row>
    <row r="148" spans="1:16">
      <c r="A148" s="241"/>
      <c r="B148" s="236"/>
      <c r="C148" s="233"/>
      <c r="D148" s="90"/>
      <c r="E148" s="14" t="s">
        <v>55</v>
      </c>
      <c r="F148" s="12">
        <f t="shared" si="41"/>
        <v>0</v>
      </c>
      <c r="G148" s="12">
        <f t="shared" si="42"/>
        <v>0</v>
      </c>
      <c r="H148" s="13">
        <v>0</v>
      </c>
      <c r="I148" s="13">
        <v>0</v>
      </c>
      <c r="J148" s="13">
        <v>0</v>
      </c>
      <c r="K148" s="13">
        <v>0</v>
      </c>
      <c r="L148" s="13">
        <v>0</v>
      </c>
      <c r="M148" s="13">
        <v>0</v>
      </c>
      <c r="N148" s="13">
        <v>0</v>
      </c>
      <c r="O148" s="13">
        <v>0</v>
      </c>
      <c r="P148" s="238"/>
    </row>
    <row r="149" spans="1:16">
      <c r="A149" s="241"/>
      <c r="B149" s="236"/>
      <c r="C149" s="233"/>
      <c r="D149" s="90"/>
      <c r="E149" s="14" t="s">
        <v>62</v>
      </c>
      <c r="F149" s="12">
        <f t="shared" si="41"/>
        <v>0</v>
      </c>
      <c r="G149" s="12">
        <f t="shared" si="42"/>
        <v>0</v>
      </c>
      <c r="H149" s="13">
        <v>0</v>
      </c>
      <c r="I149" s="13">
        <v>0</v>
      </c>
      <c r="J149" s="13">
        <v>0</v>
      </c>
      <c r="K149" s="13">
        <v>0</v>
      </c>
      <c r="L149" s="13">
        <v>0</v>
      </c>
      <c r="M149" s="13">
        <v>0</v>
      </c>
      <c r="N149" s="13">
        <v>0</v>
      </c>
      <c r="O149" s="13">
        <v>0</v>
      </c>
      <c r="P149" s="238"/>
    </row>
    <row r="150" spans="1:16">
      <c r="A150" s="241"/>
      <c r="B150" s="236"/>
      <c r="C150" s="233"/>
      <c r="D150" s="90"/>
      <c r="E150" s="14" t="s">
        <v>63</v>
      </c>
      <c r="F150" s="12">
        <f t="shared" si="41"/>
        <v>0</v>
      </c>
      <c r="G150" s="12">
        <f t="shared" si="42"/>
        <v>0</v>
      </c>
      <c r="H150" s="13">
        <v>0</v>
      </c>
      <c r="I150" s="13">
        <v>0</v>
      </c>
      <c r="J150" s="13">
        <v>0</v>
      </c>
      <c r="K150" s="13">
        <v>0</v>
      </c>
      <c r="L150" s="13">
        <v>0</v>
      </c>
      <c r="M150" s="13">
        <v>0</v>
      </c>
      <c r="N150" s="13">
        <v>0</v>
      </c>
      <c r="O150" s="13">
        <v>0</v>
      </c>
      <c r="P150" s="238"/>
    </row>
    <row r="151" spans="1:16">
      <c r="A151" s="241"/>
      <c r="B151" s="236"/>
      <c r="C151" s="233"/>
      <c r="D151" s="90"/>
      <c r="E151" s="14" t="s">
        <v>64</v>
      </c>
      <c r="F151" s="12">
        <f t="shared" si="41"/>
        <v>0</v>
      </c>
      <c r="G151" s="12">
        <f t="shared" si="42"/>
        <v>0</v>
      </c>
      <c r="H151" s="13">
        <v>0</v>
      </c>
      <c r="I151" s="13">
        <v>0</v>
      </c>
      <c r="J151" s="13">
        <v>0</v>
      </c>
      <c r="K151" s="13">
        <v>0</v>
      </c>
      <c r="L151" s="13">
        <v>0</v>
      </c>
      <c r="M151" s="13">
        <v>0</v>
      </c>
      <c r="N151" s="13">
        <v>0</v>
      </c>
      <c r="O151" s="13">
        <v>0</v>
      </c>
      <c r="P151" s="238"/>
    </row>
    <row r="152" spans="1:16">
      <c r="A152" s="241"/>
      <c r="B152" s="236"/>
      <c r="C152" s="233"/>
      <c r="D152" s="90"/>
      <c r="E152" s="14" t="s">
        <v>65</v>
      </c>
      <c r="F152" s="12">
        <f t="shared" si="41"/>
        <v>0</v>
      </c>
      <c r="G152" s="12">
        <f t="shared" si="42"/>
        <v>0</v>
      </c>
      <c r="H152" s="13">
        <v>0</v>
      </c>
      <c r="I152" s="13">
        <v>0</v>
      </c>
      <c r="J152" s="13">
        <v>0</v>
      </c>
      <c r="K152" s="13">
        <v>0</v>
      </c>
      <c r="L152" s="13">
        <v>0</v>
      </c>
      <c r="M152" s="13">
        <v>0</v>
      </c>
      <c r="N152" s="13">
        <v>0</v>
      </c>
      <c r="O152" s="13">
        <v>0</v>
      </c>
      <c r="P152" s="238"/>
    </row>
    <row r="153" spans="1:16">
      <c r="A153" s="241"/>
      <c r="B153" s="236"/>
      <c r="C153" s="233"/>
      <c r="D153" s="90"/>
      <c r="E153" s="14" t="s">
        <v>66</v>
      </c>
      <c r="F153" s="12">
        <f t="shared" si="41"/>
        <v>0</v>
      </c>
      <c r="G153" s="12">
        <f t="shared" si="42"/>
        <v>0</v>
      </c>
      <c r="H153" s="13">
        <v>0</v>
      </c>
      <c r="I153" s="13">
        <v>0</v>
      </c>
      <c r="J153" s="13">
        <v>0</v>
      </c>
      <c r="K153" s="13">
        <v>0</v>
      </c>
      <c r="L153" s="13">
        <v>0</v>
      </c>
      <c r="M153" s="13">
        <v>0</v>
      </c>
      <c r="N153" s="13">
        <v>0</v>
      </c>
      <c r="O153" s="13">
        <v>0</v>
      </c>
      <c r="P153" s="238"/>
    </row>
    <row r="154" spans="1:16">
      <c r="A154" s="241"/>
      <c r="B154" s="236"/>
      <c r="C154" s="233"/>
      <c r="D154" s="90"/>
      <c r="E154" s="9" t="s">
        <v>18</v>
      </c>
      <c r="F154" s="10">
        <f t="shared" si="41"/>
        <v>238527.5</v>
      </c>
      <c r="G154" s="10">
        <f t="shared" si="42"/>
        <v>155734.5</v>
      </c>
      <c r="H154" s="18">
        <f>SUM(H155:H165)</f>
        <v>82793</v>
      </c>
      <c r="I154" s="18">
        <f t="shared" ref="I154:O154" si="44">SUM(I155:I165)</f>
        <v>0</v>
      </c>
      <c r="J154" s="18">
        <f t="shared" si="44"/>
        <v>155734.5</v>
      </c>
      <c r="K154" s="18">
        <f t="shared" si="44"/>
        <v>155734.5</v>
      </c>
      <c r="L154" s="18">
        <f t="shared" si="44"/>
        <v>0</v>
      </c>
      <c r="M154" s="18">
        <f t="shared" si="44"/>
        <v>0</v>
      </c>
      <c r="N154" s="18">
        <f t="shared" si="44"/>
        <v>0</v>
      </c>
      <c r="O154" s="18">
        <f t="shared" si="44"/>
        <v>0</v>
      </c>
      <c r="P154" s="238"/>
    </row>
    <row r="155" spans="1:16">
      <c r="A155" s="241"/>
      <c r="B155" s="236"/>
      <c r="C155" s="233"/>
      <c r="D155" s="90"/>
      <c r="E155" s="11" t="s">
        <v>9</v>
      </c>
      <c r="F155" s="12">
        <f t="shared" si="41"/>
        <v>155734.5</v>
      </c>
      <c r="G155" s="12">
        <f t="shared" si="42"/>
        <v>155734.5</v>
      </c>
      <c r="H155" s="13">
        <v>0</v>
      </c>
      <c r="I155" s="13">
        <v>0</v>
      </c>
      <c r="J155" s="13">
        <f>154919.7+814.8</f>
        <v>155734.5</v>
      </c>
      <c r="K155" s="13">
        <f>154919.7+814.8</f>
        <v>155734.5</v>
      </c>
      <c r="L155" s="13">
        <v>0</v>
      </c>
      <c r="M155" s="13">
        <v>0</v>
      </c>
      <c r="N155" s="13">
        <v>0</v>
      </c>
      <c r="O155" s="13">
        <v>0</v>
      </c>
      <c r="P155" s="238"/>
    </row>
    <row r="156" spans="1:16">
      <c r="A156" s="241"/>
      <c r="B156" s="236"/>
      <c r="C156" s="233"/>
      <c r="D156" s="90"/>
      <c r="E156" s="11" t="s">
        <v>10</v>
      </c>
      <c r="F156" s="12">
        <f t="shared" si="41"/>
        <v>0</v>
      </c>
      <c r="G156" s="12">
        <f t="shared" si="42"/>
        <v>0</v>
      </c>
      <c r="H156" s="13">
        <v>0</v>
      </c>
      <c r="I156" s="13">
        <v>0</v>
      </c>
      <c r="J156" s="13">
        <v>0</v>
      </c>
      <c r="K156" s="13">
        <v>0</v>
      </c>
      <c r="L156" s="13">
        <v>0</v>
      </c>
      <c r="M156" s="13">
        <v>0</v>
      </c>
      <c r="N156" s="13">
        <v>0</v>
      </c>
      <c r="O156" s="13">
        <v>0</v>
      </c>
      <c r="P156" s="238"/>
    </row>
    <row r="157" spans="1:16">
      <c r="A157" s="241"/>
      <c r="B157" s="236"/>
      <c r="C157" s="233"/>
      <c r="D157" s="90"/>
      <c r="E157" s="11" t="s">
        <v>11</v>
      </c>
      <c r="F157" s="12">
        <f t="shared" si="41"/>
        <v>0</v>
      </c>
      <c r="G157" s="12">
        <f t="shared" si="42"/>
        <v>0</v>
      </c>
      <c r="H157" s="13">
        <v>0</v>
      </c>
      <c r="I157" s="13">
        <v>0</v>
      </c>
      <c r="J157" s="13">
        <v>0</v>
      </c>
      <c r="K157" s="13">
        <v>0</v>
      </c>
      <c r="L157" s="13">
        <v>0</v>
      </c>
      <c r="M157" s="13">
        <v>0</v>
      </c>
      <c r="N157" s="13">
        <v>0</v>
      </c>
      <c r="O157" s="13">
        <v>0</v>
      </c>
      <c r="P157" s="238"/>
    </row>
    <row r="158" spans="1:16">
      <c r="A158" s="241"/>
      <c r="B158" s="236"/>
      <c r="C158" s="233"/>
      <c r="D158" s="90"/>
      <c r="E158" s="11" t="s">
        <v>12</v>
      </c>
      <c r="F158" s="12">
        <f t="shared" si="41"/>
        <v>0</v>
      </c>
      <c r="G158" s="12">
        <f t="shared" si="42"/>
        <v>0</v>
      </c>
      <c r="H158" s="13">
        <v>0</v>
      </c>
      <c r="I158" s="13">
        <v>0</v>
      </c>
      <c r="J158" s="13">
        <v>0</v>
      </c>
      <c r="K158" s="13">
        <v>0</v>
      </c>
      <c r="L158" s="13">
        <v>0</v>
      </c>
      <c r="M158" s="13">
        <v>0</v>
      </c>
      <c r="N158" s="13">
        <v>0</v>
      </c>
      <c r="O158" s="13">
        <v>0</v>
      </c>
      <c r="P158" s="238"/>
    </row>
    <row r="159" spans="1:16">
      <c r="A159" s="241"/>
      <c r="B159" s="236"/>
      <c r="C159" s="233"/>
      <c r="D159" s="90"/>
      <c r="E159" s="11" t="s">
        <v>13</v>
      </c>
      <c r="F159" s="12">
        <f t="shared" si="41"/>
        <v>0</v>
      </c>
      <c r="G159" s="12">
        <f t="shared" si="42"/>
        <v>0</v>
      </c>
      <c r="H159" s="13">
        <v>0</v>
      </c>
      <c r="I159" s="13">
        <v>0</v>
      </c>
      <c r="J159" s="13">
        <v>0</v>
      </c>
      <c r="K159" s="13">
        <v>0</v>
      </c>
      <c r="L159" s="13">
        <v>0</v>
      </c>
      <c r="M159" s="13">
        <v>0</v>
      </c>
      <c r="N159" s="13">
        <v>0</v>
      </c>
      <c r="O159" s="13">
        <v>0</v>
      </c>
      <c r="P159" s="238"/>
    </row>
    <row r="160" spans="1:16">
      <c r="A160" s="241"/>
      <c r="B160" s="236"/>
      <c r="C160" s="233"/>
      <c r="D160" s="24"/>
      <c r="E160" s="11" t="s">
        <v>55</v>
      </c>
      <c r="F160" s="12">
        <f t="shared" si="41"/>
        <v>0</v>
      </c>
      <c r="G160" s="12">
        <f t="shared" si="42"/>
        <v>0</v>
      </c>
      <c r="H160" s="13">
        <v>0</v>
      </c>
      <c r="I160" s="13">
        <v>0</v>
      </c>
      <c r="J160" s="13">
        <v>0</v>
      </c>
      <c r="K160" s="13">
        <v>0</v>
      </c>
      <c r="L160" s="13">
        <v>0</v>
      </c>
      <c r="M160" s="13">
        <v>0</v>
      </c>
      <c r="N160" s="13">
        <v>0</v>
      </c>
      <c r="O160" s="13">
        <v>0</v>
      </c>
      <c r="P160" s="238"/>
    </row>
    <row r="161" spans="1:16">
      <c r="A161" s="241"/>
      <c r="B161" s="236"/>
      <c r="C161" s="233"/>
      <c r="D161" s="24"/>
      <c r="E161" s="11" t="s">
        <v>62</v>
      </c>
      <c r="F161" s="12">
        <f t="shared" si="41"/>
        <v>40646.1</v>
      </c>
      <c r="G161" s="12">
        <f t="shared" si="42"/>
        <v>0</v>
      </c>
      <c r="H161" s="87">
        <v>40646.1</v>
      </c>
      <c r="I161" s="13">
        <v>0</v>
      </c>
      <c r="J161" s="13">
        <v>0</v>
      </c>
      <c r="K161" s="13">
        <v>0</v>
      </c>
      <c r="L161" s="13">
        <v>0</v>
      </c>
      <c r="M161" s="13">
        <v>0</v>
      </c>
      <c r="N161" s="13">
        <v>0</v>
      </c>
      <c r="O161" s="13">
        <v>0</v>
      </c>
      <c r="P161" s="238"/>
    </row>
    <row r="162" spans="1:16">
      <c r="A162" s="241"/>
      <c r="B162" s="236"/>
      <c r="C162" s="233"/>
      <c r="D162" s="24"/>
      <c r="E162" s="11" t="s">
        <v>63</v>
      </c>
      <c r="F162" s="12">
        <f t="shared" si="41"/>
        <v>42146.9</v>
      </c>
      <c r="G162" s="12">
        <f t="shared" si="42"/>
        <v>0</v>
      </c>
      <c r="H162" s="87">
        <v>42146.9</v>
      </c>
      <c r="I162" s="13">
        <v>0</v>
      </c>
      <c r="J162" s="13">
        <v>0</v>
      </c>
      <c r="K162" s="13">
        <v>0</v>
      </c>
      <c r="L162" s="13">
        <v>0</v>
      </c>
      <c r="M162" s="13">
        <v>0</v>
      </c>
      <c r="N162" s="13">
        <v>0</v>
      </c>
      <c r="O162" s="13">
        <v>0</v>
      </c>
      <c r="P162" s="238"/>
    </row>
    <row r="163" spans="1:16">
      <c r="A163" s="241"/>
      <c r="B163" s="236"/>
      <c r="C163" s="233"/>
      <c r="D163" s="24"/>
      <c r="E163" s="11" t="s">
        <v>64</v>
      </c>
      <c r="F163" s="12">
        <f t="shared" si="41"/>
        <v>0</v>
      </c>
      <c r="G163" s="12">
        <f t="shared" si="42"/>
        <v>0</v>
      </c>
      <c r="H163" s="13">
        <v>0</v>
      </c>
      <c r="I163" s="13">
        <v>0</v>
      </c>
      <c r="J163" s="13">
        <v>0</v>
      </c>
      <c r="K163" s="13">
        <v>0</v>
      </c>
      <c r="L163" s="13">
        <v>0</v>
      </c>
      <c r="M163" s="13">
        <v>0</v>
      </c>
      <c r="N163" s="13">
        <v>0</v>
      </c>
      <c r="O163" s="13">
        <v>0</v>
      </c>
      <c r="P163" s="238"/>
    </row>
    <row r="164" spans="1:16">
      <c r="A164" s="241"/>
      <c r="B164" s="236"/>
      <c r="C164" s="233"/>
      <c r="D164" s="24"/>
      <c r="E164" s="11" t="s">
        <v>65</v>
      </c>
      <c r="F164" s="12">
        <f t="shared" si="41"/>
        <v>0</v>
      </c>
      <c r="G164" s="12">
        <f t="shared" si="42"/>
        <v>0</v>
      </c>
      <c r="H164" s="13">
        <v>0</v>
      </c>
      <c r="I164" s="13">
        <v>0</v>
      </c>
      <c r="J164" s="13">
        <v>0</v>
      </c>
      <c r="K164" s="13">
        <v>0</v>
      </c>
      <c r="L164" s="13">
        <v>0</v>
      </c>
      <c r="M164" s="13">
        <v>0</v>
      </c>
      <c r="N164" s="13">
        <v>0</v>
      </c>
      <c r="O164" s="13">
        <v>0</v>
      </c>
      <c r="P164" s="238"/>
    </row>
    <row r="165" spans="1:16">
      <c r="A165" s="241"/>
      <c r="B165" s="236"/>
      <c r="C165" s="233"/>
      <c r="D165" s="24"/>
      <c r="E165" s="30" t="s">
        <v>66</v>
      </c>
      <c r="F165" s="12">
        <f t="shared" si="41"/>
        <v>0</v>
      </c>
      <c r="G165" s="12">
        <f t="shared" si="42"/>
        <v>0</v>
      </c>
      <c r="H165" s="13">
        <v>0</v>
      </c>
      <c r="I165" s="13">
        <v>0</v>
      </c>
      <c r="J165" s="13">
        <v>0</v>
      </c>
      <c r="K165" s="13">
        <v>0</v>
      </c>
      <c r="L165" s="13">
        <v>0</v>
      </c>
      <c r="M165" s="13">
        <v>0</v>
      </c>
      <c r="N165" s="13">
        <v>0</v>
      </c>
      <c r="O165" s="13">
        <v>0</v>
      </c>
      <c r="P165" s="238"/>
    </row>
    <row r="166" spans="1:16">
      <c r="A166" s="259" t="s">
        <v>48</v>
      </c>
      <c r="B166" s="235" t="s">
        <v>70</v>
      </c>
      <c r="C166" s="232"/>
      <c r="D166" s="24"/>
      <c r="E166" s="9" t="s">
        <v>18</v>
      </c>
      <c r="F166" s="10">
        <f t="shared" ref="F166:F177" si="45">H166+J166+L166</f>
        <v>7518.2314224220545</v>
      </c>
      <c r="G166" s="10">
        <f t="shared" ref="G166:G177" si="46">I166+K166+M166+O166</f>
        <v>0</v>
      </c>
      <c r="H166" s="18">
        <f>SUM(H167:H177)</f>
        <v>7518.2314224220545</v>
      </c>
      <c r="I166" s="18">
        <f t="shared" ref="I166:O166" si="47">SUM(I167:I177)</f>
        <v>0</v>
      </c>
      <c r="J166" s="18">
        <f t="shared" si="47"/>
        <v>0</v>
      </c>
      <c r="K166" s="18">
        <f t="shared" si="47"/>
        <v>0</v>
      </c>
      <c r="L166" s="18">
        <f t="shared" si="47"/>
        <v>0</v>
      </c>
      <c r="M166" s="18">
        <f t="shared" si="47"/>
        <v>0</v>
      </c>
      <c r="N166" s="18">
        <f t="shared" si="47"/>
        <v>0</v>
      </c>
      <c r="O166" s="18">
        <f t="shared" si="47"/>
        <v>0</v>
      </c>
      <c r="P166" s="238"/>
    </row>
    <row r="167" spans="1:16">
      <c r="A167" s="260"/>
      <c r="B167" s="236"/>
      <c r="C167" s="233"/>
      <c r="D167" s="24"/>
      <c r="E167" s="11" t="s">
        <v>9</v>
      </c>
      <c r="F167" s="12">
        <f t="shared" si="45"/>
        <v>0</v>
      </c>
      <c r="G167" s="12">
        <f t="shared" si="46"/>
        <v>0</v>
      </c>
      <c r="H167" s="13">
        <v>0</v>
      </c>
      <c r="I167" s="13">
        <v>0</v>
      </c>
      <c r="J167" s="13">
        <v>0</v>
      </c>
      <c r="K167" s="13">
        <v>0</v>
      </c>
      <c r="L167" s="13">
        <v>0</v>
      </c>
      <c r="M167" s="13">
        <v>0</v>
      </c>
      <c r="N167" s="13">
        <v>0</v>
      </c>
      <c r="O167" s="13">
        <v>0</v>
      </c>
      <c r="P167" s="238"/>
    </row>
    <row r="168" spans="1:16">
      <c r="A168" s="260"/>
      <c r="B168" s="236"/>
      <c r="C168" s="233"/>
      <c r="D168" s="24"/>
      <c r="E168" s="11" t="s">
        <v>10</v>
      </c>
      <c r="F168" s="12">
        <f t="shared" si="45"/>
        <v>0</v>
      </c>
      <c r="G168" s="12">
        <f t="shared" si="46"/>
        <v>0</v>
      </c>
      <c r="H168" s="13">
        <v>0</v>
      </c>
      <c r="I168" s="13">
        <v>0</v>
      </c>
      <c r="J168" s="13">
        <v>0</v>
      </c>
      <c r="K168" s="13">
        <v>0</v>
      </c>
      <c r="L168" s="13">
        <v>0</v>
      </c>
      <c r="M168" s="13">
        <v>0</v>
      </c>
      <c r="N168" s="13">
        <v>0</v>
      </c>
      <c r="O168" s="13">
        <v>0</v>
      </c>
      <c r="P168" s="238"/>
    </row>
    <row r="169" spans="1:16">
      <c r="A169" s="260"/>
      <c r="B169" s="236"/>
      <c r="C169" s="233"/>
      <c r="D169" s="24"/>
      <c r="E169" s="11" t="s">
        <v>11</v>
      </c>
      <c r="F169" s="12">
        <f t="shared" si="45"/>
        <v>0</v>
      </c>
      <c r="G169" s="12">
        <f t="shared" si="46"/>
        <v>0</v>
      </c>
      <c r="H169" s="13">
        <v>0</v>
      </c>
      <c r="I169" s="13">
        <v>0</v>
      </c>
      <c r="J169" s="13">
        <v>0</v>
      </c>
      <c r="K169" s="13">
        <v>0</v>
      </c>
      <c r="L169" s="13">
        <v>0</v>
      </c>
      <c r="M169" s="13">
        <v>0</v>
      </c>
      <c r="N169" s="13">
        <v>0</v>
      </c>
      <c r="O169" s="13">
        <v>0</v>
      </c>
      <c r="P169" s="238"/>
    </row>
    <row r="170" spans="1:16">
      <c r="A170" s="260"/>
      <c r="B170" s="236"/>
      <c r="C170" s="233"/>
      <c r="D170" s="24"/>
      <c r="E170" s="11" t="s">
        <v>12</v>
      </c>
      <c r="F170" s="12">
        <f t="shared" si="45"/>
        <v>0</v>
      </c>
      <c r="G170" s="12">
        <f t="shared" si="46"/>
        <v>0</v>
      </c>
      <c r="H170" s="13">
        <v>0</v>
      </c>
      <c r="I170" s="13">
        <v>0</v>
      </c>
      <c r="J170" s="13">
        <v>0</v>
      </c>
      <c r="K170" s="13">
        <v>0</v>
      </c>
      <c r="L170" s="13">
        <v>0</v>
      </c>
      <c r="M170" s="13">
        <v>0</v>
      </c>
      <c r="N170" s="13">
        <v>0</v>
      </c>
      <c r="O170" s="13">
        <v>0</v>
      </c>
      <c r="P170" s="238"/>
    </row>
    <row r="171" spans="1:16">
      <c r="A171" s="260"/>
      <c r="B171" s="236"/>
      <c r="C171" s="233"/>
      <c r="D171" s="24"/>
      <c r="E171" s="11" t="s">
        <v>13</v>
      </c>
      <c r="F171" s="12">
        <f t="shared" si="45"/>
        <v>0</v>
      </c>
      <c r="G171" s="12">
        <f t="shared" si="46"/>
        <v>0</v>
      </c>
      <c r="H171" s="13">
        <v>0</v>
      </c>
      <c r="I171" s="13">
        <v>0</v>
      </c>
      <c r="J171" s="13">
        <v>0</v>
      </c>
      <c r="K171" s="13">
        <v>0</v>
      </c>
      <c r="L171" s="13">
        <v>0</v>
      </c>
      <c r="M171" s="13">
        <v>0</v>
      </c>
      <c r="N171" s="13">
        <v>0</v>
      </c>
      <c r="O171" s="13">
        <v>0</v>
      </c>
      <c r="P171" s="238"/>
    </row>
    <row r="172" spans="1:16">
      <c r="A172" s="260"/>
      <c r="B172" s="236"/>
      <c r="C172" s="233"/>
      <c r="D172" s="24"/>
      <c r="E172" s="11" t="s">
        <v>55</v>
      </c>
      <c r="F172" s="12">
        <f t="shared" si="45"/>
        <v>0</v>
      </c>
      <c r="G172" s="12">
        <f t="shared" si="46"/>
        <v>0</v>
      </c>
      <c r="H172" s="13">
        <v>0</v>
      </c>
      <c r="I172" s="13">
        <v>0</v>
      </c>
      <c r="J172" s="13">
        <v>0</v>
      </c>
      <c r="K172" s="13">
        <v>0</v>
      </c>
      <c r="L172" s="13">
        <v>0</v>
      </c>
      <c r="M172" s="13">
        <v>0</v>
      </c>
      <c r="N172" s="13">
        <v>0</v>
      </c>
      <c r="O172" s="13">
        <v>0</v>
      </c>
      <c r="P172" s="238"/>
    </row>
    <row r="173" spans="1:16">
      <c r="A173" s="260"/>
      <c r="B173" s="236"/>
      <c r="C173" s="233"/>
      <c r="D173" s="24"/>
      <c r="E173" s="11" t="s">
        <v>62</v>
      </c>
      <c r="F173" s="12">
        <f t="shared" si="45"/>
        <v>0</v>
      </c>
      <c r="G173" s="12">
        <f t="shared" si="46"/>
        <v>0</v>
      </c>
      <c r="H173" s="13">
        <v>0</v>
      </c>
      <c r="I173" s="13">
        <v>0</v>
      </c>
      <c r="J173" s="13">
        <v>0</v>
      </c>
      <c r="K173" s="13">
        <v>0</v>
      </c>
      <c r="L173" s="13">
        <v>0</v>
      </c>
      <c r="M173" s="13">
        <v>0</v>
      </c>
      <c r="N173" s="13">
        <v>0</v>
      </c>
      <c r="O173" s="13">
        <v>0</v>
      </c>
      <c r="P173" s="238"/>
    </row>
    <row r="174" spans="1:16">
      <c r="A174" s="260"/>
      <c r="B174" s="236"/>
      <c r="C174" s="233"/>
      <c r="D174" s="24"/>
      <c r="E174" s="11" t="s">
        <v>63</v>
      </c>
      <c r="F174" s="12">
        <f t="shared" si="45"/>
        <v>0</v>
      </c>
      <c r="G174" s="12">
        <f t="shared" si="46"/>
        <v>0</v>
      </c>
      <c r="H174" s="13">
        <v>0</v>
      </c>
      <c r="I174" s="13">
        <v>0</v>
      </c>
      <c r="J174" s="13">
        <v>0</v>
      </c>
      <c r="K174" s="13">
        <v>0</v>
      </c>
      <c r="L174" s="13">
        <v>0</v>
      </c>
      <c r="M174" s="13">
        <v>0</v>
      </c>
      <c r="N174" s="13">
        <v>0</v>
      </c>
      <c r="O174" s="13">
        <v>0</v>
      </c>
      <c r="P174" s="238"/>
    </row>
    <row r="175" spans="1:16">
      <c r="A175" s="260"/>
      <c r="B175" s="236"/>
      <c r="C175" s="233"/>
      <c r="D175" s="24"/>
      <c r="E175" s="11" t="s">
        <v>64</v>
      </c>
      <c r="F175" s="12">
        <f t="shared" si="45"/>
        <v>0</v>
      </c>
      <c r="G175" s="12">
        <f t="shared" si="46"/>
        <v>0</v>
      </c>
      <c r="H175" s="13">
        <v>0</v>
      </c>
      <c r="I175" s="13">
        <v>0</v>
      </c>
      <c r="J175" s="13">
        <v>0</v>
      </c>
      <c r="K175" s="13">
        <v>0</v>
      </c>
      <c r="L175" s="13">
        <v>0</v>
      </c>
      <c r="M175" s="13">
        <v>0</v>
      </c>
      <c r="N175" s="13">
        <v>0</v>
      </c>
      <c r="O175" s="13">
        <v>0</v>
      </c>
      <c r="P175" s="238"/>
    </row>
    <row r="176" spans="1:16">
      <c r="A176" s="260"/>
      <c r="B176" s="236"/>
      <c r="C176" s="233"/>
      <c r="D176" s="24"/>
      <c r="E176" s="11" t="s">
        <v>65</v>
      </c>
      <c r="F176" s="12">
        <f t="shared" si="45"/>
        <v>7518.2314224220545</v>
      </c>
      <c r="G176" s="12">
        <f t="shared" si="46"/>
        <v>0</v>
      </c>
      <c r="H176" s="13">
        <f>6353*1.044*1.042*1.043*1.043</f>
        <v>7518.2314224220545</v>
      </c>
      <c r="I176" s="13">
        <v>0</v>
      </c>
      <c r="J176" s="13">
        <v>0</v>
      </c>
      <c r="K176" s="13">
        <v>0</v>
      </c>
      <c r="L176" s="13">
        <v>0</v>
      </c>
      <c r="M176" s="13">
        <v>0</v>
      </c>
      <c r="N176" s="13">
        <v>0</v>
      </c>
      <c r="O176" s="13">
        <v>0</v>
      </c>
      <c r="P176" s="238"/>
    </row>
    <row r="177" spans="1:16">
      <c r="A177" s="261"/>
      <c r="B177" s="237"/>
      <c r="C177" s="234"/>
      <c r="D177" s="24"/>
      <c r="E177" s="11" t="s">
        <v>66</v>
      </c>
      <c r="F177" s="12">
        <f t="shared" si="45"/>
        <v>0</v>
      </c>
      <c r="G177" s="12">
        <f t="shared" si="46"/>
        <v>0</v>
      </c>
      <c r="H177" s="13">
        <v>0</v>
      </c>
      <c r="I177" s="13">
        <v>0</v>
      </c>
      <c r="J177" s="13">
        <v>0</v>
      </c>
      <c r="K177" s="13">
        <v>0</v>
      </c>
      <c r="L177" s="13">
        <v>0</v>
      </c>
      <c r="M177" s="13">
        <v>0</v>
      </c>
      <c r="N177" s="13">
        <v>0</v>
      </c>
      <c r="O177" s="13">
        <v>0</v>
      </c>
      <c r="P177" s="238"/>
    </row>
    <row r="178" spans="1:16" ht="15" customHeight="1">
      <c r="A178" s="240" t="s">
        <v>49</v>
      </c>
      <c r="B178" s="235" t="s">
        <v>69</v>
      </c>
      <c r="C178" s="232">
        <v>0.6</v>
      </c>
      <c r="D178" s="22"/>
      <c r="E178" s="9" t="s">
        <v>17</v>
      </c>
      <c r="F178" s="10">
        <f t="shared" ref="F178:F190" si="48">H178+J178+L178</f>
        <v>456.79999999999995</v>
      </c>
      <c r="G178" s="10">
        <f t="shared" si="42"/>
        <v>456.79999999999995</v>
      </c>
      <c r="H178" s="18">
        <f>SUM(H179:H189)</f>
        <v>456.79999999999995</v>
      </c>
      <c r="I178" s="18">
        <f t="shared" ref="I178:O178" si="49">SUM(I179:I189)</f>
        <v>456.79999999999995</v>
      </c>
      <c r="J178" s="18">
        <f t="shared" si="49"/>
        <v>0</v>
      </c>
      <c r="K178" s="18">
        <f t="shared" si="49"/>
        <v>0</v>
      </c>
      <c r="L178" s="18">
        <f t="shared" si="49"/>
        <v>0</v>
      </c>
      <c r="M178" s="18">
        <f t="shared" si="49"/>
        <v>0</v>
      </c>
      <c r="N178" s="18">
        <f t="shared" si="49"/>
        <v>0</v>
      </c>
      <c r="O178" s="18">
        <f t="shared" si="49"/>
        <v>0</v>
      </c>
      <c r="P178" s="238"/>
    </row>
    <row r="179" spans="1:16">
      <c r="A179" s="241"/>
      <c r="B179" s="236"/>
      <c r="C179" s="233"/>
      <c r="D179" s="22"/>
      <c r="E179" s="11" t="s">
        <v>9</v>
      </c>
      <c r="F179" s="12">
        <f t="shared" si="48"/>
        <v>320.39999999999998</v>
      </c>
      <c r="G179" s="12">
        <f t="shared" si="42"/>
        <v>320.39999999999998</v>
      </c>
      <c r="H179" s="13">
        <f>300+127.4-100-7</f>
        <v>320.39999999999998</v>
      </c>
      <c r="I179" s="13">
        <f>300+127.4-100-7</f>
        <v>320.39999999999998</v>
      </c>
      <c r="J179" s="13">
        <v>0</v>
      </c>
      <c r="K179" s="13">
        <v>0</v>
      </c>
      <c r="L179" s="20">
        <v>0</v>
      </c>
      <c r="M179" s="13">
        <v>0</v>
      </c>
      <c r="N179" s="13">
        <v>0</v>
      </c>
      <c r="O179" s="13">
        <v>0</v>
      </c>
      <c r="P179" s="238"/>
    </row>
    <row r="180" spans="1:16">
      <c r="A180" s="241"/>
      <c r="B180" s="236"/>
      <c r="C180" s="233"/>
      <c r="D180" s="22"/>
      <c r="E180" s="11" t="s">
        <v>10</v>
      </c>
      <c r="F180" s="12">
        <f t="shared" si="48"/>
        <v>136.4</v>
      </c>
      <c r="G180" s="12">
        <f t="shared" si="42"/>
        <v>136.4</v>
      </c>
      <c r="H180" s="13">
        <v>136.4</v>
      </c>
      <c r="I180" s="13">
        <v>136.4</v>
      </c>
      <c r="J180" s="13">
        <v>0</v>
      </c>
      <c r="K180" s="13">
        <v>0</v>
      </c>
      <c r="L180" s="20">
        <v>0</v>
      </c>
      <c r="M180" s="13">
        <v>0</v>
      </c>
      <c r="N180" s="13">
        <v>0</v>
      </c>
      <c r="O180" s="13">
        <v>0</v>
      </c>
      <c r="P180" s="238"/>
    </row>
    <row r="181" spans="1:16">
      <c r="A181" s="241"/>
      <c r="B181" s="236"/>
      <c r="C181" s="233"/>
      <c r="D181" s="22"/>
      <c r="E181" s="11" t="s">
        <v>11</v>
      </c>
      <c r="F181" s="12">
        <f t="shared" si="48"/>
        <v>0</v>
      </c>
      <c r="G181" s="12">
        <f t="shared" si="42"/>
        <v>0</v>
      </c>
      <c r="H181" s="13">
        <v>0</v>
      </c>
      <c r="I181" s="13">
        <v>0</v>
      </c>
      <c r="J181" s="13">
        <v>0</v>
      </c>
      <c r="K181" s="13">
        <v>0</v>
      </c>
      <c r="L181" s="20">
        <v>0</v>
      </c>
      <c r="M181" s="13">
        <v>0</v>
      </c>
      <c r="N181" s="13">
        <v>0</v>
      </c>
      <c r="O181" s="13">
        <v>0</v>
      </c>
      <c r="P181" s="238"/>
    </row>
    <row r="182" spans="1:16">
      <c r="A182" s="241"/>
      <c r="B182" s="236"/>
      <c r="C182" s="233"/>
      <c r="D182" s="22"/>
      <c r="E182" s="11" t="s">
        <v>12</v>
      </c>
      <c r="F182" s="12">
        <f t="shared" si="48"/>
        <v>0</v>
      </c>
      <c r="G182" s="12">
        <f t="shared" si="42"/>
        <v>0</v>
      </c>
      <c r="H182" s="13">
        <v>0</v>
      </c>
      <c r="I182" s="13">
        <v>0</v>
      </c>
      <c r="J182" s="13">
        <v>0</v>
      </c>
      <c r="K182" s="13">
        <v>0</v>
      </c>
      <c r="L182" s="20">
        <v>0</v>
      </c>
      <c r="M182" s="13">
        <v>0</v>
      </c>
      <c r="N182" s="13">
        <v>0</v>
      </c>
      <c r="O182" s="13">
        <v>0</v>
      </c>
      <c r="P182" s="238"/>
    </row>
    <row r="183" spans="1:16">
      <c r="A183" s="241"/>
      <c r="B183" s="236"/>
      <c r="C183" s="233"/>
      <c r="D183" s="22"/>
      <c r="E183" s="11" t="s">
        <v>13</v>
      </c>
      <c r="F183" s="12">
        <f t="shared" si="48"/>
        <v>0</v>
      </c>
      <c r="G183" s="12">
        <f t="shared" si="42"/>
        <v>0</v>
      </c>
      <c r="H183" s="13">
        <v>0</v>
      </c>
      <c r="I183" s="13">
        <v>0</v>
      </c>
      <c r="J183" s="13">
        <v>0</v>
      </c>
      <c r="K183" s="13">
        <v>0</v>
      </c>
      <c r="L183" s="20">
        <v>0</v>
      </c>
      <c r="M183" s="13">
        <v>0</v>
      </c>
      <c r="N183" s="13">
        <v>0</v>
      </c>
      <c r="O183" s="13">
        <v>0</v>
      </c>
      <c r="P183" s="238"/>
    </row>
    <row r="184" spans="1:16">
      <c r="A184" s="241"/>
      <c r="B184" s="236"/>
      <c r="C184" s="233"/>
      <c r="D184" s="22"/>
      <c r="E184" s="14" t="s">
        <v>55</v>
      </c>
      <c r="F184" s="12">
        <f t="shared" si="48"/>
        <v>0</v>
      </c>
      <c r="G184" s="12">
        <f t="shared" si="42"/>
        <v>0</v>
      </c>
      <c r="H184" s="13">
        <v>0</v>
      </c>
      <c r="I184" s="13">
        <v>0</v>
      </c>
      <c r="J184" s="13">
        <v>0</v>
      </c>
      <c r="K184" s="13">
        <v>0</v>
      </c>
      <c r="L184" s="20">
        <v>0</v>
      </c>
      <c r="M184" s="13">
        <v>0</v>
      </c>
      <c r="N184" s="13">
        <v>0</v>
      </c>
      <c r="O184" s="13">
        <v>0</v>
      </c>
      <c r="P184" s="238"/>
    </row>
    <row r="185" spans="1:16">
      <c r="A185" s="241"/>
      <c r="B185" s="236"/>
      <c r="C185" s="233"/>
      <c r="D185" s="22"/>
      <c r="E185" s="14" t="s">
        <v>62</v>
      </c>
      <c r="F185" s="12">
        <f>H185+J185+L185</f>
        <v>0</v>
      </c>
      <c r="G185" s="12">
        <f t="shared" si="42"/>
        <v>0</v>
      </c>
      <c r="H185" s="13">
        <v>0</v>
      </c>
      <c r="I185" s="13">
        <v>0</v>
      </c>
      <c r="J185" s="13">
        <v>0</v>
      </c>
      <c r="K185" s="13">
        <v>0</v>
      </c>
      <c r="L185" s="20">
        <v>0</v>
      </c>
      <c r="M185" s="13">
        <v>0</v>
      </c>
      <c r="N185" s="13">
        <v>0</v>
      </c>
      <c r="O185" s="13">
        <v>0</v>
      </c>
      <c r="P185" s="238"/>
    </row>
    <row r="186" spans="1:16">
      <c r="A186" s="241"/>
      <c r="B186" s="236"/>
      <c r="C186" s="233"/>
      <c r="D186" s="22"/>
      <c r="E186" s="14" t="s">
        <v>63</v>
      </c>
      <c r="F186" s="12">
        <f>H186+J186+L186</f>
        <v>0</v>
      </c>
      <c r="G186" s="12">
        <f t="shared" si="42"/>
        <v>0</v>
      </c>
      <c r="H186" s="13">
        <v>0</v>
      </c>
      <c r="I186" s="13">
        <v>0</v>
      </c>
      <c r="J186" s="13">
        <v>0</v>
      </c>
      <c r="K186" s="13">
        <v>0</v>
      </c>
      <c r="L186" s="20">
        <v>0</v>
      </c>
      <c r="M186" s="13">
        <v>0</v>
      </c>
      <c r="N186" s="13">
        <v>0</v>
      </c>
      <c r="O186" s="13">
        <v>0</v>
      </c>
      <c r="P186" s="238"/>
    </row>
    <row r="187" spans="1:16">
      <c r="A187" s="241"/>
      <c r="B187" s="236"/>
      <c r="C187" s="233"/>
      <c r="D187" s="22"/>
      <c r="E187" s="14" t="s">
        <v>64</v>
      </c>
      <c r="F187" s="12">
        <f>H187+J187+L187</f>
        <v>0</v>
      </c>
      <c r="G187" s="12">
        <f t="shared" si="42"/>
        <v>0</v>
      </c>
      <c r="H187" s="13">
        <v>0</v>
      </c>
      <c r="I187" s="13">
        <v>0</v>
      </c>
      <c r="J187" s="13">
        <v>0</v>
      </c>
      <c r="K187" s="13">
        <v>0</v>
      </c>
      <c r="L187" s="20">
        <v>0</v>
      </c>
      <c r="M187" s="13">
        <v>0</v>
      </c>
      <c r="N187" s="13">
        <v>0</v>
      </c>
      <c r="O187" s="13">
        <v>0</v>
      </c>
      <c r="P187" s="238"/>
    </row>
    <row r="188" spans="1:16">
      <c r="A188" s="241"/>
      <c r="B188" s="236"/>
      <c r="C188" s="233"/>
      <c r="D188" s="22"/>
      <c r="E188" s="14" t="s">
        <v>65</v>
      </c>
      <c r="F188" s="12">
        <f>H188+J188+L188</f>
        <v>0</v>
      </c>
      <c r="G188" s="12">
        <f t="shared" si="42"/>
        <v>0</v>
      </c>
      <c r="H188" s="13">
        <v>0</v>
      </c>
      <c r="I188" s="13">
        <v>0</v>
      </c>
      <c r="J188" s="13">
        <v>0</v>
      </c>
      <c r="K188" s="13">
        <v>0</v>
      </c>
      <c r="L188" s="20">
        <v>0</v>
      </c>
      <c r="M188" s="13">
        <v>0</v>
      </c>
      <c r="N188" s="13">
        <v>0</v>
      </c>
      <c r="O188" s="13">
        <v>0</v>
      </c>
      <c r="P188" s="238"/>
    </row>
    <row r="189" spans="1:16">
      <c r="A189" s="241"/>
      <c r="B189" s="236"/>
      <c r="C189" s="233"/>
      <c r="D189" s="22"/>
      <c r="E189" s="14" t="s">
        <v>66</v>
      </c>
      <c r="F189" s="12">
        <f>H189+J189+L189</f>
        <v>0</v>
      </c>
      <c r="G189" s="12">
        <f t="shared" si="42"/>
        <v>0</v>
      </c>
      <c r="H189" s="13">
        <v>0</v>
      </c>
      <c r="I189" s="13">
        <v>0</v>
      </c>
      <c r="J189" s="13">
        <v>0</v>
      </c>
      <c r="K189" s="13">
        <v>0</v>
      </c>
      <c r="L189" s="20">
        <v>0</v>
      </c>
      <c r="M189" s="13">
        <v>0</v>
      </c>
      <c r="N189" s="13">
        <v>0</v>
      </c>
      <c r="O189" s="13">
        <v>0</v>
      </c>
      <c r="P189" s="238"/>
    </row>
    <row r="190" spans="1:16">
      <c r="A190" s="241"/>
      <c r="B190" s="236"/>
      <c r="C190" s="233"/>
      <c r="D190" s="22"/>
      <c r="E190" s="9" t="s">
        <v>18</v>
      </c>
      <c r="F190" s="10">
        <f t="shared" si="48"/>
        <v>255594.3</v>
      </c>
      <c r="G190" s="10">
        <f t="shared" si="42"/>
        <v>0</v>
      </c>
      <c r="H190" s="18">
        <f>SUM(H191:H201)</f>
        <v>255594.3</v>
      </c>
      <c r="I190" s="18">
        <f t="shared" ref="I190:O190" si="50">SUM(I191:I201)</f>
        <v>0</v>
      </c>
      <c r="J190" s="18">
        <f t="shared" si="50"/>
        <v>0</v>
      </c>
      <c r="K190" s="18">
        <f t="shared" si="50"/>
        <v>0</v>
      </c>
      <c r="L190" s="18">
        <f t="shared" si="50"/>
        <v>0</v>
      </c>
      <c r="M190" s="18">
        <f t="shared" si="50"/>
        <v>0</v>
      </c>
      <c r="N190" s="18">
        <f t="shared" si="50"/>
        <v>0</v>
      </c>
      <c r="O190" s="18">
        <f t="shared" si="50"/>
        <v>0</v>
      </c>
      <c r="P190" s="238"/>
    </row>
    <row r="191" spans="1:16">
      <c r="A191" s="241"/>
      <c r="B191" s="236"/>
      <c r="C191" s="233"/>
      <c r="D191" s="22"/>
      <c r="E191" s="11" t="s">
        <v>9</v>
      </c>
      <c r="F191" s="12">
        <f t="shared" ref="F191:F196" si="51">H191+J191+L191</f>
        <v>0</v>
      </c>
      <c r="G191" s="12">
        <f t="shared" ref="G191:G196" si="52">I191+K191+M191+O191</f>
        <v>0</v>
      </c>
      <c r="H191" s="20">
        <v>0</v>
      </c>
      <c r="I191" s="13">
        <v>0</v>
      </c>
      <c r="J191" s="13">
        <v>0</v>
      </c>
      <c r="K191" s="13">
        <v>0</v>
      </c>
      <c r="L191" s="20">
        <v>0</v>
      </c>
      <c r="M191" s="13">
        <v>0</v>
      </c>
      <c r="N191" s="13">
        <v>0</v>
      </c>
      <c r="O191" s="13">
        <v>0</v>
      </c>
      <c r="P191" s="238"/>
    </row>
    <row r="192" spans="1:16">
      <c r="A192" s="241"/>
      <c r="B192" s="236"/>
      <c r="C192" s="233"/>
      <c r="D192" s="22"/>
      <c r="E192" s="11" t="s">
        <v>10</v>
      </c>
      <c r="F192" s="12">
        <f t="shared" si="51"/>
        <v>0</v>
      </c>
      <c r="G192" s="12">
        <f t="shared" si="52"/>
        <v>0</v>
      </c>
      <c r="H192" s="20">
        <v>0</v>
      </c>
      <c r="I192" s="13">
        <v>0</v>
      </c>
      <c r="J192" s="13">
        <v>0</v>
      </c>
      <c r="K192" s="13">
        <v>0</v>
      </c>
      <c r="L192" s="20">
        <v>0</v>
      </c>
      <c r="M192" s="13">
        <v>0</v>
      </c>
      <c r="N192" s="13">
        <v>0</v>
      </c>
      <c r="O192" s="13">
        <v>0</v>
      </c>
      <c r="P192" s="238"/>
    </row>
    <row r="193" spans="1:16">
      <c r="A193" s="241"/>
      <c r="B193" s="236"/>
      <c r="C193" s="233"/>
      <c r="D193" s="22"/>
      <c r="E193" s="11" t="s">
        <v>11</v>
      </c>
      <c r="F193" s="12">
        <f t="shared" si="51"/>
        <v>0</v>
      </c>
      <c r="G193" s="12">
        <f t="shared" si="52"/>
        <v>0</v>
      </c>
      <c r="H193" s="20">
        <v>0</v>
      </c>
      <c r="I193" s="13">
        <v>0</v>
      </c>
      <c r="J193" s="13">
        <v>0</v>
      </c>
      <c r="K193" s="13">
        <v>0</v>
      </c>
      <c r="L193" s="20">
        <v>0</v>
      </c>
      <c r="M193" s="13">
        <v>0</v>
      </c>
      <c r="N193" s="13">
        <v>0</v>
      </c>
      <c r="O193" s="13">
        <v>0</v>
      </c>
      <c r="P193" s="238"/>
    </row>
    <row r="194" spans="1:16">
      <c r="A194" s="241"/>
      <c r="B194" s="236"/>
      <c r="C194" s="233"/>
      <c r="D194" s="22"/>
      <c r="E194" s="11" t="s">
        <v>12</v>
      </c>
      <c r="F194" s="12">
        <f t="shared" si="51"/>
        <v>0</v>
      </c>
      <c r="G194" s="12">
        <f t="shared" si="52"/>
        <v>0</v>
      </c>
      <c r="H194" s="20">
        <v>0</v>
      </c>
      <c r="I194" s="13">
        <v>0</v>
      </c>
      <c r="J194" s="13">
        <v>0</v>
      </c>
      <c r="K194" s="13">
        <v>0</v>
      </c>
      <c r="L194" s="20">
        <v>0</v>
      </c>
      <c r="M194" s="13">
        <v>0</v>
      </c>
      <c r="N194" s="13">
        <v>0</v>
      </c>
      <c r="O194" s="13">
        <v>0</v>
      </c>
      <c r="P194" s="238"/>
    </row>
    <row r="195" spans="1:16">
      <c r="A195" s="241"/>
      <c r="B195" s="236"/>
      <c r="C195" s="233"/>
      <c r="D195" s="22"/>
      <c r="E195" s="11" t="s">
        <v>13</v>
      </c>
      <c r="F195" s="12">
        <f t="shared" si="51"/>
        <v>0</v>
      </c>
      <c r="G195" s="12">
        <f t="shared" si="52"/>
        <v>0</v>
      </c>
      <c r="H195" s="13">
        <v>0</v>
      </c>
      <c r="I195" s="13">
        <v>0</v>
      </c>
      <c r="J195" s="13">
        <v>0</v>
      </c>
      <c r="K195" s="13">
        <v>0</v>
      </c>
      <c r="L195" s="20">
        <v>0</v>
      </c>
      <c r="M195" s="13">
        <v>0</v>
      </c>
      <c r="N195" s="13">
        <v>0</v>
      </c>
      <c r="O195" s="13">
        <v>0</v>
      </c>
      <c r="P195" s="239"/>
    </row>
    <row r="196" spans="1:16">
      <c r="A196" s="241"/>
      <c r="B196" s="236"/>
      <c r="C196" s="233"/>
      <c r="D196" s="22"/>
      <c r="E196" s="14" t="s">
        <v>55</v>
      </c>
      <c r="F196" s="12">
        <f t="shared" si="51"/>
        <v>0</v>
      </c>
      <c r="G196" s="12">
        <f t="shared" si="52"/>
        <v>0</v>
      </c>
      <c r="H196" s="13">
        <v>0</v>
      </c>
      <c r="I196" s="13">
        <v>0</v>
      </c>
      <c r="J196" s="13">
        <v>0</v>
      </c>
      <c r="K196" s="13">
        <v>0</v>
      </c>
      <c r="L196" s="20">
        <v>0</v>
      </c>
      <c r="M196" s="13">
        <v>0</v>
      </c>
      <c r="N196" s="13">
        <v>0</v>
      </c>
      <c r="O196" s="13">
        <v>0</v>
      </c>
      <c r="P196" s="77"/>
    </row>
    <row r="197" spans="1:16">
      <c r="A197" s="241"/>
      <c r="B197" s="236"/>
      <c r="C197" s="233"/>
      <c r="D197" s="22"/>
      <c r="E197" s="14" t="s">
        <v>62</v>
      </c>
      <c r="F197" s="12">
        <f t="shared" ref="F197:F214" si="53">H197+J197+L197</f>
        <v>0</v>
      </c>
      <c r="G197" s="12">
        <f t="shared" ref="G197:G240" si="54">I197+K197+M197+O197</f>
        <v>0</v>
      </c>
      <c r="H197" s="20">
        <v>0</v>
      </c>
      <c r="I197" s="13">
        <v>0</v>
      </c>
      <c r="J197" s="13">
        <v>0</v>
      </c>
      <c r="K197" s="13">
        <v>0</v>
      </c>
      <c r="L197" s="20">
        <v>0</v>
      </c>
      <c r="M197" s="13">
        <v>0</v>
      </c>
      <c r="N197" s="13">
        <v>0</v>
      </c>
      <c r="O197" s="13">
        <v>0</v>
      </c>
      <c r="P197" s="77"/>
    </row>
    <row r="198" spans="1:16">
      <c r="A198" s="241"/>
      <c r="B198" s="236"/>
      <c r="C198" s="233"/>
      <c r="D198" s="22"/>
      <c r="E198" s="14" t="s">
        <v>63</v>
      </c>
      <c r="F198" s="12">
        <f t="shared" si="53"/>
        <v>125404.6</v>
      </c>
      <c r="G198" s="12">
        <f t="shared" si="54"/>
        <v>0</v>
      </c>
      <c r="H198" s="88">
        <v>125404.6</v>
      </c>
      <c r="I198" s="13">
        <v>0</v>
      </c>
      <c r="J198" s="13">
        <v>0</v>
      </c>
      <c r="K198" s="13">
        <v>0</v>
      </c>
      <c r="L198" s="20">
        <v>0</v>
      </c>
      <c r="M198" s="13">
        <v>0</v>
      </c>
      <c r="N198" s="13">
        <v>0</v>
      </c>
      <c r="O198" s="13">
        <v>0</v>
      </c>
      <c r="P198" s="77"/>
    </row>
    <row r="199" spans="1:16">
      <c r="A199" s="241"/>
      <c r="B199" s="236"/>
      <c r="C199" s="233"/>
      <c r="D199" s="22"/>
      <c r="E199" s="14" t="s">
        <v>64</v>
      </c>
      <c r="F199" s="12">
        <f t="shared" si="53"/>
        <v>130189.7</v>
      </c>
      <c r="G199" s="12">
        <f t="shared" si="54"/>
        <v>0</v>
      </c>
      <c r="H199" s="88">
        <v>130189.7</v>
      </c>
      <c r="I199" s="13">
        <v>0</v>
      </c>
      <c r="J199" s="13">
        <v>0</v>
      </c>
      <c r="K199" s="13">
        <v>0</v>
      </c>
      <c r="L199" s="20">
        <v>0</v>
      </c>
      <c r="M199" s="13">
        <v>0</v>
      </c>
      <c r="N199" s="13">
        <v>0</v>
      </c>
      <c r="O199" s="13">
        <v>0</v>
      </c>
      <c r="P199" s="77"/>
    </row>
    <row r="200" spans="1:16">
      <c r="A200" s="241"/>
      <c r="B200" s="236"/>
      <c r="C200" s="233"/>
      <c r="D200" s="22"/>
      <c r="E200" s="14" t="s">
        <v>65</v>
      </c>
      <c r="F200" s="12">
        <f t="shared" si="53"/>
        <v>0</v>
      </c>
      <c r="G200" s="12">
        <f t="shared" si="54"/>
        <v>0</v>
      </c>
      <c r="H200" s="20">
        <v>0</v>
      </c>
      <c r="I200" s="13">
        <v>0</v>
      </c>
      <c r="J200" s="13">
        <v>0</v>
      </c>
      <c r="K200" s="13">
        <v>0</v>
      </c>
      <c r="L200" s="20">
        <v>0</v>
      </c>
      <c r="M200" s="13">
        <v>0</v>
      </c>
      <c r="N200" s="13">
        <v>0</v>
      </c>
      <c r="O200" s="13">
        <v>0</v>
      </c>
      <c r="P200" s="77"/>
    </row>
    <row r="201" spans="1:16">
      <c r="A201" s="241"/>
      <c r="B201" s="237"/>
      <c r="C201" s="233"/>
      <c r="D201" s="22"/>
      <c r="E201" s="31" t="s">
        <v>66</v>
      </c>
      <c r="F201" s="32">
        <f t="shared" si="53"/>
        <v>0</v>
      </c>
      <c r="G201" s="12">
        <f t="shared" si="54"/>
        <v>0</v>
      </c>
      <c r="H201" s="20">
        <v>0</v>
      </c>
      <c r="I201" s="13">
        <v>0</v>
      </c>
      <c r="J201" s="13">
        <v>0</v>
      </c>
      <c r="K201" s="13">
        <v>0</v>
      </c>
      <c r="L201" s="20">
        <v>0</v>
      </c>
      <c r="M201" s="13">
        <v>0</v>
      </c>
      <c r="N201" s="13">
        <v>0</v>
      </c>
      <c r="O201" s="13">
        <v>0</v>
      </c>
      <c r="P201" s="77"/>
    </row>
    <row r="202" spans="1:16" ht="18" customHeight="1">
      <c r="A202" s="259" t="s">
        <v>72</v>
      </c>
      <c r="B202" s="235" t="s">
        <v>71</v>
      </c>
      <c r="C202" s="232"/>
      <c r="D202" s="22"/>
      <c r="E202" s="9" t="s">
        <v>18</v>
      </c>
      <c r="F202" s="18">
        <f t="shared" si="53"/>
        <v>4510.9388534532327</v>
      </c>
      <c r="G202" s="10">
        <f t="shared" si="54"/>
        <v>0</v>
      </c>
      <c r="H202" s="18">
        <f>SUM(H203:H213)</f>
        <v>4510.9388534532327</v>
      </c>
      <c r="I202" s="18">
        <f t="shared" ref="I202:O202" si="55">SUM(I203:I213)</f>
        <v>0</v>
      </c>
      <c r="J202" s="18">
        <f t="shared" si="55"/>
        <v>0</v>
      </c>
      <c r="K202" s="18">
        <f t="shared" si="55"/>
        <v>0</v>
      </c>
      <c r="L202" s="18">
        <f t="shared" si="55"/>
        <v>0</v>
      </c>
      <c r="M202" s="18">
        <f t="shared" si="55"/>
        <v>0</v>
      </c>
      <c r="N202" s="18">
        <f t="shared" si="55"/>
        <v>0</v>
      </c>
      <c r="O202" s="18">
        <f t="shared" si="55"/>
        <v>0</v>
      </c>
      <c r="P202" s="77"/>
    </row>
    <row r="203" spans="1:16">
      <c r="A203" s="260"/>
      <c r="B203" s="236"/>
      <c r="C203" s="233"/>
      <c r="D203" s="22"/>
      <c r="E203" s="11" t="s">
        <v>9</v>
      </c>
      <c r="F203" s="12">
        <f t="shared" si="53"/>
        <v>0</v>
      </c>
      <c r="G203" s="12">
        <f t="shared" si="54"/>
        <v>0</v>
      </c>
      <c r="H203" s="20">
        <v>0</v>
      </c>
      <c r="I203" s="13">
        <v>0</v>
      </c>
      <c r="J203" s="13">
        <v>0</v>
      </c>
      <c r="K203" s="13">
        <v>0</v>
      </c>
      <c r="L203" s="20">
        <v>0</v>
      </c>
      <c r="M203" s="13">
        <v>0</v>
      </c>
      <c r="N203" s="13">
        <v>0</v>
      </c>
      <c r="O203" s="13">
        <v>0</v>
      </c>
      <c r="P203" s="77"/>
    </row>
    <row r="204" spans="1:16">
      <c r="A204" s="260"/>
      <c r="B204" s="236"/>
      <c r="C204" s="233"/>
      <c r="D204" s="22"/>
      <c r="E204" s="11" t="s">
        <v>10</v>
      </c>
      <c r="F204" s="12">
        <f t="shared" si="53"/>
        <v>0</v>
      </c>
      <c r="G204" s="12">
        <f t="shared" si="54"/>
        <v>0</v>
      </c>
      <c r="H204" s="20">
        <v>0</v>
      </c>
      <c r="I204" s="13">
        <v>0</v>
      </c>
      <c r="J204" s="13">
        <v>0</v>
      </c>
      <c r="K204" s="13">
        <v>0</v>
      </c>
      <c r="L204" s="20">
        <v>0</v>
      </c>
      <c r="M204" s="13">
        <v>0</v>
      </c>
      <c r="N204" s="13">
        <v>0</v>
      </c>
      <c r="O204" s="13">
        <v>0</v>
      </c>
      <c r="P204" s="77"/>
    </row>
    <row r="205" spans="1:16">
      <c r="A205" s="260"/>
      <c r="B205" s="236"/>
      <c r="C205" s="233"/>
      <c r="D205" s="22"/>
      <c r="E205" s="11" t="s">
        <v>11</v>
      </c>
      <c r="F205" s="12">
        <f t="shared" si="53"/>
        <v>0</v>
      </c>
      <c r="G205" s="12">
        <f t="shared" si="54"/>
        <v>0</v>
      </c>
      <c r="H205" s="20">
        <v>0</v>
      </c>
      <c r="I205" s="13">
        <v>0</v>
      </c>
      <c r="J205" s="13">
        <v>0</v>
      </c>
      <c r="K205" s="13">
        <v>0</v>
      </c>
      <c r="L205" s="20">
        <v>0</v>
      </c>
      <c r="M205" s="13">
        <v>0</v>
      </c>
      <c r="N205" s="13">
        <v>0</v>
      </c>
      <c r="O205" s="13">
        <v>0</v>
      </c>
      <c r="P205" s="77"/>
    </row>
    <row r="206" spans="1:16">
      <c r="A206" s="260"/>
      <c r="B206" s="236"/>
      <c r="C206" s="233"/>
      <c r="D206" s="22"/>
      <c r="E206" s="11" t="s">
        <v>12</v>
      </c>
      <c r="F206" s="12">
        <f t="shared" si="53"/>
        <v>0</v>
      </c>
      <c r="G206" s="12">
        <f t="shared" si="54"/>
        <v>0</v>
      </c>
      <c r="H206" s="20">
        <v>0</v>
      </c>
      <c r="I206" s="13">
        <v>0</v>
      </c>
      <c r="J206" s="13">
        <v>0</v>
      </c>
      <c r="K206" s="13">
        <v>0</v>
      </c>
      <c r="L206" s="20">
        <v>0</v>
      </c>
      <c r="M206" s="13">
        <v>0</v>
      </c>
      <c r="N206" s="13">
        <v>0</v>
      </c>
      <c r="O206" s="13">
        <v>0</v>
      </c>
      <c r="P206" s="77"/>
    </row>
    <row r="207" spans="1:16">
      <c r="A207" s="260"/>
      <c r="B207" s="236"/>
      <c r="C207" s="233"/>
      <c r="D207" s="22"/>
      <c r="E207" s="11" t="s">
        <v>13</v>
      </c>
      <c r="F207" s="12">
        <f t="shared" si="53"/>
        <v>0</v>
      </c>
      <c r="G207" s="12">
        <f t="shared" si="54"/>
        <v>0</v>
      </c>
      <c r="H207" s="13">
        <v>0</v>
      </c>
      <c r="I207" s="13">
        <v>0</v>
      </c>
      <c r="J207" s="13">
        <v>0</v>
      </c>
      <c r="K207" s="13">
        <v>0</v>
      </c>
      <c r="L207" s="20">
        <v>0</v>
      </c>
      <c r="M207" s="13">
        <v>0</v>
      </c>
      <c r="N207" s="13">
        <v>0</v>
      </c>
      <c r="O207" s="13">
        <v>0</v>
      </c>
      <c r="P207" s="77"/>
    </row>
    <row r="208" spans="1:16">
      <c r="A208" s="260"/>
      <c r="B208" s="236"/>
      <c r="C208" s="233"/>
      <c r="D208" s="22"/>
      <c r="E208" s="14" t="s">
        <v>55</v>
      </c>
      <c r="F208" s="12">
        <f t="shared" si="53"/>
        <v>0</v>
      </c>
      <c r="G208" s="12">
        <f t="shared" si="54"/>
        <v>0</v>
      </c>
      <c r="H208" s="13">
        <v>0</v>
      </c>
      <c r="I208" s="13">
        <v>0</v>
      </c>
      <c r="J208" s="13">
        <v>0</v>
      </c>
      <c r="K208" s="13">
        <v>0</v>
      </c>
      <c r="L208" s="20">
        <v>0</v>
      </c>
      <c r="M208" s="13">
        <v>0</v>
      </c>
      <c r="N208" s="13">
        <v>0</v>
      </c>
      <c r="O208" s="13">
        <v>0</v>
      </c>
      <c r="P208" s="77"/>
    </row>
    <row r="209" spans="1:16">
      <c r="A209" s="260"/>
      <c r="B209" s="236"/>
      <c r="C209" s="233"/>
      <c r="D209" s="22"/>
      <c r="E209" s="14" t="s">
        <v>62</v>
      </c>
      <c r="F209" s="12">
        <f>H209+J209+L209</f>
        <v>0</v>
      </c>
      <c r="G209" s="12">
        <f>I209+K209+M209+O209</f>
        <v>0</v>
      </c>
      <c r="H209" s="20">
        <v>0</v>
      </c>
      <c r="I209" s="13">
        <v>0</v>
      </c>
      <c r="J209" s="13">
        <v>0</v>
      </c>
      <c r="K209" s="13">
        <v>0</v>
      </c>
      <c r="L209" s="20">
        <v>0</v>
      </c>
      <c r="M209" s="13">
        <v>0</v>
      </c>
      <c r="N209" s="13">
        <v>0</v>
      </c>
      <c r="O209" s="13">
        <v>0</v>
      </c>
      <c r="P209" s="77"/>
    </row>
    <row r="210" spans="1:16">
      <c r="A210" s="260"/>
      <c r="B210" s="236"/>
      <c r="C210" s="233"/>
      <c r="D210" s="22"/>
      <c r="E210" s="14" t="s">
        <v>63</v>
      </c>
      <c r="F210" s="12">
        <f>H210+J210+L210</f>
        <v>0</v>
      </c>
      <c r="G210" s="12">
        <f>I210+K210+M210+O210</f>
        <v>0</v>
      </c>
      <c r="H210" s="20">
        <v>0</v>
      </c>
      <c r="I210" s="13">
        <v>0</v>
      </c>
      <c r="J210" s="13">
        <v>0</v>
      </c>
      <c r="K210" s="13">
        <v>0</v>
      </c>
      <c r="L210" s="20">
        <v>0</v>
      </c>
      <c r="M210" s="13">
        <v>0</v>
      </c>
      <c r="N210" s="13">
        <v>0</v>
      </c>
      <c r="O210" s="13">
        <v>0</v>
      </c>
      <c r="P210" s="77"/>
    </row>
    <row r="211" spans="1:16">
      <c r="A211" s="260"/>
      <c r="B211" s="236"/>
      <c r="C211" s="233"/>
      <c r="D211" s="22"/>
      <c r="E211" s="14" t="s">
        <v>64</v>
      </c>
      <c r="F211" s="12">
        <f>H211+J211+L211</f>
        <v>0</v>
      </c>
      <c r="G211" s="12">
        <f>I211+K211+M211+O211</f>
        <v>0</v>
      </c>
      <c r="H211" s="13">
        <v>0</v>
      </c>
      <c r="I211" s="13">
        <v>0</v>
      </c>
      <c r="J211" s="13">
        <v>0</v>
      </c>
      <c r="K211" s="13">
        <v>0</v>
      </c>
      <c r="L211" s="20">
        <v>0</v>
      </c>
      <c r="M211" s="13">
        <v>0</v>
      </c>
      <c r="N211" s="13">
        <v>0</v>
      </c>
      <c r="O211" s="13">
        <v>0</v>
      </c>
      <c r="P211" s="77"/>
    </row>
    <row r="212" spans="1:16">
      <c r="A212" s="260"/>
      <c r="B212" s="236"/>
      <c r="C212" s="233"/>
      <c r="D212" s="22"/>
      <c r="E212" s="14" t="s">
        <v>65</v>
      </c>
      <c r="F212" s="12">
        <f>H212+J212+L212</f>
        <v>4510.9388534532327</v>
      </c>
      <c r="G212" s="12">
        <f>I212+K212+M212+O212</f>
        <v>0</v>
      </c>
      <c r="H212" s="13">
        <f>3811.8*1.044*1.042*1.043*1.043</f>
        <v>4510.9388534532327</v>
      </c>
      <c r="I212" s="13">
        <v>0</v>
      </c>
      <c r="J212" s="13">
        <v>0</v>
      </c>
      <c r="K212" s="13">
        <v>0</v>
      </c>
      <c r="L212" s="20">
        <v>0</v>
      </c>
      <c r="M212" s="13">
        <v>0</v>
      </c>
      <c r="N212" s="13">
        <v>0</v>
      </c>
      <c r="O212" s="13">
        <v>0</v>
      </c>
      <c r="P212" s="77"/>
    </row>
    <row r="213" spans="1:16">
      <c r="A213" s="261"/>
      <c r="B213" s="237"/>
      <c r="C213" s="234"/>
      <c r="D213" s="22"/>
      <c r="E213" s="14" t="s">
        <v>66</v>
      </c>
      <c r="F213" s="12">
        <f>H213+J213+L213</f>
        <v>0</v>
      </c>
      <c r="G213" s="12">
        <f>I213+K213+M213+O213</f>
        <v>0</v>
      </c>
      <c r="H213" s="20">
        <v>0</v>
      </c>
      <c r="I213" s="13">
        <v>0</v>
      </c>
      <c r="J213" s="13">
        <v>0</v>
      </c>
      <c r="K213" s="13">
        <v>0</v>
      </c>
      <c r="L213" s="20">
        <v>0</v>
      </c>
      <c r="M213" s="13">
        <v>0</v>
      </c>
      <c r="N213" s="13">
        <v>0</v>
      </c>
      <c r="O213" s="13">
        <v>0</v>
      </c>
      <c r="P213" s="77"/>
    </row>
    <row r="214" spans="1:16" ht="15" customHeight="1">
      <c r="A214" s="240" t="s">
        <v>73</v>
      </c>
      <c r="B214" s="256" t="s">
        <v>78</v>
      </c>
      <c r="C214" s="243"/>
      <c r="D214" s="90"/>
      <c r="E214" s="33" t="s">
        <v>17</v>
      </c>
      <c r="F214" s="10">
        <f t="shared" si="53"/>
        <v>1403.6</v>
      </c>
      <c r="G214" s="10">
        <f t="shared" si="54"/>
        <v>1403.6</v>
      </c>
      <c r="H214" s="27">
        <f>SUM(H215:H225)</f>
        <v>0</v>
      </c>
      <c r="I214" s="27">
        <f t="shared" ref="I214:O214" si="56">SUM(I215:I225)</f>
        <v>0</v>
      </c>
      <c r="J214" s="27">
        <f t="shared" si="56"/>
        <v>0</v>
      </c>
      <c r="K214" s="27">
        <f t="shared" si="56"/>
        <v>0</v>
      </c>
      <c r="L214" s="27">
        <f t="shared" si="56"/>
        <v>1403.6</v>
      </c>
      <c r="M214" s="27">
        <f t="shared" si="56"/>
        <v>1403.6</v>
      </c>
      <c r="N214" s="27">
        <f t="shared" si="56"/>
        <v>0</v>
      </c>
      <c r="O214" s="27">
        <f t="shared" si="56"/>
        <v>0</v>
      </c>
      <c r="P214" s="34"/>
    </row>
    <row r="215" spans="1:16">
      <c r="A215" s="241"/>
      <c r="B215" s="257"/>
      <c r="C215" s="244"/>
      <c r="D215" s="90"/>
      <c r="E215" s="23" t="s">
        <v>9</v>
      </c>
      <c r="F215" s="13">
        <f t="shared" ref="F215:F220" si="57">H215+J215+L215+N215</f>
        <v>1403.6</v>
      </c>
      <c r="G215" s="13">
        <f t="shared" si="54"/>
        <v>1403.6</v>
      </c>
      <c r="H215" s="13">
        <v>0</v>
      </c>
      <c r="I215" s="13">
        <v>0</v>
      </c>
      <c r="J215" s="13">
        <v>0</v>
      </c>
      <c r="K215" s="13">
        <v>0</v>
      </c>
      <c r="L215" s="13">
        <v>1403.6</v>
      </c>
      <c r="M215" s="16">
        <v>1403.6</v>
      </c>
      <c r="N215" s="13">
        <v>0</v>
      </c>
      <c r="O215" s="13">
        <v>0</v>
      </c>
      <c r="P215" s="34"/>
    </row>
    <row r="216" spans="1:16">
      <c r="A216" s="241"/>
      <c r="B216" s="257"/>
      <c r="C216" s="244"/>
      <c r="D216" s="90"/>
      <c r="E216" s="23" t="s">
        <v>10</v>
      </c>
      <c r="F216" s="13">
        <f t="shared" si="57"/>
        <v>0</v>
      </c>
      <c r="G216" s="13">
        <f t="shared" si="54"/>
        <v>0</v>
      </c>
      <c r="H216" s="13">
        <v>0</v>
      </c>
      <c r="I216" s="13">
        <v>0</v>
      </c>
      <c r="J216" s="13">
        <v>0</v>
      </c>
      <c r="K216" s="13">
        <v>0</v>
      </c>
      <c r="L216" s="13">
        <v>0</v>
      </c>
      <c r="M216" s="13">
        <v>0</v>
      </c>
      <c r="N216" s="13">
        <v>0</v>
      </c>
      <c r="O216" s="13">
        <v>0</v>
      </c>
      <c r="P216" s="34"/>
    </row>
    <row r="217" spans="1:16">
      <c r="A217" s="241"/>
      <c r="B217" s="257"/>
      <c r="C217" s="244"/>
      <c r="D217" s="90"/>
      <c r="E217" s="23" t="s">
        <v>11</v>
      </c>
      <c r="F217" s="13">
        <f t="shared" si="57"/>
        <v>0</v>
      </c>
      <c r="G217" s="13">
        <f t="shared" si="54"/>
        <v>0</v>
      </c>
      <c r="H217" s="13">
        <v>0</v>
      </c>
      <c r="I217" s="13">
        <v>0</v>
      </c>
      <c r="J217" s="13">
        <v>0</v>
      </c>
      <c r="K217" s="13">
        <v>0</v>
      </c>
      <c r="L217" s="13">
        <v>0</v>
      </c>
      <c r="M217" s="13">
        <v>0</v>
      </c>
      <c r="N217" s="13">
        <v>0</v>
      </c>
      <c r="O217" s="13">
        <v>0</v>
      </c>
      <c r="P217" s="34"/>
    </row>
    <row r="218" spans="1:16">
      <c r="A218" s="241"/>
      <c r="B218" s="257"/>
      <c r="C218" s="244"/>
      <c r="D218" s="90"/>
      <c r="E218" s="23" t="s">
        <v>12</v>
      </c>
      <c r="F218" s="13">
        <f t="shared" si="57"/>
        <v>0</v>
      </c>
      <c r="G218" s="13">
        <f t="shared" si="54"/>
        <v>0</v>
      </c>
      <c r="H218" s="13">
        <v>0</v>
      </c>
      <c r="I218" s="13">
        <v>0</v>
      </c>
      <c r="J218" s="13">
        <v>0</v>
      </c>
      <c r="K218" s="13">
        <v>0</v>
      </c>
      <c r="L218" s="13">
        <v>0</v>
      </c>
      <c r="M218" s="13">
        <v>0</v>
      </c>
      <c r="N218" s="13">
        <v>0</v>
      </c>
      <c r="O218" s="13">
        <v>0</v>
      </c>
      <c r="P218" s="34"/>
    </row>
    <row r="219" spans="1:16">
      <c r="A219" s="241"/>
      <c r="B219" s="257"/>
      <c r="C219" s="244"/>
      <c r="D219" s="90"/>
      <c r="E219" s="35" t="s">
        <v>13</v>
      </c>
      <c r="F219" s="16">
        <f t="shared" si="57"/>
        <v>0</v>
      </c>
      <c r="G219" s="16">
        <f t="shared" si="54"/>
        <v>0</v>
      </c>
      <c r="H219" s="16">
        <v>0</v>
      </c>
      <c r="I219" s="16">
        <v>0</v>
      </c>
      <c r="J219" s="16">
        <v>0</v>
      </c>
      <c r="K219" s="16">
        <v>0</v>
      </c>
      <c r="L219" s="16">
        <v>0</v>
      </c>
      <c r="M219" s="16">
        <v>0</v>
      </c>
      <c r="N219" s="16">
        <v>0</v>
      </c>
      <c r="O219" s="16">
        <v>0</v>
      </c>
      <c r="P219" s="36"/>
    </row>
    <row r="220" spans="1:16">
      <c r="A220" s="241"/>
      <c r="B220" s="257"/>
      <c r="C220" s="244"/>
      <c r="D220" s="90"/>
      <c r="E220" s="14" t="s">
        <v>55</v>
      </c>
      <c r="F220" s="16">
        <f t="shared" si="57"/>
        <v>0</v>
      </c>
      <c r="G220" s="16">
        <f t="shared" si="54"/>
        <v>0</v>
      </c>
      <c r="H220" s="16">
        <v>0</v>
      </c>
      <c r="I220" s="16">
        <v>0</v>
      </c>
      <c r="J220" s="16">
        <v>0</v>
      </c>
      <c r="K220" s="16">
        <v>0</v>
      </c>
      <c r="L220" s="16">
        <v>0</v>
      </c>
      <c r="M220" s="16">
        <v>0</v>
      </c>
      <c r="N220" s="16">
        <v>0</v>
      </c>
      <c r="O220" s="16">
        <v>0</v>
      </c>
      <c r="P220" s="36"/>
    </row>
    <row r="221" spans="1:16">
      <c r="A221" s="241"/>
      <c r="B221" s="257"/>
      <c r="C221" s="244"/>
      <c r="D221" s="90"/>
      <c r="E221" s="14" t="s">
        <v>62</v>
      </c>
      <c r="F221" s="16">
        <f>H221+J221+L221+N221</f>
        <v>0</v>
      </c>
      <c r="G221" s="16">
        <f t="shared" si="54"/>
        <v>0</v>
      </c>
      <c r="H221" s="16">
        <v>0</v>
      </c>
      <c r="I221" s="16">
        <v>0</v>
      </c>
      <c r="J221" s="16">
        <v>0</v>
      </c>
      <c r="K221" s="16">
        <v>0</v>
      </c>
      <c r="L221" s="16">
        <v>0</v>
      </c>
      <c r="M221" s="16">
        <v>0</v>
      </c>
      <c r="N221" s="16">
        <v>0</v>
      </c>
      <c r="O221" s="16">
        <v>0</v>
      </c>
      <c r="P221" s="34"/>
    </row>
    <row r="222" spans="1:16">
      <c r="A222" s="241"/>
      <c r="B222" s="257"/>
      <c r="C222" s="244"/>
      <c r="D222" s="90"/>
      <c r="E222" s="14" t="s">
        <v>63</v>
      </c>
      <c r="F222" s="16">
        <f>H222+J222+L222+N222</f>
        <v>0</v>
      </c>
      <c r="G222" s="16">
        <f t="shared" si="54"/>
        <v>0</v>
      </c>
      <c r="H222" s="16">
        <v>0</v>
      </c>
      <c r="I222" s="16">
        <v>0</v>
      </c>
      <c r="J222" s="16">
        <v>0</v>
      </c>
      <c r="K222" s="16">
        <v>0</v>
      </c>
      <c r="L222" s="16">
        <v>0</v>
      </c>
      <c r="M222" s="16">
        <v>0</v>
      </c>
      <c r="N222" s="16">
        <v>0</v>
      </c>
      <c r="O222" s="16">
        <v>0</v>
      </c>
      <c r="P222" s="34"/>
    </row>
    <row r="223" spans="1:16">
      <c r="A223" s="241"/>
      <c r="B223" s="257"/>
      <c r="C223" s="244"/>
      <c r="D223" s="90"/>
      <c r="E223" s="14" t="s">
        <v>64</v>
      </c>
      <c r="F223" s="16">
        <f>H223+J223+L223+N223</f>
        <v>0</v>
      </c>
      <c r="G223" s="16">
        <f t="shared" si="54"/>
        <v>0</v>
      </c>
      <c r="H223" s="16">
        <v>0</v>
      </c>
      <c r="I223" s="16">
        <v>0</v>
      </c>
      <c r="J223" s="16">
        <v>0</v>
      </c>
      <c r="K223" s="16">
        <v>0</v>
      </c>
      <c r="L223" s="16">
        <v>0</v>
      </c>
      <c r="M223" s="16">
        <v>0</v>
      </c>
      <c r="N223" s="16">
        <v>0</v>
      </c>
      <c r="O223" s="16">
        <v>0</v>
      </c>
      <c r="P223" s="34"/>
    </row>
    <row r="224" spans="1:16">
      <c r="A224" s="241"/>
      <c r="B224" s="257"/>
      <c r="C224" s="244"/>
      <c r="D224" s="90"/>
      <c r="E224" s="14" t="s">
        <v>65</v>
      </c>
      <c r="F224" s="16">
        <f>H224+J224+L224+N224</f>
        <v>0</v>
      </c>
      <c r="G224" s="16">
        <f t="shared" si="54"/>
        <v>0</v>
      </c>
      <c r="H224" s="16">
        <v>0</v>
      </c>
      <c r="I224" s="16">
        <v>0</v>
      </c>
      <c r="J224" s="16">
        <v>0</v>
      </c>
      <c r="K224" s="16">
        <v>0</v>
      </c>
      <c r="L224" s="16">
        <v>0</v>
      </c>
      <c r="M224" s="16">
        <v>0</v>
      </c>
      <c r="N224" s="16">
        <v>0</v>
      </c>
      <c r="O224" s="16">
        <v>0</v>
      </c>
      <c r="P224" s="34"/>
    </row>
    <row r="225" spans="1:18" ht="18.75" customHeight="1">
      <c r="A225" s="242"/>
      <c r="B225" s="258"/>
      <c r="C225" s="245"/>
      <c r="D225" s="90"/>
      <c r="E225" s="14" t="s">
        <v>66</v>
      </c>
      <c r="F225" s="16">
        <f>H225+J225+L225+N225</f>
        <v>0</v>
      </c>
      <c r="G225" s="16">
        <f t="shared" si="54"/>
        <v>0</v>
      </c>
      <c r="H225" s="16">
        <v>0</v>
      </c>
      <c r="I225" s="16">
        <v>0</v>
      </c>
      <c r="J225" s="16">
        <v>0</v>
      </c>
      <c r="K225" s="16">
        <v>0</v>
      </c>
      <c r="L225" s="16">
        <v>0</v>
      </c>
      <c r="M225" s="16">
        <v>0</v>
      </c>
      <c r="N225" s="16">
        <v>0</v>
      </c>
      <c r="O225" s="16">
        <v>0</v>
      </c>
      <c r="P225" s="34"/>
    </row>
    <row r="226" spans="1:18" s="8" customFormat="1" ht="14.25" customHeight="1">
      <c r="A226" s="250" t="s">
        <v>53</v>
      </c>
      <c r="B226" s="251"/>
      <c r="C226" s="251"/>
      <c r="D226" s="252"/>
      <c r="E226" s="37" t="s">
        <v>8</v>
      </c>
      <c r="F226" s="10">
        <f t="shared" ref="F226:F256" si="58">H226+J226+L226</f>
        <v>282210.30000000005</v>
      </c>
      <c r="G226" s="10">
        <f t="shared" si="54"/>
        <v>282210.30000000005</v>
      </c>
      <c r="H226" s="29">
        <f t="shared" ref="H226:O226" si="59">SUM(H227:H232)</f>
        <v>30124.7</v>
      </c>
      <c r="I226" s="29">
        <f t="shared" si="59"/>
        <v>30124.7</v>
      </c>
      <c r="J226" s="29">
        <f t="shared" si="59"/>
        <v>155734.5</v>
      </c>
      <c r="K226" s="29">
        <f t="shared" si="59"/>
        <v>155734.5</v>
      </c>
      <c r="L226" s="29">
        <f t="shared" si="59"/>
        <v>96351.1</v>
      </c>
      <c r="M226" s="29">
        <f t="shared" si="59"/>
        <v>96351.1</v>
      </c>
      <c r="N226" s="29">
        <f t="shared" si="59"/>
        <v>0</v>
      </c>
      <c r="O226" s="29">
        <f t="shared" si="59"/>
        <v>0</v>
      </c>
      <c r="P226" s="38"/>
    </row>
    <row r="227" spans="1:18" s="8" customFormat="1" ht="14.25">
      <c r="A227" s="253"/>
      <c r="B227" s="254"/>
      <c r="C227" s="254"/>
      <c r="D227" s="255"/>
      <c r="E227" s="39" t="s">
        <v>9</v>
      </c>
      <c r="F227" s="29">
        <f t="shared" si="58"/>
        <v>201081.1</v>
      </c>
      <c r="G227" s="29">
        <f t="shared" si="54"/>
        <v>201081.1</v>
      </c>
      <c r="H227" s="29">
        <f>H239+H251</f>
        <v>1140.1000000000008</v>
      </c>
      <c r="I227" s="29">
        <f t="shared" ref="I227:O227" si="60">I239+I251</f>
        <v>1140.1000000000008</v>
      </c>
      <c r="J227" s="29">
        <f t="shared" si="60"/>
        <v>155734.5</v>
      </c>
      <c r="K227" s="29">
        <f t="shared" si="60"/>
        <v>155734.5</v>
      </c>
      <c r="L227" s="29">
        <f t="shared" si="60"/>
        <v>44206.499999999993</v>
      </c>
      <c r="M227" s="29">
        <f t="shared" si="60"/>
        <v>44206.499999999993</v>
      </c>
      <c r="N227" s="29">
        <f t="shared" si="60"/>
        <v>0</v>
      </c>
      <c r="O227" s="29">
        <f t="shared" si="60"/>
        <v>0</v>
      </c>
      <c r="P227" s="40"/>
    </row>
    <row r="228" spans="1:18" s="8" customFormat="1" ht="14.25">
      <c r="A228" s="253"/>
      <c r="B228" s="254"/>
      <c r="C228" s="254"/>
      <c r="D228" s="255"/>
      <c r="E228" s="39" t="s">
        <v>10</v>
      </c>
      <c r="F228" s="29">
        <f t="shared" si="58"/>
        <v>34024</v>
      </c>
      <c r="G228" s="29">
        <f t="shared" si="54"/>
        <v>34024</v>
      </c>
      <c r="H228" s="29">
        <f t="shared" ref="H228:H237" si="61">H240+H252</f>
        <v>4364.7999999999993</v>
      </c>
      <c r="I228" s="29">
        <f t="shared" ref="I228:O228" si="62">I240+I252</f>
        <v>4364.7999999999993</v>
      </c>
      <c r="J228" s="29">
        <f t="shared" si="62"/>
        <v>0</v>
      </c>
      <c r="K228" s="29">
        <f t="shared" si="62"/>
        <v>0</v>
      </c>
      <c r="L228" s="29">
        <f t="shared" si="62"/>
        <v>29659.200000000001</v>
      </c>
      <c r="M228" s="29">
        <f t="shared" si="62"/>
        <v>29659.200000000001</v>
      </c>
      <c r="N228" s="29">
        <f t="shared" si="62"/>
        <v>0</v>
      </c>
      <c r="O228" s="29">
        <f t="shared" si="62"/>
        <v>0</v>
      </c>
      <c r="P228" s="38"/>
    </row>
    <row r="229" spans="1:18" s="8" customFormat="1" ht="14.25">
      <c r="A229" s="253"/>
      <c r="B229" s="254"/>
      <c r="C229" s="254"/>
      <c r="D229" s="255"/>
      <c r="E229" s="39" t="s">
        <v>11</v>
      </c>
      <c r="F229" s="29">
        <f t="shared" si="58"/>
        <v>22930.400000000001</v>
      </c>
      <c r="G229" s="29">
        <f t="shared" si="54"/>
        <v>22930.400000000001</v>
      </c>
      <c r="H229" s="29">
        <f t="shared" si="61"/>
        <v>445</v>
      </c>
      <c r="I229" s="29">
        <f t="shared" ref="I229:O229" si="63">I241+I253</f>
        <v>445</v>
      </c>
      <c r="J229" s="29">
        <f t="shared" si="63"/>
        <v>0</v>
      </c>
      <c r="K229" s="29">
        <f t="shared" si="63"/>
        <v>0</v>
      </c>
      <c r="L229" s="29">
        <f t="shared" si="63"/>
        <v>22485.4</v>
      </c>
      <c r="M229" s="29">
        <f t="shared" si="63"/>
        <v>22485.4</v>
      </c>
      <c r="N229" s="29">
        <f t="shared" si="63"/>
        <v>0</v>
      </c>
      <c r="O229" s="29">
        <f t="shared" si="63"/>
        <v>0</v>
      </c>
      <c r="P229" s="40"/>
    </row>
    <row r="230" spans="1:18" s="8" customFormat="1" ht="14.25">
      <c r="A230" s="253"/>
      <c r="B230" s="254"/>
      <c r="C230" s="254"/>
      <c r="D230" s="255"/>
      <c r="E230" s="39" t="s">
        <v>12</v>
      </c>
      <c r="F230" s="29">
        <f t="shared" si="58"/>
        <v>199.6</v>
      </c>
      <c r="G230" s="29">
        <f t="shared" si="54"/>
        <v>199.6</v>
      </c>
      <c r="H230" s="29">
        <f t="shared" si="61"/>
        <v>199.6</v>
      </c>
      <c r="I230" s="29">
        <f t="shared" ref="I230:O230" si="64">I242+I254</f>
        <v>199.6</v>
      </c>
      <c r="J230" s="29">
        <f t="shared" si="64"/>
        <v>0</v>
      </c>
      <c r="K230" s="29">
        <f t="shared" si="64"/>
        <v>0</v>
      </c>
      <c r="L230" s="29">
        <f t="shared" si="64"/>
        <v>0</v>
      </c>
      <c r="M230" s="29">
        <f t="shared" si="64"/>
        <v>0</v>
      </c>
      <c r="N230" s="29">
        <f t="shared" si="64"/>
        <v>0</v>
      </c>
      <c r="O230" s="29">
        <f t="shared" si="64"/>
        <v>0</v>
      </c>
      <c r="P230" s="38"/>
    </row>
    <row r="231" spans="1:18" s="8" customFormat="1" ht="14.25">
      <c r="A231" s="253"/>
      <c r="B231" s="254"/>
      <c r="C231" s="254"/>
      <c r="D231" s="255"/>
      <c r="E231" s="41" t="s">
        <v>13</v>
      </c>
      <c r="F231" s="29">
        <f t="shared" si="58"/>
        <v>21991.200000000001</v>
      </c>
      <c r="G231" s="29">
        <f t="shared" si="54"/>
        <v>21991.200000000001</v>
      </c>
      <c r="H231" s="29">
        <f t="shared" si="61"/>
        <v>21991.200000000001</v>
      </c>
      <c r="I231" s="29">
        <f t="shared" ref="I231:O231" si="65">I243+I255</f>
        <v>21991.200000000001</v>
      </c>
      <c r="J231" s="29">
        <f t="shared" si="65"/>
        <v>0</v>
      </c>
      <c r="K231" s="29">
        <f t="shared" si="65"/>
        <v>0</v>
      </c>
      <c r="L231" s="29">
        <f t="shared" si="65"/>
        <v>0</v>
      </c>
      <c r="M231" s="29">
        <f t="shared" si="65"/>
        <v>0</v>
      </c>
      <c r="N231" s="29">
        <f t="shared" si="65"/>
        <v>0</v>
      </c>
      <c r="O231" s="29">
        <f t="shared" si="65"/>
        <v>0</v>
      </c>
      <c r="P231" s="40"/>
    </row>
    <row r="232" spans="1:18" s="8" customFormat="1" ht="14.25">
      <c r="A232" s="72"/>
      <c r="B232" s="71"/>
      <c r="C232" s="71"/>
      <c r="D232" s="73"/>
      <c r="E232" s="41" t="s">
        <v>55</v>
      </c>
      <c r="F232" s="29">
        <f t="shared" si="58"/>
        <v>1984</v>
      </c>
      <c r="G232" s="29">
        <f t="shared" si="54"/>
        <v>1984</v>
      </c>
      <c r="H232" s="29">
        <f t="shared" si="61"/>
        <v>1984</v>
      </c>
      <c r="I232" s="29">
        <f>I244+I256</f>
        <v>1984</v>
      </c>
      <c r="J232" s="29">
        <f t="shared" ref="J232:O232" si="66">J244+J256</f>
        <v>0</v>
      </c>
      <c r="K232" s="29">
        <f t="shared" si="66"/>
        <v>0</v>
      </c>
      <c r="L232" s="29">
        <f t="shared" si="66"/>
        <v>0</v>
      </c>
      <c r="M232" s="29">
        <f t="shared" si="66"/>
        <v>0</v>
      </c>
      <c r="N232" s="29">
        <f t="shared" si="66"/>
        <v>0</v>
      </c>
      <c r="O232" s="29">
        <f t="shared" si="66"/>
        <v>0</v>
      </c>
      <c r="P232" s="40"/>
      <c r="Q232" s="42"/>
      <c r="R232" s="42"/>
    </row>
    <row r="233" spans="1:18" s="8" customFormat="1" ht="14.25">
      <c r="A233" s="72"/>
      <c r="B233" s="71"/>
      <c r="C233" s="71"/>
      <c r="D233" s="73"/>
      <c r="E233" s="41" t="s">
        <v>62</v>
      </c>
      <c r="F233" s="29">
        <f>H233+J233+L233</f>
        <v>145915.79999999999</v>
      </c>
      <c r="G233" s="29">
        <f t="shared" si="54"/>
        <v>0</v>
      </c>
      <c r="H233" s="29">
        <f>H245+H257</f>
        <v>145915.79999999999</v>
      </c>
      <c r="I233" s="29">
        <f t="shared" ref="I233:O233" si="67">I245+I257</f>
        <v>0</v>
      </c>
      <c r="J233" s="29">
        <f t="shared" si="67"/>
        <v>0</v>
      </c>
      <c r="K233" s="29">
        <f t="shared" si="67"/>
        <v>0</v>
      </c>
      <c r="L233" s="29">
        <f t="shared" si="67"/>
        <v>0</v>
      </c>
      <c r="M233" s="29">
        <f t="shared" si="67"/>
        <v>0</v>
      </c>
      <c r="N233" s="29">
        <f t="shared" si="67"/>
        <v>0</v>
      </c>
      <c r="O233" s="29">
        <f t="shared" si="67"/>
        <v>0</v>
      </c>
      <c r="P233" s="40"/>
      <c r="Q233" s="42"/>
      <c r="R233" s="42"/>
    </row>
    <row r="234" spans="1:18" s="8" customFormat="1" ht="14.25">
      <c r="A234" s="72"/>
      <c r="B234" s="71"/>
      <c r="C234" s="71"/>
      <c r="D234" s="73"/>
      <c r="E234" s="41" t="s">
        <v>63</v>
      </c>
      <c r="F234" s="29">
        <f>H234+J234+L234</f>
        <v>167551.5</v>
      </c>
      <c r="G234" s="29">
        <f t="shared" si="54"/>
        <v>0</v>
      </c>
      <c r="H234" s="29">
        <f t="shared" si="61"/>
        <v>167551.5</v>
      </c>
      <c r="I234" s="29">
        <f t="shared" ref="I234:O234" si="68">I246+I258</f>
        <v>0</v>
      </c>
      <c r="J234" s="29">
        <f t="shared" si="68"/>
        <v>0</v>
      </c>
      <c r="K234" s="29">
        <f t="shared" si="68"/>
        <v>0</v>
      </c>
      <c r="L234" s="29">
        <f t="shared" si="68"/>
        <v>0</v>
      </c>
      <c r="M234" s="29">
        <f t="shared" si="68"/>
        <v>0</v>
      </c>
      <c r="N234" s="29">
        <f t="shared" si="68"/>
        <v>0</v>
      </c>
      <c r="O234" s="29">
        <f t="shared" si="68"/>
        <v>0</v>
      </c>
      <c r="P234" s="40"/>
      <c r="Q234" s="42"/>
      <c r="R234" s="42"/>
    </row>
    <row r="235" spans="1:18" s="8" customFormat="1" ht="14.25">
      <c r="A235" s="72"/>
      <c r="B235" s="71"/>
      <c r="C235" s="71"/>
      <c r="D235" s="73"/>
      <c r="E235" s="41" t="s">
        <v>64</v>
      </c>
      <c r="F235" s="29">
        <f>H235+J235+L235</f>
        <v>130189.7</v>
      </c>
      <c r="G235" s="29">
        <f t="shared" si="54"/>
        <v>0</v>
      </c>
      <c r="H235" s="29">
        <f t="shared" si="61"/>
        <v>130189.7</v>
      </c>
      <c r="I235" s="29">
        <f t="shared" ref="I235:O235" si="69">I247+I259</f>
        <v>0</v>
      </c>
      <c r="J235" s="29">
        <f t="shared" si="69"/>
        <v>0</v>
      </c>
      <c r="K235" s="29">
        <f t="shared" si="69"/>
        <v>0</v>
      </c>
      <c r="L235" s="29">
        <f t="shared" si="69"/>
        <v>0</v>
      </c>
      <c r="M235" s="29">
        <f t="shared" si="69"/>
        <v>0</v>
      </c>
      <c r="N235" s="29">
        <f t="shared" si="69"/>
        <v>0</v>
      </c>
      <c r="O235" s="29">
        <f t="shared" si="69"/>
        <v>0</v>
      </c>
      <c r="P235" s="40"/>
      <c r="Q235" s="42"/>
      <c r="R235" s="42"/>
    </row>
    <row r="236" spans="1:18" s="8" customFormat="1" ht="14.25">
      <c r="A236" s="72"/>
      <c r="B236" s="71"/>
      <c r="C236" s="71"/>
      <c r="D236" s="73"/>
      <c r="E236" s="41" t="s">
        <v>65</v>
      </c>
      <c r="F236" s="29">
        <f>H236+J236+L236</f>
        <v>12029.170275875287</v>
      </c>
      <c r="G236" s="29">
        <f t="shared" si="54"/>
        <v>0</v>
      </c>
      <c r="H236" s="29">
        <f t="shared" si="61"/>
        <v>12029.170275875287</v>
      </c>
      <c r="I236" s="29">
        <f t="shared" ref="I236:O236" si="70">I248+I260</f>
        <v>0</v>
      </c>
      <c r="J236" s="29">
        <f t="shared" si="70"/>
        <v>0</v>
      </c>
      <c r="K236" s="29">
        <f t="shared" si="70"/>
        <v>0</v>
      </c>
      <c r="L236" s="29">
        <f t="shared" si="70"/>
        <v>0</v>
      </c>
      <c r="M236" s="29">
        <f t="shared" si="70"/>
        <v>0</v>
      </c>
      <c r="N236" s="29">
        <f t="shared" si="70"/>
        <v>0</v>
      </c>
      <c r="O236" s="29">
        <f t="shared" si="70"/>
        <v>0</v>
      </c>
      <c r="P236" s="40"/>
      <c r="Q236" s="42"/>
      <c r="R236" s="42"/>
    </row>
    <row r="237" spans="1:18" s="8" customFormat="1" ht="14.25">
      <c r="A237" s="72"/>
      <c r="B237" s="71"/>
      <c r="C237" s="71"/>
      <c r="D237" s="73"/>
      <c r="E237" s="41" t="s">
        <v>66</v>
      </c>
      <c r="F237" s="29">
        <f>H237+J237+L237</f>
        <v>0</v>
      </c>
      <c r="G237" s="29">
        <f t="shared" si="54"/>
        <v>0</v>
      </c>
      <c r="H237" s="29">
        <f t="shared" si="61"/>
        <v>0</v>
      </c>
      <c r="I237" s="29">
        <f t="shared" ref="I237:O237" si="71">I249+I261</f>
        <v>0</v>
      </c>
      <c r="J237" s="29">
        <f t="shared" si="71"/>
        <v>0</v>
      </c>
      <c r="K237" s="29">
        <f t="shared" si="71"/>
        <v>0</v>
      </c>
      <c r="L237" s="29">
        <f t="shared" si="71"/>
        <v>0</v>
      </c>
      <c r="M237" s="29">
        <f t="shared" si="71"/>
        <v>0</v>
      </c>
      <c r="N237" s="29">
        <f t="shared" si="71"/>
        <v>0</v>
      </c>
      <c r="O237" s="29">
        <f t="shared" si="71"/>
        <v>0</v>
      </c>
      <c r="P237" s="40"/>
      <c r="Q237" s="42"/>
      <c r="R237" s="42"/>
    </row>
    <row r="238" spans="1:18" s="8" customFormat="1" ht="14.25" customHeight="1">
      <c r="A238" s="250" t="s">
        <v>19</v>
      </c>
      <c r="B238" s="251"/>
      <c r="C238" s="251"/>
      <c r="D238" s="252"/>
      <c r="E238" s="37" t="s">
        <v>8</v>
      </c>
      <c r="F238" s="10">
        <f t="shared" si="58"/>
        <v>104484.6</v>
      </c>
      <c r="G238" s="10">
        <f t="shared" si="54"/>
        <v>104484.6</v>
      </c>
      <c r="H238" s="29">
        <f>SUM(H239:H244)</f>
        <v>8133.5</v>
      </c>
      <c r="I238" s="29">
        <f t="shared" ref="I238:O238" si="72">SUM(I239:I244)</f>
        <v>8133.5</v>
      </c>
      <c r="J238" s="29">
        <f t="shared" si="72"/>
        <v>0</v>
      </c>
      <c r="K238" s="29">
        <f t="shared" si="72"/>
        <v>0</v>
      </c>
      <c r="L238" s="29">
        <f t="shared" si="72"/>
        <v>96351.1</v>
      </c>
      <c r="M238" s="29">
        <f t="shared" si="72"/>
        <v>96351.1</v>
      </c>
      <c r="N238" s="29">
        <f t="shared" si="72"/>
        <v>0</v>
      </c>
      <c r="O238" s="29">
        <f t="shared" si="72"/>
        <v>0</v>
      </c>
      <c r="P238" s="40"/>
      <c r="Q238" s="42"/>
    </row>
    <row r="239" spans="1:18" s="8" customFormat="1" ht="14.25">
      <c r="A239" s="253"/>
      <c r="B239" s="254"/>
      <c r="C239" s="254"/>
      <c r="D239" s="255"/>
      <c r="E239" s="43" t="s">
        <v>9</v>
      </c>
      <c r="F239" s="29">
        <f t="shared" si="58"/>
        <v>45346.599999999991</v>
      </c>
      <c r="G239" s="29">
        <f t="shared" si="54"/>
        <v>45346.599999999991</v>
      </c>
      <c r="H239" s="27">
        <f>H35+H47+H71+H95+H119+H143+H179+H215</f>
        <v>1140.1000000000008</v>
      </c>
      <c r="I239" s="27">
        <f t="shared" ref="I239:O239" si="73">I35+I47+I71+I95+I119+I143+I179+I215</f>
        <v>1140.1000000000008</v>
      </c>
      <c r="J239" s="27">
        <f t="shared" si="73"/>
        <v>0</v>
      </c>
      <c r="K239" s="27">
        <f t="shared" si="73"/>
        <v>0</v>
      </c>
      <c r="L239" s="27">
        <f t="shared" si="73"/>
        <v>44206.499999999993</v>
      </c>
      <c r="M239" s="27">
        <f t="shared" si="73"/>
        <v>44206.499999999993</v>
      </c>
      <c r="N239" s="27">
        <f t="shared" si="73"/>
        <v>0</v>
      </c>
      <c r="O239" s="27">
        <f t="shared" si="73"/>
        <v>0</v>
      </c>
      <c r="P239" s="40"/>
    </row>
    <row r="240" spans="1:18" s="8" customFormat="1" ht="14.25">
      <c r="A240" s="253"/>
      <c r="B240" s="254"/>
      <c r="C240" s="254"/>
      <c r="D240" s="255"/>
      <c r="E240" s="43" t="s">
        <v>10</v>
      </c>
      <c r="F240" s="29">
        <f t="shared" si="58"/>
        <v>34024</v>
      </c>
      <c r="G240" s="29">
        <f t="shared" si="54"/>
        <v>34024</v>
      </c>
      <c r="H240" s="27">
        <f>H36+H48+H72+H96+H120+H144+H180+H216</f>
        <v>4364.7999999999993</v>
      </c>
      <c r="I240" s="27">
        <f t="shared" ref="I240:O240" si="74">I36+I48+I72+I96+I120+I144+I180+I216</f>
        <v>4364.7999999999993</v>
      </c>
      <c r="J240" s="27">
        <f t="shared" si="74"/>
        <v>0</v>
      </c>
      <c r="K240" s="27">
        <f t="shared" si="74"/>
        <v>0</v>
      </c>
      <c r="L240" s="27">
        <f t="shared" si="74"/>
        <v>29659.200000000001</v>
      </c>
      <c r="M240" s="27">
        <f t="shared" si="74"/>
        <v>29659.200000000001</v>
      </c>
      <c r="N240" s="27">
        <f t="shared" si="74"/>
        <v>0</v>
      </c>
      <c r="O240" s="27">
        <f t="shared" si="74"/>
        <v>0</v>
      </c>
      <c r="P240" s="40"/>
    </row>
    <row r="241" spans="1:17" s="8" customFormat="1" ht="14.25">
      <c r="A241" s="253"/>
      <c r="B241" s="254"/>
      <c r="C241" s="254"/>
      <c r="D241" s="255"/>
      <c r="E241" s="43" t="s">
        <v>11</v>
      </c>
      <c r="F241" s="29">
        <f t="shared" si="58"/>
        <v>22930.400000000001</v>
      </c>
      <c r="G241" s="29">
        <f t="shared" ref="G241:G261" si="75">I241+K241+M241+O241</f>
        <v>22930.400000000001</v>
      </c>
      <c r="H241" s="27">
        <f>H37+H49+H73+H97+H121+H145+H181+H217</f>
        <v>445</v>
      </c>
      <c r="I241" s="27">
        <f t="shared" ref="I241:O241" si="76">I37+I49+I73+I97+I121+I145+I181+I217</f>
        <v>445</v>
      </c>
      <c r="J241" s="27">
        <f t="shared" si="76"/>
        <v>0</v>
      </c>
      <c r="K241" s="27">
        <f t="shared" si="76"/>
        <v>0</v>
      </c>
      <c r="L241" s="27">
        <f t="shared" si="76"/>
        <v>22485.4</v>
      </c>
      <c r="M241" s="27">
        <f t="shared" si="76"/>
        <v>22485.4</v>
      </c>
      <c r="N241" s="27">
        <f t="shared" si="76"/>
        <v>0</v>
      </c>
      <c r="O241" s="27">
        <f t="shared" si="76"/>
        <v>0</v>
      </c>
      <c r="P241" s="40"/>
    </row>
    <row r="242" spans="1:17" s="8" customFormat="1" ht="14.25">
      <c r="A242" s="253"/>
      <c r="B242" s="254"/>
      <c r="C242" s="254"/>
      <c r="D242" s="255"/>
      <c r="E242" s="43" t="s">
        <v>12</v>
      </c>
      <c r="F242" s="29">
        <f t="shared" si="58"/>
        <v>199.6</v>
      </c>
      <c r="G242" s="29">
        <f t="shared" si="75"/>
        <v>199.6</v>
      </c>
      <c r="H242" s="27">
        <f>H38+H50+H74+H98+H146+H182+H218+H122</f>
        <v>199.6</v>
      </c>
      <c r="I242" s="27">
        <f t="shared" ref="I242:O242" si="77">I38+I50+I74+I98+I146+I182+I218+I122</f>
        <v>199.6</v>
      </c>
      <c r="J242" s="27">
        <f t="shared" si="77"/>
        <v>0</v>
      </c>
      <c r="K242" s="27">
        <f t="shared" si="77"/>
        <v>0</v>
      </c>
      <c r="L242" s="27">
        <f t="shared" si="77"/>
        <v>0</v>
      </c>
      <c r="M242" s="27">
        <f t="shared" si="77"/>
        <v>0</v>
      </c>
      <c r="N242" s="27">
        <f t="shared" si="77"/>
        <v>0</v>
      </c>
      <c r="O242" s="27">
        <f t="shared" si="77"/>
        <v>0</v>
      </c>
      <c r="P242" s="40"/>
    </row>
    <row r="243" spans="1:17" s="8" customFormat="1" ht="14.25">
      <c r="A243" s="253"/>
      <c r="B243" s="254"/>
      <c r="C243" s="254"/>
      <c r="D243" s="255"/>
      <c r="E243" s="43" t="s">
        <v>13</v>
      </c>
      <c r="F243" s="29">
        <f t="shared" si="58"/>
        <v>0</v>
      </c>
      <c r="G243" s="29">
        <f t="shared" si="75"/>
        <v>0</v>
      </c>
      <c r="H243" s="27">
        <f>H39+H51+H75+H99+H123+H147+H183+H219</f>
        <v>0</v>
      </c>
      <c r="I243" s="27">
        <f t="shared" ref="I243:O243" si="78">I39+I51+I75+I99+I123+I147+I183+I219</f>
        <v>0</v>
      </c>
      <c r="J243" s="27">
        <f t="shared" si="78"/>
        <v>0</v>
      </c>
      <c r="K243" s="27">
        <f t="shared" si="78"/>
        <v>0</v>
      </c>
      <c r="L243" s="27">
        <f t="shared" si="78"/>
        <v>0</v>
      </c>
      <c r="M243" s="27">
        <f t="shared" si="78"/>
        <v>0</v>
      </c>
      <c r="N243" s="27">
        <f t="shared" si="78"/>
        <v>0</v>
      </c>
      <c r="O243" s="27">
        <f t="shared" si="78"/>
        <v>0</v>
      </c>
      <c r="P243" s="40"/>
    </row>
    <row r="244" spans="1:17" s="8" customFormat="1" ht="14.25">
      <c r="A244" s="72"/>
      <c r="B244" s="71"/>
      <c r="C244" s="71"/>
      <c r="D244" s="73"/>
      <c r="E244" s="43" t="s">
        <v>55</v>
      </c>
      <c r="F244" s="29">
        <f t="shared" si="58"/>
        <v>1984</v>
      </c>
      <c r="G244" s="29">
        <f t="shared" si="75"/>
        <v>1984</v>
      </c>
      <c r="H244" s="27">
        <f>H40+H52+H100+H124+H148+H184+H220</f>
        <v>1984</v>
      </c>
      <c r="I244" s="27">
        <f t="shared" ref="I244:O244" si="79">I40+I52+I100+I124+I148+I184+I220</f>
        <v>1984</v>
      </c>
      <c r="J244" s="27">
        <f t="shared" si="79"/>
        <v>0</v>
      </c>
      <c r="K244" s="27">
        <f t="shared" si="79"/>
        <v>0</v>
      </c>
      <c r="L244" s="27">
        <f t="shared" si="79"/>
        <v>0</v>
      </c>
      <c r="M244" s="27">
        <f t="shared" si="79"/>
        <v>0</v>
      </c>
      <c r="N244" s="27">
        <f t="shared" si="79"/>
        <v>0</v>
      </c>
      <c r="O244" s="27">
        <f t="shared" si="79"/>
        <v>0</v>
      </c>
      <c r="P244" s="40"/>
    </row>
    <row r="245" spans="1:17" s="8" customFormat="1" ht="14.25">
      <c r="A245" s="72"/>
      <c r="B245" s="71"/>
      <c r="C245" s="71"/>
      <c r="D245" s="73"/>
      <c r="E245" s="43" t="s">
        <v>62</v>
      </c>
      <c r="F245" s="29">
        <f>H245+J245+L245</f>
        <v>0</v>
      </c>
      <c r="G245" s="29">
        <f t="shared" si="75"/>
        <v>0</v>
      </c>
      <c r="H245" s="27">
        <f>H41+H53+H77+H101+H125+H149+H185+H221</f>
        <v>0</v>
      </c>
      <c r="I245" s="27">
        <f t="shared" ref="I245:O245" si="80">I41+I53+I77+I101+I125+I149+I185+I221</f>
        <v>0</v>
      </c>
      <c r="J245" s="27">
        <f t="shared" si="80"/>
        <v>0</v>
      </c>
      <c r="K245" s="27">
        <f t="shared" si="80"/>
        <v>0</v>
      </c>
      <c r="L245" s="27">
        <f t="shared" si="80"/>
        <v>0</v>
      </c>
      <c r="M245" s="27">
        <f t="shared" si="80"/>
        <v>0</v>
      </c>
      <c r="N245" s="27">
        <f t="shared" si="80"/>
        <v>0</v>
      </c>
      <c r="O245" s="27">
        <f t="shared" si="80"/>
        <v>0</v>
      </c>
      <c r="P245" s="40"/>
    </row>
    <row r="246" spans="1:17" s="8" customFormat="1" ht="14.25">
      <c r="A246" s="72"/>
      <c r="B246" s="71"/>
      <c r="C246" s="71"/>
      <c r="D246" s="73"/>
      <c r="E246" s="43" t="s">
        <v>63</v>
      </c>
      <c r="F246" s="29">
        <f>H246+J246+L246</f>
        <v>0</v>
      </c>
      <c r="G246" s="29">
        <f t="shared" si="75"/>
        <v>0</v>
      </c>
      <c r="H246" s="27">
        <f>H42+H54+H78+H102+H126+H150+H186+H222</f>
        <v>0</v>
      </c>
      <c r="I246" s="27">
        <f t="shared" ref="I246:O246" si="81">I42+I54+I78+I102+I126+I150+I186+I222</f>
        <v>0</v>
      </c>
      <c r="J246" s="27">
        <f t="shared" si="81"/>
        <v>0</v>
      </c>
      <c r="K246" s="27">
        <f t="shared" si="81"/>
        <v>0</v>
      </c>
      <c r="L246" s="27">
        <f t="shared" si="81"/>
        <v>0</v>
      </c>
      <c r="M246" s="27">
        <f t="shared" si="81"/>
        <v>0</v>
      </c>
      <c r="N246" s="27">
        <f t="shared" si="81"/>
        <v>0</v>
      </c>
      <c r="O246" s="27">
        <f t="shared" si="81"/>
        <v>0</v>
      </c>
      <c r="P246" s="40"/>
    </row>
    <row r="247" spans="1:17" s="8" customFormat="1" ht="14.25">
      <c r="A247" s="72"/>
      <c r="B247" s="71"/>
      <c r="C247" s="71"/>
      <c r="D247" s="73"/>
      <c r="E247" s="43" t="s">
        <v>64</v>
      </c>
      <c r="F247" s="29">
        <f>H247+J247+L247</f>
        <v>0</v>
      </c>
      <c r="G247" s="29">
        <f t="shared" si="75"/>
        <v>0</v>
      </c>
      <c r="H247" s="27">
        <f>H43+H55+H79+H103+H127+H151+H187+H223</f>
        <v>0</v>
      </c>
      <c r="I247" s="27">
        <f t="shared" ref="I247:O247" si="82">I43+I55+I79+I103+I127+I151+I187+I223</f>
        <v>0</v>
      </c>
      <c r="J247" s="27">
        <f t="shared" si="82"/>
        <v>0</v>
      </c>
      <c r="K247" s="27">
        <f t="shared" si="82"/>
        <v>0</v>
      </c>
      <c r="L247" s="27">
        <f t="shared" si="82"/>
        <v>0</v>
      </c>
      <c r="M247" s="27">
        <f t="shared" si="82"/>
        <v>0</v>
      </c>
      <c r="N247" s="27">
        <f t="shared" si="82"/>
        <v>0</v>
      </c>
      <c r="O247" s="27">
        <f t="shared" si="82"/>
        <v>0</v>
      </c>
      <c r="P247" s="40"/>
    </row>
    <row r="248" spans="1:17" s="8" customFormat="1" ht="14.25">
      <c r="A248" s="72"/>
      <c r="B248" s="71"/>
      <c r="C248" s="71"/>
      <c r="D248" s="73"/>
      <c r="E248" s="43" t="s">
        <v>65</v>
      </c>
      <c r="F248" s="29">
        <f>H248+J248+L248</f>
        <v>0</v>
      </c>
      <c r="G248" s="29">
        <f t="shared" si="75"/>
        <v>0</v>
      </c>
      <c r="H248" s="27">
        <f>H44+H56+H80+H104+H128+H152+H188+H224</f>
        <v>0</v>
      </c>
      <c r="I248" s="27">
        <f t="shared" ref="I248:O249" si="83">I44+I56+I80+I104+I128+I152+I188+I224</f>
        <v>0</v>
      </c>
      <c r="J248" s="27">
        <f t="shared" si="83"/>
        <v>0</v>
      </c>
      <c r="K248" s="27">
        <f t="shared" si="83"/>
        <v>0</v>
      </c>
      <c r="L248" s="27">
        <f t="shared" si="83"/>
        <v>0</v>
      </c>
      <c r="M248" s="27">
        <f t="shared" si="83"/>
        <v>0</v>
      </c>
      <c r="N248" s="27">
        <f t="shared" si="83"/>
        <v>0</v>
      </c>
      <c r="O248" s="27">
        <f t="shared" si="83"/>
        <v>0</v>
      </c>
      <c r="P248" s="40"/>
    </row>
    <row r="249" spans="1:17" s="8" customFormat="1" ht="14.25">
      <c r="A249" s="72"/>
      <c r="B249" s="71"/>
      <c r="C249" s="71"/>
      <c r="D249" s="73"/>
      <c r="E249" s="43" t="s">
        <v>66</v>
      </c>
      <c r="F249" s="29">
        <f>H249+J249+L249</f>
        <v>0</v>
      </c>
      <c r="G249" s="29">
        <f t="shared" si="75"/>
        <v>0</v>
      </c>
      <c r="H249" s="27">
        <f>H45+H57+H81+H105+H129+H153+H189+H225</f>
        <v>0</v>
      </c>
      <c r="I249" s="27">
        <f t="shared" si="83"/>
        <v>0</v>
      </c>
      <c r="J249" s="27">
        <f t="shared" si="83"/>
        <v>0</v>
      </c>
      <c r="K249" s="27">
        <f t="shared" si="83"/>
        <v>0</v>
      </c>
      <c r="L249" s="27">
        <f t="shared" si="83"/>
        <v>0</v>
      </c>
      <c r="M249" s="27">
        <f t="shared" si="83"/>
        <v>0</v>
      </c>
      <c r="N249" s="27">
        <f t="shared" si="83"/>
        <v>0</v>
      </c>
      <c r="O249" s="27">
        <f t="shared" si="83"/>
        <v>0</v>
      </c>
      <c r="P249" s="40"/>
    </row>
    <row r="250" spans="1:17" s="8" customFormat="1" ht="14.25" customHeight="1">
      <c r="A250" s="250" t="s">
        <v>20</v>
      </c>
      <c r="B250" s="251"/>
      <c r="C250" s="251"/>
      <c r="D250" s="252"/>
      <c r="E250" s="41" t="s">
        <v>8</v>
      </c>
      <c r="F250" s="18">
        <f t="shared" si="58"/>
        <v>177725.7</v>
      </c>
      <c r="G250" s="18">
        <f t="shared" si="75"/>
        <v>177725.7</v>
      </c>
      <c r="H250" s="18">
        <f>SUM(H251:H256)</f>
        <v>21991.200000000001</v>
      </c>
      <c r="I250" s="18">
        <f t="shared" ref="I250:O250" si="84">SUM(I251:I256)</f>
        <v>21991.200000000001</v>
      </c>
      <c r="J250" s="18">
        <f t="shared" si="84"/>
        <v>155734.5</v>
      </c>
      <c r="K250" s="18">
        <f t="shared" si="84"/>
        <v>155734.5</v>
      </c>
      <c r="L250" s="18">
        <f t="shared" si="84"/>
        <v>0</v>
      </c>
      <c r="M250" s="18">
        <f t="shared" si="84"/>
        <v>0</v>
      </c>
      <c r="N250" s="18">
        <f t="shared" si="84"/>
        <v>0</v>
      </c>
      <c r="O250" s="18">
        <f t="shared" si="84"/>
        <v>0</v>
      </c>
      <c r="P250" s="40"/>
    </row>
    <row r="251" spans="1:17" s="8" customFormat="1" ht="15" customHeight="1">
      <c r="A251" s="253"/>
      <c r="B251" s="254"/>
      <c r="C251" s="254"/>
      <c r="D251" s="255"/>
      <c r="E251" s="44" t="s">
        <v>9</v>
      </c>
      <c r="F251" s="18">
        <f t="shared" si="58"/>
        <v>155734.5</v>
      </c>
      <c r="G251" s="18">
        <f t="shared" si="75"/>
        <v>155734.5</v>
      </c>
      <c r="H251" s="45">
        <f>H23+H83+H107+H131+H155+H167+H191+H203</f>
        <v>0</v>
      </c>
      <c r="I251" s="45">
        <f t="shared" ref="I251:O251" si="85">I23+I83+I107+I131+I155+I167+I191+I203</f>
        <v>0</v>
      </c>
      <c r="J251" s="45">
        <f t="shared" si="85"/>
        <v>155734.5</v>
      </c>
      <c r="K251" s="45">
        <f t="shared" si="85"/>
        <v>155734.5</v>
      </c>
      <c r="L251" s="45">
        <f t="shared" si="85"/>
        <v>0</v>
      </c>
      <c r="M251" s="45">
        <f t="shared" si="85"/>
        <v>0</v>
      </c>
      <c r="N251" s="45">
        <f t="shared" si="85"/>
        <v>0</v>
      </c>
      <c r="O251" s="45">
        <f t="shared" si="85"/>
        <v>0</v>
      </c>
      <c r="P251" s="40"/>
    </row>
    <row r="252" spans="1:17" s="8" customFormat="1" ht="15" customHeight="1">
      <c r="A252" s="253"/>
      <c r="B252" s="254"/>
      <c r="C252" s="254"/>
      <c r="D252" s="255"/>
      <c r="E252" s="44" t="s">
        <v>10</v>
      </c>
      <c r="F252" s="18">
        <f t="shared" si="58"/>
        <v>0</v>
      </c>
      <c r="G252" s="18">
        <f t="shared" si="75"/>
        <v>0</v>
      </c>
      <c r="H252" s="45">
        <f>H24+H84+H108+H132+H156+H168+H192+H204</f>
        <v>0</v>
      </c>
      <c r="I252" s="45">
        <f t="shared" ref="I252:O255" si="86">I24+I84+I108+I132+I156+I168+I192+I204</f>
        <v>0</v>
      </c>
      <c r="J252" s="45">
        <f t="shared" si="86"/>
        <v>0</v>
      </c>
      <c r="K252" s="45">
        <f t="shared" si="86"/>
        <v>0</v>
      </c>
      <c r="L252" s="45">
        <f t="shared" si="86"/>
        <v>0</v>
      </c>
      <c r="M252" s="45">
        <f t="shared" si="86"/>
        <v>0</v>
      </c>
      <c r="N252" s="45">
        <f t="shared" si="86"/>
        <v>0</v>
      </c>
      <c r="O252" s="45">
        <f t="shared" si="86"/>
        <v>0</v>
      </c>
      <c r="P252" s="40"/>
    </row>
    <row r="253" spans="1:17" s="8" customFormat="1" ht="15" customHeight="1">
      <c r="A253" s="253"/>
      <c r="B253" s="254"/>
      <c r="C253" s="254"/>
      <c r="D253" s="255"/>
      <c r="E253" s="44" t="s">
        <v>11</v>
      </c>
      <c r="F253" s="18">
        <f t="shared" si="58"/>
        <v>0</v>
      </c>
      <c r="G253" s="18">
        <f t="shared" si="75"/>
        <v>0</v>
      </c>
      <c r="H253" s="45">
        <f>H25+H85+H109+H133+H157+H169+H193+H205</f>
        <v>0</v>
      </c>
      <c r="I253" s="45">
        <f t="shared" si="86"/>
        <v>0</v>
      </c>
      <c r="J253" s="45">
        <f t="shared" si="86"/>
        <v>0</v>
      </c>
      <c r="K253" s="45">
        <f t="shared" si="86"/>
        <v>0</v>
      </c>
      <c r="L253" s="45">
        <f t="shared" si="86"/>
        <v>0</v>
      </c>
      <c r="M253" s="45">
        <f t="shared" si="86"/>
        <v>0</v>
      </c>
      <c r="N253" s="45">
        <f t="shared" si="86"/>
        <v>0</v>
      </c>
      <c r="O253" s="45">
        <f t="shared" si="86"/>
        <v>0</v>
      </c>
      <c r="P253" s="40"/>
    </row>
    <row r="254" spans="1:17" s="8" customFormat="1" ht="15" customHeight="1">
      <c r="A254" s="253"/>
      <c r="B254" s="254"/>
      <c r="C254" s="254"/>
      <c r="D254" s="255"/>
      <c r="E254" s="44" t="s">
        <v>12</v>
      </c>
      <c r="F254" s="18">
        <f t="shared" si="58"/>
        <v>0</v>
      </c>
      <c r="G254" s="18">
        <f t="shared" si="75"/>
        <v>0</v>
      </c>
      <c r="H254" s="45">
        <f>H26+H86+H110+H134+H158+H170+H194+H206</f>
        <v>0</v>
      </c>
      <c r="I254" s="45">
        <f t="shared" si="86"/>
        <v>0</v>
      </c>
      <c r="J254" s="45">
        <f t="shared" si="86"/>
        <v>0</v>
      </c>
      <c r="K254" s="45">
        <f t="shared" si="86"/>
        <v>0</v>
      </c>
      <c r="L254" s="45">
        <f t="shared" si="86"/>
        <v>0</v>
      </c>
      <c r="M254" s="45">
        <f t="shared" si="86"/>
        <v>0</v>
      </c>
      <c r="N254" s="45">
        <f t="shared" si="86"/>
        <v>0</v>
      </c>
      <c r="O254" s="45">
        <f t="shared" si="86"/>
        <v>0</v>
      </c>
      <c r="P254" s="40"/>
    </row>
    <row r="255" spans="1:17" s="8" customFormat="1" ht="15" customHeight="1">
      <c r="A255" s="253"/>
      <c r="B255" s="254"/>
      <c r="C255" s="254"/>
      <c r="D255" s="255"/>
      <c r="E255" s="44" t="s">
        <v>13</v>
      </c>
      <c r="F255" s="18">
        <f t="shared" si="58"/>
        <v>21991.200000000001</v>
      </c>
      <c r="G255" s="18">
        <f t="shared" si="75"/>
        <v>21991.200000000001</v>
      </c>
      <c r="H255" s="45">
        <f>H27+H87+H111+H135+H159+H171+H195+H207</f>
        <v>21991.200000000001</v>
      </c>
      <c r="I255" s="45">
        <f t="shared" si="86"/>
        <v>21991.200000000001</v>
      </c>
      <c r="J255" s="45">
        <f t="shared" si="86"/>
        <v>0</v>
      </c>
      <c r="K255" s="45">
        <f t="shared" si="86"/>
        <v>0</v>
      </c>
      <c r="L255" s="45">
        <f t="shared" si="86"/>
        <v>0</v>
      </c>
      <c r="M255" s="45">
        <f t="shared" si="86"/>
        <v>0</v>
      </c>
      <c r="N255" s="45">
        <f t="shared" si="86"/>
        <v>0</v>
      </c>
      <c r="O255" s="45">
        <f t="shared" si="86"/>
        <v>0</v>
      </c>
      <c r="P255" s="40"/>
      <c r="Q255" s="42"/>
    </row>
    <row r="256" spans="1:17" s="8" customFormat="1" ht="15" customHeight="1">
      <c r="A256" s="253"/>
      <c r="B256" s="254"/>
      <c r="C256" s="254"/>
      <c r="D256" s="255"/>
      <c r="E256" s="44" t="s">
        <v>55</v>
      </c>
      <c r="F256" s="18">
        <f t="shared" si="58"/>
        <v>0</v>
      </c>
      <c r="G256" s="18">
        <f t="shared" si="75"/>
        <v>0</v>
      </c>
      <c r="H256" s="45">
        <f>H28+H88+H112+H136+H160+H172+H196+H208+H64</f>
        <v>0</v>
      </c>
      <c r="I256" s="45">
        <f t="shared" ref="I256:O256" si="87">I28+I88+I112+I136+I160+I172+I196+I208+I64</f>
        <v>0</v>
      </c>
      <c r="J256" s="45">
        <f t="shared" si="87"/>
        <v>0</v>
      </c>
      <c r="K256" s="45">
        <f t="shared" si="87"/>
        <v>0</v>
      </c>
      <c r="L256" s="45">
        <f t="shared" si="87"/>
        <v>0</v>
      </c>
      <c r="M256" s="45">
        <f t="shared" si="87"/>
        <v>0</v>
      </c>
      <c r="N256" s="45">
        <f t="shared" si="87"/>
        <v>0</v>
      </c>
      <c r="O256" s="45">
        <f t="shared" si="87"/>
        <v>0</v>
      </c>
      <c r="P256" s="40"/>
      <c r="Q256" s="42"/>
    </row>
    <row r="257" spans="1:17" s="8" customFormat="1" ht="15" customHeight="1">
      <c r="A257" s="253"/>
      <c r="B257" s="254"/>
      <c r="C257" s="254"/>
      <c r="D257" s="255"/>
      <c r="E257" s="44" t="s">
        <v>62</v>
      </c>
      <c r="F257" s="18">
        <f>H257+J257+L257</f>
        <v>145915.79999999999</v>
      </c>
      <c r="G257" s="18">
        <f t="shared" si="75"/>
        <v>0</v>
      </c>
      <c r="H257" s="45">
        <f>H29+H89+H113+H137+H161+H173+H197+H209+H65</f>
        <v>145915.79999999999</v>
      </c>
      <c r="I257" s="45">
        <f t="shared" ref="I257:O257" si="88">I29+I89+I113+I137+I161+I173+I197+I209+I65</f>
        <v>0</v>
      </c>
      <c r="J257" s="45">
        <f t="shared" si="88"/>
        <v>0</v>
      </c>
      <c r="K257" s="45">
        <f t="shared" si="88"/>
        <v>0</v>
      </c>
      <c r="L257" s="45">
        <f t="shared" si="88"/>
        <v>0</v>
      </c>
      <c r="M257" s="45">
        <f t="shared" si="88"/>
        <v>0</v>
      </c>
      <c r="N257" s="45">
        <f t="shared" si="88"/>
        <v>0</v>
      </c>
      <c r="O257" s="45">
        <f t="shared" si="88"/>
        <v>0</v>
      </c>
      <c r="P257" s="40"/>
      <c r="Q257" s="42"/>
    </row>
    <row r="258" spans="1:17" s="8" customFormat="1" ht="15" customHeight="1">
      <c r="A258" s="253"/>
      <c r="B258" s="254"/>
      <c r="C258" s="254"/>
      <c r="D258" s="255"/>
      <c r="E258" s="44" t="s">
        <v>63</v>
      </c>
      <c r="F258" s="18">
        <f>H258+J258+L258</f>
        <v>167551.5</v>
      </c>
      <c r="G258" s="18">
        <f t="shared" si="75"/>
        <v>0</v>
      </c>
      <c r="H258" s="45">
        <f t="shared" ref="H258:O261" si="89">H30+H90+H114+H138+H162+H174+H198+H210</f>
        <v>167551.5</v>
      </c>
      <c r="I258" s="45">
        <f t="shared" si="89"/>
        <v>0</v>
      </c>
      <c r="J258" s="45">
        <f t="shared" si="89"/>
        <v>0</v>
      </c>
      <c r="K258" s="45">
        <f t="shared" si="89"/>
        <v>0</v>
      </c>
      <c r="L258" s="45">
        <f t="shared" si="89"/>
        <v>0</v>
      </c>
      <c r="M258" s="45">
        <f t="shared" si="89"/>
        <v>0</v>
      </c>
      <c r="N258" s="45">
        <f t="shared" si="89"/>
        <v>0</v>
      </c>
      <c r="O258" s="45">
        <f t="shared" si="89"/>
        <v>0</v>
      </c>
      <c r="P258" s="40"/>
      <c r="Q258" s="42"/>
    </row>
    <row r="259" spans="1:17" s="8" customFormat="1" ht="15" customHeight="1">
      <c r="A259" s="253"/>
      <c r="B259" s="254"/>
      <c r="C259" s="254"/>
      <c r="D259" s="255"/>
      <c r="E259" s="44" t="s">
        <v>64</v>
      </c>
      <c r="F259" s="18">
        <f>H259+J259+L259</f>
        <v>130189.7</v>
      </c>
      <c r="G259" s="18">
        <f t="shared" si="75"/>
        <v>0</v>
      </c>
      <c r="H259" s="45">
        <f>H31+H91+H115+H139+H163+H175+H199+H211</f>
        <v>130189.7</v>
      </c>
      <c r="I259" s="45">
        <f t="shared" si="89"/>
        <v>0</v>
      </c>
      <c r="J259" s="45">
        <f t="shared" si="89"/>
        <v>0</v>
      </c>
      <c r="K259" s="45">
        <f t="shared" si="89"/>
        <v>0</v>
      </c>
      <c r="L259" s="45">
        <f t="shared" si="89"/>
        <v>0</v>
      </c>
      <c r="M259" s="45">
        <f t="shared" si="89"/>
        <v>0</v>
      </c>
      <c r="N259" s="45">
        <f t="shared" si="89"/>
        <v>0</v>
      </c>
      <c r="O259" s="45">
        <f t="shared" si="89"/>
        <v>0</v>
      </c>
      <c r="P259" s="40"/>
      <c r="Q259" s="42"/>
    </row>
    <row r="260" spans="1:17" s="8" customFormat="1" ht="15" customHeight="1">
      <c r="A260" s="253"/>
      <c r="B260" s="254"/>
      <c r="C260" s="254"/>
      <c r="D260" s="255"/>
      <c r="E260" s="44" t="s">
        <v>65</v>
      </c>
      <c r="F260" s="18">
        <f>H260+J260+L260</f>
        <v>12029.170275875287</v>
      </c>
      <c r="G260" s="18">
        <f t="shared" si="75"/>
        <v>0</v>
      </c>
      <c r="H260" s="45">
        <f t="shared" si="89"/>
        <v>12029.170275875287</v>
      </c>
      <c r="I260" s="45">
        <f t="shared" si="89"/>
        <v>0</v>
      </c>
      <c r="J260" s="45">
        <f t="shared" si="89"/>
        <v>0</v>
      </c>
      <c r="K260" s="45">
        <f t="shared" si="89"/>
        <v>0</v>
      </c>
      <c r="L260" s="45">
        <f t="shared" si="89"/>
        <v>0</v>
      </c>
      <c r="M260" s="45">
        <f t="shared" si="89"/>
        <v>0</v>
      </c>
      <c r="N260" s="45">
        <f t="shared" si="89"/>
        <v>0</v>
      </c>
      <c r="O260" s="45">
        <f t="shared" si="89"/>
        <v>0</v>
      </c>
      <c r="P260" s="40"/>
      <c r="Q260" s="42"/>
    </row>
    <row r="261" spans="1:17" s="8" customFormat="1" ht="15" customHeight="1">
      <c r="A261" s="266"/>
      <c r="B261" s="267"/>
      <c r="C261" s="267"/>
      <c r="D261" s="268"/>
      <c r="E261" s="44" t="s">
        <v>66</v>
      </c>
      <c r="F261" s="18">
        <f>H261+J261+L261</f>
        <v>0</v>
      </c>
      <c r="G261" s="18">
        <f t="shared" si="75"/>
        <v>0</v>
      </c>
      <c r="H261" s="45">
        <f t="shared" si="89"/>
        <v>0</v>
      </c>
      <c r="I261" s="45">
        <f t="shared" si="89"/>
        <v>0</v>
      </c>
      <c r="J261" s="45">
        <f t="shared" si="89"/>
        <v>0</v>
      </c>
      <c r="K261" s="45">
        <f t="shared" si="89"/>
        <v>0</v>
      </c>
      <c r="L261" s="45">
        <f t="shared" si="89"/>
        <v>0</v>
      </c>
      <c r="M261" s="45">
        <f t="shared" si="89"/>
        <v>0</v>
      </c>
      <c r="N261" s="45">
        <f t="shared" si="89"/>
        <v>0</v>
      </c>
      <c r="O261" s="45">
        <f t="shared" si="89"/>
        <v>0</v>
      </c>
      <c r="P261" s="40"/>
      <c r="Q261" s="42"/>
    </row>
    <row r="262" spans="1:17" s="8" customFormat="1" ht="19.5" customHeight="1">
      <c r="A262" s="246" t="s">
        <v>81</v>
      </c>
      <c r="B262" s="247"/>
      <c r="C262" s="247"/>
      <c r="D262" s="247"/>
      <c r="E262" s="247"/>
      <c r="F262" s="247"/>
      <c r="G262" s="247"/>
      <c r="H262" s="247"/>
      <c r="I262" s="247"/>
      <c r="J262" s="247"/>
      <c r="K262" s="247"/>
      <c r="L262" s="247"/>
      <c r="M262" s="247"/>
      <c r="N262" s="247"/>
      <c r="O262" s="247"/>
      <c r="P262" s="248"/>
    </row>
    <row r="263" spans="1:17" s="8" customFormat="1" ht="30" customHeight="1">
      <c r="A263" s="246" t="s">
        <v>83</v>
      </c>
      <c r="B263" s="247"/>
      <c r="C263" s="247"/>
      <c r="D263" s="247"/>
      <c r="E263" s="247"/>
      <c r="F263" s="247"/>
      <c r="G263" s="247"/>
      <c r="H263" s="247"/>
      <c r="I263" s="247"/>
      <c r="J263" s="247"/>
      <c r="K263" s="247"/>
      <c r="L263" s="247"/>
      <c r="M263" s="247"/>
      <c r="N263" s="247"/>
      <c r="O263" s="247"/>
      <c r="P263" s="248"/>
    </row>
    <row r="264" spans="1:17" ht="15" customHeight="1">
      <c r="A264" s="240" t="s">
        <v>22</v>
      </c>
      <c r="B264" s="235" t="s">
        <v>36</v>
      </c>
      <c r="C264" s="232">
        <v>11.61</v>
      </c>
      <c r="D264" s="74"/>
      <c r="E264" s="9" t="s">
        <v>17</v>
      </c>
      <c r="F264" s="10">
        <f t="shared" ref="F264:F315" si="90">H264+J264+L264</f>
        <v>25000</v>
      </c>
      <c r="G264" s="10">
        <f>I264+K264+M264+O264</f>
        <v>0</v>
      </c>
      <c r="H264" s="27">
        <f>SUM(H265:H275)</f>
        <v>25000</v>
      </c>
      <c r="I264" s="27">
        <f t="shared" ref="I264:O264" si="91">SUM(I265:I275)</f>
        <v>0</v>
      </c>
      <c r="J264" s="27">
        <f t="shared" si="91"/>
        <v>0</v>
      </c>
      <c r="K264" s="27">
        <f t="shared" si="91"/>
        <v>0</v>
      </c>
      <c r="L264" s="27">
        <f t="shared" si="91"/>
        <v>0</v>
      </c>
      <c r="M264" s="27">
        <f t="shared" si="91"/>
        <v>0</v>
      </c>
      <c r="N264" s="27">
        <f t="shared" si="91"/>
        <v>0</v>
      </c>
      <c r="O264" s="27">
        <f t="shared" si="91"/>
        <v>0</v>
      </c>
      <c r="P264" s="229" t="s">
        <v>74</v>
      </c>
    </row>
    <row r="265" spans="1:17">
      <c r="A265" s="241"/>
      <c r="B265" s="236"/>
      <c r="C265" s="233"/>
      <c r="D265" s="75"/>
      <c r="E265" s="11" t="s">
        <v>9</v>
      </c>
      <c r="F265" s="28">
        <f t="shared" si="90"/>
        <v>0</v>
      </c>
      <c r="G265" s="13">
        <v>0</v>
      </c>
      <c r="H265" s="13">
        <v>0</v>
      </c>
      <c r="I265" s="13">
        <v>0</v>
      </c>
      <c r="J265" s="13">
        <v>0</v>
      </c>
      <c r="K265" s="13">
        <v>0</v>
      </c>
      <c r="L265" s="13">
        <v>0</v>
      </c>
      <c r="M265" s="13">
        <v>0</v>
      </c>
      <c r="N265" s="13">
        <v>0</v>
      </c>
      <c r="O265" s="13">
        <v>0</v>
      </c>
      <c r="P265" s="230"/>
    </row>
    <row r="266" spans="1:17">
      <c r="A266" s="241"/>
      <c r="B266" s="236"/>
      <c r="C266" s="233"/>
      <c r="D266" s="75"/>
      <c r="E266" s="11" t="s">
        <v>10</v>
      </c>
      <c r="F266" s="28">
        <f t="shared" si="90"/>
        <v>0</v>
      </c>
      <c r="G266" s="13">
        <v>0</v>
      </c>
      <c r="H266" s="13">
        <v>0</v>
      </c>
      <c r="I266" s="13">
        <v>0</v>
      </c>
      <c r="J266" s="13">
        <v>0</v>
      </c>
      <c r="K266" s="13">
        <v>0</v>
      </c>
      <c r="L266" s="13">
        <v>0</v>
      </c>
      <c r="M266" s="13">
        <v>0</v>
      </c>
      <c r="N266" s="13">
        <v>0</v>
      </c>
      <c r="O266" s="13">
        <v>0</v>
      </c>
      <c r="P266" s="230"/>
    </row>
    <row r="267" spans="1:17">
      <c r="A267" s="241"/>
      <c r="B267" s="236"/>
      <c r="C267" s="233"/>
      <c r="D267" s="75"/>
      <c r="E267" s="11" t="s">
        <v>11</v>
      </c>
      <c r="F267" s="28">
        <f t="shared" si="90"/>
        <v>0</v>
      </c>
      <c r="G267" s="13">
        <v>0</v>
      </c>
      <c r="H267" s="13">
        <v>0</v>
      </c>
      <c r="I267" s="13">
        <v>0</v>
      </c>
      <c r="J267" s="13">
        <v>0</v>
      </c>
      <c r="K267" s="13">
        <v>0</v>
      </c>
      <c r="L267" s="13">
        <v>0</v>
      </c>
      <c r="M267" s="13">
        <v>0</v>
      </c>
      <c r="N267" s="13">
        <v>0</v>
      </c>
      <c r="O267" s="13">
        <v>0</v>
      </c>
      <c r="P267" s="230"/>
    </row>
    <row r="268" spans="1:17">
      <c r="A268" s="241"/>
      <c r="B268" s="236"/>
      <c r="C268" s="233"/>
      <c r="D268" s="75"/>
      <c r="E268" s="11" t="s">
        <v>12</v>
      </c>
      <c r="F268" s="28">
        <f t="shared" si="90"/>
        <v>0</v>
      </c>
      <c r="G268" s="13">
        <v>0</v>
      </c>
      <c r="H268" s="13">
        <v>0</v>
      </c>
      <c r="I268" s="13">
        <v>0</v>
      </c>
      <c r="J268" s="13">
        <v>0</v>
      </c>
      <c r="K268" s="13">
        <v>0</v>
      </c>
      <c r="L268" s="13">
        <v>0</v>
      </c>
      <c r="M268" s="13">
        <v>0</v>
      </c>
      <c r="N268" s="13">
        <v>0</v>
      </c>
      <c r="O268" s="13">
        <v>0</v>
      </c>
      <c r="P268" s="230"/>
    </row>
    <row r="269" spans="1:17">
      <c r="A269" s="241"/>
      <c r="B269" s="236"/>
      <c r="C269" s="233"/>
      <c r="D269" s="75"/>
      <c r="E269" s="11" t="s">
        <v>13</v>
      </c>
      <c r="F269" s="28">
        <f t="shared" si="90"/>
        <v>0</v>
      </c>
      <c r="G269" s="13">
        <v>0</v>
      </c>
      <c r="H269" s="13">
        <v>0</v>
      </c>
      <c r="I269" s="13">
        <v>0</v>
      </c>
      <c r="J269" s="13">
        <v>0</v>
      </c>
      <c r="K269" s="13">
        <v>0</v>
      </c>
      <c r="L269" s="13">
        <v>0</v>
      </c>
      <c r="M269" s="13">
        <v>0</v>
      </c>
      <c r="N269" s="13">
        <v>0</v>
      </c>
      <c r="O269" s="13">
        <v>0</v>
      </c>
      <c r="P269" s="230"/>
    </row>
    <row r="270" spans="1:17">
      <c r="A270" s="241"/>
      <c r="B270" s="236"/>
      <c r="C270" s="233"/>
      <c r="D270" s="75"/>
      <c r="E270" s="11" t="s">
        <v>55</v>
      </c>
      <c r="F270" s="28">
        <f t="shared" si="90"/>
        <v>0</v>
      </c>
      <c r="G270" s="13">
        <v>0</v>
      </c>
      <c r="H270" s="13">
        <v>0</v>
      </c>
      <c r="I270" s="13">
        <v>0</v>
      </c>
      <c r="J270" s="13">
        <v>0</v>
      </c>
      <c r="K270" s="13">
        <v>0</v>
      </c>
      <c r="L270" s="13">
        <v>0</v>
      </c>
      <c r="M270" s="13">
        <v>0</v>
      </c>
      <c r="N270" s="13">
        <v>0</v>
      </c>
      <c r="O270" s="13">
        <v>0</v>
      </c>
      <c r="P270" s="230"/>
    </row>
    <row r="271" spans="1:17">
      <c r="A271" s="241"/>
      <c r="B271" s="236"/>
      <c r="C271" s="233"/>
      <c r="D271" s="75"/>
      <c r="E271" s="11" t="s">
        <v>62</v>
      </c>
      <c r="F271" s="28">
        <f>H271+J271+L271</f>
        <v>0</v>
      </c>
      <c r="G271" s="13">
        <v>0</v>
      </c>
      <c r="H271" s="13">
        <v>0</v>
      </c>
      <c r="I271" s="13">
        <v>0</v>
      </c>
      <c r="J271" s="13">
        <v>0</v>
      </c>
      <c r="K271" s="13">
        <v>0</v>
      </c>
      <c r="L271" s="13">
        <v>0</v>
      </c>
      <c r="M271" s="13">
        <v>0</v>
      </c>
      <c r="N271" s="13">
        <v>0</v>
      </c>
      <c r="O271" s="13">
        <v>0</v>
      </c>
      <c r="P271" s="230"/>
    </row>
    <row r="272" spans="1:17">
      <c r="A272" s="241"/>
      <c r="B272" s="236"/>
      <c r="C272" s="233"/>
      <c r="D272" s="75"/>
      <c r="E272" s="11" t="s">
        <v>63</v>
      </c>
      <c r="F272" s="28">
        <f>H272+J272+L272</f>
        <v>0</v>
      </c>
      <c r="G272" s="13">
        <v>0</v>
      </c>
      <c r="H272" s="13">
        <v>0</v>
      </c>
      <c r="I272" s="13">
        <v>0</v>
      </c>
      <c r="J272" s="13">
        <v>0</v>
      </c>
      <c r="K272" s="13">
        <v>0</v>
      </c>
      <c r="L272" s="13">
        <v>0</v>
      </c>
      <c r="M272" s="13">
        <v>0</v>
      </c>
      <c r="N272" s="13">
        <v>0</v>
      </c>
      <c r="O272" s="13">
        <v>0</v>
      </c>
      <c r="P272" s="230"/>
    </row>
    <row r="273" spans="1:16">
      <c r="A273" s="241"/>
      <c r="B273" s="236"/>
      <c r="C273" s="233"/>
      <c r="D273" s="75"/>
      <c r="E273" s="11" t="s">
        <v>64</v>
      </c>
      <c r="F273" s="28">
        <f>H273+J273+L273</f>
        <v>0</v>
      </c>
      <c r="G273" s="13">
        <v>0</v>
      </c>
      <c r="H273" s="13">
        <v>0</v>
      </c>
      <c r="I273" s="13">
        <v>0</v>
      </c>
      <c r="J273" s="13">
        <v>0</v>
      </c>
      <c r="K273" s="13">
        <v>0</v>
      </c>
      <c r="L273" s="13">
        <v>0</v>
      </c>
      <c r="M273" s="13">
        <v>0</v>
      </c>
      <c r="N273" s="13">
        <v>0</v>
      </c>
      <c r="O273" s="13">
        <v>0</v>
      </c>
      <c r="P273" s="230"/>
    </row>
    <row r="274" spans="1:16">
      <c r="A274" s="241"/>
      <c r="B274" s="236"/>
      <c r="C274" s="233"/>
      <c r="D274" s="75"/>
      <c r="E274" s="11" t="s">
        <v>65</v>
      </c>
      <c r="F274" s="28">
        <f>H274+J274+L274</f>
        <v>25000</v>
      </c>
      <c r="G274" s="13">
        <v>0</v>
      </c>
      <c r="H274" s="13">
        <v>25000</v>
      </c>
      <c r="I274" s="13">
        <v>0</v>
      </c>
      <c r="J274" s="13">
        <v>0</v>
      </c>
      <c r="K274" s="13">
        <v>0</v>
      </c>
      <c r="L274" s="13">
        <v>0</v>
      </c>
      <c r="M274" s="13">
        <v>0</v>
      </c>
      <c r="N274" s="13">
        <v>0</v>
      </c>
      <c r="O274" s="13">
        <v>0</v>
      </c>
      <c r="P274" s="230"/>
    </row>
    <row r="275" spans="1:16">
      <c r="A275" s="241"/>
      <c r="B275" s="236"/>
      <c r="C275" s="233"/>
      <c r="D275" s="75"/>
      <c r="E275" s="11" t="s">
        <v>66</v>
      </c>
      <c r="F275" s="28">
        <f>H275+J275+L275</f>
        <v>0</v>
      </c>
      <c r="G275" s="13">
        <v>0</v>
      </c>
      <c r="H275" s="13">
        <v>0</v>
      </c>
      <c r="I275" s="13">
        <v>0</v>
      </c>
      <c r="J275" s="13">
        <v>0</v>
      </c>
      <c r="K275" s="13">
        <v>0</v>
      </c>
      <c r="L275" s="13">
        <v>0</v>
      </c>
      <c r="M275" s="13">
        <v>0</v>
      </c>
      <c r="N275" s="13">
        <v>0</v>
      </c>
      <c r="O275" s="13">
        <v>0</v>
      </c>
      <c r="P275" s="230"/>
    </row>
    <row r="276" spans="1:16">
      <c r="A276" s="241"/>
      <c r="B276" s="236"/>
      <c r="C276" s="233"/>
      <c r="D276" s="75"/>
      <c r="E276" s="9" t="s">
        <v>18</v>
      </c>
      <c r="F276" s="10">
        <f t="shared" si="90"/>
        <v>823769.4</v>
      </c>
      <c r="G276" s="10">
        <f t="shared" ref="G276:G348" si="92">I276+K276+M276+O276</f>
        <v>0</v>
      </c>
      <c r="H276" s="29">
        <f>SUM(H277:H287)</f>
        <v>823769.4</v>
      </c>
      <c r="I276" s="29">
        <f t="shared" ref="I276:O276" si="93">SUM(I277:I287)</f>
        <v>0</v>
      </c>
      <c r="J276" s="29">
        <f t="shared" si="93"/>
        <v>0</v>
      </c>
      <c r="K276" s="29">
        <f t="shared" si="93"/>
        <v>0</v>
      </c>
      <c r="L276" s="29">
        <f t="shared" si="93"/>
        <v>0</v>
      </c>
      <c r="M276" s="29">
        <f t="shared" si="93"/>
        <v>0</v>
      </c>
      <c r="N276" s="29">
        <f t="shared" si="93"/>
        <v>0</v>
      </c>
      <c r="O276" s="29">
        <f t="shared" si="93"/>
        <v>0</v>
      </c>
      <c r="P276" s="230"/>
    </row>
    <row r="277" spans="1:16">
      <c r="A277" s="241"/>
      <c r="B277" s="236"/>
      <c r="C277" s="233"/>
      <c r="D277" s="75"/>
      <c r="E277" s="11" t="s">
        <v>9</v>
      </c>
      <c r="F277" s="28">
        <f t="shared" si="90"/>
        <v>0</v>
      </c>
      <c r="G277" s="13">
        <f t="shared" si="92"/>
        <v>0</v>
      </c>
      <c r="H277" s="13">
        <v>0</v>
      </c>
      <c r="I277" s="13">
        <v>0</v>
      </c>
      <c r="J277" s="13">
        <v>0</v>
      </c>
      <c r="K277" s="13">
        <v>0</v>
      </c>
      <c r="L277" s="13">
        <v>0</v>
      </c>
      <c r="M277" s="13">
        <v>0</v>
      </c>
      <c r="N277" s="13">
        <v>0</v>
      </c>
      <c r="O277" s="13">
        <v>0</v>
      </c>
      <c r="P277" s="230"/>
    </row>
    <row r="278" spans="1:16">
      <c r="A278" s="241"/>
      <c r="B278" s="236"/>
      <c r="C278" s="233"/>
      <c r="D278" s="75"/>
      <c r="E278" s="11" t="s">
        <v>10</v>
      </c>
      <c r="F278" s="28">
        <f t="shared" si="90"/>
        <v>0</v>
      </c>
      <c r="G278" s="13">
        <f t="shared" si="92"/>
        <v>0</v>
      </c>
      <c r="H278" s="13"/>
      <c r="I278" s="13">
        <v>0</v>
      </c>
      <c r="J278" s="13">
        <v>0</v>
      </c>
      <c r="K278" s="13">
        <v>0</v>
      </c>
      <c r="L278" s="13">
        <v>0</v>
      </c>
      <c r="M278" s="13">
        <v>0</v>
      </c>
      <c r="N278" s="13">
        <v>0</v>
      </c>
      <c r="O278" s="13">
        <v>0</v>
      </c>
      <c r="P278" s="230"/>
    </row>
    <row r="279" spans="1:16">
      <c r="A279" s="241"/>
      <c r="B279" s="236"/>
      <c r="C279" s="233"/>
      <c r="D279" s="75"/>
      <c r="E279" s="11" t="s">
        <v>11</v>
      </c>
      <c r="F279" s="28">
        <f t="shared" si="90"/>
        <v>0</v>
      </c>
      <c r="G279" s="13">
        <f t="shared" si="92"/>
        <v>0</v>
      </c>
      <c r="H279" s="13">
        <v>0</v>
      </c>
      <c r="I279" s="13">
        <v>0</v>
      </c>
      <c r="J279" s="13">
        <v>0</v>
      </c>
      <c r="K279" s="13">
        <v>0</v>
      </c>
      <c r="L279" s="13">
        <v>0</v>
      </c>
      <c r="M279" s="13">
        <v>0</v>
      </c>
      <c r="N279" s="13">
        <v>0</v>
      </c>
      <c r="O279" s="13">
        <v>0</v>
      </c>
      <c r="P279" s="230"/>
    </row>
    <row r="280" spans="1:16">
      <c r="A280" s="241"/>
      <c r="B280" s="236"/>
      <c r="C280" s="233"/>
      <c r="D280" s="75"/>
      <c r="E280" s="11" t="s">
        <v>12</v>
      </c>
      <c r="F280" s="28">
        <f t="shared" si="90"/>
        <v>0</v>
      </c>
      <c r="G280" s="13">
        <f t="shared" si="92"/>
        <v>0</v>
      </c>
      <c r="H280" s="13">
        <v>0</v>
      </c>
      <c r="I280" s="13">
        <v>0</v>
      </c>
      <c r="J280" s="13">
        <v>0</v>
      </c>
      <c r="K280" s="13">
        <v>0</v>
      </c>
      <c r="L280" s="13">
        <v>0</v>
      </c>
      <c r="M280" s="13">
        <v>0</v>
      </c>
      <c r="N280" s="13">
        <v>0</v>
      </c>
      <c r="O280" s="13">
        <v>0</v>
      </c>
      <c r="P280" s="230"/>
    </row>
    <row r="281" spans="1:16">
      <c r="A281" s="241"/>
      <c r="B281" s="236"/>
      <c r="C281" s="233"/>
      <c r="D281" s="75"/>
      <c r="E281" s="11" t="s">
        <v>13</v>
      </c>
      <c r="F281" s="28">
        <f t="shared" si="90"/>
        <v>0</v>
      </c>
      <c r="G281" s="13">
        <f t="shared" si="92"/>
        <v>0</v>
      </c>
      <c r="H281" s="13">
        <v>0</v>
      </c>
      <c r="I281" s="13">
        <v>0</v>
      </c>
      <c r="J281" s="13">
        <v>0</v>
      </c>
      <c r="K281" s="13">
        <v>0</v>
      </c>
      <c r="L281" s="13">
        <v>0</v>
      </c>
      <c r="M281" s="13">
        <v>0</v>
      </c>
      <c r="N281" s="13">
        <v>0</v>
      </c>
      <c r="O281" s="13">
        <v>0</v>
      </c>
      <c r="P281" s="230"/>
    </row>
    <row r="282" spans="1:16">
      <c r="A282" s="69"/>
      <c r="B282" s="75"/>
      <c r="C282" s="233"/>
      <c r="D282" s="75"/>
      <c r="E282" s="11" t="s">
        <v>55</v>
      </c>
      <c r="F282" s="28">
        <f t="shared" si="90"/>
        <v>0</v>
      </c>
      <c r="G282" s="13">
        <f t="shared" si="92"/>
        <v>0</v>
      </c>
      <c r="H282" s="13">
        <v>0</v>
      </c>
      <c r="I282" s="13">
        <v>0</v>
      </c>
      <c r="J282" s="13">
        <v>0</v>
      </c>
      <c r="K282" s="13">
        <v>0</v>
      </c>
      <c r="L282" s="13">
        <v>0</v>
      </c>
      <c r="M282" s="13">
        <v>0</v>
      </c>
      <c r="N282" s="13">
        <v>0</v>
      </c>
      <c r="O282" s="13">
        <v>0</v>
      </c>
      <c r="P282" s="230"/>
    </row>
    <row r="283" spans="1:16">
      <c r="A283" s="69"/>
      <c r="B283" s="75"/>
      <c r="C283" s="233"/>
      <c r="D283" s="75"/>
      <c r="E283" s="11" t="s">
        <v>62</v>
      </c>
      <c r="F283" s="28">
        <f>H283+J283+L283</f>
        <v>0</v>
      </c>
      <c r="G283" s="13">
        <f>I283+K283+M283+O283</f>
        <v>0</v>
      </c>
      <c r="H283" s="13">
        <v>0</v>
      </c>
      <c r="I283" s="13">
        <v>0</v>
      </c>
      <c r="J283" s="13">
        <v>0</v>
      </c>
      <c r="K283" s="13">
        <v>0</v>
      </c>
      <c r="L283" s="13">
        <v>0</v>
      </c>
      <c r="M283" s="13">
        <v>0</v>
      </c>
      <c r="N283" s="13">
        <v>0</v>
      </c>
      <c r="O283" s="13">
        <v>0</v>
      </c>
      <c r="P283" s="230"/>
    </row>
    <row r="284" spans="1:16">
      <c r="A284" s="69"/>
      <c r="B284" s="75"/>
      <c r="C284" s="233"/>
      <c r="D284" s="75"/>
      <c r="E284" s="11" t="s">
        <v>63</v>
      </c>
      <c r="F284" s="28">
        <f>H284+J284+L284</f>
        <v>0</v>
      </c>
      <c r="G284" s="13">
        <f>I284+K284+M284+O284</f>
        <v>0</v>
      </c>
      <c r="H284" s="13">
        <v>0</v>
      </c>
      <c r="I284" s="13">
        <v>0</v>
      </c>
      <c r="J284" s="13">
        <v>0</v>
      </c>
      <c r="K284" s="13">
        <v>0</v>
      </c>
      <c r="L284" s="13">
        <v>0</v>
      </c>
      <c r="M284" s="13">
        <v>0</v>
      </c>
      <c r="N284" s="13">
        <v>0</v>
      </c>
      <c r="O284" s="13">
        <v>0</v>
      </c>
      <c r="P284" s="230"/>
    </row>
    <row r="285" spans="1:16">
      <c r="A285" s="69"/>
      <c r="B285" s="75"/>
      <c r="C285" s="233"/>
      <c r="D285" s="75"/>
      <c r="E285" s="11" t="s">
        <v>64</v>
      </c>
      <c r="F285" s="28">
        <f>H285+J285+L285</f>
        <v>0</v>
      </c>
      <c r="G285" s="13">
        <f>I285+K285+M285+O285</f>
        <v>0</v>
      </c>
      <c r="H285" s="13">
        <v>0</v>
      </c>
      <c r="I285" s="13">
        <v>0</v>
      </c>
      <c r="J285" s="13">
        <v>0</v>
      </c>
      <c r="K285" s="13">
        <v>0</v>
      </c>
      <c r="L285" s="13">
        <v>0</v>
      </c>
      <c r="M285" s="13">
        <v>0</v>
      </c>
      <c r="N285" s="13">
        <v>0</v>
      </c>
      <c r="O285" s="13">
        <v>0</v>
      </c>
      <c r="P285" s="230"/>
    </row>
    <row r="286" spans="1:16">
      <c r="A286" s="69"/>
      <c r="B286" s="75"/>
      <c r="C286" s="233"/>
      <c r="D286" s="75"/>
      <c r="E286" s="11" t="s">
        <v>65</v>
      </c>
      <c r="F286" s="28">
        <f>H286+J286+L286</f>
        <v>405000</v>
      </c>
      <c r="G286" s="13">
        <f>I286+K286+M286+O286</f>
        <v>0</v>
      </c>
      <c r="H286" s="13">
        <f>270000+135000</f>
        <v>405000</v>
      </c>
      <c r="I286" s="13">
        <v>0</v>
      </c>
      <c r="J286" s="13">
        <v>0</v>
      </c>
      <c r="K286" s="13">
        <v>0</v>
      </c>
      <c r="L286" s="13">
        <v>0</v>
      </c>
      <c r="M286" s="13">
        <v>0</v>
      </c>
      <c r="N286" s="13">
        <v>0</v>
      </c>
      <c r="O286" s="13">
        <v>0</v>
      </c>
      <c r="P286" s="230"/>
    </row>
    <row r="287" spans="1:16">
      <c r="A287" s="69"/>
      <c r="B287" s="75"/>
      <c r="C287" s="234"/>
      <c r="D287" s="75"/>
      <c r="E287" s="11" t="s">
        <v>66</v>
      </c>
      <c r="F287" s="28">
        <f>H287+J287+L287</f>
        <v>418769.4</v>
      </c>
      <c r="G287" s="13">
        <f>I287+K287+M287+O287</f>
        <v>0</v>
      </c>
      <c r="H287" s="13">
        <f>283769.4+135000</f>
        <v>418769.4</v>
      </c>
      <c r="I287" s="13">
        <v>0</v>
      </c>
      <c r="J287" s="13">
        <v>0</v>
      </c>
      <c r="K287" s="13">
        <v>0</v>
      </c>
      <c r="L287" s="13">
        <v>0</v>
      </c>
      <c r="M287" s="13">
        <v>0</v>
      </c>
      <c r="N287" s="13">
        <v>0</v>
      </c>
      <c r="O287" s="13">
        <v>0</v>
      </c>
      <c r="P287" s="231"/>
    </row>
    <row r="288" spans="1:16" s="8" customFormat="1" ht="15" customHeight="1">
      <c r="A288" s="240" t="s">
        <v>59</v>
      </c>
      <c r="B288" s="235" t="s">
        <v>54</v>
      </c>
      <c r="C288" s="312"/>
      <c r="D288" s="312"/>
      <c r="E288" s="21" t="s">
        <v>17</v>
      </c>
      <c r="F288" s="10">
        <f t="shared" si="90"/>
        <v>4951.1000000000004</v>
      </c>
      <c r="G288" s="10">
        <f t="shared" si="92"/>
        <v>0</v>
      </c>
      <c r="H288" s="27">
        <f>SUM(H289:H299)</f>
        <v>4951.1000000000004</v>
      </c>
      <c r="I288" s="27">
        <f t="shared" ref="I288:O288" si="94">SUM(I289:I299)</f>
        <v>0</v>
      </c>
      <c r="J288" s="27">
        <f t="shared" si="94"/>
        <v>0</v>
      </c>
      <c r="K288" s="27">
        <f t="shared" si="94"/>
        <v>0</v>
      </c>
      <c r="L288" s="27">
        <f t="shared" si="94"/>
        <v>0</v>
      </c>
      <c r="M288" s="27">
        <f t="shared" si="94"/>
        <v>0</v>
      </c>
      <c r="N288" s="27">
        <f t="shared" si="94"/>
        <v>0</v>
      </c>
      <c r="O288" s="27">
        <f t="shared" si="94"/>
        <v>0</v>
      </c>
      <c r="P288" s="46" t="s">
        <v>28</v>
      </c>
    </row>
    <row r="289" spans="1:16">
      <c r="A289" s="241"/>
      <c r="B289" s="236"/>
      <c r="C289" s="313"/>
      <c r="D289" s="313"/>
      <c r="E289" s="23" t="s">
        <v>9</v>
      </c>
      <c r="F289" s="13">
        <f t="shared" si="90"/>
        <v>0</v>
      </c>
      <c r="G289" s="13">
        <f t="shared" si="92"/>
        <v>0</v>
      </c>
      <c r="H289" s="13">
        <v>0</v>
      </c>
      <c r="I289" s="13">
        <v>0</v>
      </c>
      <c r="J289" s="13">
        <v>0</v>
      </c>
      <c r="K289" s="13">
        <v>0</v>
      </c>
      <c r="L289" s="13">
        <v>0</v>
      </c>
      <c r="M289" s="13">
        <v>0</v>
      </c>
      <c r="N289" s="13">
        <v>0</v>
      </c>
      <c r="O289" s="13">
        <v>0</v>
      </c>
      <c r="P289" s="70"/>
    </row>
    <row r="290" spans="1:16">
      <c r="A290" s="241"/>
      <c r="B290" s="236"/>
      <c r="C290" s="313"/>
      <c r="D290" s="313"/>
      <c r="E290" s="23" t="s">
        <v>10</v>
      </c>
      <c r="F290" s="13">
        <f t="shared" si="90"/>
        <v>0</v>
      </c>
      <c r="G290" s="13">
        <f t="shared" si="92"/>
        <v>0</v>
      </c>
      <c r="H290" s="13">
        <v>0</v>
      </c>
      <c r="I290" s="47">
        <v>0</v>
      </c>
      <c r="J290" s="47">
        <v>0</v>
      </c>
      <c r="K290" s="47">
        <v>0</v>
      </c>
      <c r="L290" s="47">
        <v>0</v>
      </c>
      <c r="M290" s="47">
        <v>0</v>
      </c>
      <c r="N290" s="47">
        <v>0</v>
      </c>
      <c r="O290" s="47">
        <v>0</v>
      </c>
      <c r="P290" s="70"/>
    </row>
    <row r="291" spans="1:16">
      <c r="A291" s="241"/>
      <c r="B291" s="236"/>
      <c r="C291" s="313"/>
      <c r="D291" s="313"/>
      <c r="E291" s="23" t="s">
        <v>11</v>
      </c>
      <c r="F291" s="13">
        <f t="shared" si="90"/>
        <v>0</v>
      </c>
      <c r="G291" s="13">
        <f t="shared" si="92"/>
        <v>0</v>
      </c>
      <c r="H291" s="13">
        <v>0</v>
      </c>
      <c r="I291" s="13">
        <v>0</v>
      </c>
      <c r="J291" s="13">
        <v>0</v>
      </c>
      <c r="K291" s="13">
        <v>0</v>
      </c>
      <c r="L291" s="13">
        <v>0</v>
      </c>
      <c r="M291" s="13">
        <v>0</v>
      </c>
      <c r="N291" s="13">
        <v>0</v>
      </c>
      <c r="O291" s="13">
        <v>0</v>
      </c>
      <c r="P291" s="70"/>
    </row>
    <row r="292" spans="1:16">
      <c r="A292" s="241"/>
      <c r="B292" s="236"/>
      <c r="C292" s="313"/>
      <c r="D292" s="313"/>
      <c r="E292" s="23" t="s">
        <v>12</v>
      </c>
      <c r="F292" s="13">
        <f t="shared" si="90"/>
        <v>0</v>
      </c>
      <c r="G292" s="13">
        <f t="shared" si="92"/>
        <v>0</v>
      </c>
      <c r="H292" s="13">
        <v>0</v>
      </c>
      <c r="I292" s="13">
        <v>0</v>
      </c>
      <c r="J292" s="13">
        <v>0</v>
      </c>
      <c r="K292" s="13">
        <v>0</v>
      </c>
      <c r="L292" s="13">
        <v>0</v>
      </c>
      <c r="M292" s="13">
        <v>0</v>
      </c>
      <c r="N292" s="13">
        <v>0</v>
      </c>
      <c r="O292" s="13">
        <v>0</v>
      </c>
      <c r="P292" s="70"/>
    </row>
    <row r="293" spans="1:16">
      <c r="A293" s="241"/>
      <c r="B293" s="236"/>
      <c r="C293" s="313"/>
      <c r="D293" s="313"/>
      <c r="E293" s="23" t="s">
        <v>13</v>
      </c>
      <c r="F293" s="13">
        <f t="shared" si="90"/>
        <v>0</v>
      </c>
      <c r="G293" s="13">
        <f t="shared" si="92"/>
        <v>0</v>
      </c>
      <c r="H293" s="13">
        <v>0</v>
      </c>
      <c r="I293" s="47">
        <v>0</v>
      </c>
      <c r="J293" s="47">
        <v>0</v>
      </c>
      <c r="K293" s="47">
        <v>0</v>
      </c>
      <c r="L293" s="47">
        <v>0</v>
      </c>
      <c r="M293" s="47">
        <v>0</v>
      </c>
      <c r="N293" s="47">
        <v>0</v>
      </c>
      <c r="O293" s="47">
        <v>0</v>
      </c>
      <c r="P293" s="70"/>
    </row>
    <row r="294" spans="1:16">
      <c r="A294" s="241"/>
      <c r="B294" s="236"/>
      <c r="C294" s="313"/>
      <c r="D294" s="313"/>
      <c r="E294" s="23" t="s">
        <v>55</v>
      </c>
      <c r="F294" s="13">
        <f t="shared" si="90"/>
        <v>0</v>
      </c>
      <c r="G294" s="13">
        <f t="shared" si="92"/>
        <v>0</v>
      </c>
      <c r="H294" s="13">
        <v>0</v>
      </c>
      <c r="I294" s="47">
        <v>0</v>
      </c>
      <c r="J294" s="47">
        <v>0</v>
      </c>
      <c r="K294" s="47">
        <v>0</v>
      </c>
      <c r="L294" s="47">
        <v>0</v>
      </c>
      <c r="M294" s="47">
        <v>0</v>
      </c>
      <c r="N294" s="47">
        <v>0</v>
      </c>
      <c r="O294" s="47">
        <v>0</v>
      </c>
      <c r="P294" s="70"/>
    </row>
    <row r="295" spans="1:16">
      <c r="A295" s="241"/>
      <c r="B295" s="236"/>
      <c r="C295" s="313"/>
      <c r="D295" s="313"/>
      <c r="E295" s="23" t="s">
        <v>62</v>
      </c>
      <c r="F295" s="13">
        <f t="shared" ref="F295:F300" si="95">H295+J295+L295</f>
        <v>4951.1000000000004</v>
      </c>
      <c r="G295" s="13">
        <f>I295+K295+M295+O295</f>
        <v>0</v>
      </c>
      <c r="H295" s="87">
        <v>4951.1000000000004</v>
      </c>
      <c r="I295" s="47">
        <v>0</v>
      </c>
      <c r="J295" s="47">
        <v>0</v>
      </c>
      <c r="K295" s="47">
        <v>0</v>
      </c>
      <c r="L295" s="47">
        <v>0</v>
      </c>
      <c r="M295" s="47">
        <v>0</v>
      </c>
      <c r="N295" s="47">
        <v>0</v>
      </c>
      <c r="O295" s="47">
        <v>0</v>
      </c>
      <c r="P295" s="70"/>
    </row>
    <row r="296" spans="1:16">
      <c r="A296" s="241"/>
      <c r="B296" s="236"/>
      <c r="C296" s="313"/>
      <c r="D296" s="313"/>
      <c r="E296" s="23" t="s">
        <v>63</v>
      </c>
      <c r="F296" s="13">
        <f t="shared" si="95"/>
        <v>0</v>
      </c>
      <c r="G296" s="13">
        <f>I296+K296+M296+O296</f>
        <v>0</v>
      </c>
      <c r="H296" s="13">
        <v>0</v>
      </c>
      <c r="I296" s="47">
        <v>0</v>
      </c>
      <c r="J296" s="47">
        <v>0</v>
      </c>
      <c r="K296" s="47">
        <v>0</v>
      </c>
      <c r="L296" s="47">
        <v>0</v>
      </c>
      <c r="M296" s="47">
        <v>0</v>
      </c>
      <c r="N296" s="47">
        <v>0</v>
      </c>
      <c r="O296" s="47">
        <v>0</v>
      </c>
      <c r="P296" s="70"/>
    </row>
    <row r="297" spans="1:16">
      <c r="A297" s="241"/>
      <c r="B297" s="236"/>
      <c r="C297" s="313"/>
      <c r="D297" s="313"/>
      <c r="E297" s="23" t="s">
        <v>64</v>
      </c>
      <c r="F297" s="13">
        <f t="shared" si="95"/>
        <v>0</v>
      </c>
      <c r="G297" s="13">
        <f>I297+K297+M297+O297</f>
        <v>0</v>
      </c>
      <c r="H297" s="13">
        <v>0</v>
      </c>
      <c r="I297" s="47">
        <v>0</v>
      </c>
      <c r="J297" s="47">
        <v>0</v>
      </c>
      <c r="K297" s="47">
        <v>0</v>
      </c>
      <c r="L297" s="47">
        <v>0</v>
      </c>
      <c r="M297" s="47">
        <v>0</v>
      </c>
      <c r="N297" s="47">
        <v>0</v>
      </c>
      <c r="O297" s="47">
        <v>0</v>
      </c>
      <c r="P297" s="70"/>
    </row>
    <row r="298" spans="1:16">
      <c r="A298" s="241"/>
      <c r="B298" s="236"/>
      <c r="C298" s="313"/>
      <c r="D298" s="313"/>
      <c r="E298" s="23" t="s">
        <v>65</v>
      </c>
      <c r="F298" s="13">
        <f t="shared" si="95"/>
        <v>0</v>
      </c>
      <c r="G298" s="13">
        <f>I298+K298+M298+O298</f>
        <v>0</v>
      </c>
      <c r="H298" s="13">
        <v>0</v>
      </c>
      <c r="I298" s="47">
        <v>0</v>
      </c>
      <c r="J298" s="47">
        <v>0</v>
      </c>
      <c r="K298" s="47">
        <v>0</v>
      </c>
      <c r="L298" s="47">
        <v>0</v>
      </c>
      <c r="M298" s="47">
        <v>0</v>
      </c>
      <c r="N298" s="47">
        <v>0</v>
      </c>
      <c r="O298" s="47">
        <v>0</v>
      </c>
      <c r="P298" s="70"/>
    </row>
    <row r="299" spans="1:16">
      <c r="A299" s="241"/>
      <c r="B299" s="236"/>
      <c r="C299" s="313"/>
      <c r="D299" s="313"/>
      <c r="E299" s="23" t="s">
        <v>66</v>
      </c>
      <c r="F299" s="13">
        <f t="shared" si="95"/>
        <v>0</v>
      </c>
      <c r="G299" s="13">
        <f>I299+K299+M299+O299</f>
        <v>0</v>
      </c>
      <c r="H299" s="13">
        <v>0</v>
      </c>
      <c r="I299" s="47">
        <v>0</v>
      </c>
      <c r="J299" s="47">
        <v>0</v>
      </c>
      <c r="K299" s="47">
        <v>0</v>
      </c>
      <c r="L299" s="47">
        <v>0</v>
      </c>
      <c r="M299" s="47">
        <v>0</v>
      </c>
      <c r="N299" s="47">
        <v>0</v>
      </c>
      <c r="O299" s="47">
        <v>0</v>
      </c>
      <c r="P299" s="70"/>
    </row>
    <row r="300" spans="1:16" s="8" customFormat="1" ht="14.25" customHeight="1">
      <c r="A300" s="241"/>
      <c r="B300" s="236"/>
      <c r="C300" s="313"/>
      <c r="D300" s="313"/>
      <c r="E300" s="21" t="s">
        <v>18</v>
      </c>
      <c r="F300" s="10">
        <f t="shared" si="95"/>
        <v>0</v>
      </c>
      <c r="G300" s="10">
        <f t="shared" si="92"/>
        <v>0</v>
      </c>
      <c r="H300" s="27">
        <f>SUM(H301:H311)</f>
        <v>0</v>
      </c>
      <c r="I300" s="27">
        <f t="shared" ref="I300:O300" si="96">SUM(I301:I311)</f>
        <v>0</v>
      </c>
      <c r="J300" s="27">
        <f t="shared" si="96"/>
        <v>0</v>
      </c>
      <c r="K300" s="27">
        <f t="shared" si="96"/>
        <v>0</v>
      </c>
      <c r="L300" s="27">
        <f t="shared" si="96"/>
        <v>0</v>
      </c>
      <c r="M300" s="27">
        <f t="shared" si="96"/>
        <v>0</v>
      </c>
      <c r="N300" s="27">
        <f t="shared" si="96"/>
        <v>0</v>
      </c>
      <c r="O300" s="27">
        <f t="shared" si="96"/>
        <v>0</v>
      </c>
      <c r="P300" s="46"/>
    </row>
    <row r="301" spans="1:16">
      <c r="A301" s="241"/>
      <c r="B301" s="236"/>
      <c r="C301" s="313"/>
      <c r="D301" s="313"/>
      <c r="E301" s="23" t="s">
        <v>9</v>
      </c>
      <c r="F301" s="13">
        <f t="shared" si="90"/>
        <v>0</v>
      </c>
      <c r="G301" s="13">
        <f t="shared" si="92"/>
        <v>0</v>
      </c>
      <c r="H301" s="13">
        <v>0</v>
      </c>
      <c r="I301" s="47">
        <v>0</v>
      </c>
      <c r="J301" s="47">
        <v>0</v>
      </c>
      <c r="K301" s="47">
        <v>0</v>
      </c>
      <c r="L301" s="47">
        <v>0</v>
      </c>
      <c r="M301" s="47">
        <v>0</v>
      </c>
      <c r="N301" s="47">
        <v>0</v>
      </c>
      <c r="O301" s="47">
        <v>0</v>
      </c>
      <c r="P301" s="70"/>
    </row>
    <row r="302" spans="1:16">
      <c r="A302" s="241"/>
      <c r="B302" s="236"/>
      <c r="C302" s="313"/>
      <c r="D302" s="313"/>
      <c r="E302" s="23" t="s">
        <v>10</v>
      </c>
      <c r="F302" s="13">
        <f t="shared" si="90"/>
        <v>0</v>
      </c>
      <c r="G302" s="13">
        <f t="shared" si="92"/>
        <v>0</v>
      </c>
      <c r="H302" s="13">
        <v>0</v>
      </c>
      <c r="I302" s="13">
        <v>0</v>
      </c>
      <c r="J302" s="13">
        <v>0</v>
      </c>
      <c r="K302" s="13">
        <v>0</v>
      </c>
      <c r="L302" s="13">
        <v>0</v>
      </c>
      <c r="M302" s="13">
        <v>0</v>
      </c>
      <c r="N302" s="13">
        <v>0</v>
      </c>
      <c r="O302" s="13">
        <v>0</v>
      </c>
      <c r="P302" s="70"/>
    </row>
    <row r="303" spans="1:16">
      <c r="A303" s="241"/>
      <c r="B303" s="236"/>
      <c r="C303" s="313"/>
      <c r="D303" s="313"/>
      <c r="E303" s="23" t="s">
        <v>11</v>
      </c>
      <c r="F303" s="13">
        <f t="shared" si="90"/>
        <v>0</v>
      </c>
      <c r="G303" s="13">
        <f t="shared" si="92"/>
        <v>0</v>
      </c>
      <c r="H303" s="13">
        <v>0</v>
      </c>
      <c r="I303" s="13">
        <v>0</v>
      </c>
      <c r="J303" s="13">
        <v>0</v>
      </c>
      <c r="K303" s="13">
        <v>0</v>
      </c>
      <c r="L303" s="13">
        <v>0</v>
      </c>
      <c r="M303" s="13">
        <v>0</v>
      </c>
      <c r="N303" s="13">
        <v>0</v>
      </c>
      <c r="O303" s="13">
        <v>0</v>
      </c>
      <c r="P303" s="70"/>
    </row>
    <row r="304" spans="1:16">
      <c r="A304" s="241"/>
      <c r="B304" s="236"/>
      <c r="C304" s="313"/>
      <c r="D304" s="313"/>
      <c r="E304" s="23" t="s">
        <v>12</v>
      </c>
      <c r="F304" s="13">
        <f t="shared" si="90"/>
        <v>0</v>
      </c>
      <c r="G304" s="13">
        <f t="shared" si="92"/>
        <v>0</v>
      </c>
      <c r="H304" s="13">
        <v>0</v>
      </c>
      <c r="I304" s="47">
        <v>0</v>
      </c>
      <c r="J304" s="47">
        <v>0</v>
      </c>
      <c r="K304" s="47">
        <v>0</v>
      </c>
      <c r="L304" s="47">
        <v>0</v>
      </c>
      <c r="M304" s="47">
        <v>0</v>
      </c>
      <c r="N304" s="47">
        <v>0</v>
      </c>
      <c r="O304" s="47">
        <v>0</v>
      </c>
      <c r="P304" s="70"/>
    </row>
    <row r="305" spans="1:17">
      <c r="A305" s="241"/>
      <c r="B305" s="236"/>
      <c r="C305" s="313"/>
      <c r="D305" s="313"/>
      <c r="E305" s="23" t="s">
        <v>13</v>
      </c>
      <c r="F305" s="13">
        <f t="shared" si="90"/>
        <v>0</v>
      </c>
      <c r="G305" s="13">
        <f t="shared" si="92"/>
        <v>0</v>
      </c>
      <c r="H305" s="13">
        <v>0</v>
      </c>
      <c r="I305" s="13">
        <v>0</v>
      </c>
      <c r="J305" s="13">
        <v>0</v>
      </c>
      <c r="K305" s="13">
        <v>0</v>
      </c>
      <c r="L305" s="13">
        <v>0</v>
      </c>
      <c r="M305" s="13">
        <v>0</v>
      </c>
      <c r="N305" s="13">
        <v>0</v>
      </c>
      <c r="O305" s="13">
        <v>0</v>
      </c>
      <c r="P305" s="70"/>
    </row>
    <row r="306" spans="1:17">
      <c r="A306" s="241"/>
      <c r="B306" s="236"/>
      <c r="C306" s="313"/>
      <c r="D306" s="313"/>
      <c r="E306" s="23" t="s">
        <v>55</v>
      </c>
      <c r="F306" s="13">
        <f t="shared" si="90"/>
        <v>0</v>
      </c>
      <c r="G306" s="13">
        <f t="shared" si="92"/>
        <v>0</v>
      </c>
      <c r="H306" s="13">
        <v>0</v>
      </c>
      <c r="I306" s="13">
        <v>0</v>
      </c>
      <c r="J306" s="13">
        <v>0</v>
      </c>
      <c r="K306" s="13">
        <v>0</v>
      </c>
      <c r="L306" s="13">
        <v>0</v>
      </c>
      <c r="M306" s="13">
        <v>0</v>
      </c>
      <c r="N306" s="13">
        <v>0</v>
      </c>
      <c r="O306" s="13">
        <v>0</v>
      </c>
      <c r="P306" s="70"/>
    </row>
    <row r="307" spans="1:17">
      <c r="A307" s="241"/>
      <c r="B307" s="236"/>
      <c r="C307" s="313"/>
      <c r="D307" s="313"/>
      <c r="E307" s="23" t="s">
        <v>62</v>
      </c>
      <c r="F307" s="13">
        <f>H307+J307+L307</f>
        <v>0</v>
      </c>
      <c r="G307" s="13">
        <f>I307+K307+M307+O307</f>
        <v>0</v>
      </c>
      <c r="H307" s="13">
        <v>0</v>
      </c>
      <c r="I307" s="13">
        <v>0</v>
      </c>
      <c r="J307" s="13">
        <v>0</v>
      </c>
      <c r="K307" s="13">
        <v>0</v>
      </c>
      <c r="L307" s="13">
        <v>0</v>
      </c>
      <c r="M307" s="13">
        <v>0</v>
      </c>
      <c r="N307" s="13">
        <v>0</v>
      </c>
      <c r="O307" s="13">
        <v>0</v>
      </c>
      <c r="P307" s="70"/>
    </row>
    <row r="308" spans="1:17">
      <c r="A308" s="241"/>
      <c r="B308" s="236"/>
      <c r="C308" s="313"/>
      <c r="D308" s="313"/>
      <c r="E308" s="23" t="s">
        <v>63</v>
      </c>
      <c r="F308" s="13">
        <f>H308+J308+L308</f>
        <v>0</v>
      </c>
      <c r="G308" s="13">
        <f>I308+K308+M308+O308</f>
        <v>0</v>
      </c>
      <c r="H308" s="13">
        <v>0</v>
      </c>
      <c r="I308" s="13">
        <v>0</v>
      </c>
      <c r="J308" s="13">
        <v>0</v>
      </c>
      <c r="K308" s="13">
        <v>0</v>
      </c>
      <c r="L308" s="13">
        <v>0</v>
      </c>
      <c r="M308" s="13">
        <v>0</v>
      </c>
      <c r="N308" s="13">
        <v>0</v>
      </c>
      <c r="O308" s="13">
        <v>0</v>
      </c>
      <c r="P308" s="70"/>
    </row>
    <row r="309" spans="1:17">
      <c r="A309" s="241"/>
      <c r="B309" s="236"/>
      <c r="C309" s="313"/>
      <c r="D309" s="313"/>
      <c r="E309" s="23" t="s">
        <v>64</v>
      </c>
      <c r="F309" s="13">
        <f>H309+J309+L309</f>
        <v>0</v>
      </c>
      <c r="G309" s="13">
        <f>I309+K309+M309+O309</f>
        <v>0</v>
      </c>
      <c r="H309" s="13">
        <v>0</v>
      </c>
      <c r="I309" s="13">
        <v>0</v>
      </c>
      <c r="J309" s="13">
        <v>0</v>
      </c>
      <c r="K309" s="13">
        <v>0</v>
      </c>
      <c r="L309" s="13">
        <v>0</v>
      </c>
      <c r="M309" s="13">
        <v>0</v>
      </c>
      <c r="N309" s="13">
        <v>0</v>
      </c>
      <c r="O309" s="13">
        <v>0</v>
      </c>
      <c r="P309" s="70"/>
    </row>
    <row r="310" spans="1:17">
      <c r="A310" s="241"/>
      <c r="B310" s="236"/>
      <c r="C310" s="313"/>
      <c r="D310" s="313"/>
      <c r="E310" s="23" t="s">
        <v>65</v>
      </c>
      <c r="F310" s="13">
        <f>H310+J310+L310</f>
        <v>0</v>
      </c>
      <c r="G310" s="13">
        <f>I310+K310+M310+O310</f>
        <v>0</v>
      </c>
      <c r="H310" s="13">
        <v>0</v>
      </c>
      <c r="I310" s="13">
        <v>0</v>
      </c>
      <c r="J310" s="13">
        <v>0</v>
      </c>
      <c r="K310" s="13">
        <v>0</v>
      </c>
      <c r="L310" s="13">
        <v>0</v>
      </c>
      <c r="M310" s="13">
        <v>0</v>
      </c>
      <c r="N310" s="13">
        <v>0</v>
      </c>
      <c r="O310" s="13">
        <v>0</v>
      </c>
      <c r="P310" s="70"/>
    </row>
    <row r="311" spans="1:17">
      <c r="A311" s="242"/>
      <c r="B311" s="237"/>
      <c r="C311" s="314"/>
      <c r="D311" s="314"/>
      <c r="E311" s="23" t="s">
        <v>66</v>
      </c>
      <c r="F311" s="13">
        <f>H311+J311+L311</f>
        <v>0</v>
      </c>
      <c r="G311" s="13">
        <f>I311+K311+M311+O311</f>
        <v>0</v>
      </c>
      <c r="H311" s="13">
        <v>0</v>
      </c>
      <c r="I311" s="13">
        <v>0</v>
      </c>
      <c r="J311" s="13">
        <v>0</v>
      </c>
      <c r="K311" s="13">
        <v>0</v>
      </c>
      <c r="L311" s="13">
        <v>0</v>
      </c>
      <c r="M311" s="13">
        <v>0</v>
      </c>
      <c r="N311" s="13">
        <v>0</v>
      </c>
      <c r="O311" s="13">
        <v>0</v>
      </c>
      <c r="P311" s="70"/>
    </row>
    <row r="312" spans="1:17" s="8" customFormat="1" ht="14.25" customHeight="1">
      <c r="A312" s="250" t="s">
        <v>25</v>
      </c>
      <c r="B312" s="251"/>
      <c r="C312" s="251"/>
      <c r="D312" s="252"/>
      <c r="E312" s="37" t="s">
        <v>8</v>
      </c>
      <c r="F312" s="10">
        <f t="shared" si="90"/>
        <v>853720.5</v>
      </c>
      <c r="G312" s="10">
        <f t="shared" si="92"/>
        <v>0</v>
      </c>
      <c r="H312" s="10">
        <f>SUM(H313:H323)</f>
        <v>853720.5</v>
      </c>
      <c r="I312" s="10">
        <f t="shared" ref="I312:O312" si="97">SUM(I313:I323)</f>
        <v>0</v>
      </c>
      <c r="J312" s="10">
        <f t="shared" si="97"/>
        <v>0</v>
      </c>
      <c r="K312" s="10">
        <f t="shared" si="97"/>
        <v>0</v>
      </c>
      <c r="L312" s="10">
        <f t="shared" si="97"/>
        <v>0</v>
      </c>
      <c r="M312" s="10">
        <f t="shared" si="97"/>
        <v>0</v>
      </c>
      <c r="N312" s="10">
        <f t="shared" si="97"/>
        <v>0</v>
      </c>
      <c r="O312" s="10">
        <f t="shared" si="97"/>
        <v>0</v>
      </c>
      <c r="P312" s="48"/>
    </row>
    <row r="313" spans="1:17" s="8" customFormat="1" ht="14.25">
      <c r="A313" s="253"/>
      <c r="B313" s="254"/>
      <c r="C313" s="254"/>
      <c r="D313" s="255"/>
      <c r="E313" s="44" t="s">
        <v>9</v>
      </c>
      <c r="F313" s="29">
        <f t="shared" si="90"/>
        <v>0</v>
      </c>
      <c r="G313" s="27">
        <f t="shared" si="92"/>
        <v>0</v>
      </c>
      <c r="H313" s="29">
        <f t="shared" ref="H313:O316" si="98">H325+H337</f>
        <v>0</v>
      </c>
      <c r="I313" s="29">
        <f t="shared" si="98"/>
        <v>0</v>
      </c>
      <c r="J313" s="29">
        <f t="shared" si="98"/>
        <v>0</v>
      </c>
      <c r="K313" s="29">
        <f t="shared" si="98"/>
        <v>0</v>
      </c>
      <c r="L313" s="29">
        <f t="shared" si="98"/>
        <v>0</v>
      </c>
      <c r="M313" s="29">
        <f t="shared" si="98"/>
        <v>0</v>
      </c>
      <c r="N313" s="29">
        <f t="shared" si="98"/>
        <v>0</v>
      </c>
      <c r="O313" s="29">
        <f t="shared" si="98"/>
        <v>0</v>
      </c>
      <c r="P313" s="49"/>
    </row>
    <row r="314" spans="1:17" s="8" customFormat="1" ht="14.25">
      <c r="A314" s="253"/>
      <c r="B314" s="254"/>
      <c r="C314" s="254"/>
      <c r="D314" s="255"/>
      <c r="E314" s="44" t="s">
        <v>10</v>
      </c>
      <c r="F314" s="29">
        <f t="shared" si="90"/>
        <v>0</v>
      </c>
      <c r="G314" s="27">
        <f t="shared" si="92"/>
        <v>0</v>
      </c>
      <c r="H314" s="29">
        <f t="shared" si="98"/>
        <v>0</v>
      </c>
      <c r="I314" s="29">
        <f t="shared" si="98"/>
        <v>0</v>
      </c>
      <c r="J314" s="29">
        <f t="shared" si="98"/>
        <v>0</v>
      </c>
      <c r="K314" s="29">
        <f t="shared" si="98"/>
        <v>0</v>
      </c>
      <c r="L314" s="29">
        <f t="shared" si="98"/>
        <v>0</v>
      </c>
      <c r="M314" s="29">
        <f t="shared" si="98"/>
        <v>0</v>
      </c>
      <c r="N314" s="29">
        <f t="shared" si="98"/>
        <v>0</v>
      </c>
      <c r="O314" s="29">
        <f t="shared" si="98"/>
        <v>0</v>
      </c>
      <c r="P314" s="49"/>
    </row>
    <row r="315" spans="1:17" s="8" customFormat="1" ht="14.25">
      <c r="A315" s="253"/>
      <c r="B315" s="254"/>
      <c r="C315" s="254"/>
      <c r="D315" s="255"/>
      <c r="E315" s="44" t="s">
        <v>11</v>
      </c>
      <c r="F315" s="29">
        <f t="shared" si="90"/>
        <v>0</v>
      </c>
      <c r="G315" s="27">
        <f t="shared" si="92"/>
        <v>0</v>
      </c>
      <c r="H315" s="29">
        <f t="shared" si="98"/>
        <v>0</v>
      </c>
      <c r="I315" s="29">
        <f t="shared" si="98"/>
        <v>0</v>
      </c>
      <c r="J315" s="29">
        <f t="shared" si="98"/>
        <v>0</v>
      </c>
      <c r="K315" s="29">
        <f t="shared" si="98"/>
        <v>0</v>
      </c>
      <c r="L315" s="29">
        <f t="shared" si="98"/>
        <v>0</v>
      </c>
      <c r="M315" s="29">
        <f t="shared" si="98"/>
        <v>0</v>
      </c>
      <c r="N315" s="29">
        <f t="shared" si="98"/>
        <v>0</v>
      </c>
      <c r="O315" s="29">
        <f t="shared" si="98"/>
        <v>0</v>
      </c>
      <c r="P315" s="49"/>
    </row>
    <row r="316" spans="1:17" s="8" customFormat="1" ht="14.25">
      <c r="A316" s="253"/>
      <c r="B316" s="254"/>
      <c r="C316" s="254"/>
      <c r="D316" s="255"/>
      <c r="E316" s="44" t="s">
        <v>12</v>
      </c>
      <c r="F316" s="29">
        <f t="shared" ref="F316:F348" si="99">H316+J316+L316</f>
        <v>0</v>
      </c>
      <c r="G316" s="27">
        <f t="shared" si="92"/>
        <v>0</v>
      </c>
      <c r="H316" s="29">
        <f t="shared" si="98"/>
        <v>0</v>
      </c>
      <c r="I316" s="29">
        <f t="shared" si="98"/>
        <v>0</v>
      </c>
      <c r="J316" s="29">
        <f t="shared" si="98"/>
        <v>0</v>
      </c>
      <c r="K316" s="29">
        <f t="shared" si="98"/>
        <v>0</v>
      </c>
      <c r="L316" s="29">
        <f t="shared" si="98"/>
        <v>0</v>
      </c>
      <c r="M316" s="29">
        <f t="shared" si="98"/>
        <v>0</v>
      </c>
      <c r="N316" s="29">
        <f t="shared" si="98"/>
        <v>0</v>
      </c>
      <c r="O316" s="29">
        <f t="shared" si="98"/>
        <v>0</v>
      </c>
      <c r="P316" s="49"/>
    </row>
    <row r="317" spans="1:17" s="8" customFormat="1" ht="14.25">
      <c r="A317" s="253"/>
      <c r="B317" s="254"/>
      <c r="C317" s="254"/>
      <c r="D317" s="255"/>
      <c r="E317" s="44" t="s">
        <v>13</v>
      </c>
      <c r="F317" s="29">
        <f t="shared" si="99"/>
        <v>0</v>
      </c>
      <c r="G317" s="27">
        <f t="shared" si="92"/>
        <v>0</v>
      </c>
      <c r="H317" s="29">
        <f>H329+H341</f>
        <v>0</v>
      </c>
      <c r="I317" s="29">
        <f t="shared" ref="I317:O317" si="100">I329+I341</f>
        <v>0</v>
      </c>
      <c r="J317" s="29">
        <f t="shared" si="100"/>
        <v>0</v>
      </c>
      <c r="K317" s="29">
        <f t="shared" si="100"/>
        <v>0</v>
      </c>
      <c r="L317" s="29">
        <f t="shared" si="100"/>
        <v>0</v>
      </c>
      <c r="M317" s="29">
        <f t="shared" si="100"/>
        <v>0</v>
      </c>
      <c r="N317" s="29">
        <f t="shared" si="100"/>
        <v>0</v>
      </c>
      <c r="O317" s="29">
        <f t="shared" si="100"/>
        <v>0</v>
      </c>
      <c r="P317" s="49"/>
      <c r="Q317" s="42"/>
    </row>
    <row r="318" spans="1:17" s="8" customFormat="1" ht="14.25">
      <c r="A318" s="253"/>
      <c r="B318" s="254"/>
      <c r="C318" s="254"/>
      <c r="D318" s="255"/>
      <c r="E318" s="44" t="s">
        <v>55</v>
      </c>
      <c r="F318" s="29">
        <f t="shared" si="99"/>
        <v>0</v>
      </c>
      <c r="G318" s="27">
        <f t="shared" si="92"/>
        <v>0</v>
      </c>
      <c r="H318" s="29">
        <f t="shared" ref="H318:O318" si="101">H330+H342</f>
        <v>0</v>
      </c>
      <c r="I318" s="29">
        <f t="shared" si="101"/>
        <v>0</v>
      </c>
      <c r="J318" s="29">
        <f t="shared" si="101"/>
        <v>0</v>
      </c>
      <c r="K318" s="29">
        <f t="shared" si="101"/>
        <v>0</v>
      </c>
      <c r="L318" s="29">
        <f t="shared" si="101"/>
        <v>0</v>
      </c>
      <c r="M318" s="29">
        <f t="shared" si="101"/>
        <v>0</v>
      </c>
      <c r="N318" s="29">
        <f t="shared" si="101"/>
        <v>0</v>
      </c>
      <c r="O318" s="29">
        <f t="shared" si="101"/>
        <v>0</v>
      </c>
      <c r="P318" s="49"/>
      <c r="Q318" s="42"/>
    </row>
    <row r="319" spans="1:17" s="8" customFormat="1" ht="14.25">
      <c r="A319" s="253"/>
      <c r="B319" s="254"/>
      <c r="C319" s="254"/>
      <c r="D319" s="255"/>
      <c r="E319" s="44" t="s">
        <v>62</v>
      </c>
      <c r="F319" s="29">
        <f>H319+J319+L319</f>
        <v>4951.1000000000004</v>
      </c>
      <c r="G319" s="27">
        <f>I319+K319+M319+O319</f>
        <v>0</v>
      </c>
      <c r="H319" s="29">
        <f t="shared" ref="H319:O319" si="102">H331+H343</f>
        <v>4951.1000000000004</v>
      </c>
      <c r="I319" s="29">
        <f t="shared" si="102"/>
        <v>0</v>
      </c>
      <c r="J319" s="29">
        <f t="shared" si="102"/>
        <v>0</v>
      </c>
      <c r="K319" s="29">
        <f t="shared" si="102"/>
        <v>0</v>
      </c>
      <c r="L319" s="29">
        <f t="shared" si="102"/>
        <v>0</v>
      </c>
      <c r="M319" s="29">
        <f t="shared" si="102"/>
        <v>0</v>
      </c>
      <c r="N319" s="29">
        <f t="shared" si="102"/>
        <v>0</v>
      </c>
      <c r="O319" s="29">
        <f t="shared" si="102"/>
        <v>0</v>
      </c>
      <c r="P319" s="49"/>
      <c r="Q319" s="42"/>
    </row>
    <row r="320" spans="1:17" s="8" customFormat="1" ht="14.25">
      <c r="A320" s="253"/>
      <c r="B320" s="254"/>
      <c r="C320" s="254"/>
      <c r="D320" s="255"/>
      <c r="E320" s="44" t="s">
        <v>63</v>
      </c>
      <c r="F320" s="29">
        <f>H320+J320+L320</f>
        <v>0</v>
      </c>
      <c r="G320" s="27">
        <f>I320+K320+M320+O320</f>
        <v>0</v>
      </c>
      <c r="H320" s="29">
        <f t="shared" ref="H320:O320" si="103">H332+H344</f>
        <v>0</v>
      </c>
      <c r="I320" s="29">
        <f t="shared" si="103"/>
        <v>0</v>
      </c>
      <c r="J320" s="29">
        <f t="shared" si="103"/>
        <v>0</v>
      </c>
      <c r="K320" s="29">
        <f t="shared" si="103"/>
        <v>0</v>
      </c>
      <c r="L320" s="29">
        <f t="shared" si="103"/>
        <v>0</v>
      </c>
      <c r="M320" s="29">
        <f t="shared" si="103"/>
        <v>0</v>
      </c>
      <c r="N320" s="29">
        <f t="shared" si="103"/>
        <v>0</v>
      </c>
      <c r="O320" s="29">
        <f t="shared" si="103"/>
        <v>0</v>
      </c>
      <c r="P320" s="49"/>
      <c r="Q320" s="42"/>
    </row>
    <row r="321" spans="1:17" s="8" customFormat="1" ht="14.25">
      <c r="A321" s="253"/>
      <c r="B321" s="254"/>
      <c r="C321" s="254"/>
      <c r="D321" s="255"/>
      <c r="E321" s="44" t="s">
        <v>64</v>
      </c>
      <c r="F321" s="29">
        <f>H321+J321+L321</f>
        <v>0</v>
      </c>
      <c r="G321" s="27">
        <f>I321+K321+M321+O321</f>
        <v>0</v>
      </c>
      <c r="H321" s="29">
        <f t="shared" ref="H321:O321" si="104">H333+H345</f>
        <v>0</v>
      </c>
      <c r="I321" s="29">
        <f t="shared" si="104"/>
        <v>0</v>
      </c>
      <c r="J321" s="29">
        <f t="shared" si="104"/>
        <v>0</v>
      </c>
      <c r="K321" s="29">
        <f t="shared" si="104"/>
        <v>0</v>
      </c>
      <c r="L321" s="29">
        <f t="shared" si="104"/>
        <v>0</v>
      </c>
      <c r="M321" s="29">
        <f t="shared" si="104"/>
        <v>0</v>
      </c>
      <c r="N321" s="29">
        <f t="shared" si="104"/>
        <v>0</v>
      </c>
      <c r="O321" s="29">
        <f t="shared" si="104"/>
        <v>0</v>
      </c>
      <c r="P321" s="49"/>
      <c r="Q321" s="42"/>
    </row>
    <row r="322" spans="1:17" s="8" customFormat="1" ht="14.25">
      <c r="A322" s="253"/>
      <c r="B322" s="254"/>
      <c r="C322" s="254"/>
      <c r="D322" s="255"/>
      <c r="E322" s="44" t="s">
        <v>65</v>
      </c>
      <c r="F322" s="29">
        <f>H322+J322+L322</f>
        <v>430000</v>
      </c>
      <c r="G322" s="27">
        <f>I322+K322+M322+O322</f>
        <v>0</v>
      </c>
      <c r="H322" s="29">
        <f t="shared" ref="H322:O322" si="105">H334+H346</f>
        <v>430000</v>
      </c>
      <c r="I322" s="29">
        <f t="shared" si="105"/>
        <v>0</v>
      </c>
      <c r="J322" s="29">
        <f t="shared" si="105"/>
        <v>0</v>
      </c>
      <c r="K322" s="29">
        <f t="shared" si="105"/>
        <v>0</v>
      </c>
      <c r="L322" s="29">
        <f t="shared" si="105"/>
        <v>0</v>
      </c>
      <c r="M322" s="29">
        <f t="shared" si="105"/>
        <v>0</v>
      </c>
      <c r="N322" s="29">
        <f t="shared" si="105"/>
        <v>0</v>
      </c>
      <c r="O322" s="29">
        <f t="shared" si="105"/>
        <v>0</v>
      </c>
      <c r="P322" s="49"/>
      <c r="Q322" s="42"/>
    </row>
    <row r="323" spans="1:17" s="8" customFormat="1" ht="14.25">
      <c r="A323" s="266"/>
      <c r="B323" s="267"/>
      <c r="C323" s="267"/>
      <c r="D323" s="268"/>
      <c r="E323" s="44" t="s">
        <v>66</v>
      </c>
      <c r="F323" s="29">
        <f>H323+J323+L323</f>
        <v>418769.4</v>
      </c>
      <c r="G323" s="27">
        <f>I323+K323+M323+O323</f>
        <v>0</v>
      </c>
      <c r="H323" s="29">
        <f t="shared" ref="H323:O323" si="106">H335+H347</f>
        <v>418769.4</v>
      </c>
      <c r="I323" s="29">
        <f t="shared" si="106"/>
        <v>0</v>
      </c>
      <c r="J323" s="29">
        <f t="shared" si="106"/>
        <v>0</v>
      </c>
      <c r="K323" s="29">
        <f t="shared" si="106"/>
        <v>0</v>
      </c>
      <c r="L323" s="29">
        <f t="shared" si="106"/>
        <v>0</v>
      </c>
      <c r="M323" s="29">
        <f t="shared" si="106"/>
        <v>0</v>
      </c>
      <c r="N323" s="29">
        <f t="shared" si="106"/>
        <v>0</v>
      </c>
      <c r="O323" s="29">
        <f t="shared" si="106"/>
        <v>0</v>
      </c>
      <c r="P323" s="49"/>
      <c r="Q323" s="42"/>
    </row>
    <row r="324" spans="1:17" s="8" customFormat="1" ht="14.25">
      <c r="A324" s="250" t="s">
        <v>19</v>
      </c>
      <c r="B324" s="251"/>
      <c r="C324" s="251"/>
      <c r="D324" s="252"/>
      <c r="E324" s="37" t="s">
        <v>8</v>
      </c>
      <c r="F324" s="10">
        <f t="shared" si="99"/>
        <v>29951.1</v>
      </c>
      <c r="G324" s="10">
        <f t="shared" si="92"/>
        <v>0</v>
      </c>
      <c r="H324" s="10">
        <f>SUM(H325:H335)</f>
        <v>29951.1</v>
      </c>
      <c r="I324" s="10">
        <f t="shared" ref="I324:O324" si="107">SUM(I325:I335)</f>
        <v>0</v>
      </c>
      <c r="J324" s="10">
        <f t="shared" si="107"/>
        <v>0</v>
      </c>
      <c r="K324" s="10">
        <f t="shared" si="107"/>
        <v>0</v>
      </c>
      <c r="L324" s="10">
        <f t="shared" si="107"/>
        <v>0</v>
      </c>
      <c r="M324" s="10">
        <f t="shared" si="107"/>
        <v>0</v>
      </c>
      <c r="N324" s="10">
        <f t="shared" si="107"/>
        <v>0</v>
      </c>
      <c r="O324" s="10">
        <f t="shared" si="107"/>
        <v>0</v>
      </c>
      <c r="P324" s="49"/>
    </row>
    <row r="325" spans="1:17" s="8" customFormat="1" ht="14.25">
      <c r="A325" s="253"/>
      <c r="B325" s="254"/>
      <c r="C325" s="254"/>
      <c r="D325" s="255"/>
      <c r="E325" s="44" t="s">
        <v>9</v>
      </c>
      <c r="F325" s="29">
        <f t="shared" si="99"/>
        <v>0</v>
      </c>
      <c r="G325" s="27">
        <f t="shared" si="92"/>
        <v>0</v>
      </c>
      <c r="H325" s="27">
        <f t="shared" ref="H325:O327" si="108">H265+H289</f>
        <v>0</v>
      </c>
      <c r="I325" s="27">
        <f t="shared" si="108"/>
        <v>0</v>
      </c>
      <c r="J325" s="27">
        <f t="shared" si="108"/>
        <v>0</v>
      </c>
      <c r="K325" s="27">
        <f t="shared" si="108"/>
        <v>0</v>
      </c>
      <c r="L325" s="27">
        <f t="shared" si="108"/>
        <v>0</v>
      </c>
      <c r="M325" s="27">
        <f t="shared" si="108"/>
        <v>0</v>
      </c>
      <c r="N325" s="27">
        <f t="shared" si="108"/>
        <v>0</v>
      </c>
      <c r="O325" s="27">
        <f t="shared" si="108"/>
        <v>0</v>
      </c>
      <c r="P325" s="49"/>
    </row>
    <row r="326" spans="1:17" s="8" customFormat="1" ht="14.25">
      <c r="A326" s="253"/>
      <c r="B326" s="254"/>
      <c r="C326" s="254"/>
      <c r="D326" s="255"/>
      <c r="E326" s="44" t="s">
        <v>10</v>
      </c>
      <c r="F326" s="29">
        <f t="shared" si="99"/>
        <v>0</v>
      </c>
      <c r="G326" s="27">
        <f t="shared" si="92"/>
        <v>0</v>
      </c>
      <c r="H326" s="27">
        <f t="shared" si="108"/>
        <v>0</v>
      </c>
      <c r="I326" s="27">
        <f t="shared" si="108"/>
        <v>0</v>
      </c>
      <c r="J326" s="27">
        <f t="shared" si="108"/>
        <v>0</v>
      </c>
      <c r="K326" s="27">
        <f t="shared" si="108"/>
        <v>0</v>
      </c>
      <c r="L326" s="27">
        <f t="shared" si="108"/>
        <v>0</v>
      </c>
      <c r="M326" s="27">
        <f t="shared" si="108"/>
        <v>0</v>
      </c>
      <c r="N326" s="27">
        <f t="shared" si="108"/>
        <v>0</v>
      </c>
      <c r="O326" s="27">
        <f t="shared" si="108"/>
        <v>0</v>
      </c>
      <c r="P326" s="49"/>
    </row>
    <row r="327" spans="1:17" s="8" customFormat="1" ht="14.25">
      <c r="A327" s="253"/>
      <c r="B327" s="254"/>
      <c r="C327" s="254"/>
      <c r="D327" s="255"/>
      <c r="E327" s="44" t="s">
        <v>11</v>
      </c>
      <c r="F327" s="29">
        <f t="shared" si="99"/>
        <v>0</v>
      </c>
      <c r="G327" s="27">
        <f t="shared" si="92"/>
        <v>0</v>
      </c>
      <c r="H327" s="27">
        <f t="shared" si="108"/>
        <v>0</v>
      </c>
      <c r="I327" s="27">
        <f t="shared" si="108"/>
        <v>0</v>
      </c>
      <c r="J327" s="27">
        <f t="shared" si="108"/>
        <v>0</v>
      </c>
      <c r="K327" s="27">
        <f t="shared" si="108"/>
        <v>0</v>
      </c>
      <c r="L327" s="27">
        <f t="shared" si="108"/>
        <v>0</v>
      </c>
      <c r="M327" s="27">
        <f t="shared" si="108"/>
        <v>0</v>
      </c>
      <c r="N327" s="27">
        <f t="shared" si="108"/>
        <v>0</v>
      </c>
      <c r="O327" s="27">
        <f t="shared" si="108"/>
        <v>0</v>
      </c>
      <c r="P327" s="49"/>
    </row>
    <row r="328" spans="1:17" s="8" customFormat="1" ht="14.25">
      <c r="A328" s="253"/>
      <c r="B328" s="254"/>
      <c r="C328" s="254"/>
      <c r="D328" s="255"/>
      <c r="E328" s="44" t="s">
        <v>12</v>
      </c>
      <c r="F328" s="29">
        <f>H328+J328+L328</f>
        <v>0</v>
      </c>
      <c r="G328" s="27">
        <f t="shared" si="92"/>
        <v>0</v>
      </c>
      <c r="H328" s="27">
        <f t="shared" ref="H328:I330" si="109">H268+H292</f>
        <v>0</v>
      </c>
      <c r="I328" s="27">
        <f t="shared" si="109"/>
        <v>0</v>
      </c>
      <c r="J328" s="27">
        <f t="shared" ref="J328:O328" si="110">J268+J292</f>
        <v>0</v>
      </c>
      <c r="K328" s="27">
        <f t="shared" si="110"/>
        <v>0</v>
      </c>
      <c r="L328" s="27">
        <f t="shared" si="110"/>
        <v>0</v>
      </c>
      <c r="M328" s="27">
        <f t="shared" si="110"/>
        <v>0</v>
      </c>
      <c r="N328" s="27">
        <f t="shared" si="110"/>
        <v>0</v>
      </c>
      <c r="O328" s="27">
        <f t="shared" si="110"/>
        <v>0</v>
      </c>
      <c r="P328" s="49"/>
    </row>
    <row r="329" spans="1:17" s="8" customFormat="1" ht="14.25">
      <c r="A329" s="253"/>
      <c r="B329" s="254"/>
      <c r="C329" s="254"/>
      <c r="D329" s="255"/>
      <c r="E329" s="44" t="s">
        <v>13</v>
      </c>
      <c r="F329" s="29">
        <f t="shared" si="99"/>
        <v>0</v>
      </c>
      <c r="G329" s="27">
        <f t="shared" si="92"/>
        <v>0</v>
      </c>
      <c r="H329" s="27">
        <f>H269+H293</f>
        <v>0</v>
      </c>
      <c r="I329" s="27">
        <f t="shared" si="109"/>
        <v>0</v>
      </c>
      <c r="J329" s="27">
        <f t="shared" ref="J329:O330" si="111">J269+J293</f>
        <v>0</v>
      </c>
      <c r="K329" s="27">
        <f t="shared" si="111"/>
        <v>0</v>
      </c>
      <c r="L329" s="27">
        <f t="shared" si="111"/>
        <v>0</v>
      </c>
      <c r="M329" s="27">
        <f t="shared" si="111"/>
        <v>0</v>
      </c>
      <c r="N329" s="27">
        <f t="shared" si="111"/>
        <v>0</v>
      </c>
      <c r="O329" s="27">
        <f t="shared" si="111"/>
        <v>0</v>
      </c>
      <c r="P329" s="49"/>
    </row>
    <row r="330" spans="1:17" s="8" customFormat="1" ht="14.25">
      <c r="A330" s="72"/>
      <c r="B330" s="71"/>
      <c r="C330" s="71"/>
      <c r="D330" s="73"/>
      <c r="E330" s="44" t="s">
        <v>55</v>
      </c>
      <c r="F330" s="29">
        <f t="shared" si="99"/>
        <v>0</v>
      </c>
      <c r="G330" s="27">
        <f t="shared" si="92"/>
        <v>0</v>
      </c>
      <c r="H330" s="27">
        <f t="shared" si="109"/>
        <v>0</v>
      </c>
      <c r="I330" s="27">
        <f t="shared" si="109"/>
        <v>0</v>
      </c>
      <c r="J330" s="27">
        <f t="shared" si="111"/>
        <v>0</v>
      </c>
      <c r="K330" s="27">
        <f t="shared" si="111"/>
        <v>0</v>
      </c>
      <c r="L330" s="27">
        <f t="shared" si="111"/>
        <v>0</v>
      </c>
      <c r="M330" s="27">
        <f t="shared" si="111"/>
        <v>0</v>
      </c>
      <c r="N330" s="27">
        <f t="shared" si="111"/>
        <v>0</v>
      </c>
      <c r="O330" s="27">
        <f t="shared" si="111"/>
        <v>0</v>
      </c>
      <c r="P330" s="49"/>
    </row>
    <row r="331" spans="1:17" s="8" customFormat="1" ht="14.25">
      <c r="A331" s="72"/>
      <c r="B331" s="71"/>
      <c r="C331" s="71"/>
      <c r="D331" s="73"/>
      <c r="E331" s="44" t="s">
        <v>62</v>
      </c>
      <c r="F331" s="29">
        <f>H331+J331+L331</f>
        <v>4951.1000000000004</v>
      </c>
      <c r="G331" s="27">
        <f>I331+K331+M331+O331</f>
        <v>0</v>
      </c>
      <c r="H331" s="29">
        <f>H271+H295</f>
        <v>4951.1000000000004</v>
      </c>
      <c r="I331" s="29">
        <f t="shared" ref="I331:O331" si="112">I271+I295</f>
        <v>0</v>
      </c>
      <c r="J331" s="29">
        <f t="shared" si="112"/>
        <v>0</v>
      </c>
      <c r="K331" s="29">
        <f t="shared" si="112"/>
        <v>0</v>
      </c>
      <c r="L331" s="29">
        <f t="shared" si="112"/>
        <v>0</v>
      </c>
      <c r="M331" s="29">
        <f t="shared" si="112"/>
        <v>0</v>
      </c>
      <c r="N331" s="29">
        <f t="shared" si="112"/>
        <v>0</v>
      </c>
      <c r="O331" s="29">
        <f t="shared" si="112"/>
        <v>0</v>
      </c>
      <c r="P331" s="49"/>
    </row>
    <row r="332" spans="1:17" s="8" customFormat="1" ht="14.25">
      <c r="A332" s="72"/>
      <c r="B332" s="71"/>
      <c r="C332" s="71"/>
      <c r="D332" s="73"/>
      <c r="E332" s="44" t="s">
        <v>63</v>
      </c>
      <c r="F332" s="29">
        <f>H332+J332+L332</f>
        <v>0</v>
      </c>
      <c r="G332" s="27">
        <f>I332+K332+M332+O332</f>
        <v>0</v>
      </c>
      <c r="H332" s="29">
        <f>H272+H296</f>
        <v>0</v>
      </c>
      <c r="I332" s="29">
        <f t="shared" ref="I332:O332" si="113">I272+I296</f>
        <v>0</v>
      </c>
      <c r="J332" s="29">
        <f t="shared" si="113"/>
        <v>0</v>
      </c>
      <c r="K332" s="29">
        <f t="shared" si="113"/>
        <v>0</v>
      </c>
      <c r="L332" s="29">
        <f t="shared" si="113"/>
        <v>0</v>
      </c>
      <c r="M332" s="29">
        <f t="shared" si="113"/>
        <v>0</v>
      </c>
      <c r="N332" s="29">
        <f t="shared" si="113"/>
        <v>0</v>
      </c>
      <c r="O332" s="29">
        <f t="shared" si="113"/>
        <v>0</v>
      </c>
      <c r="P332" s="49"/>
    </row>
    <row r="333" spans="1:17" s="8" customFormat="1" ht="14.25">
      <c r="A333" s="72"/>
      <c r="B333" s="71"/>
      <c r="C333" s="71"/>
      <c r="D333" s="73"/>
      <c r="E333" s="44" t="s">
        <v>64</v>
      </c>
      <c r="F333" s="29">
        <f>H333+J333+L333</f>
        <v>0</v>
      </c>
      <c r="G333" s="27">
        <f>I333+K333+M333+O333</f>
        <v>0</v>
      </c>
      <c r="H333" s="29">
        <f>H273+H297</f>
        <v>0</v>
      </c>
      <c r="I333" s="29">
        <f t="shared" ref="I333:O333" si="114">I273+I297</f>
        <v>0</v>
      </c>
      <c r="J333" s="29">
        <f t="shared" si="114"/>
        <v>0</v>
      </c>
      <c r="K333" s="29">
        <f t="shared" si="114"/>
        <v>0</v>
      </c>
      <c r="L333" s="29">
        <f t="shared" si="114"/>
        <v>0</v>
      </c>
      <c r="M333" s="29">
        <f t="shared" si="114"/>
        <v>0</v>
      </c>
      <c r="N333" s="29">
        <f t="shared" si="114"/>
        <v>0</v>
      </c>
      <c r="O333" s="29">
        <f t="shared" si="114"/>
        <v>0</v>
      </c>
      <c r="P333" s="49"/>
    </row>
    <row r="334" spans="1:17" s="8" customFormat="1" ht="14.25">
      <c r="A334" s="72"/>
      <c r="B334" s="71"/>
      <c r="C334" s="71"/>
      <c r="D334" s="73"/>
      <c r="E334" s="44" t="s">
        <v>65</v>
      </c>
      <c r="F334" s="29">
        <f>H334+J334+L334</f>
        <v>25000</v>
      </c>
      <c r="G334" s="27">
        <f>I334+K334+M334+O334</f>
        <v>0</v>
      </c>
      <c r="H334" s="29">
        <f>H274+H298</f>
        <v>25000</v>
      </c>
      <c r="I334" s="29">
        <f t="shared" ref="I334:O334" si="115">I274+I298</f>
        <v>0</v>
      </c>
      <c r="J334" s="29">
        <f t="shared" si="115"/>
        <v>0</v>
      </c>
      <c r="K334" s="29">
        <f t="shared" si="115"/>
        <v>0</v>
      </c>
      <c r="L334" s="29">
        <f t="shared" si="115"/>
        <v>0</v>
      </c>
      <c r="M334" s="29">
        <f t="shared" si="115"/>
        <v>0</v>
      </c>
      <c r="N334" s="29">
        <f t="shared" si="115"/>
        <v>0</v>
      </c>
      <c r="O334" s="29">
        <f t="shared" si="115"/>
        <v>0</v>
      </c>
      <c r="P334" s="49"/>
    </row>
    <row r="335" spans="1:17" s="8" customFormat="1" ht="14.25">
      <c r="A335" s="72"/>
      <c r="B335" s="71"/>
      <c r="C335" s="71"/>
      <c r="D335" s="73"/>
      <c r="E335" s="44" t="s">
        <v>66</v>
      </c>
      <c r="F335" s="29">
        <f>H335+J335+L335</f>
        <v>0</v>
      </c>
      <c r="G335" s="27">
        <f>I335+K335+M335+O335</f>
        <v>0</v>
      </c>
      <c r="H335" s="29">
        <f>H275+H299</f>
        <v>0</v>
      </c>
      <c r="I335" s="29">
        <f t="shared" ref="I335:O335" si="116">I275+I299</f>
        <v>0</v>
      </c>
      <c r="J335" s="29">
        <f t="shared" si="116"/>
        <v>0</v>
      </c>
      <c r="K335" s="29">
        <f t="shared" si="116"/>
        <v>0</v>
      </c>
      <c r="L335" s="29">
        <f t="shared" si="116"/>
        <v>0</v>
      </c>
      <c r="M335" s="29">
        <f t="shared" si="116"/>
        <v>0</v>
      </c>
      <c r="N335" s="29">
        <f t="shared" si="116"/>
        <v>0</v>
      </c>
      <c r="O335" s="29">
        <f t="shared" si="116"/>
        <v>0</v>
      </c>
      <c r="P335" s="49"/>
    </row>
    <row r="336" spans="1:17" s="8" customFormat="1" ht="14.25">
      <c r="A336" s="250" t="s">
        <v>20</v>
      </c>
      <c r="B336" s="251"/>
      <c r="C336" s="251"/>
      <c r="D336" s="252"/>
      <c r="E336" s="37" t="s">
        <v>8</v>
      </c>
      <c r="F336" s="10">
        <f t="shared" si="99"/>
        <v>823769.4</v>
      </c>
      <c r="G336" s="10">
        <f t="shared" si="92"/>
        <v>0</v>
      </c>
      <c r="H336" s="10">
        <f>SUM(H337:H347)</f>
        <v>823769.4</v>
      </c>
      <c r="I336" s="10">
        <f t="shared" ref="I336:O336" si="117">SUM(I337:I347)</f>
        <v>0</v>
      </c>
      <c r="J336" s="10">
        <f t="shared" si="117"/>
        <v>0</v>
      </c>
      <c r="K336" s="10">
        <f t="shared" si="117"/>
        <v>0</v>
      </c>
      <c r="L336" s="10">
        <f t="shared" si="117"/>
        <v>0</v>
      </c>
      <c r="M336" s="10">
        <f t="shared" si="117"/>
        <v>0</v>
      </c>
      <c r="N336" s="10">
        <f t="shared" si="117"/>
        <v>0</v>
      </c>
      <c r="O336" s="10">
        <f t="shared" si="117"/>
        <v>0</v>
      </c>
      <c r="P336" s="49"/>
    </row>
    <row r="337" spans="1:16" s="8" customFormat="1" ht="14.25">
      <c r="A337" s="253"/>
      <c r="B337" s="254"/>
      <c r="C337" s="254"/>
      <c r="D337" s="255"/>
      <c r="E337" s="44" t="s">
        <v>9</v>
      </c>
      <c r="F337" s="29">
        <f t="shared" si="99"/>
        <v>0</v>
      </c>
      <c r="G337" s="27">
        <f t="shared" si="92"/>
        <v>0</v>
      </c>
      <c r="H337" s="27">
        <f t="shared" ref="H337:O342" si="118">H277+H301</f>
        <v>0</v>
      </c>
      <c r="I337" s="27">
        <f t="shared" si="118"/>
        <v>0</v>
      </c>
      <c r="J337" s="27">
        <f t="shared" si="118"/>
        <v>0</v>
      </c>
      <c r="K337" s="27">
        <f t="shared" si="118"/>
        <v>0</v>
      </c>
      <c r="L337" s="27">
        <f t="shared" si="118"/>
        <v>0</v>
      </c>
      <c r="M337" s="27">
        <f t="shared" si="118"/>
        <v>0</v>
      </c>
      <c r="N337" s="27">
        <f t="shared" si="118"/>
        <v>0</v>
      </c>
      <c r="O337" s="27">
        <f t="shared" si="118"/>
        <v>0</v>
      </c>
      <c r="P337" s="49"/>
    </row>
    <row r="338" spans="1:16" s="8" customFormat="1" ht="14.25">
      <c r="A338" s="253"/>
      <c r="B338" s="254"/>
      <c r="C338" s="254"/>
      <c r="D338" s="255"/>
      <c r="E338" s="44" t="s">
        <v>10</v>
      </c>
      <c r="F338" s="29">
        <f t="shared" si="99"/>
        <v>0</v>
      </c>
      <c r="G338" s="27">
        <f t="shared" si="92"/>
        <v>0</v>
      </c>
      <c r="H338" s="27">
        <f t="shared" si="118"/>
        <v>0</v>
      </c>
      <c r="I338" s="27">
        <f t="shared" si="118"/>
        <v>0</v>
      </c>
      <c r="J338" s="27">
        <f t="shared" si="118"/>
        <v>0</v>
      </c>
      <c r="K338" s="27">
        <f t="shared" si="118"/>
        <v>0</v>
      </c>
      <c r="L338" s="27">
        <f t="shared" si="118"/>
        <v>0</v>
      </c>
      <c r="M338" s="27">
        <f t="shared" si="118"/>
        <v>0</v>
      </c>
      <c r="N338" s="27">
        <f t="shared" si="118"/>
        <v>0</v>
      </c>
      <c r="O338" s="27">
        <f t="shared" si="118"/>
        <v>0</v>
      </c>
      <c r="P338" s="49"/>
    </row>
    <row r="339" spans="1:16" s="8" customFormat="1" ht="14.25">
      <c r="A339" s="253"/>
      <c r="B339" s="254"/>
      <c r="C339" s="254"/>
      <c r="D339" s="255"/>
      <c r="E339" s="44" t="s">
        <v>11</v>
      </c>
      <c r="F339" s="29">
        <f t="shared" si="99"/>
        <v>0</v>
      </c>
      <c r="G339" s="27">
        <f t="shared" si="92"/>
        <v>0</v>
      </c>
      <c r="H339" s="27">
        <f t="shared" si="118"/>
        <v>0</v>
      </c>
      <c r="I339" s="27">
        <f t="shared" si="118"/>
        <v>0</v>
      </c>
      <c r="J339" s="27">
        <f t="shared" si="118"/>
        <v>0</v>
      </c>
      <c r="K339" s="27">
        <f t="shared" si="118"/>
        <v>0</v>
      </c>
      <c r="L339" s="27">
        <f t="shared" si="118"/>
        <v>0</v>
      </c>
      <c r="M339" s="27">
        <f t="shared" si="118"/>
        <v>0</v>
      </c>
      <c r="N339" s="27">
        <f t="shared" si="118"/>
        <v>0</v>
      </c>
      <c r="O339" s="27">
        <f t="shared" si="118"/>
        <v>0</v>
      </c>
      <c r="P339" s="49"/>
    </row>
    <row r="340" spans="1:16" s="8" customFormat="1" ht="14.25">
      <c r="A340" s="253"/>
      <c r="B340" s="254"/>
      <c r="C340" s="254"/>
      <c r="D340" s="255"/>
      <c r="E340" s="44" t="s">
        <v>12</v>
      </c>
      <c r="F340" s="29">
        <f t="shared" si="99"/>
        <v>0</v>
      </c>
      <c r="G340" s="27">
        <f t="shared" si="92"/>
        <v>0</v>
      </c>
      <c r="H340" s="27">
        <f t="shared" si="118"/>
        <v>0</v>
      </c>
      <c r="I340" s="27">
        <f t="shared" si="118"/>
        <v>0</v>
      </c>
      <c r="J340" s="27">
        <f t="shared" si="118"/>
        <v>0</v>
      </c>
      <c r="K340" s="27">
        <f t="shared" si="118"/>
        <v>0</v>
      </c>
      <c r="L340" s="27">
        <f t="shared" si="118"/>
        <v>0</v>
      </c>
      <c r="M340" s="27">
        <f t="shared" si="118"/>
        <v>0</v>
      </c>
      <c r="N340" s="27">
        <f t="shared" si="118"/>
        <v>0</v>
      </c>
      <c r="O340" s="27">
        <f t="shared" si="118"/>
        <v>0</v>
      </c>
      <c r="P340" s="49"/>
    </row>
    <row r="341" spans="1:16" s="8" customFormat="1" ht="14.25">
      <c r="A341" s="253"/>
      <c r="B341" s="254"/>
      <c r="C341" s="254"/>
      <c r="D341" s="255"/>
      <c r="E341" s="44" t="s">
        <v>13</v>
      </c>
      <c r="F341" s="27">
        <f t="shared" si="99"/>
        <v>0</v>
      </c>
      <c r="G341" s="27">
        <f t="shared" si="92"/>
        <v>0</v>
      </c>
      <c r="H341" s="27">
        <f t="shared" si="118"/>
        <v>0</v>
      </c>
      <c r="I341" s="27">
        <f t="shared" si="118"/>
        <v>0</v>
      </c>
      <c r="J341" s="27">
        <f t="shared" si="118"/>
        <v>0</v>
      </c>
      <c r="K341" s="27">
        <f t="shared" si="118"/>
        <v>0</v>
      </c>
      <c r="L341" s="27">
        <f t="shared" si="118"/>
        <v>0</v>
      </c>
      <c r="M341" s="27">
        <f t="shared" si="118"/>
        <v>0</v>
      </c>
      <c r="N341" s="27">
        <f t="shared" si="118"/>
        <v>0</v>
      </c>
      <c r="O341" s="27">
        <f t="shared" si="118"/>
        <v>0</v>
      </c>
      <c r="P341" s="49"/>
    </row>
    <row r="342" spans="1:16" s="8" customFormat="1" ht="14.25">
      <c r="A342" s="72"/>
      <c r="B342" s="71"/>
      <c r="C342" s="71"/>
      <c r="D342" s="73"/>
      <c r="E342" s="44" t="s">
        <v>55</v>
      </c>
      <c r="F342" s="27">
        <f t="shared" si="99"/>
        <v>0</v>
      </c>
      <c r="G342" s="27">
        <f t="shared" si="92"/>
        <v>0</v>
      </c>
      <c r="H342" s="27">
        <f t="shared" si="118"/>
        <v>0</v>
      </c>
      <c r="I342" s="27">
        <f t="shared" ref="I342:O342" si="119">I282+I306</f>
        <v>0</v>
      </c>
      <c r="J342" s="27">
        <f t="shared" si="119"/>
        <v>0</v>
      </c>
      <c r="K342" s="27">
        <f t="shared" si="119"/>
        <v>0</v>
      </c>
      <c r="L342" s="27">
        <f t="shared" si="119"/>
        <v>0</v>
      </c>
      <c r="M342" s="27">
        <f t="shared" si="119"/>
        <v>0</v>
      </c>
      <c r="N342" s="27">
        <f t="shared" si="119"/>
        <v>0</v>
      </c>
      <c r="O342" s="27">
        <f t="shared" si="119"/>
        <v>0</v>
      </c>
      <c r="P342" s="49"/>
    </row>
    <row r="343" spans="1:16" s="8" customFormat="1" ht="14.25">
      <c r="A343" s="72"/>
      <c r="B343" s="71"/>
      <c r="C343" s="71"/>
      <c r="D343" s="73"/>
      <c r="E343" s="44" t="s">
        <v>62</v>
      </c>
      <c r="F343" s="27">
        <f>H343+J343+L343</f>
        <v>0</v>
      </c>
      <c r="G343" s="27">
        <f>I343+K343+M343+O343</f>
        <v>0</v>
      </c>
      <c r="H343" s="27">
        <f t="shared" ref="H343:O343" si="120">H283+H307</f>
        <v>0</v>
      </c>
      <c r="I343" s="27">
        <f t="shared" si="120"/>
        <v>0</v>
      </c>
      <c r="J343" s="27">
        <f t="shared" si="120"/>
        <v>0</v>
      </c>
      <c r="K343" s="27">
        <f t="shared" si="120"/>
        <v>0</v>
      </c>
      <c r="L343" s="27">
        <f t="shared" si="120"/>
        <v>0</v>
      </c>
      <c r="M343" s="27">
        <f t="shared" si="120"/>
        <v>0</v>
      </c>
      <c r="N343" s="27">
        <f t="shared" si="120"/>
        <v>0</v>
      </c>
      <c r="O343" s="27">
        <f t="shared" si="120"/>
        <v>0</v>
      </c>
      <c r="P343" s="48"/>
    </row>
    <row r="344" spans="1:16" s="8" customFormat="1" ht="14.25">
      <c r="A344" s="72"/>
      <c r="B344" s="71"/>
      <c r="C344" s="71"/>
      <c r="D344" s="73"/>
      <c r="E344" s="44" t="s">
        <v>63</v>
      </c>
      <c r="F344" s="27">
        <f>H344+J344+L344</f>
        <v>0</v>
      </c>
      <c r="G344" s="27">
        <f>I344+K344+M344+O344</f>
        <v>0</v>
      </c>
      <c r="H344" s="27">
        <f t="shared" ref="H344:O344" si="121">H284+H308</f>
        <v>0</v>
      </c>
      <c r="I344" s="27">
        <f t="shared" si="121"/>
        <v>0</v>
      </c>
      <c r="J344" s="27">
        <f t="shared" si="121"/>
        <v>0</v>
      </c>
      <c r="K344" s="27">
        <f t="shared" si="121"/>
        <v>0</v>
      </c>
      <c r="L344" s="27">
        <f t="shared" si="121"/>
        <v>0</v>
      </c>
      <c r="M344" s="27">
        <f t="shared" si="121"/>
        <v>0</v>
      </c>
      <c r="N344" s="27">
        <f t="shared" si="121"/>
        <v>0</v>
      </c>
      <c r="O344" s="27">
        <f t="shared" si="121"/>
        <v>0</v>
      </c>
      <c r="P344" s="48"/>
    </row>
    <row r="345" spans="1:16" s="8" customFormat="1" ht="14.25">
      <c r="A345" s="72"/>
      <c r="B345" s="71"/>
      <c r="C345" s="71"/>
      <c r="D345" s="73"/>
      <c r="E345" s="44" t="s">
        <v>64</v>
      </c>
      <c r="F345" s="27">
        <f>H345+J345+L345</f>
        <v>0</v>
      </c>
      <c r="G345" s="27">
        <f>I345+K345+M345+O345</f>
        <v>0</v>
      </c>
      <c r="H345" s="27">
        <f t="shared" ref="H345:O345" si="122">H285+H309</f>
        <v>0</v>
      </c>
      <c r="I345" s="27">
        <f t="shared" si="122"/>
        <v>0</v>
      </c>
      <c r="J345" s="27">
        <f t="shared" si="122"/>
        <v>0</v>
      </c>
      <c r="K345" s="27">
        <f t="shared" si="122"/>
        <v>0</v>
      </c>
      <c r="L345" s="27">
        <f t="shared" si="122"/>
        <v>0</v>
      </c>
      <c r="M345" s="27">
        <f t="shared" si="122"/>
        <v>0</v>
      </c>
      <c r="N345" s="27">
        <f t="shared" si="122"/>
        <v>0</v>
      </c>
      <c r="O345" s="27">
        <f t="shared" si="122"/>
        <v>0</v>
      </c>
      <c r="P345" s="48"/>
    </row>
    <row r="346" spans="1:16" s="8" customFormat="1" ht="14.25">
      <c r="A346" s="72"/>
      <c r="B346" s="71"/>
      <c r="C346" s="71"/>
      <c r="D346" s="73"/>
      <c r="E346" s="44" t="s">
        <v>65</v>
      </c>
      <c r="F346" s="27">
        <f>H346+J346+L346</f>
        <v>405000</v>
      </c>
      <c r="G346" s="27">
        <f>I346+K346+M346+O346</f>
        <v>0</v>
      </c>
      <c r="H346" s="27">
        <f t="shared" ref="H346:O346" si="123">H286+H310</f>
        <v>405000</v>
      </c>
      <c r="I346" s="27">
        <f t="shared" si="123"/>
        <v>0</v>
      </c>
      <c r="J346" s="27">
        <f t="shared" si="123"/>
        <v>0</v>
      </c>
      <c r="K346" s="27">
        <f t="shared" si="123"/>
        <v>0</v>
      </c>
      <c r="L346" s="27">
        <f t="shared" si="123"/>
        <v>0</v>
      </c>
      <c r="M346" s="27">
        <f t="shared" si="123"/>
        <v>0</v>
      </c>
      <c r="N346" s="27">
        <f t="shared" si="123"/>
        <v>0</v>
      </c>
      <c r="O346" s="27">
        <f t="shared" si="123"/>
        <v>0</v>
      </c>
      <c r="P346" s="48"/>
    </row>
    <row r="347" spans="1:16" s="8" customFormat="1" ht="14.25">
      <c r="A347" s="72"/>
      <c r="B347" s="71"/>
      <c r="C347" s="71"/>
      <c r="D347" s="73"/>
      <c r="E347" s="44" t="s">
        <v>66</v>
      </c>
      <c r="F347" s="27">
        <f>H347+J347+L347</f>
        <v>418769.4</v>
      </c>
      <c r="G347" s="27">
        <f>I347+K347+M347+O347</f>
        <v>0</v>
      </c>
      <c r="H347" s="27">
        <f t="shared" ref="H347:O347" si="124">H287+H311</f>
        <v>418769.4</v>
      </c>
      <c r="I347" s="27">
        <f t="shared" si="124"/>
        <v>0</v>
      </c>
      <c r="J347" s="27">
        <f t="shared" si="124"/>
        <v>0</v>
      </c>
      <c r="K347" s="27">
        <f t="shared" si="124"/>
        <v>0</v>
      </c>
      <c r="L347" s="27">
        <f t="shared" si="124"/>
        <v>0</v>
      </c>
      <c r="M347" s="27">
        <f t="shared" si="124"/>
        <v>0</v>
      </c>
      <c r="N347" s="27">
        <f t="shared" si="124"/>
        <v>0</v>
      </c>
      <c r="O347" s="27">
        <f t="shared" si="124"/>
        <v>0</v>
      </c>
      <c r="P347" s="48"/>
    </row>
    <row r="348" spans="1:16" s="8" customFormat="1" ht="14.25" customHeight="1">
      <c r="A348" s="297" t="s">
        <v>26</v>
      </c>
      <c r="B348" s="298"/>
      <c r="C348" s="298"/>
      <c r="D348" s="299"/>
      <c r="E348" s="37" t="s">
        <v>8</v>
      </c>
      <c r="F348" s="10">
        <f t="shared" si="99"/>
        <v>1591616.9702758754</v>
      </c>
      <c r="G348" s="10">
        <f t="shared" si="92"/>
        <v>282210.30000000005</v>
      </c>
      <c r="H348" s="10">
        <f>SUM(H349:H359)</f>
        <v>1339531.3702758753</v>
      </c>
      <c r="I348" s="10">
        <f t="shared" ref="I348:O348" si="125">SUM(I349:I359)</f>
        <v>30124.7</v>
      </c>
      <c r="J348" s="10">
        <f t="shared" si="125"/>
        <v>155734.5</v>
      </c>
      <c r="K348" s="10">
        <f t="shared" si="125"/>
        <v>155734.5</v>
      </c>
      <c r="L348" s="10">
        <f t="shared" si="125"/>
        <v>96351.1</v>
      </c>
      <c r="M348" s="10">
        <f t="shared" si="125"/>
        <v>96351.1</v>
      </c>
      <c r="N348" s="10">
        <f t="shared" si="125"/>
        <v>0</v>
      </c>
      <c r="O348" s="10">
        <f t="shared" si="125"/>
        <v>0</v>
      </c>
      <c r="P348" s="48"/>
    </row>
    <row r="349" spans="1:16" s="8" customFormat="1" ht="14.25" customHeight="1">
      <c r="A349" s="300"/>
      <c r="B349" s="301"/>
      <c r="C349" s="301"/>
      <c r="D349" s="302"/>
      <c r="E349" s="43" t="s">
        <v>9</v>
      </c>
      <c r="F349" s="29">
        <f t="shared" ref="F349:F354" si="126">SUM(H349+J349+L349)</f>
        <v>201081.1</v>
      </c>
      <c r="G349" s="29">
        <f t="shared" ref="G349:G354" si="127">I349+K349+M349</f>
        <v>201081.1</v>
      </c>
      <c r="H349" s="29">
        <f t="shared" ref="H349:O353" si="128">H361+H373</f>
        <v>1140.1000000000008</v>
      </c>
      <c r="I349" s="29">
        <f t="shared" si="128"/>
        <v>1140.1000000000008</v>
      </c>
      <c r="J349" s="29">
        <f t="shared" si="128"/>
        <v>155734.5</v>
      </c>
      <c r="K349" s="29">
        <f t="shared" si="128"/>
        <v>155734.5</v>
      </c>
      <c r="L349" s="29">
        <f t="shared" si="128"/>
        <v>44206.499999999993</v>
      </c>
      <c r="M349" s="29">
        <f t="shared" si="128"/>
        <v>44206.499999999993</v>
      </c>
      <c r="N349" s="29">
        <f t="shared" si="128"/>
        <v>0</v>
      </c>
      <c r="O349" s="29">
        <f t="shared" si="128"/>
        <v>0</v>
      </c>
      <c r="P349" s="49"/>
    </row>
    <row r="350" spans="1:16" s="8" customFormat="1" ht="14.25" customHeight="1">
      <c r="A350" s="300"/>
      <c r="B350" s="301"/>
      <c r="C350" s="301"/>
      <c r="D350" s="302"/>
      <c r="E350" s="43" t="s">
        <v>10</v>
      </c>
      <c r="F350" s="29">
        <f t="shared" si="126"/>
        <v>34024</v>
      </c>
      <c r="G350" s="29">
        <f t="shared" si="127"/>
        <v>34024</v>
      </c>
      <c r="H350" s="29">
        <f t="shared" si="128"/>
        <v>4364.7999999999993</v>
      </c>
      <c r="I350" s="29">
        <f t="shared" si="128"/>
        <v>4364.7999999999993</v>
      </c>
      <c r="J350" s="29">
        <f t="shared" si="128"/>
        <v>0</v>
      </c>
      <c r="K350" s="29">
        <f t="shared" si="128"/>
        <v>0</v>
      </c>
      <c r="L350" s="29">
        <f t="shared" si="128"/>
        <v>29659.200000000001</v>
      </c>
      <c r="M350" s="29">
        <f t="shared" si="128"/>
        <v>29659.200000000001</v>
      </c>
      <c r="N350" s="29">
        <f t="shared" si="128"/>
        <v>0</v>
      </c>
      <c r="O350" s="29">
        <f t="shared" si="128"/>
        <v>0</v>
      </c>
      <c r="P350" s="49"/>
    </row>
    <row r="351" spans="1:16" s="8" customFormat="1" ht="14.25" customHeight="1">
      <c r="A351" s="300"/>
      <c r="B351" s="301"/>
      <c r="C351" s="301"/>
      <c r="D351" s="302"/>
      <c r="E351" s="43" t="s">
        <v>11</v>
      </c>
      <c r="F351" s="29">
        <f t="shared" si="126"/>
        <v>22930.400000000001</v>
      </c>
      <c r="G351" s="29">
        <f t="shared" si="127"/>
        <v>22930.400000000001</v>
      </c>
      <c r="H351" s="29">
        <f t="shared" si="128"/>
        <v>445</v>
      </c>
      <c r="I351" s="29">
        <f t="shared" si="128"/>
        <v>445</v>
      </c>
      <c r="J351" s="29">
        <f t="shared" si="128"/>
        <v>0</v>
      </c>
      <c r="K351" s="29">
        <f t="shared" si="128"/>
        <v>0</v>
      </c>
      <c r="L351" s="29">
        <f t="shared" si="128"/>
        <v>22485.4</v>
      </c>
      <c r="M351" s="29">
        <f t="shared" si="128"/>
        <v>22485.4</v>
      </c>
      <c r="N351" s="29">
        <f t="shared" si="128"/>
        <v>0</v>
      </c>
      <c r="O351" s="29">
        <f t="shared" si="128"/>
        <v>0</v>
      </c>
      <c r="P351" s="49"/>
    </row>
    <row r="352" spans="1:16" s="8" customFormat="1" ht="14.25" customHeight="1">
      <c r="A352" s="300"/>
      <c r="B352" s="301"/>
      <c r="C352" s="301"/>
      <c r="D352" s="302"/>
      <c r="E352" s="43" t="s">
        <v>12</v>
      </c>
      <c r="F352" s="29">
        <f t="shared" si="126"/>
        <v>199.6</v>
      </c>
      <c r="G352" s="29">
        <f t="shared" si="127"/>
        <v>199.6</v>
      </c>
      <c r="H352" s="29">
        <f t="shared" si="128"/>
        <v>199.6</v>
      </c>
      <c r="I352" s="29">
        <f t="shared" si="128"/>
        <v>199.6</v>
      </c>
      <c r="J352" s="29">
        <f t="shared" si="128"/>
        <v>0</v>
      </c>
      <c r="K352" s="29">
        <f t="shared" si="128"/>
        <v>0</v>
      </c>
      <c r="L352" s="29">
        <f t="shared" si="128"/>
        <v>0</v>
      </c>
      <c r="M352" s="29">
        <f t="shared" si="128"/>
        <v>0</v>
      </c>
      <c r="N352" s="29">
        <f t="shared" si="128"/>
        <v>0</v>
      </c>
      <c r="O352" s="29">
        <f t="shared" si="128"/>
        <v>0</v>
      </c>
      <c r="P352" s="49"/>
    </row>
    <row r="353" spans="1:17" s="8" customFormat="1" ht="14.25" customHeight="1">
      <c r="A353" s="300"/>
      <c r="B353" s="301"/>
      <c r="C353" s="301"/>
      <c r="D353" s="302"/>
      <c r="E353" s="43" t="s">
        <v>13</v>
      </c>
      <c r="F353" s="29">
        <f t="shared" si="126"/>
        <v>21991.200000000001</v>
      </c>
      <c r="G353" s="29">
        <f t="shared" si="127"/>
        <v>21991.200000000001</v>
      </c>
      <c r="H353" s="29">
        <f t="shared" si="128"/>
        <v>21991.200000000001</v>
      </c>
      <c r="I353" s="29">
        <f t="shared" si="128"/>
        <v>21991.200000000001</v>
      </c>
      <c r="J353" s="29">
        <f t="shared" si="128"/>
        <v>0</v>
      </c>
      <c r="K353" s="29">
        <f t="shared" si="128"/>
        <v>0</v>
      </c>
      <c r="L353" s="29">
        <f t="shared" si="128"/>
        <v>0</v>
      </c>
      <c r="M353" s="29">
        <f t="shared" si="128"/>
        <v>0</v>
      </c>
      <c r="N353" s="29">
        <f t="shared" si="128"/>
        <v>0</v>
      </c>
      <c r="O353" s="29">
        <f t="shared" si="128"/>
        <v>0</v>
      </c>
      <c r="P353" s="49"/>
    </row>
    <row r="354" spans="1:17" s="8" customFormat="1" ht="14.25" customHeight="1">
      <c r="A354" s="300"/>
      <c r="B354" s="301"/>
      <c r="C354" s="301"/>
      <c r="D354" s="302"/>
      <c r="E354" s="43" t="s">
        <v>55</v>
      </c>
      <c r="F354" s="29">
        <f t="shared" si="126"/>
        <v>1984</v>
      </c>
      <c r="G354" s="29">
        <f t="shared" si="127"/>
        <v>1984</v>
      </c>
      <c r="H354" s="29">
        <f>H366+H378</f>
        <v>1984</v>
      </c>
      <c r="I354" s="29">
        <f t="shared" ref="I354:O354" si="129">I366+I378</f>
        <v>1984</v>
      </c>
      <c r="J354" s="29">
        <f t="shared" si="129"/>
        <v>0</v>
      </c>
      <c r="K354" s="29">
        <f t="shared" si="129"/>
        <v>0</v>
      </c>
      <c r="L354" s="29">
        <f t="shared" si="129"/>
        <v>0</v>
      </c>
      <c r="M354" s="29">
        <f t="shared" si="129"/>
        <v>0</v>
      </c>
      <c r="N354" s="29">
        <f t="shared" si="129"/>
        <v>0</v>
      </c>
      <c r="O354" s="29">
        <f t="shared" si="129"/>
        <v>0</v>
      </c>
      <c r="P354" s="49"/>
    </row>
    <row r="355" spans="1:17" s="8" customFormat="1" ht="14.25" customHeight="1">
      <c r="A355" s="300"/>
      <c r="B355" s="301"/>
      <c r="C355" s="301"/>
      <c r="D355" s="302"/>
      <c r="E355" s="43" t="s">
        <v>62</v>
      </c>
      <c r="F355" s="29">
        <f>SUM(H355+J355+L355)</f>
        <v>150866.9</v>
      </c>
      <c r="G355" s="29">
        <f>I355+K355+M355</f>
        <v>0</v>
      </c>
      <c r="H355" s="89">
        <f t="shared" ref="H355:O355" si="130">H367+H379</f>
        <v>150866.9</v>
      </c>
      <c r="I355" s="29">
        <f t="shared" si="130"/>
        <v>0</v>
      </c>
      <c r="J355" s="29">
        <f t="shared" si="130"/>
        <v>0</v>
      </c>
      <c r="K355" s="29">
        <f t="shared" si="130"/>
        <v>0</v>
      </c>
      <c r="L355" s="29">
        <f t="shared" si="130"/>
        <v>0</v>
      </c>
      <c r="M355" s="29">
        <f t="shared" si="130"/>
        <v>0</v>
      </c>
      <c r="N355" s="29">
        <f t="shared" si="130"/>
        <v>0</v>
      </c>
      <c r="O355" s="29">
        <f t="shared" si="130"/>
        <v>0</v>
      </c>
      <c r="P355" s="49"/>
    </row>
    <row r="356" spans="1:17" s="8" customFormat="1" ht="14.25" customHeight="1">
      <c r="A356" s="300"/>
      <c r="B356" s="301"/>
      <c r="C356" s="301"/>
      <c r="D356" s="302"/>
      <c r="E356" s="43" t="s">
        <v>63</v>
      </c>
      <c r="F356" s="29">
        <f>SUM(H356+J356+L356)</f>
        <v>167551.5</v>
      </c>
      <c r="G356" s="29">
        <f>I356+K356+M356</f>
        <v>0</v>
      </c>
      <c r="H356" s="89">
        <f t="shared" ref="H356:O356" si="131">H368+H380</f>
        <v>167551.5</v>
      </c>
      <c r="I356" s="29">
        <f t="shared" si="131"/>
        <v>0</v>
      </c>
      <c r="J356" s="29">
        <f t="shared" si="131"/>
        <v>0</v>
      </c>
      <c r="K356" s="29">
        <f t="shared" si="131"/>
        <v>0</v>
      </c>
      <c r="L356" s="29">
        <f t="shared" si="131"/>
        <v>0</v>
      </c>
      <c r="M356" s="29">
        <f t="shared" si="131"/>
        <v>0</v>
      </c>
      <c r="N356" s="29">
        <f t="shared" si="131"/>
        <v>0</v>
      </c>
      <c r="O356" s="29">
        <f t="shared" si="131"/>
        <v>0</v>
      </c>
      <c r="P356" s="49"/>
    </row>
    <row r="357" spans="1:17" s="8" customFormat="1" ht="14.25" customHeight="1">
      <c r="A357" s="300"/>
      <c r="B357" s="301"/>
      <c r="C357" s="301"/>
      <c r="D357" s="302"/>
      <c r="E357" s="43" t="s">
        <v>64</v>
      </c>
      <c r="F357" s="29">
        <f>SUM(H357+J357+L357)</f>
        <v>130189.7</v>
      </c>
      <c r="G357" s="29">
        <f>I357+K357+M357</f>
        <v>0</v>
      </c>
      <c r="H357" s="89">
        <f t="shared" ref="H357:O357" si="132">H369+H381</f>
        <v>130189.7</v>
      </c>
      <c r="I357" s="29">
        <f t="shared" si="132"/>
        <v>0</v>
      </c>
      <c r="J357" s="29">
        <f t="shared" si="132"/>
        <v>0</v>
      </c>
      <c r="K357" s="29">
        <f t="shared" si="132"/>
        <v>0</v>
      </c>
      <c r="L357" s="29">
        <f t="shared" si="132"/>
        <v>0</v>
      </c>
      <c r="M357" s="29">
        <f t="shared" si="132"/>
        <v>0</v>
      </c>
      <c r="N357" s="29">
        <f t="shared" si="132"/>
        <v>0</v>
      </c>
      <c r="O357" s="29">
        <f t="shared" si="132"/>
        <v>0</v>
      </c>
      <c r="P357" s="49"/>
    </row>
    <row r="358" spans="1:17" s="8" customFormat="1" ht="14.25" customHeight="1">
      <c r="A358" s="300"/>
      <c r="B358" s="301"/>
      <c r="C358" s="301"/>
      <c r="D358" s="302"/>
      <c r="E358" s="43" t="s">
        <v>65</v>
      </c>
      <c r="F358" s="29">
        <f>SUM(H358+J358+L358)</f>
        <v>442029.17027587531</v>
      </c>
      <c r="G358" s="29">
        <f>I358+K358+M358</f>
        <v>0</v>
      </c>
      <c r="H358" s="29">
        <f t="shared" ref="H358:O358" si="133">H370+H382</f>
        <v>442029.17027587531</v>
      </c>
      <c r="I358" s="29">
        <f t="shared" si="133"/>
        <v>0</v>
      </c>
      <c r="J358" s="29">
        <f t="shared" si="133"/>
        <v>0</v>
      </c>
      <c r="K358" s="29">
        <f t="shared" si="133"/>
        <v>0</v>
      </c>
      <c r="L358" s="29">
        <f t="shared" si="133"/>
        <v>0</v>
      </c>
      <c r="M358" s="29">
        <f t="shared" si="133"/>
        <v>0</v>
      </c>
      <c r="N358" s="29">
        <f t="shared" si="133"/>
        <v>0</v>
      </c>
      <c r="O358" s="29">
        <f t="shared" si="133"/>
        <v>0</v>
      </c>
      <c r="P358" s="49"/>
    </row>
    <row r="359" spans="1:17" s="8" customFormat="1" ht="14.25" customHeight="1">
      <c r="A359" s="303"/>
      <c r="B359" s="304"/>
      <c r="C359" s="304"/>
      <c r="D359" s="305"/>
      <c r="E359" s="43" t="s">
        <v>66</v>
      </c>
      <c r="F359" s="29">
        <f>SUM(H359+J359+L359)</f>
        <v>418769.4</v>
      </c>
      <c r="G359" s="29">
        <f>I359+K359+M359</f>
        <v>0</v>
      </c>
      <c r="H359" s="29">
        <f t="shared" ref="H359:O359" si="134">H371+H383</f>
        <v>418769.4</v>
      </c>
      <c r="I359" s="29">
        <f t="shared" si="134"/>
        <v>0</v>
      </c>
      <c r="J359" s="29">
        <f t="shared" si="134"/>
        <v>0</v>
      </c>
      <c r="K359" s="29">
        <f t="shared" si="134"/>
        <v>0</v>
      </c>
      <c r="L359" s="29">
        <f t="shared" si="134"/>
        <v>0</v>
      </c>
      <c r="M359" s="29">
        <f t="shared" si="134"/>
        <v>0</v>
      </c>
      <c r="N359" s="29">
        <f t="shared" si="134"/>
        <v>0</v>
      </c>
      <c r="O359" s="29">
        <f t="shared" si="134"/>
        <v>0</v>
      </c>
      <c r="P359" s="49"/>
    </row>
    <row r="360" spans="1:17" s="8" customFormat="1" ht="14.25" customHeight="1">
      <c r="A360" s="297" t="s">
        <v>19</v>
      </c>
      <c r="B360" s="298"/>
      <c r="C360" s="298"/>
      <c r="D360" s="299"/>
      <c r="E360" s="37" t="s">
        <v>8</v>
      </c>
      <c r="F360" s="10">
        <f>H360+J360+L360</f>
        <v>134435.70000000001</v>
      </c>
      <c r="G360" s="10">
        <f>I360+K360+M360+O360</f>
        <v>104484.6</v>
      </c>
      <c r="H360" s="10">
        <f>SUM(H361:H371)</f>
        <v>38084.6</v>
      </c>
      <c r="I360" s="10">
        <f t="shared" ref="I360:O360" si="135">SUM(I361:I371)</f>
        <v>8133.5</v>
      </c>
      <c r="J360" s="10">
        <f t="shared" si="135"/>
        <v>0</v>
      </c>
      <c r="K360" s="10">
        <f t="shared" si="135"/>
        <v>0</v>
      </c>
      <c r="L360" s="10">
        <f t="shared" si="135"/>
        <v>96351.1</v>
      </c>
      <c r="M360" s="10">
        <f t="shared" si="135"/>
        <v>96351.1</v>
      </c>
      <c r="N360" s="10">
        <f t="shared" si="135"/>
        <v>0</v>
      </c>
      <c r="O360" s="10">
        <f t="shared" si="135"/>
        <v>0</v>
      </c>
      <c r="P360" s="49"/>
    </row>
    <row r="361" spans="1:17" s="8" customFormat="1" ht="14.25" customHeight="1">
      <c r="A361" s="300"/>
      <c r="B361" s="301"/>
      <c r="C361" s="301"/>
      <c r="D361" s="302"/>
      <c r="E361" s="44" t="s">
        <v>9</v>
      </c>
      <c r="F361" s="18">
        <f t="shared" ref="F361:F366" si="136">SUM(H361+J361+L361)</f>
        <v>45346.599999999991</v>
      </c>
      <c r="G361" s="18">
        <f>I361+K361+M361+O361</f>
        <v>45346.599999999991</v>
      </c>
      <c r="H361" s="18">
        <f t="shared" ref="H361:O366" si="137">H239+H325</f>
        <v>1140.1000000000008</v>
      </c>
      <c r="I361" s="18">
        <f t="shared" si="137"/>
        <v>1140.1000000000008</v>
      </c>
      <c r="J361" s="18">
        <f t="shared" si="137"/>
        <v>0</v>
      </c>
      <c r="K361" s="18">
        <f t="shared" si="137"/>
        <v>0</v>
      </c>
      <c r="L361" s="18">
        <f t="shared" si="137"/>
        <v>44206.499999999993</v>
      </c>
      <c r="M361" s="18">
        <f t="shared" si="137"/>
        <v>44206.499999999993</v>
      </c>
      <c r="N361" s="18">
        <f t="shared" si="137"/>
        <v>0</v>
      </c>
      <c r="O361" s="18">
        <f t="shared" si="137"/>
        <v>0</v>
      </c>
      <c r="P361" s="49"/>
    </row>
    <row r="362" spans="1:17" s="8" customFormat="1" ht="14.25" customHeight="1">
      <c r="A362" s="300"/>
      <c r="B362" s="301"/>
      <c r="C362" s="301"/>
      <c r="D362" s="302"/>
      <c r="E362" s="44" t="s">
        <v>10</v>
      </c>
      <c r="F362" s="18">
        <f t="shared" si="136"/>
        <v>34024</v>
      </c>
      <c r="G362" s="18">
        <f t="shared" ref="G362:G376" si="138">I362+K362+M362+O362</f>
        <v>34024</v>
      </c>
      <c r="H362" s="18">
        <f t="shared" si="137"/>
        <v>4364.7999999999993</v>
      </c>
      <c r="I362" s="18">
        <f t="shared" si="137"/>
        <v>4364.7999999999993</v>
      </c>
      <c r="J362" s="18">
        <f t="shared" si="137"/>
        <v>0</v>
      </c>
      <c r="K362" s="18">
        <f t="shared" si="137"/>
        <v>0</v>
      </c>
      <c r="L362" s="18">
        <f t="shared" si="137"/>
        <v>29659.200000000001</v>
      </c>
      <c r="M362" s="18">
        <f t="shared" si="137"/>
        <v>29659.200000000001</v>
      </c>
      <c r="N362" s="18">
        <f t="shared" si="137"/>
        <v>0</v>
      </c>
      <c r="O362" s="18">
        <f t="shared" si="137"/>
        <v>0</v>
      </c>
      <c r="P362" s="49"/>
    </row>
    <row r="363" spans="1:17" s="8" customFormat="1" ht="14.25" customHeight="1">
      <c r="A363" s="300"/>
      <c r="B363" s="301"/>
      <c r="C363" s="301"/>
      <c r="D363" s="302"/>
      <c r="E363" s="44" t="s">
        <v>11</v>
      </c>
      <c r="F363" s="18">
        <f t="shared" si="136"/>
        <v>22930.400000000001</v>
      </c>
      <c r="G363" s="18">
        <f t="shared" si="138"/>
        <v>22930.400000000001</v>
      </c>
      <c r="H363" s="18">
        <f t="shared" si="137"/>
        <v>445</v>
      </c>
      <c r="I363" s="18">
        <f t="shared" si="137"/>
        <v>445</v>
      </c>
      <c r="J363" s="18">
        <f t="shared" si="137"/>
        <v>0</v>
      </c>
      <c r="K363" s="18">
        <f t="shared" si="137"/>
        <v>0</v>
      </c>
      <c r="L363" s="18">
        <f t="shared" si="137"/>
        <v>22485.4</v>
      </c>
      <c r="M363" s="18">
        <f t="shared" si="137"/>
        <v>22485.4</v>
      </c>
      <c r="N363" s="18">
        <f t="shared" si="137"/>
        <v>0</v>
      </c>
      <c r="O363" s="18">
        <f t="shared" si="137"/>
        <v>0</v>
      </c>
      <c r="P363" s="49"/>
    </row>
    <row r="364" spans="1:17" s="8" customFormat="1" ht="14.25" customHeight="1">
      <c r="A364" s="300"/>
      <c r="B364" s="301"/>
      <c r="C364" s="301"/>
      <c r="D364" s="302"/>
      <c r="E364" s="44" t="s">
        <v>12</v>
      </c>
      <c r="F364" s="18">
        <f t="shared" si="136"/>
        <v>199.6</v>
      </c>
      <c r="G364" s="18">
        <f t="shared" si="138"/>
        <v>199.6</v>
      </c>
      <c r="H364" s="18">
        <f t="shared" si="137"/>
        <v>199.6</v>
      </c>
      <c r="I364" s="18">
        <f t="shared" si="137"/>
        <v>199.6</v>
      </c>
      <c r="J364" s="18">
        <f t="shared" si="137"/>
        <v>0</v>
      </c>
      <c r="K364" s="18">
        <f t="shared" si="137"/>
        <v>0</v>
      </c>
      <c r="L364" s="18">
        <f t="shared" si="137"/>
        <v>0</v>
      </c>
      <c r="M364" s="18">
        <f t="shared" si="137"/>
        <v>0</v>
      </c>
      <c r="N364" s="18">
        <f t="shared" si="137"/>
        <v>0</v>
      </c>
      <c r="O364" s="18">
        <f t="shared" si="137"/>
        <v>0</v>
      </c>
      <c r="P364" s="49"/>
    </row>
    <row r="365" spans="1:17" s="8" customFormat="1" ht="14.25" customHeight="1">
      <c r="A365" s="300"/>
      <c r="B365" s="301"/>
      <c r="C365" s="301"/>
      <c r="D365" s="302"/>
      <c r="E365" s="44" t="s">
        <v>13</v>
      </c>
      <c r="F365" s="18">
        <f t="shared" si="136"/>
        <v>0</v>
      </c>
      <c r="G365" s="18">
        <f t="shared" si="138"/>
        <v>0</v>
      </c>
      <c r="H365" s="18">
        <f t="shared" si="137"/>
        <v>0</v>
      </c>
      <c r="I365" s="18">
        <f t="shared" si="137"/>
        <v>0</v>
      </c>
      <c r="J365" s="18">
        <f t="shared" si="137"/>
        <v>0</v>
      </c>
      <c r="K365" s="18">
        <f t="shared" si="137"/>
        <v>0</v>
      </c>
      <c r="L365" s="18">
        <f t="shared" si="137"/>
        <v>0</v>
      </c>
      <c r="M365" s="18">
        <f t="shared" si="137"/>
        <v>0</v>
      </c>
      <c r="N365" s="18">
        <f t="shared" si="137"/>
        <v>0</v>
      </c>
      <c r="O365" s="18">
        <f t="shared" si="137"/>
        <v>0</v>
      </c>
      <c r="P365" s="49"/>
      <c r="Q365" s="42"/>
    </row>
    <row r="366" spans="1:17" s="8" customFormat="1" ht="14.25" customHeight="1">
      <c r="A366" s="300"/>
      <c r="B366" s="301"/>
      <c r="C366" s="301"/>
      <c r="D366" s="302"/>
      <c r="E366" s="44" t="s">
        <v>55</v>
      </c>
      <c r="F366" s="18">
        <f t="shared" si="136"/>
        <v>1984</v>
      </c>
      <c r="G366" s="18">
        <f t="shared" ref="G366:G371" si="139">I366+K366+M366+O366</f>
        <v>1984</v>
      </c>
      <c r="H366" s="18">
        <f t="shared" si="137"/>
        <v>1984</v>
      </c>
      <c r="I366" s="18">
        <f t="shared" si="137"/>
        <v>1984</v>
      </c>
      <c r="J366" s="18">
        <f t="shared" si="137"/>
        <v>0</v>
      </c>
      <c r="K366" s="18">
        <f t="shared" si="137"/>
        <v>0</v>
      </c>
      <c r="L366" s="18">
        <f t="shared" si="137"/>
        <v>0</v>
      </c>
      <c r="M366" s="18">
        <f t="shared" si="137"/>
        <v>0</v>
      </c>
      <c r="N366" s="18">
        <f t="shared" si="137"/>
        <v>0</v>
      </c>
      <c r="O366" s="18">
        <f t="shared" si="137"/>
        <v>0</v>
      </c>
      <c r="P366" s="49"/>
    </row>
    <row r="367" spans="1:17" s="8" customFormat="1" ht="14.25" customHeight="1">
      <c r="A367" s="300"/>
      <c r="B367" s="301"/>
      <c r="C367" s="301"/>
      <c r="D367" s="302"/>
      <c r="E367" s="44" t="s">
        <v>62</v>
      </c>
      <c r="F367" s="18">
        <f>SUM(H367+J367+L367)</f>
        <v>4951.1000000000004</v>
      </c>
      <c r="G367" s="18">
        <f t="shared" si="139"/>
        <v>0</v>
      </c>
      <c r="H367" s="18">
        <f t="shared" ref="H367:O367" si="140">H245+H331</f>
        <v>4951.1000000000004</v>
      </c>
      <c r="I367" s="18">
        <f t="shared" si="140"/>
        <v>0</v>
      </c>
      <c r="J367" s="18">
        <f t="shared" si="140"/>
        <v>0</v>
      </c>
      <c r="K367" s="18">
        <f t="shared" si="140"/>
        <v>0</v>
      </c>
      <c r="L367" s="18">
        <f t="shared" si="140"/>
        <v>0</v>
      </c>
      <c r="M367" s="18">
        <f t="shared" si="140"/>
        <v>0</v>
      </c>
      <c r="N367" s="18">
        <f t="shared" si="140"/>
        <v>0</v>
      </c>
      <c r="O367" s="18">
        <f t="shared" si="140"/>
        <v>0</v>
      </c>
      <c r="P367" s="49"/>
    </row>
    <row r="368" spans="1:17" s="8" customFormat="1" ht="14.25" customHeight="1">
      <c r="A368" s="300"/>
      <c r="B368" s="301"/>
      <c r="C368" s="301"/>
      <c r="D368" s="302"/>
      <c r="E368" s="44" t="s">
        <v>63</v>
      </c>
      <c r="F368" s="18">
        <f>SUM(H368+J368+L368)</f>
        <v>0</v>
      </c>
      <c r="G368" s="18">
        <f t="shared" si="139"/>
        <v>0</v>
      </c>
      <c r="H368" s="18">
        <f t="shared" ref="H368:O368" si="141">H246+H332</f>
        <v>0</v>
      </c>
      <c r="I368" s="18">
        <f t="shared" si="141"/>
        <v>0</v>
      </c>
      <c r="J368" s="18">
        <f t="shared" si="141"/>
        <v>0</v>
      </c>
      <c r="K368" s="18">
        <f t="shared" si="141"/>
        <v>0</v>
      </c>
      <c r="L368" s="18">
        <f t="shared" si="141"/>
        <v>0</v>
      </c>
      <c r="M368" s="18">
        <f t="shared" si="141"/>
        <v>0</v>
      </c>
      <c r="N368" s="18">
        <f t="shared" si="141"/>
        <v>0</v>
      </c>
      <c r="O368" s="18">
        <f t="shared" si="141"/>
        <v>0</v>
      </c>
      <c r="P368" s="49"/>
    </row>
    <row r="369" spans="1:16" s="8" customFormat="1" ht="14.25" customHeight="1">
      <c r="A369" s="300"/>
      <c r="B369" s="301"/>
      <c r="C369" s="301"/>
      <c r="D369" s="302"/>
      <c r="E369" s="44" t="s">
        <v>64</v>
      </c>
      <c r="F369" s="18">
        <f>SUM(H369+J369+L369)</f>
        <v>0</v>
      </c>
      <c r="G369" s="18">
        <f t="shared" si="139"/>
        <v>0</v>
      </c>
      <c r="H369" s="18">
        <f t="shared" ref="H369:O369" si="142">H247+H333</f>
        <v>0</v>
      </c>
      <c r="I369" s="18">
        <f t="shared" si="142"/>
        <v>0</v>
      </c>
      <c r="J369" s="18">
        <f t="shared" si="142"/>
        <v>0</v>
      </c>
      <c r="K369" s="18">
        <f t="shared" si="142"/>
        <v>0</v>
      </c>
      <c r="L369" s="18">
        <f t="shared" si="142"/>
        <v>0</v>
      </c>
      <c r="M369" s="18">
        <f t="shared" si="142"/>
        <v>0</v>
      </c>
      <c r="N369" s="18">
        <f t="shared" si="142"/>
        <v>0</v>
      </c>
      <c r="O369" s="18">
        <f t="shared" si="142"/>
        <v>0</v>
      </c>
      <c r="P369" s="49"/>
    </row>
    <row r="370" spans="1:16" s="8" customFormat="1" ht="14.25" customHeight="1">
      <c r="A370" s="300"/>
      <c r="B370" s="301"/>
      <c r="C370" s="301"/>
      <c r="D370" s="302"/>
      <c r="E370" s="44" t="s">
        <v>65</v>
      </c>
      <c r="F370" s="18">
        <f>SUM(H370+J370+L370)</f>
        <v>25000</v>
      </c>
      <c r="G370" s="18">
        <f t="shared" si="139"/>
        <v>0</v>
      </c>
      <c r="H370" s="18">
        <f t="shared" ref="H370:O370" si="143">H248+H334</f>
        <v>25000</v>
      </c>
      <c r="I370" s="18">
        <f t="shared" si="143"/>
        <v>0</v>
      </c>
      <c r="J370" s="18">
        <f t="shared" si="143"/>
        <v>0</v>
      </c>
      <c r="K370" s="18">
        <f t="shared" si="143"/>
        <v>0</v>
      </c>
      <c r="L370" s="18">
        <f t="shared" si="143"/>
        <v>0</v>
      </c>
      <c r="M370" s="18">
        <f t="shared" si="143"/>
        <v>0</v>
      </c>
      <c r="N370" s="18">
        <f t="shared" si="143"/>
        <v>0</v>
      </c>
      <c r="O370" s="18">
        <f t="shared" si="143"/>
        <v>0</v>
      </c>
      <c r="P370" s="49"/>
    </row>
    <row r="371" spans="1:16" s="8" customFormat="1" ht="14.25" customHeight="1">
      <c r="A371" s="303"/>
      <c r="B371" s="304"/>
      <c r="C371" s="304"/>
      <c r="D371" s="305"/>
      <c r="E371" s="44" t="s">
        <v>66</v>
      </c>
      <c r="F371" s="18">
        <f>SUM(H371+J371+L371)</f>
        <v>0</v>
      </c>
      <c r="G371" s="18">
        <f t="shared" si="139"/>
        <v>0</v>
      </c>
      <c r="H371" s="18">
        <f t="shared" ref="H371:O371" si="144">H249+H335</f>
        <v>0</v>
      </c>
      <c r="I371" s="18">
        <f t="shared" si="144"/>
        <v>0</v>
      </c>
      <c r="J371" s="18">
        <f t="shared" si="144"/>
        <v>0</v>
      </c>
      <c r="K371" s="18">
        <f t="shared" si="144"/>
        <v>0</v>
      </c>
      <c r="L371" s="18">
        <f t="shared" si="144"/>
        <v>0</v>
      </c>
      <c r="M371" s="18">
        <f t="shared" si="144"/>
        <v>0</v>
      </c>
      <c r="N371" s="18">
        <f t="shared" si="144"/>
        <v>0</v>
      </c>
      <c r="O371" s="18">
        <f t="shared" si="144"/>
        <v>0</v>
      </c>
      <c r="P371" s="49"/>
    </row>
    <row r="372" spans="1:16" s="8" customFormat="1" ht="14.25" customHeight="1">
      <c r="A372" s="315" t="s">
        <v>20</v>
      </c>
      <c r="B372" s="316"/>
      <c r="C372" s="316"/>
      <c r="D372" s="316"/>
      <c r="E372" s="41" t="s">
        <v>8</v>
      </c>
      <c r="F372" s="18">
        <f>H372+J372+L372</f>
        <v>1457181.2702758755</v>
      </c>
      <c r="G372" s="18">
        <f>I372+K372+M372+O372</f>
        <v>177725.7</v>
      </c>
      <c r="H372" s="18">
        <f>SUM(H373:H383)</f>
        <v>1301446.7702758755</v>
      </c>
      <c r="I372" s="18">
        <f t="shared" ref="I372:O372" si="145">SUM(I373:I383)</f>
        <v>21991.200000000001</v>
      </c>
      <c r="J372" s="18">
        <f t="shared" si="145"/>
        <v>155734.5</v>
      </c>
      <c r="K372" s="18">
        <f t="shared" si="145"/>
        <v>155734.5</v>
      </c>
      <c r="L372" s="18">
        <f t="shared" si="145"/>
        <v>0</v>
      </c>
      <c r="M372" s="18">
        <f t="shared" si="145"/>
        <v>0</v>
      </c>
      <c r="N372" s="18">
        <f t="shared" si="145"/>
        <v>0</v>
      </c>
      <c r="O372" s="18">
        <f t="shared" si="145"/>
        <v>0</v>
      </c>
      <c r="P372" s="49"/>
    </row>
    <row r="373" spans="1:16" s="8" customFormat="1" ht="14.25" customHeight="1">
      <c r="A373" s="315"/>
      <c r="B373" s="316"/>
      <c r="C373" s="316"/>
      <c r="D373" s="316"/>
      <c r="E373" s="44" t="s">
        <v>9</v>
      </c>
      <c r="F373" s="27">
        <f t="shared" ref="F373:F378" si="146">SUM(H373+J373+L373)</f>
        <v>155734.5</v>
      </c>
      <c r="G373" s="18">
        <f t="shared" si="138"/>
        <v>155734.5</v>
      </c>
      <c r="H373" s="27">
        <f t="shared" ref="H373:O378" si="147">H251+H337</f>
        <v>0</v>
      </c>
      <c r="I373" s="27">
        <f t="shared" si="147"/>
        <v>0</v>
      </c>
      <c r="J373" s="27">
        <f t="shared" si="147"/>
        <v>155734.5</v>
      </c>
      <c r="K373" s="27">
        <f t="shared" si="147"/>
        <v>155734.5</v>
      </c>
      <c r="L373" s="27">
        <f t="shared" si="147"/>
        <v>0</v>
      </c>
      <c r="M373" s="27">
        <f t="shared" si="147"/>
        <v>0</v>
      </c>
      <c r="N373" s="27">
        <f t="shared" si="147"/>
        <v>0</v>
      </c>
      <c r="O373" s="27">
        <f t="shared" si="147"/>
        <v>0</v>
      </c>
      <c r="P373" s="49"/>
    </row>
    <row r="374" spans="1:16" s="8" customFormat="1" ht="14.25" customHeight="1">
      <c r="A374" s="315"/>
      <c r="B374" s="316"/>
      <c r="C374" s="316"/>
      <c r="D374" s="316"/>
      <c r="E374" s="44" t="s">
        <v>10</v>
      </c>
      <c r="F374" s="27">
        <f t="shared" si="146"/>
        <v>0</v>
      </c>
      <c r="G374" s="18">
        <f t="shared" si="138"/>
        <v>0</v>
      </c>
      <c r="H374" s="27">
        <f t="shared" si="147"/>
        <v>0</v>
      </c>
      <c r="I374" s="27">
        <f t="shared" si="147"/>
        <v>0</v>
      </c>
      <c r="J374" s="27">
        <f t="shared" si="147"/>
        <v>0</v>
      </c>
      <c r="K374" s="27">
        <f t="shared" si="147"/>
        <v>0</v>
      </c>
      <c r="L374" s="27">
        <f t="shared" si="147"/>
        <v>0</v>
      </c>
      <c r="M374" s="27">
        <f t="shared" si="147"/>
        <v>0</v>
      </c>
      <c r="N374" s="27">
        <f t="shared" si="147"/>
        <v>0</v>
      </c>
      <c r="O374" s="27">
        <f t="shared" si="147"/>
        <v>0</v>
      </c>
      <c r="P374" s="49"/>
    </row>
    <row r="375" spans="1:16" s="8" customFormat="1" ht="14.25" customHeight="1">
      <c r="A375" s="315"/>
      <c r="B375" s="316"/>
      <c r="C375" s="316"/>
      <c r="D375" s="316"/>
      <c r="E375" s="44" t="s">
        <v>11</v>
      </c>
      <c r="F375" s="27">
        <f t="shared" si="146"/>
        <v>0</v>
      </c>
      <c r="G375" s="18">
        <f t="shared" si="138"/>
        <v>0</v>
      </c>
      <c r="H375" s="27">
        <f t="shared" si="147"/>
        <v>0</v>
      </c>
      <c r="I375" s="27">
        <f t="shared" si="147"/>
        <v>0</v>
      </c>
      <c r="J375" s="27">
        <f t="shared" si="147"/>
        <v>0</v>
      </c>
      <c r="K375" s="27">
        <f t="shared" si="147"/>
        <v>0</v>
      </c>
      <c r="L375" s="27">
        <f t="shared" si="147"/>
        <v>0</v>
      </c>
      <c r="M375" s="27">
        <f t="shared" si="147"/>
        <v>0</v>
      </c>
      <c r="N375" s="27">
        <f t="shared" si="147"/>
        <v>0</v>
      </c>
      <c r="O375" s="27">
        <f t="shared" si="147"/>
        <v>0</v>
      </c>
      <c r="P375" s="49"/>
    </row>
    <row r="376" spans="1:16" s="8" customFormat="1" ht="14.25" customHeight="1">
      <c r="A376" s="315"/>
      <c r="B376" s="316"/>
      <c r="C376" s="316"/>
      <c r="D376" s="316"/>
      <c r="E376" s="44" t="s">
        <v>12</v>
      </c>
      <c r="F376" s="27">
        <f t="shared" si="146"/>
        <v>0</v>
      </c>
      <c r="G376" s="18">
        <f t="shared" si="138"/>
        <v>0</v>
      </c>
      <c r="H376" s="27">
        <f t="shared" si="147"/>
        <v>0</v>
      </c>
      <c r="I376" s="27">
        <f t="shared" si="147"/>
        <v>0</v>
      </c>
      <c r="J376" s="27">
        <f t="shared" si="147"/>
        <v>0</v>
      </c>
      <c r="K376" s="27">
        <f t="shared" si="147"/>
        <v>0</v>
      </c>
      <c r="L376" s="27">
        <f t="shared" si="147"/>
        <v>0</v>
      </c>
      <c r="M376" s="27">
        <f t="shared" si="147"/>
        <v>0</v>
      </c>
      <c r="N376" s="27">
        <f t="shared" si="147"/>
        <v>0</v>
      </c>
      <c r="O376" s="27">
        <f t="shared" si="147"/>
        <v>0</v>
      </c>
      <c r="P376" s="49"/>
    </row>
    <row r="377" spans="1:16" s="8" customFormat="1" ht="14.25" customHeight="1">
      <c r="A377" s="315"/>
      <c r="B377" s="316"/>
      <c r="C377" s="316"/>
      <c r="D377" s="316"/>
      <c r="E377" s="44" t="s">
        <v>13</v>
      </c>
      <c r="F377" s="27">
        <f t="shared" si="146"/>
        <v>21991.200000000001</v>
      </c>
      <c r="G377" s="18">
        <f>I377+K377+M377+O377</f>
        <v>21991.200000000001</v>
      </c>
      <c r="H377" s="27">
        <f t="shared" si="147"/>
        <v>21991.200000000001</v>
      </c>
      <c r="I377" s="27">
        <f t="shared" si="147"/>
        <v>21991.200000000001</v>
      </c>
      <c r="J377" s="27">
        <f t="shared" si="147"/>
        <v>0</v>
      </c>
      <c r="K377" s="27">
        <f t="shared" si="147"/>
        <v>0</v>
      </c>
      <c r="L377" s="27">
        <f t="shared" si="147"/>
        <v>0</v>
      </c>
      <c r="M377" s="27">
        <f t="shared" si="147"/>
        <v>0</v>
      </c>
      <c r="N377" s="27">
        <f t="shared" si="147"/>
        <v>0</v>
      </c>
      <c r="O377" s="27">
        <f t="shared" si="147"/>
        <v>0</v>
      </c>
      <c r="P377" s="49"/>
    </row>
    <row r="378" spans="1:16" s="8" customFormat="1" ht="14.25" customHeight="1">
      <c r="A378" s="315"/>
      <c r="B378" s="316"/>
      <c r="C378" s="316"/>
      <c r="D378" s="316"/>
      <c r="E378" s="44" t="s">
        <v>55</v>
      </c>
      <c r="F378" s="27">
        <f t="shared" si="146"/>
        <v>0</v>
      </c>
      <c r="G378" s="18">
        <f t="shared" ref="G378:G383" si="148">I378+K378+M378+O378</f>
        <v>0</v>
      </c>
      <c r="H378" s="27">
        <f t="shared" si="147"/>
        <v>0</v>
      </c>
      <c r="I378" s="27">
        <f t="shared" si="147"/>
        <v>0</v>
      </c>
      <c r="J378" s="27">
        <f t="shared" si="147"/>
        <v>0</v>
      </c>
      <c r="K378" s="27">
        <f t="shared" si="147"/>
        <v>0</v>
      </c>
      <c r="L378" s="27">
        <f t="shared" si="147"/>
        <v>0</v>
      </c>
      <c r="M378" s="27">
        <f t="shared" si="147"/>
        <v>0</v>
      </c>
      <c r="N378" s="27">
        <f t="shared" si="147"/>
        <v>0</v>
      </c>
      <c r="O378" s="27">
        <f t="shared" si="147"/>
        <v>0</v>
      </c>
      <c r="P378" s="49"/>
    </row>
    <row r="379" spans="1:16" s="8" customFormat="1" ht="14.25" customHeight="1">
      <c r="A379" s="315"/>
      <c r="B379" s="316"/>
      <c r="C379" s="316"/>
      <c r="D379" s="316"/>
      <c r="E379" s="44" t="s">
        <v>62</v>
      </c>
      <c r="F379" s="27">
        <f>SUM(H379+J379+L379)</f>
        <v>145915.79999999999</v>
      </c>
      <c r="G379" s="18">
        <f t="shared" si="148"/>
        <v>0</v>
      </c>
      <c r="H379" s="27">
        <f t="shared" ref="H379:O379" si="149">H257+H343</f>
        <v>145915.79999999999</v>
      </c>
      <c r="I379" s="27">
        <f t="shared" si="149"/>
        <v>0</v>
      </c>
      <c r="J379" s="27">
        <f t="shared" si="149"/>
        <v>0</v>
      </c>
      <c r="K379" s="27">
        <f t="shared" si="149"/>
        <v>0</v>
      </c>
      <c r="L379" s="27">
        <f t="shared" si="149"/>
        <v>0</v>
      </c>
      <c r="M379" s="27">
        <f t="shared" si="149"/>
        <v>0</v>
      </c>
      <c r="N379" s="27">
        <f t="shared" si="149"/>
        <v>0</v>
      </c>
      <c r="O379" s="27">
        <f t="shared" si="149"/>
        <v>0</v>
      </c>
      <c r="P379" s="49"/>
    </row>
    <row r="380" spans="1:16" s="8" customFormat="1" ht="14.25" customHeight="1">
      <c r="A380" s="315"/>
      <c r="B380" s="316"/>
      <c r="C380" s="316"/>
      <c r="D380" s="316"/>
      <c r="E380" s="44" t="s">
        <v>63</v>
      </c>
      <c r="F380" s="27">
        <f>SUM(H380+J380+L380)</f>
        <v>167551.5</v>
      </c>
      <c r="G380" s="18">
        <f t="shared" si="148"/>
        <v>0</v>
      </c>
      <c r="H380" s="27">
        <f t="shared" ref="H380:O380" si="150">H258+H344</f>
        <v>167551.5</v>
      </c>
      <c r="I380" s="27">
        <f t="shared" si="150"/>
        <v>0</v>
      </c>
      <c r="J380" s="27">
        <f t="shared" si="150"/>
        <v>0</v>
      </c>
      <c r="K380" s="27">
        <f t="shared" si="150"/>
        <v>0</v>
      </c>
      <c r="L380" s="27">
        <f t="shared" si="150"/>
        <v>0</v>
      </c>
      <c r="M380" s="27">
        <f t="shared" si="150"/>
        <v>0</v>
      </c>
      <c r="N380" s="27">
        <f t="shared" si="150"/>
        <v>0</v>
      </c>
      <c r="O380" s="27">
        <f t="shared" si="150"/>
        <v>0</v>
      </c>
      <c r="P380" s="49"/>
    </row>
    <row r="381" spans="1:16" s="8" customFormat="1" ht="14.25" customHeight="1">
      <c r="A381" s="315"/>
      <c r="B381" s="316"/>
      <c r="C381" s="316"/>
      <c r="D381" s="316"/>
      <c r="E381" s="44" t="s">
        <v>64</v>
      </c>
      <c r="F381" s="27">
        <f>SUM(H381+J381+L381)</f>
        <v>130189.7</v>
      </c>
      <c r="G381" s="18">
        <f t="shared" si="148"/>
        <v>0</v>
      </c>
      <c r="H381" s="27">
        <f t="shared" ref="H381:O381" si="151">H259+H345</f>
        <v>130189.7</v>
      </c>
      <c r="I381" s="27">
        <f t="shared" si="151"/>
        <v>0</v>
      </c>
      <c r="J381" s="27">
        <f t="shared" si="151"/>
        <v>0</v>
      </c>
      <c r="K381" s="27">
        <f t="shared" si="151"/>
        <v>0</v>
      </c>
      <c r="L381" s="27">
        <f t="shared" si="151"/>
        <v>0</v>
      </c>
      <c r="M381" s="27">
        <f t="shared" si="151"/>
        <v>0</v>
      </c>
      <c r="N381" s="27">
        <f t="shared" si="151"/>
        <v>0</v>
      </c>
      <c r="O381" s="27">
        <f t="shared" si="151"/>
        <v>0</v>
      </c>
      <c r="P381" s="49"/>
    </row>
    <row r="382" spans="1:16" s="8" customFormat="1" ht="14.25" customHeight="1">
      <c r="A382" s="315"/>
      <c r="B382" s="316"/>
      <c r="C382" s="316"/>
      <c r="D382" s="316"/>
      <c r="E382" s="44" t="s">
        <v>65</v>
      </c>
      <c r="F382" s="27">
        <f>SUM(H382+J382+L382)</f>
        <v>417029.17027587531</v>
      </c>
      <c r="G382" s="18">
        <f t="shared" si="148"/>
        <v>0</v>
      </c>
      <c r="H382" s="27">
        <f t="shared" ref="H382:O382" si="152">H260+H346</f>
        <v>417029.17027587531</v>
      </c>
      <c r="I382" s="27">
        <f t="shared" si="152"/>
        <v>0</v>
      </c>
      <c r="J382" s="27">
        <f t="shared" si="152"/>
        <v>0</v>
      </c>
      <c r="K382" s="27">
        <f t="shared" si="152"/>
        <v>0</v>
      </c>
      <c r="L382" s="27">
        <f t="shared" si="152"/>
        <v>0</v>
      </c>
      <c r="M382" s="27">
        <f t="shared" si="152"/>
        <v>0</v>
      </c>
      <c r="N382" s="27">
        <f t="shared" si="152"/>
        <v>0</v>
      </c>
      <c r="O382" s="27">
        <f t="shared" si="152"/>
        <v>0</v>
      </c>
      <c r="P382" s="49"/>
    </row>
    <row r="383" spans="1:16" s="8" customFormat="1" ht="14.25" customHeight="1" thickBot="1">
      <c r="A383" s="317"/>
      <c r="B383" s="318"/>
      <c r="C383" s="318"/>
      <c r="D383" s="318"/>
      <c r="E383" s="50" t="s">
        <v>66</v>
      </c>
      <c r="F383" s="51">
        <f>SUM(H383+J383+L383)</f>
        <v>418769.4</v>
      </c>
      <c r="G383" s="52">
        <f t="shared" si="148"/>
        <v>0</v>
      </c>
      <c r="H383" s="51">
        <f t="shared" ref="H383:O383" si="153">H261+H347</f>
        <v>418769.4</v>
      </c>
      <c r="I383" s="51">
        <f t="shared" si="153"/>
        <v>0</v>
      </c>
      <c r="J383" s="51">
        <f t="shared" si="153"/>
        <v>0</v>
      </c>
      <c r="K383" s="51">
        <f t="shared" si="153"/>
        <v>0</v>
      </c>
      <c r="L383" s="51">
        <f t="shared" si="153"/>
        <v>0</v>
      </c>
      <c r="M383" s="51">
        <f t="shared" si="153"/>
        <v>0</v>
      </c>
      <c r="N383" s="51">
        <f t="shared" si="153"/>
        <v>0</v>
      </c>
      <c r="O383" s="51">
        <f t="shared" si="153"/>
        <v>0</v>
      </c>
      <c r="P383" s="53"/>
    </row>
    <row r="384" spans="1:16" ht="46.5" customHeight="1">
      <c r="A384" s="320" t="s">
        <v>29</v>
      </c>
      <c r="B384" s="320"/>
      <c r="C384" s="320"/>
      <c r="D384" s="320"/>
      <c r="E384" s="320"/>
      <c r="F384" s="320"/>
      <c r="G384" s="320"/>
      <c r="H384" s="320"/>
      <c r="I384" s="320"/>
      <c r="J384" s="320"/>
      <c r="K384" s="320"/>
      <c r="L384" s="320"/>
      <c r="M384" s="320"/>
      <c r="N384" s="320"/>
      <c r="O384" s="320"/>
      <c r="P384" s="320"/>
    </row>
    <row r="385" spans="1:26">
      <c r="H385" s="54"/>
    </row>
    <row r="386" spans="1:26" ht="15" customHeight="1">
      <c r="A386" s="319" t="s">
        <v>31</v>
      </c>
      <c r="B386" s="319"/>
      <c r="C386" s="319"/>
      <c r="D386" s="319"/>
      <c r="E386" s="319"/>
      <c r="F386" s="319"/>
      <c r="G386" s="319"/>
      <c r="H386" s="319"/>
      <c r="I386" s="319"/>
      <c r="J386" s="319"/>
      <c r="K386" s="319"/>
      <c r="L386" s="319"/>
      <c r="M386" s="319"/>
      <c r="N386" s="319"/>
      <c r="O386" s="55"/>
      <c r="P386" s="55"/>
    </row>
    <row r="387" spans="1:26" ht="15" customHeight="1">
      <c r="A387" s="319"/>
      <c r="B387" s="319"/>
      <c r="C387" s="319"/>
      <c r="D387" s="319"/>
      <c r="E387" s="319"/>
      <c r="F387" s="319"/>
      <c r="G387" s="319"/>
      <c r="H387" s="319"/>
      <c r="I387" s="319"/>
      <c r="J387" s="319"/>
      <c r="K387" s="319"/>
      <c r="L387" s="319"/>
      <c r="M387" s="319"/>
      <c r="N387" s="319"/>
      <c r="O387" s="55"/>
      <c r="P387" s="55"/>
    </row>
    <row r="388" spans="1:26" ht="15.75" hidden="1" thickBot="1"/>
    <row r="389" spans="1:26" s="83" customFormat="1" ht="28.5" hidden="1" customHeight="1">
      <c r="A389" s="288" t="s">
        <v>32</v>
      </c>
      <c r="B389" s="289"/>
      <c r="C389" s="289"/>
      <c r="D389" s="290"/>
      <c r="E389" s="80">
        <v>2015</v>
      </c>
      <c r="F389" s="81">
        <f>SUM(F390:F399)</f>
        <v>0.60784949114881937</v>
      </c>
      <c r="G389" s="82">
        <v>2016</v>
      </c>
      <c r="H389" s="81">
        <f>SUM(H390:H395)</f>
        <v>0</v>
      </c>
      <c r="I389" s="82">
        <v>2017</v>
      </c>
      <c r="J389" s="81">
        <f>SUM(J390:J395)</f>
        <v>0</v>
      </c>
      <c r="K389" s="82">
        <v>2018</v>
      </c>
      <c r="L389" s="81">
        <f>SUM(L390:L395)</f>
        <v>0</v>
      </c>
      <c r="M389" s="82">
        <v>2019</v>
      </c>
      <c r="N389" s="81">
        <f>SUM(N390:N399)</f>
        <v>0.34</v>
      </c>
      <c r="O389" s="82">
        <v>2020</v>
      </c>
      <c r="P389" s="81">
        <f>SUM(P390:P399)</f>
        <v>0</v>
      </c>
      <c r="Q389" s="82">
        <v>2021</v>
      </c>
      <c r="R389" s="81">
        <f>SUM(R390:R399)</f>
        <v>0.49364635775749133</v>
      </c>
      <c r="S389" s="82">
        <v>2022</v>
      </c>
      <c r="T389" s="81">
        <f>SUM(T390:T399)</f>
        <v>0.45888771129045436</v>
      </c>
      <c r="U389" s="82">
        <v>2023</v>
      </c>
      <c r="V389" s="81">
        <f>SUM(V390:V399)</f>
        <v>0.30561643980323505</v>
      </c>
      <c r="W389" s="82">
        <v>2024</v>
      </c>
      <c r="X389" s="81">
        <f>SUM(X390:X399)</f>
        <v>0</v>
      </c>
      <c r="Y389" s="82">
        <v>2025</v>
      </c>
      <c r="Z389" s="81">
        <f>SUM(Z390:Z399)</f>
        <v>0</v>
      </c>
    </row>
    <row r="390" spans="1:26" hidden="1">
      <c r="A390" s="291"/>
      <c r="B390" s="292"/>
      <c r="C390" s="292"/>
      <c r="D390" s="293"/>
      <c r="E390" s="56" t="s">
        <v>51</v>
      </c>
      <c r="F390" s="57">
        <v>0</v>
      </c>
      <c r="G390" s="56" t="s">
        <v>51</v>
      </c>
      <c r="H390" s="57">
        <v>0</v>
      </c>
      <c r="I390" s="56" t="s">
        <v>51</v>
      </c>
      <c r="J390" s="57">
        <v>0</v>
      </c>
      <c r="K390" s="56" t="s">
        <v>51</v>
      </c>
      <c r="L390" s="57">
        <v>0</v>
      </c>
      <c r="M390" s="56" t="s">
        <v>51</v>
      </c>
      <c r="N390" s="57">
        <v>0</v>
      </c>
      <c r="O390" s="56" t="s">
        <v>51</v>
      </c>
      <c r="P390" s="57">
        <v>0</v>
      </c>
      <c r="Q390" s="56" t="s">
        <v>51</v>
      </c>
      <c r="R390" s="57">
        <v>0</v>
      </c>
      <c r="S390" s="56" t="s">
        <v>51</v>
      </c>
      <c r="T390" s="57">
        <v>0</v>
      </c>
      <c r="U390" s="56" t="s">
        <v>51</v>
      </c>
      <c r="V390" s="57">
        <v>0</v>
      </c>
      <c r="W390" s="56" t="s">
        <v>51</v>
      </c>
      <c r="X390" s="57">
        <v>0</v>
      </c>
      <c r="Y390" s="56" t="s">
        <v>51</v>
      </c>
      <c r="Z390" s="57">
        <v>0</v>
      </c>
    </row>
    <row r="391" spans="1:26" hidden="1">
      <c r="A391" s="291"/>
      <c r="B391" s="292"/>
      <c r="C391" s="292"/>
      <c r="D391" s="293"/>
      <c r="E391" s="56" t="s">
        <v>43</v>
      </c>
      <c r="F391" s="57">
        <v>0</v>
      </c>
      <c r="G391" s="56" t="s">
        <v>43</v>
      </c>
      <c r="H391" s="57">
        <v>0</v>
      </c>
      <c r="I391" s="56" t="s">
        <v>43</v>
      </c>
      <c r="J391" s="57">
        <v>0</v>
      </c>
      <c r="K391" s="56" t="s">
        <v>43</v>
      </c>
      <c r="L391" s="57">
        <v>0</v>
      </c>
      <c r="M391" s="56" t="s">
        <v>43</v>
      </c>
      <c r="N391" s="57">
        <v>0</v>
      </c>
      <c r="O391" s="56" t="s">
        <v>43</v>
      </c>
      <c r="P391" s="57">
        <v>0</v>
      </c>
      <c r="Q391" s="56" t="s">
        <v>43</v>
      </c>
      <c r="R391" s="57">
        <v>0</v>
      </c>
      <c r="S391" s="56" t="s">
        <v>43</v>
      </c>
      <c r="T391" s="57">
        <v>0</v>
      </c>
      <c r="U391" s="56" t="s">
        <v>43</v>
      </c>
      <c r="V391" s="57">
        <v>0</v>
      </c>
      <c r="W391" s="56" t="s">
        <v>43</v>
      </c>
      <c r="X391" s="57">
        <v>0</v>
      </c>
      <c r="Y391" s="56" t="s">
        <v>43</v>
      </c>
      <c r="Z391" s="57">
        <v>0</v>
      </c>
    </row>
    <row r="392" spans="1:26" hidden="1">
      <c r="A392" s="291"/>
      <c r="B392" s="292"/>
      <c r="C392" s="292"/>
      <c r="D392" s="293"/>
      <c r="E392" s="56" t="s">
        <v>46</v>
      </c>
      <c r="F392" s="57">
        <f>(F83/F82)*C70</f>
        <v>0</v>
      </c>
      <c r="G392" s="56" t="s">
        <v>46</v>
      </c>
      <c r="H392" s="57">
        <f>(F84/F82)*C70</f>
        <v>0</v>
      </c>
      <c r="I392" s="56" t="s">
        <v>46</v>
      </c>
      <c r="J392" s="57">
        <f>(F85/F82)*C70</f>
        <v>0</v>
      </c>
      <c r="K392" s="56" t="s">
        <v>46</v>
      </c>
      <c r="L392" s="57">
        <f>(F86/F82)*C70</f>
        <v>0</v>
      </c>
      <c r="M392" s="56" t="s">
        <v>46</v>
      </c>
      <c r="N392" s="57">
        <f>(F87/F82)*C70</f>
        <v>0.34</v>
      </c>
      <c r="O392" s="56" t="s">
        <v>46</v>
      </c>
      <c r="P392" s="57">
        <f>(F88/F82)*C70</f>
        <v>0</v>
      </c>
      <c r="Q392" s="56" t="s">
        <v>46</v>
      </c>
      <c r="R392" s="57">
        <f>(F89/F82)*C70</f>
        <v>0</v>
      </c>
      <c r="S392" s="56" t="s">
        <v>46</v>
      </c>
      <c r="T392" s="57">
        <f>(F90/F82)*C70</f>
        <v>0</v>
      </c>
      <c r="U392" s="56" t="s">
        <v>46</v>
      </c>
      <c r="V392" s="57">
        <f>(F91/F82)*C70</f>
        <v>0</v>
      </c>
      <c r="W392" s="56" t="s">
        <v>46</v>
      </c>
      <c r="X392" s="57">
        <f>(F92/F82)*C70</f>
        <v>0</v>
      </c>
      <c r="Y392" s="56" t="s">
        <v>46</v>
      </c>
      <c r="Z392" s="57">
        <f>(F93/F82)*C70</f>
        <v>0</v>
      </c>
    </row>
    <row r="393" spans="1:26" hidden="1">
      <c r="A393" s="291"/>
      <c r="B393" s="292"/>
      <c r="C393" s="292"/>
      <c r="D393" s="293"/>
      <c r="E393" s="56" t="s">
        <v>44</v>
      </c>
      <c r="F393" s="57">
        <f>(F107/F106)*C94</f>
        <v>0</v>
      </c>
      <c r="G393" s="56" t="s">
        <v>44</v>
      </c>
      <c r="H393" s="57">
        <f>(F108/F106)*C94</f>
        <v>0</v>
      </c>
      <c r="I393" s="56" t="s">
        <v>44</v>
      </c>
      <c r="J393" s="57">
        <f>(F109/F106)*C94</f>
        <v>0</v>
      </c>
      <c r="K393" s="56" t="s">
        <v>44</v>
      </c>
      <c r="L393" s="57">
        <f>(F110/F106)*C94</f>
        <v>0</v>
      </c>
      <c r="M393" s="56" t="s">
        <v>44</v>
      </c>
      <c r="N393" s="57">
        <f>(F111/F106)*C94</f>
        <v>0</v>
      </c>
      <c r="O393" s="56" t="s">
        <v>44</v>
      </c>
      <c r="P393" s="57">
        <f>(F112/F106)*C94</f>
        <v>0</v>
      </c>
      <c r="Q393" s="56" t="s">
        <v>44</v>
      </c>
      <c r="R393" s="57">
        <f>(F113/F106)*C94</f>
        <v>0.33500000000000002</v>
      </c>
      <c r="S393" s="56" t="s">
        <v>44</v>
      </c>
      <c r="T393" s="57">
        <f>(F114/F106)*C94</f>
        <v>0</v>
      </c>
      <c r="U393" s="56" t="s">
        <v>44</v>
      </c>
      <c r="V393" s="57">
        <f>(F115/F106)*C94</f>
        <v>0</v>
      </c>
      <c r="W393" s="56" t="s">
        <v>44</v>
      </c>
      <c r="X393" s="57">
        <f>(F116/F106)*C94</f>
        <v>0</v>
      </c>
      <c r="Y393" s="56" t="s">
        <v>44</v>
      </c>
      <c r="Z393" s="57"/>
    </row>
    <row r="394" spans="1:26" hidden="1">
      <c r="A394" s="291"/>
      <c r="B394" s="292"/>
      <c r="C394" s="292"/>
      <c r="D394" s="293"/>
      <c r="E394" s="56" t="s">
        <v>47</v>
      </c>
      <c r="F394" s="57">
        <v>0</v>
      </c>
      <c r="G394" s="56" t="s">
        <v>47</v>
      </c>
      <c r="H394" s="57">
        <v>0</v>
      </c>
      <c r="I394" s="56" t="s">
        <v>47</v>
      </c>
      <c r="J394" s="57">
        <v>0</v>
      </c>
      <c r="K394" s="56" t="s">
        <v>47</v>
      </c>
      <c r="L394" s="57">
        <v>0</v>
      </c>
      <c r="M394" s="56" t="s">
        <v>47</v>
      </c>
      <c r="N394" s="57">
        <v>0</v>
      </c>
      <c r="O394" s="56" t="s">
        <v>47</v>
      </c>
      <c r="P394" s="57">
        <v>0</v>
      </c>
      <c r="Q394" s="56" t="s">
        <v>47</v>
      </c>
      <c r="R394" s="57">
        <v>0</v>
      </c>
      <c r="S394" s="56" t="s">
        <v>47</v>
      </c>
      <c r="T394" s="57">
        <v>0</v>
      </c>
      <c r="U394" s="56" t="s">
        <v>47</v>
      </c>
      <c r="V394" s="57">
        <v>0</v>
      </c>
      <c r="W394" s="56" t="s">
        <v>47</v>
      </c>
      <c r="X394" s="57">
        <v>0</v>
      </c>
      <c r="Y394" s="56" t="s">
        <v>47</v>
      </c>
      <c r="Z394" s="57">
        <v>0</v>
      </c>
    </row>
    <row r="395" spans="1:26" hidden="1">
      <c r="A395" s="291"/>
      <c r="B395" s="292"/>
      <c r="C395" s="292"/>
      <c r="D395" s="293"/>
      <c r="E395" s="56" t="s">
        <v>45</v>
      </c>
      <c r="F395" s="57">
        <f>(F155/F154)*C142</f>
        <v>0.60784949114881937</v>
      </c>
      <c r="G395" s="56" t="s">
        <v>45</v>
      </c>
      <c r="H395" s="57">
        <f>(F156/F154)*C142</f>
        <v>0</v>
      </c>
      <c r="I395" s="56" t="s">
        <v>45</v>
      </c>
      <c r="J395" s="57">
        <f>(F157/F154)*C142</f>
        <v>0</v>
      </c>
      <c r="K395" s="56" t="s">
        <v>45</v>
      </c>
      <c r="L395" s="57">
        <f>(F158/F154)*C142</f>
        <v>0</v>
      </c>
      <c r="M395" s="56" t="s">
        <v>45</v>
      </c>
      <c r="N395" s="57">
        <f>(F159/F154)*C142</f>
        <v>0</v>
      </c>
      <c r="O395" s="56" t="s">
        <v>45</v>
      </c>
      <c r="P395" s="57">
        <f>(F160/F154)*C142</f>
        <v>0</v>
      </c>
      <c r="Q395" s="56" t="s">
        <v>45</v>
      </c>
      <c r="R395" s="57">
        <f>(F161/F154)*C142</f>
        <v>0.15864635775749128</v>
      </c>
      <c r="S395" s="56" t="s">
        <v>45</v>
      </c>
      <c r="T395" s="57">
        <f>(F162/F154)*C142</f>
        <v>0.1645041510936894</v>
      </c>
      <c r="U395" s="56" t="s">
        <v>45</v>
      </c>
      <c r="V395" s="57">
        <f>(F163/F154)*C142</f>
        <v>0</v>
      </c>
      <c r="W395" s="56" t="s">
        <v>45</v>
      </c>
      <c r="X395" s="57">
        <f>(F164/F154)*C142</f>
        <v>0</v>
      </c>
      <c r="Y395" s="56" t="s">
        <v>45</v>
      </c>
      <c r="Z395" s="57">
        <f>(F165/F154)*C142</f>
        <v>0</v>
      </c>
    </row>
    <row r="396" spans="1:26" hidden="1">
      <c r="A396" s="291"/>
      <c r="B396" s="292"/>
      <c r="C396" s="292"/>
      <c r="D396" s="293"/>
      <c r="E396" s="58" t="s">
        <v>48</v>
      </c>
      <c r="F396" s="57">
        <f>(F167/F166)*C173</f>
        <v>0</v>
      </c>
      <c r="G396" s="58" t="s">
        <v>48</v>
      </c>
      <c r="H396" s="57">
        <f>(F168/F166)*C166</f>
        <v>0</v>
      </c>
      <c r="I396" s="58" t="s">
        <v>48</v>
      </c>
      <c r="J396" s="57">
        <f>(F169/F166)*C166</f>
        <v>0</v>
      </c>
      <c r="K396" s="58" t="s">
        <v>48</v>
      </c>
      <c r="L396" s="57">
        <f>(F170/F166)*C166</f>
        <v>0</v>
      </c>
      <c r="M396" s="58" t="s">
        <v>48</v>
      </c>
      <c r="N396" s="57">
        <f>(F171/F166)*C166</f>
        <v>0</v>
      </c>
      <c r="O396" s="58" t="s">
        <v>48</v>
      </c>
      <c r="P396" s="57">
        <f>(F172/F166)*C166</f>
        <v>0</v>
      </c>
      <c r="Q396" s="58" t="s">
        <v>48</v>
      </c>
      <c r="R396" s="57">
        <f>(F173/F166)*C166</f>
        <v>0</v>
      </c>
      <c r="S396" s="58" t="s">
        <v>48</v>
      </c>
      <c r="T396" s="57">
        <f>(F174/F166)*C166</f>
        <v>0</v>
      </c>
      <c r="U396" s="58" t="s">
        <v>48</v>
      </c>
      <c r="V396" s="57">
        <f>(F175/F166)*C166</f>
        <v>0</v>
      </c>
      <c r="W396" s="58" t="s">
        <v>48</v>
      </c>
      <c r="X396" s="57">
        <f>(F176/F166)*C166</f>
        <v>0</v>
      </c>
      <c r="Y396" s="58" t="s">
        <v>48</v>
      </c>
      <c r="Z396" s="57">
        <f>(F177/F166)*C166</f>
        <v>0</v>
      </c>
    </row>
    <row r="397" spans="1:26" hidden="1">
      <c r="A397" s="291"/>
      <c r="B397" s="292"/>
      <c r="C397" s="292"/>
      <c r="D397" s="293"/>
      <c r="E397" s="58" t="s">
        <v>49</v>
      </c>
      <c r="F397" s="57">
        <f>(F191/F190)*C178</f>
        <v>0</v>
      </c>
      <c r="G397" s="58" t="s">
        <v>49</v>
      </c>
      <c r="H397" s="57">
        <f>(F192/F190)*C178</f>
        <v>0</v>
      </c>
      <c r="I397" s="58" t="s">
        <v>49</v>
      </c>
      <c r="J397" s="57">
        <f>(F193/F190)*C178</f>
        <v>0</v>
      </c>
      <c r="K397" s="58" t="s">
        <v>49</v>
      </c>
      <c r="L397" s="57">
        <f>(F194/F190)*C178</f>
        <v>0</v>
      </c>
      <c r="M397" s="58" t="s">
        <v>49</v>
      </c>
      <c r="N397" s="57">
        <f>(F195/F190)*C178</f>
        <v>0</v>
      </c>
      <c r="O397" s="58" t="s">
        <v>49</v>
      </c>
      <c r="P397" s="57">
        <f>(F196/F190)*C178</f>
        <v>0</v>
      </c>
      <c r="Q397" s="58" t="s">
        <v>49</v>
      </c>
      <c r="R397" s="57">
        <f>(F197/F190)*C178</f>
        <v>0</v>
      </c>
      <c r="S397" s="58" t="s">
        <v>49</v>
      </c>
      <c r="T397" s="57">
        <f>(F198/F190)*C178</f>
        <v>0.29438356019676498</v>
      </c>
      <c r="U397" s="58" t="s">
        <v>49</v>
      </c>
      <c r="V397" s="57">
        <f>(F199/F190)*C178</f>
        <v>0.30561643980323505</v>
      </c>
      <c r="W397" s="58" t="s">
        <v>49</v>
      </c>
      <c r="X397" s="57">
        <f>(F200/C178)*C178</f>
        <v>0</v>
      </c>
      <c r="Y397" s="58" t="s">
        <v>49</v>
      </c>
      <c r="Z397" s="57">
        <f>(F201/F190)*C178</f>
        <v>0</v>
      </c>
    </row>
    <row r="398" spans="1:26" hidden="1">
      <c r="A398" s="291"/>
      <c r="B398" s="292"/>
      <c r="C398" s="292"/>
      <c r="D398" s="293"/>
      <c r="E398" s="58" t="s">
        <v>72</v>
      </c>
      <c r="F398" s="57">
        <f>(F203/F202)*C202</f>
        <v>0</v>
      </c>
      <c r="G398" s="58" t="s">
        <v>72</v>
      </c>
      <c r="H398" s="57">
        <f>(F204/F202)*C202</f>
        <v>0</v>
      </c>
      <c r="I398" s="58" t="s">
        <v>72</v>
      </c>
      <c r="J398" s="57">
        <f>(F205/F202)*C202</f>
        <v>0</v>
      </c>
      <c r="K398" s="58" t="s">
        <v>72</v>
      </c>
      <c r="L398" s="57">
        <f>(F206/F202)*C202</f>
        <v>0</v>
      </c>
      <c r="M398" s="58" t="s">
        <v>72</v>
      </c>
      <c r="N398" s="57">
        <f>(F207/F202)*C202</f>
        <v>0</v>
      </c>
      <c r="O398" s="58" t="s">
        <v>72</v>
      </c>
      <c r="P398" s="57">
        <f>(F208/F202)*C202</f>
        <v>0</v>
      </c>
      <c r="Q398" s="58" t="s">
        <v>72</v>
      </c>
      <c r="R398" s="57">
        <f>(F209/F202)*C202</f>
        <v>0</v>
      </c>
      <c r="S398" s="58" t="s">
        <v>72</v>
      </c>
      <c r="T398" s="57">
        <f>(F210/F202)*C202</f>
        <v>0</v>
      </c>
      <c r="U398" s="58" t="s">
        <v>72</v>
      </c>
      <c r="V398" s="57">
        <f>(F211/F202)*C202</f>
        <v>0</v>
      </c>
      <c r="W398" s="58" t="s">
        <v>72</v>
      </c>
      <c r="X398" s="57">
        <f>(F212/F202)*C202</f>
        <v>0</v>
      </c>
      <c r="Y398" s="58" t="s">
        <v>72</v>
      </c>
      <c r="Z398" s="57">
        <f>(F213/F202)*C202</f>
        <v>0</v>
      </c>
    </row>
    <row r="399" spans="1:26" ht="15.75" hidden="1" thickBot="1">
      <c r="A399" s="294"/>
      <c r="B399" s="295"/>
      <c r="C399" s="295"/>
      <c r="D399" s="296"/>
      <c r="E399" s="59" t="s">
        <v>73</v>
      </c>
      <c r="F399" s="60">
        <v>0</v>
      </c>
      <c r="G399" s="59" t="s">
        <v>73</v>
      </c>
      <c r="H399" s="60">
        <v>0</v>
      </c>
      <c r="I399" s="59" t="s">
        <v>73</v>
      </c>
      <c r="J399" s="60">
        <v>0</v>
      </c>
      <c r="K399" s="59" t="s">
        <v>73</v>
      </c>
      <c r="L399" s="60">
        <v>0</v>
      </c>
      <c r="M399" s="59" t="s">
        <v>73</v>
      </c>
      <c r="N399" s="60">
        <v>0</v>
      </c>
      <c r="O399" s="59" t="s">
        <v>73</v>
      </c>
      <c r="P399" s="60">
        <v>0</v>
      </c>
      <c r="Q399" s="59" t="s">
        <v>73</v>
      </c>
      <c r="R399" s="60">
        <v>0</v>
      </c>
      <c r="S399" s="59" t="s">
        <v>73</v>
      </c>
      <c r="T399" s="60">
        <v>0</v>
      </c>
      <c r="U399" s="59" t="s">
        <v>73</v>
      </c>
      <c r="V399" s="60">
        <v>0</v>
      </c>
      <c r="W399" s="59" t="s">
        <v>73</v>
      </c>
      <c r="X399" s="60">
        <v>0</v>
      </c>
      <c r="Y399" s="59" t="s">
        <v>73</v>
      </c>
      <c r="Z399" s="60">
        <v>0</v>
      </c>
    </row>
    <row r="400" spans="1:26" s="83" customFormat="1" ht="21" hidden="1" customHeight="1">
      <c r="A400" s="288" t="s">
        <v>33</v>
      </c>
      <c r="B400" s="289"/>
      <c r="C400" s="289"/>
      <c r="D400" s="289"/>
      <c r="E400" s="82">
        <v>2015</v>
      </c>
      <c r="F400" s="81">
        <f>SUM(F401:F410)</f>
        <v>0.60784949114881937</v>
      </c>
      <c r="G400" s="82">
        <v>2016</v>
      </c>
      <c r="H400" s="81">
        <f>SUM(H401:H410)</f>
        <v>0</v>
      </c>
      <c r="I400" s="82">
        <v>2017</v>
      </c>
      <c r="J400" s="81">
        <f>SUM(J401:J410)</f>
        <v>0</v>
      </c>
      <c r="K400" s="82">
        <v>2018</v>
      </c>
      <c r="L400" s="81">
        <f>SUM(L401:L410)</f>
        <v>0</v>
      </c>
      <c r="M400" s="82">
        <v>2019</v>
      </c>
      <c r="N400" s="81">
        <f>SUM(N401:N410)</f>
        <v>0.34</v>
      </c>
      <c r="O400" s="82">
        <v>2020</v>
      </c>
      <c r="P400" s="81">
        <f>SUM(P401:P410)</f>
        <v>0</v>
      </c>
      <c r="Q400" s="82">
        <v>2021</v>
      </c>
      <c r="R400" s="81">
        <f>SUM(R401:R410)</f>
        <v>0</v>
      </c>
      <c r="S400" s="82">
        <v>2022</v>
      </c>
      <c r="T400" s="81">
        <f>SUM(T401:T410)</f>
        <v>0</v>
      </c>
      <c r="U400" s="82">
        <v>2023</v>
      </c>
      <c r="V400" s="81">
        <f>SUM(V401:V410)</f>
        <v>0</v>
      </c>
      <c r="W400" s="82">
        <v>2024</v>
      </c>
      <c r="X400" s="81">
        <f>SUM(X401:X410)</f>
        <v>0</v>
      </c>
      <c r="Y400" s="82">
        <v>2025</v>
      </c>
      <c r="Z400" s="81">
        <f>SUM(Z401:Z410)</f>
        <v>0</v>
      </c>
    </row>
    <row r="401" spans="1:26" hidden="1">
      <c r="A401" s="291"/>
      <c r="B401" s="292"/>
      <c r="C401" s="292"/>
      <c r="D401" s="292"/>
      <c r="E401" s="61" t="s">
        <v>51</v>
      </c>
      <c r="F401" s="62">
        <v>0</v>
      </c>
      <c r="G401" s="61" t="s">
        <v>51</v>
      </c>
      <c r="H401" s="62">
        <v>0</v>
      </c>
      <c r="I401" s="61" t="s">
        <v>51</v>
      </c>
      <c r="J401" s="62">
        <v>0</v>
      </c>
      <c r="K401" s="61" t="s">
        <v>51</v>
      </c>
      <c r="L401" s="62">
        <v>0</v>
      </c>
      <c r="M401" s="61" t="s">
        <v>51</v>
      </c>
      <c r="N401" s="62">
        <v>0</v>
      </c>
      <c r="O401" s="61" t="s">
        <v>51</v>
      </c>
      <c r="P401" s="62">
        <v>0</v>
      </c>
      <c r="Q401" s="61" t="s">
        <v>51</v>
      </c>
      <c r="R401" s="62">
        <v>0</v>
      </c>
      <c r="S401" s="61" t="s">
        <v>51</v>
      </c>
      <c r="T401" s="62">
        <v>0</v>
      </c>
      <c r="U401" s="61" t="s">
        <v>51</v>
      </c>
      <c r="V401" s="62">
        <v>0</v>
      </c>
      <c r="W401" s="61" t="s">
        <v>51</v>
      </c>
      <c r="X401" s="62">
        <v>0</v>
      </c>
      <c r="Y401" s="61" t="s">
        <v>51</v>
      </c>
      <c r="Z401" s="62">
        <v>0</v>
      </c>
    </row>
    <row r="402" spans="1:26" hidden="1">
      <c r="A402" s="291"/>
      <c r="B402" s="292"/>
      <c r="C402" s="292"/>
      <c r="D402" s="292"/>
      <c r="E402" s="61" t="s">
        <v>43</v>
      </c>
      <c r="F402" s="62">
        <v>0</v>
      </c>
      <c r="G402" s="61" t="s">
        <v>43</v>
      </c>
      <c r="H402" s="62">
        <v>0</v>
      </c>
      <c r="I402" s="61" t="s">
        <v>43</v>
      </c>
      <c r="J402" s="62">
        <v>0</v>
      </c>
      <c r="K402" s="61" t="s">
        <v>43</v>
      </c>
      <c r="L402" s="62">
        <v>0</v>
      </c>
      <c r="M402" s="61" t="s">
        <v>43</v>
      </c>
      <c r="N402" s="62">
        <v>0</v>
      </c>
      <c r="O402" s="61" t="s">
        <v>43</v>
      </c>
      <c r="P402" s="62">
        <v>0</v>
      </c>
      <c r="Q402" s="61" t="s">
        <v>43</v>
      </c>
      <c r="R402" s="62">
        <v>0</v>
      </c>
      <c r="S402" s="61" t="s">
        <v>43</v>
      </c>
      <c r="T402" s="62">
        <v>0</v>
      </c>
      <c r="U402" s="61" t="s">
        <v>43</v>
      </c>
      <c r="V402" s="62">
        <v>0</v>
      </c>
      <c r="W402" s="61" t="s">
        <v>43</v>
      </c>
      <c r="X402" s="62">
        <v>0</v>
      </c>
      <c r="Y402" s="61" t="s">
        <v>43</v>
      </c>
      <c r="Z402" s="62">
        <v>0</v>
      </c>
    </row>
    <row r="403" spans="1:26" hidden="1">
      <c r="A403" s="291"/>
      <c r="B403" s="292"/>
      <c r="C403" s="292"/>
      <c r="D403" s="292"/>
      <c r="E403" s="61" t="s">
        <v>46</v>
      </c>
      <c r="F403" s="62">
        <f>(G83/F82)*C70</f>
        <v>0</v>
      </c>
      <c r="G403" s="61" t="s">
        <v>46</v>
      </c>
      <c r="H403" s="62">
        <f>(G84/F82)*C70</f>
        <v>0</v>
      </c>
      <c r="I403" s="61" t="s">
        <v>46</v>
      </c>
      <c r="J403" s="62">
        <f>(G85/F82)*0.34</f>
        <v>0</v>
      </c>
      <c r="K403" s="61" t="s">
        <v>46</v>
      </c>
      <c r="L403" s="62">
        <f>(G86/F82)*C70</f>
        <v>0</v>
      </c>
      <c r="M403" s="61" t="s">
        <v>46</v>
      </c>
      <c r="N403" s="62">
        <f>(G87/F82)*C70</f>
        <v>0.34</v>
      </c>
      <c r="O403" s="61" t="s">
        <v>46</v>
      </c>
      <c r="P403" s="62">
        <f>(G88/F82)*C70</f>
        <v>0</v>
      </c>
      <c r="Q403" s="61" t="s">
        <v>46</v>
      </c>
      <c r="R403" s="62">
        <f>(G89/F82)*C70</f>
        <v>0</v>
      </c>
      <c r="S403" s="61" t="s">
        <v>46</v>
      </c>
      <c r="T403" s="62">
        <f>(G90/F82)*C70</f>
        <v>0</v>
      </c>
      <c r="U403" s="61" t="s">
        <v>46</v>
      </c>
      <c r="V403" s="62">
        <f>(G91/F82)*C70</f>
        <v>0</v>
      </c>
      <c r="W403" s="61" t="s">
        <v>46</v>
      </c>
      <c r="X403" s="62">
        <f>(G92/F82)*C70</f>
        <v>0</v>
      </c>
      <c r="Y403" s="61" t="s">
        <v>46</v>
      </c>
      <c r="Z403" s="62">
        <f>(G93/F82)*C70</f>
        <v>0</v>
      </c>
    </row>
    <row r="404" spans="1:26" hidden="1">
      <c r="A404" s="291"/>
      <c r="B404" s="292"/>
      <c r="C404" s="292"/>
      <c r="D404" s="292"/>
      <c r="E404" s="61" t="s">
        <v>44</v>
      </c>
      <c r="F404" s="62">
        <f>(G107/F106)*C94</f>
        <v>0</v>
      </c>
      <c r="G404" s="61" t="s">
        <v>44</v>
      </c>
      <c r="H404" s="62">
        <f>(G108/F106)*C94</f>
        <v>0</v>
      </c>
      <c r="I404" s="61" t="s">
        <v>44</v>
      </c>
      <c r="J404" s="62">
        <f>(G109/F106)*0.32</f>
        <v>0</v>
      </c>
      <c r="K404" s="61" t="s">
        <v>44</v>
      </c>
      <c r="L404" s="62">
        <f>(G110/F106)*C94</f>
        <v>0</v>
      </c>
      <c r="M404" s="61" t="s">
        <v>44</v>
      </c>
      <c r="N404" s="62">
        <f>(G111/F106)*C94</f>
        <v>0</v>
      </c>
      <c r="O404" s="61" t="s">
        <v>44</v>
      </c>
      <c r="P404" s="62">
        <f>(G112/F106)*C94</f>
        <v>0</v>
      </c>
      <c r="Q404" s="61" t="s">
        <v>44</v>
      </c>
      <c r="R404" s="62">
        <f>(G113/F106)*C94</f>
        <v>0</v>
      </c>
      <c r="S404" s="61" t="s">
        <v>44</v>
      </c>
      <c r="T404" s="62">
        <f>(G114/F106)*C94</f>
        <v>0</v>
      </c>
      <c r="U404" s="61" t="s">
        <v>44</v>
      </c>
      <c r="V404" s="62">
        <f>(G115/F106)*C94</f>
        <v>0</v>
      </c>
      <c r="W404" s="61" t="s">
        <v>44</v>
      </c>
      <c r="X404" s="62">
        <f>(G116/F106)*C94</f>
        <v>0</v>
      </c>
      <c r="Y404" s="61" t="s">
        <v>44</v>
      </c>
      <c r="Z404" s="62">
        <f>(G117/F106)*C94</f>
        <v>0</v>
      </c>
    </row>
    <row r="405" spans="1:26" hidden="1">
      <c r="A405" s="291"/>
      <c r="B405" s="292"/>
      <c r="C405" s="292"/>
      <c r="D405" s="292"/>
      <c r="E405" s="61" t="s">
        <v>47</v>
      </c>
      <c r="F405" s="62">
        <v>0</v>
      </c>
      <c r="G405" s="61" t="s">
        <v>47</v>
      </c>
      <c r="H405" s="62">
        <v>0</v>
      </c>
      <c r="I405" s="61" t="s">
        <v>47</v>
      </c>
      <c r="J405" s="62">
        <v>0</v>
      </c>
      <c r="K405" s="61" t="s">
        <v>47</v>
      </c>
      <c r="L405" s="62">
        <v>0</v>
      </c>
      <c r="M405" s="61" t="s">
        <v>47</v>
      </c>
      <c r="N405" s="62">
        <v>0</v>
      </c>
      <c r="O405" s="61" t="s">
        <v>47</v>
      </c>
      <c r="P405" s="62">
        <v>0</v>
      </c>
      <c r="Q405" s="61" t="s">
        <v>47</v>
      </c>
      <c r="R405" s="62">
        <v>0</v>
      </c>
      <c r="S405" s="61" t="s">
        <v>47</v>
      </c>
      <c r="T405" s="62">
        <v>0</v>
      </c>
      <c r="U405" s="61" t="s">
        <v>47</v>
      </c>
      <c r="V405" s="62">
        <v>0</v>
      </c>
      <c r="W405" s="61" t="s">
        <v>47</v>
      </c>
      <c r="X405" s="62">
        <v>0</v>
      </c>
      <c r="Y405" s="61" t="s">
        <v>47</v>
      </c>
      <c r="Z405" s="62">
        <v>0</v>
      </c>
    </row>
    <row r="406" spans="1:26" hidden="1">
      <c r="A406" s="291"/>
      <c r="B406" s="292"/>
      <c r="C406" s="292"/>
      <c r="D406" s="292"/>
      <c r="E406" s="61" t="s">
        <v>45</v>
      </c>
      <c r="F406" s="62">
        <f>(G155/F154)*C142</f>
        <v>0.60784949114881937</v>
      </c>
      <c r="G406" s="61" t="s">
        <v>45</v>
      </c>
      <c r="H406" s="62">
        <f>(G156/F154)*C142</f>
        <v>0</v>
      </c>
      <c r="I406" s="61" t="s">
        <v>45</v>
      </c>
      <c r="J406" s="62">
        <f>(G157/F154)*C142</f>
        <v>0</v>
      </c>
      <c r="K406" s="61" t="s">
        <v>45</v>
      </c>
      <c r="L406" s="62">
        <f>(G158/F154)*C142</f>
        <v>0</v>
      </c>
      <c r="M406" s="61" t="s">
        <v>45</v>
      </c>
      <c r="N406" s="62">
        <f>(G159/F154)*C142</f>
        <v>0</v>
      </c>
      <c r="O406" s="61" t="s">
        <v>45</v>
      </c>
      <c r="P406" s="62">
        <f>(G160/F154)*C142</f>
        <v>0</v>
      </c>
      <c r="Q406" s="61" t="s">
        <v>45</v>
      </c>
      <c r="R406" s="62">
        <f>(G161/F154)*C142</f>
        <v>0</v>
      </c>
      <c r="S406" s="61" t="s">
        <v>45</v>
      </c>
      <c r="T406" s="62">
        <f>(G162/F154)*C142</f>
        <v>0</v>
      </c>
      <c r="U406" s="61" t="s">
        <v>45</v>
      </c>
      <c r="V406" s="62">
        <f>(G163/F154)*C142</f>
        <v>0</v>
      </c>
      <c r="W406" s="61" t="s">
        <v>45</v>
      </c>
      <c r="X406" s="62">
        <f>(G164/F154)*C142</f>
        <v>0</v>
      </c>
      <c r="Y406" s="61" t="s">
        <v>45</v>
      </c>
      <c r="Z406" s="62">
        <f>(G165/F154)*C142</f>
        <v>0</v>
      </c>
    </row>
    <row r="407" spans="1:26" hidden="1">
      <c r="A407" s="291"/>
      <c r="B407" s="292"/>
      <c r="C407" s="292"/>
      <c r="D407" s="292"/>
      <c r="E407" s="58" t="s">
        <v>48</v>
      </c>
      <c r="F407" s="57">
        <f>(G167/F166)*C166</f>
        <v>0</v>
      </c>
      <c r="G407" s="58" t="s">
        <v>48</v>
      </c>
      <c r="H407" s="57">
        <f>(G168/F166)*C166</f>
        <v>0</v>
      </c>
      <c r="I407" s="58" t="s">
        <v>48</v>
      </c>
      <c r="J407" s="57">
        <f>(G169/F166)*C166</f>
        <v>0</v>
      </c>
      <c r="K407" s="58" t="s">
        <v>48</v>
      </c>
      <c r="L407" s="57">
        <f>(G170/F166)*C166</f>
        <v>0</v>
      </c>
      <c r="M407" s="58" t="s">
        <v>48</v>
      </c>
      <c r="N407" s="57">
        <f>(G171/F166)*C166</f>
        <v>0</v>
      </c>
      <c r="O407" s="58" t="s">
        <v>48</v>
      </c>
      <c r="P407" s="57">
        <f>(G172/F166)*C166</f>
        <v>0</v>
      </c>
      <c r="Q407" s="58" t="s">
        <v>48</v>
      </c>
      <c r="R407" s="57">
        <f>(G173/F166)*C166</f>
        <v>0</v>
      </c>
      <c r="S407" s="58" t="s">
        <v>48</v>
      </c>
      <c r="T407" s="57">
        <f>(G174/F166)*C166</f>
        <v>0</v>
      </c>
      <c r="U407" s="58" t="s">
        <v>48</v>
      </c>
      <c r="V407" s="57">
        <f>(G175/F166)*C166</f>
        <v>0</v>
      </c>
      <c r="W407" s="58" t="s">
        <v>48</v>
      </c>
      <c r="X407" s="57">
        <f>(G176/F166)*C166</f>
        <v>0</v>
      </c>
      <c r="Y407" s="58" t="s">
        <v>48</v>
      </c>
      <c r="Z407" s="57">
        <f>(G177/F166)*C166</f>
        <v>0</v>
      </c>
    </row>
    <row r="408" spans="1:26" hidden="1">
      <c r="A408" s="291"/>
      <c r="B408" s="292"/>
      <c r="C408" s="292"/>
      <c r="D408" s="292"/>
      <c r="E408" s="58" t="s">
        <v>49</v>
      </c>
      <c r="F408" s="57">
        <f>(G191/F190)*C178</f>
        <v>0</v>
      </c>
      <c r="G408" s="58" t="s">
        <v>49</v>
      </c>
      <c r="H408" s="57">
        <f>(G192/F190)*C178</f>
        <v>0</v>
      </c>
      <c r="I408" s="58" t="s">
        <v>49</v>
      </c>
      <c r="J408" s="57">
        <f>(G193/F190)*C178</f>
        <v>0</v>
      </c>
      <c r="K408" s="58" t="s">
        <v>49</v>
      </c>
      <c r="L408" s="57">
        <f>(G194/F190)*C178</f>
        <v>0</v>
      </c>
      <c r="M408" s="58" t="s">
        <v>49</v>
      </c>
      <c r="N408" s="57">
        <f>(G195/F190)*C178</f>
        <v>0</v>
      </c>
      <c r="O408" s="58" t="s">
        <v>49</v>
      </c>
      <c r="P408" s="57">
        <f>(G196/F190)*C178</f>
        <v>0</v>
      </c>
      <c r="Q408" s="58" t="s">
        <v>49</v>
      </c>
      <c r="R408" s="57">
        <f>(G197/F190)*C178</f>
        <v>0</v>
      </c>
      <c r="S408" s="58" t="s">
        <v>49</v>
      </c>
      <c r="T408" s="57">
        <f>(G198/F190)*C178</f>
        <v>0</v>
      </c>
      <c r="U408" s="58" t="s">
        <v>49</v>
      </c>
      <c r="V408" s="57">
        <f>(G199/F190)*C178</f>
        <v>0</v>
      </c>
      <c r="W408" s="58" t="s">
        <v>49</v>
      </c>
      <c r="X408" s="57">
        <f>(G200/F190)*C178</f>
        <v>0</v>
      </c>
      <c r="Y408" s="58" t="s">
        <v>49</v>
      </c>
      <c r="Z408" s="57">
        <f>(G201/F190)*C178</f>
        <v>0</v>
      </c>
    </row>
    <row r="409" spans="1:26" hidden="1">
      <c r="A409" s="291"/>
      <c r="B409" s="292"/>
      <c r="C409" s="292"/>
      <c r="D409" s="292"/>
      <c r="E409" s="58" t="s">
        <v>72</v>
      </c>
      <c r="F409" s="57">
        <f>(G203/F202)*C202</f>
        <v>0</v>
      </c>
      <c r="G409" s="58" t="s">
        <v>72</v>
      </c>
      <c r="H409" s="57">
        <f>(G204/F202)*C202</f>
        <v>0</v>
      </c>
      <c r="I409" s="58" t="s">
        <v>72</v>
      </c>
      <c r="J409" s="57">
        <f>(G205/F202)*C202</f>
        <v>0</v>
      </c>
      <c r="K409" s="58" t="s">
        <v>72</v>
      </c>
      <c r="L409" s="57">
        <f>(G206/F202)*C202</f>
        <v>0</v>
      </c>
      <c r="M409" s="58" t="s">
        <v>72</v>
      </c>
      <c r="N409" s="57">
        <f>(G207/F202)*C202</f>
        <v>0</v>
      </c>
      <c r="O409" s="58" t="s">
        <v>72</v>
      </c>
      <c r="P409" s="57">
        <f>(G208/F202)*C202</f>
        <v>0</v>
      </c>
      <c r="Q409" s="58" t="s">
        <v>72</v>
      </c>
      <c r="R409" s="57">
        <f>(G210/F202)*C202</f>
        <v>0</v>
      </c>
      <c r="S409" s="58" t="s">
        <v>72</v>
      </c>
      <c r="T409" s="57">
        <f>(G210/F202)*C202</f>
        <v>0</v>
      </c>
      <c r="U409" s="58" t="s">
        <v>72</v>
      </c>
      <c r="V409" s="57">
        <f>(G211/F202)*C202</f>
        <v>0</v>
      </c>
      <c r="W409" s="58" t="s">
        <v>72</v>
      </c>
      <c r="X409" s="57">
        <f>(G212/F202)*C202</f>
        <v>0</v>
      </c>
      <c r="Y409" s="58" t="s">
        <v>72</v>
      </c>
      <c r="Z409" s="57">
        <f>(G213/F202)*C202</f>
        <v>0</v>
      </c>
    </row>
    <row r="410" spans="1:26" ht="15.75" hidden="1" thickBot="1">
      <c r="A410" s="294"/>
      <c r="B410" s="295"/>
      <c r="C410" s="295"/>
      <c r="D410" s="295"/>
      <c r="E410" s="59" t="s">
        <v>73</v>
      </c>
      <c r="F410" s="60">
        <v>0</v>
      </c>
      <c r="G410" s="59" t="s">
        <v>73</v>
      </c>
      <c r="H410" s="60">
        <v>0</v>
      </c>
      <c r="I410" s="59" t="s">
        <v>73</v>
      </c>
      <c r="J410" s="60">
        <v>0</v>
      </c>
      <c r="K410" s="59" t="s">
        <v>73</v>
      </c>
      <c r="L410" s="60">
        <v>0</v>
      </c>
      <c r="M410" s="59" t="s">
        <v>73</v>
      </c>
      <c r="N410" s="60">
        <v>0</v>
      </c>
      <c r="O410" s="59" t="s">
        <v>73</v>
      </c>
      <c r="P410" s="60">
        <v>0</v>
      </c>
      <c r="Q410" s="59" t="s">
        <v>73</v>
      </c>
      <c r="R410" s="60">
        <v>0</v>
      </c>
      <c r="S410" s="59" t="s">
        <v>73</v>
      </c>
      <c r="T410" s="60">
        <v>0</v>
      </c>
      <c r="U410" s="59" t="s">
        <v>73</v>
      </c>
      <c r="V410" s="60">
        <v>0</v>
      </c>
      <c r="W410" s="59" t="s">
        <v>73</v>
      </c>
      <c r="X410" s="60">
        <v>0</v>
      </c>
      <c r="Y410" s="59" t="s">
        <v>73</v>
      </c>
      <c r="Z410" s="60">
        <v>0</v>
      </c>
    </row>
    <row r="411" spans="1:26" hidden="1"/>
    <row r="412" spans="1:26" ht="15.75" hidden="1" thickBot="1"/>
    <row r="413" spans="1:26" s="86" customFormat="1" ht="21.75" hidden="1" customHeight="1">
      <c r="A413" s="288" t="s">
        <v>34</v>
      </c>
      <c r="B413" s="289"/>
      <c r="C413" s="289"/>
      <c r="D413" s="309"/>
      <c r="E413" s="82">
        <v>2015</v>
      </c>
      <c r="F413" s="81">
        <f>SUM(F414:F414)</f>
        <v>0</v>
      </c>
      <c r="G413" s="82">
        <v>2016</v>
      </c>
      <c r="H413" s="81">
        <f>SUM(H414:H414)</f>
        <v>0</v>
      </c>
      <c r="I413" s="82">
        <v>2017</v>
      </c>
      <c r="J413" s="81">
        <f>SUM(J414:J414)</f>
        <v>0</v>
      </c>
      <c r="K413" s="82">
        <v>2018</v>
      </c>
      <c r="L413" s="81">
        <f>SUM(L414:L414)</f>
        <v>0</v>
      </c>
      <c r="M413" s="82">
        <v>2019</v>
      </c>
      <c r="N413" s="81">
        <f>SUM(N414:N414)</f>
        <v>0</v>
      </c>
      <c r="O413" s="82">
        <v>2020</v>
      </c>
      <c r="P413" s="81">
        <f>SUM(P414:P414)</f>
        <v>0</v>
      </c>
      <c r="Q413" s="82">
        <v>2021</v>
      </c>
      <c r="R413" s="81">
        <f>SUM(R414:R414)</f>
        <v>0</v>
      </c>
      <c r="S413" s="82">
        <v>2022</v>
      </c>
      <c r="T413" s="81">
        <f>SUM(T414:T414)</f>
        <v>0</v>
      </c>
      <c r="U413" s="82">
        <v>2023</v>
      </c>
      <c r="V413" s="81">
        <f>SUM(V414:V414)</f>
        <v>0</v>
      </c>
      <c r="W413" s="82">
        <v>2024</v>
      </c>
      <c r="X413" s="81">
        <f>SUM(X414:X414)</f>
        <v>5.7079687592182955</v>
      </c>
      <c r="Y413" s="82">
        <v>2025</v>
      </c>
      <c r="Z413" s="81">
        <f>SUM(Z414:Z414)</f>
        <v>5.9020312407817039</v>
      </c>
    </row>
    <row r="414" spans="1:26" ht="29.25" hidden="1" customHeight="1">
      <c r="A414" s="291"/>
      <c r="B414" s="292"/>
      <c r="C414" s="292"/>
      <c r="D414" s="310"/>
      <c r="E414" s="63" t="s">
        <v>52</v>
      </c>
      <c r="F414" s="64">
        <f>(F277/F276)*C264</f>
        <v>0</v>
      </c>
      <c r="G414" s="63" t="s">
        <v>52</v>
      </c>
      <c r="H414" s="64">
        <f>(F278/F276)*C264</f>
        <v>0</v>
      </c>
      <c r="I414" s="63" t="s">
        <v>52</v>
      </c>
      <c r="J414" s="64">
        <f>(F279/F276)*C264</f>
        <v>0</v>
      </c>
      <c r="K414" s="63" t="s">
        <v>52</v>
      </c>
      <c r="L414" s="64">
        <f>(F280/F276)*C264</f>
        <v>0</v>
      </c>
      <c r="M414" s="63" t="s">
        <v>52</v>
      </c>
      <c r="N414" s="64">
        <f>(F281/F276)*C264</f>
        <v>0</v>
      </c>
      <c r="O414" s="63" t="s">
        <v>52</v>
      </c>
      <c r="P414" s="64">
        <f>(F282/F276)*C264</f>
        <v>0</v>
      </c>
      <c r="Q414" s="63" t="s">
        <v>52</v>
      </c>
      <c r="R414" s="64">
        <f>(F283/F276)*C264</f>
        <v>0</v>
      </c>
      <c r="S414" s="63" t="s">
        <v>52</v>
      </c>
      <c r="T414" s="64">
        <f>(F284/F276)*C264</f>
        <v>0</v>
      </c>
      <c r="U414" s="63" t="s">
        <v>52</v>
      </c>
      <c r="V414" s="64">
        <f>(F285/F276)*C264</f>
        <v>0</v>
      </c>
      <c r="W414" s="63" t="s">
        <v>52</v>
      </c>
      <c r="X414" s="64">
        <f>(F286/F276)*C264</f>
        <v>5.7079687592182955</v>
      </c>
      <c r="Y414" s="63" t="s">
        <v>52</v>
      </c>
      <c r="Z414" s="64">
        <f>(F287/F276)*C264</f>
        <v>5.9020312407817039</v>
      </c>
    </row>
    <row r="415" spans="1:26" ht="25.5" hidden="1" customHeight="1" thickBot="1">
      <c r="A415" s="294"/>
      <c r="B415" s="295"/>
      <c r="C415" s="295"/>
      <c r="D415" s="311"/>
      <c r="E415" s="65" t="s">
        <v>57</v>
      </c>
      <c r="F415" s="66"/>
      <c r="G415" s="65"/>
      <c r="H415" s="66"/>
      <c r="I415" s="65"/>
      <c r="J415" s="66"/>
      <c r="K415" s="65"/>
      <c r="L415" s="66"/>
      <c r="M415" s="65"/>
      <c r="N415" s="66"/>
      <c r="O415" s="65"/>
      <c r="P415" s="66"/>
      <c r="Q415" s="65"/>
      <c r="R415" s="66"/>
      <c r="S415" s="65"/>
      <c r="T415" s="66"/>
      <c r="U415" s="65"/>
      <c r="V415" s="66"/>
      <c r="W415" s="65"/>
      <c r="X415" s="66"/>
      <c r="Y415" s="65"/>
      <c r="Z415" s="66"/>
    </row>
    <row r="416" spans="1:26" s="86" customFormat="1" ht="23.25" hidden="1" customHeight="1">
      <c r="A416" s="288" t="s">
        <v>35</v>
      </c>
      <c r="B416" s="289"/>
      <c r="C416" s="289"/>
      <c r="D416" s="309"/>
      <c r="E416" s="84">
        <v>2015</v>
      </c>
      <c r="F416" s="85">
        <f>SUM(F417:F417)</f>
        <v>0</v>
      </c>
      <c r="G416" s="84">
        <v>2016</v>
      </c>
      <c r="H416" s="85">
        <f>SUM(H417:H417)</f>
        <v>0</v>
      </c>
      <c r="I416" s="84">
        <v>2017</v>
      </c>
      <c r="J416" s="85">
        <f>SUM(J417:J417)</f>
        <v>0</v>
      </c>
      <c r="K416" s="84">
        <v>2018</v>
      </c>
      <c r="L416" s="85">
        <f>SUM(L417:L417)</f>
        <v>0</v>
      </c>
      <c r="M416" s="84">
        <v>2019</v>
      </c>
      <c r="N416" s="85">
        <f>SUM(N417:N417)</f>
        <v>0</v>
      </c>
      <c r="O416" s="84">
        <v>2020</v>
      </c>
      <c r="P416" s="85">
        <f>SUM(P417:P417)</f>
        <v>0</v>
      </c>
      <c r="Q416" s="84">
        <v>2021</v>
      </c>
      <c r="R416" s="85">
        <f>SUM(R417:R417)</f>
        <v>0</v>
      </c>
      <c r="S416" s="84">
        <v>2022</v>
      </c>
      <c r="T416" s="85">
        <f>SUM(T417:T417)</f>
        <v>0</v>
      </c>
      <c r="U416" s="84">
        <v>2023</v>
      </c>
      <c r="V416" s="85">
        <f>SUM(V417:V417)</f>
        <v>0</v>
      </c>
      <c r="W416" s="84">
        <v>2024</v>
      </c>
      <c r="X416" s="85">
        <f>SUM(X417:X417)</f>
        <v>0</v>
      </c>
      <c r="Y416" s="84">
        <v>2025</v>
      </c>
      <c r="Z416" s="85">
        <f>SUM(Z417:Z417)</f>
        <v>0</v>
      </c>
    </row>
    <row r="417" spans="1:26" ht="36.75" hidden="1" customHeight="1">
      <c r="A417" s="291"/>
      <c r="B417" s="292"/>
      <c r="C417" s="292"/>
      <c r="D417" s="310"/>
      <c r="E417" s="63" t="s">
        <v>52</v>
      </c>
      <c r="F417" s="64">
        <f>(G277/F276)*C264</f>
        <v>0</v>
      </c>
      <c r="G417" s="63" t="s">
        <v>52</v>
      </c>
      <c r="H417" s="64">
        <f>(G278/F276)*C264</f>
        <v>0</v>
      </c>
      <c r="I417" s="63" t="s">
        <v>52</v>
      </c>
      <c r="J417" s="64">
        <f>(G279/F276)*C264</f>
        <v>0</v>
      </c>
      <c r="K417" s="63" t="s">
        <v>52</v>
      </c>
      <c r="L417" s="64">
        <f>(G280/F276)*C264</f>
        <v>0</v>
      </c>
      <c r="M417" s="63" t="s">
        <v>52</v>
      </c>
      <c r="N417" s="64">
        <f>(G281/F276)*C264</f>
        <v>0</v>
      </c>
      <c r="O417" s="63" t="s">
        <v>52</v>
      </c>
      <c r="P417" s="64">
        <f>(G282/F276)*C264</f>
        <v>0</v>
      </c>
      <c r="Q417" s="63" t="s">
        <v>52</v>
      </c>
      <c r="R417" s="64">
        <f>(G283/F276)*C264</f>
        <v>0</v>
      </c>
      <c r="S417" s="63" t="s">
        <v>52</v>
      </c>
      <c r="T417" s="64">
        <f>(G284/F276)*C264</f>
        <v>0</v>
      </c>
      <c r="U417" s="63" t="s">
        <v>52</v>
      </c>
      <c r="V417" s="64">
        <f>(G285/F276)*C264</f>
        <v>0</v>
      </c>
      <c r="W417" s="63" t="s">
        <v>52</v>
      </c>
      <c r="X417" s="64">
        <f>(G286/F276)*C264</f>
        <v>0</v>
      </c>
      <c r="Y417" s="63" t="s">
        <v>52</v>
      </c>
      <c r="Z417" s="64">
        <f>(G287/F276)*C264</f>
        <v>0</v>
      </c>
    </row>
    <row r="418" spans="1:26" ht="25.5" hidden="1" customHeight="1" thickBot="1">
      <c r="A418" s="294"/>
      <c r="B418" s="295"/>
      <c r="C418" s="295"/>
      <c r="D418" s="311"/>
      <c r="E418" s="67" t="s">
        <v>57</v>
      </c>
      <c r="F418" s="68"/>
      <c r="G418" s="67"/>
      <c r="H418" s="68"/>
      <c r="I418" s="67"/>
      <c r="J418" s="68"/>
      <c r="K418" s="67"/>
      <c r="L418" s="68"/>
      <c r="M418" s="67"/>
      <c r="N418" s="68"/>
      <c r="O418" s="67"/>
      <c r="P418" s="68"/>
      <c r="Q418" s="67"/>
      <c r="R418" s="68"/>
      <c r="S418" s="67"/>
      <c r="T418" s="68"/>
      <c r="U418" s="67"/>
      <c r="V418" s="68"/>
      <c r="W418" s="67"/>
      <c r="X418" s="68"/>
      <c r="Y418" s="67"/>
      <c r="Z418" s="68"/>
    </row>
  </sheetData>
  <mergeCells count="77">
    <mergeCell ref="A416:D418"/>
    <mergeCell ref="A202:A213"/>
    <mergeCell ref="C166:C177"/>
    <mergeCell ref="C202:C213"/>
    <mergeCell ref="A400:D410"/>
    <mergeCell ref="B264:B281"/>
    <mergeCell ref="A214:A225"/>
    <mergeCell ref="A360:D371"/>
    <mergeCell ref="B288:B311"/>
    <mergeCell ref="A413:D415"/>
    <mergeCell ref="C288:C311"/>
    <mergeCell ref="D288:D311"/>
    <mergeCell ref="A288:A311"/>
    <mergeCell ref="A372:D383"/>
    <mergeCell ref="A386:N387"/>
    <mergeCell ref="A384:P384"/>
    <mergeCell ref="A142:A165"/>
    <mergeCell ref="C142:C165"/>
    <mergeCell ref="B178:B201"/>
    <mergeCell ref="A324:D329"/>
    <mergeCell ref="A178:A201"/>
    <mergeCell ref="A46:A69"/>
    <mergeCell ref="C46:C69"/>
    <mergeCell ref="C70:C93"/>
    <mergeCell ref="A70:A93"/>
    <mergeCell ref="A94:A117"/>
    <mergeCell ref="A389:D399"/>
    <mergeCell ref="A312:D323"/>
    <mergeCell ref="A250:D261"/>
    <mergeCell ref="A348:D359"/>
    <mergeCell ref="C178:C201"/>
    <mergeCell ref="A336:D341"/>
    <mergeCell ref="L1:P1"/>
    <mergeCell ref="E2:O2"/>
    <mergeCell ref="H5:I5"/>
    <mergeCell ref="B7:P7"/>
    <mergeCell ref="E4:E6"/>
    <mergeCell ref="L5:M5"/>
    <mergeCell ref="J5:K5"/>
    <mergeCell ref="C4:C6"/>
    <mergeCell ref="F4:G5"/>
    <mergeCell ref="P4:P6"/>
    <mergeCell ref="H4:O4"/>
    <mergeCell ref="D4:D6"/>
    <mergeCell ref="P22:P39"/>
    <mergeCell ref="N5:O5"/>
    <mergeCell ref="B4:B6"/>
    <mergeCell ref="A8:D19"/>
    <mergeCell ref="A21:P21"/>
    <mergeCell ref="A20:P20"/>
    <mergeCell ref="A4:A6"/>
    <mergeCell ref="B22:B45"/>
    <mergeCell ref="C22:C45"/>
    <mergeCell ref="A118:A141"/>
    <mergeCell ref="A22:A45"/>
    <mergeCell ref="A264:A281"/>
    <mergeCell ref="C214:C225"/>
    <mergeCell ref="A262:P262"/>
    <mergeCell ref="A263:P263"/>
    <mergeCell ref="P142:P195"/>
    <mergeCell ref="B142:B165"/>
    <mergeCell ref="P264:P287"/>
    <mergeCell ref="C264:C287"/>
    <mergeCell ref="A238:D243"/>
    <mergeCell ref="B214:B225"/>
    <mergeCell ref="A226:D231"/>
    <mergeCell ref="A166:A177"/>
    <mergeCell ref="B166:B177"/>
    <mergeCell ref="B202:B213"/>
    <mergeCell ref="P118:P135"/>
    <mergeCell ref="C118:C141"/>
    <mergeCell ref="B94:B117"/>
    <mergeCell ref="B70:B93"/>
    <mergeCell ref="B118:B141"/>
    <mergeCell ref="C94:C117"/>
    <mergeCell ref="P46:P111"/>
    <mergeCell ref="B46:B69"/>
  </mergeCells>
  <phoneticPr fontId="0" type="noConversion"/>
  <pageMargins left="0.27559055118110237" right="0.19685039370078741" top="0.35433070866141736" bottom="0.31496062992125984" header="0.31496062992125984" footer="0.31496062992125984"/>
  <pageSetup paperSize="9" scale="59" fitToHeight="0" orientation="landscape" r:id="rId1"/>
  <rowBreaks count="1" manualBreakCount="1">
    <brk id="38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Решение</vt:lpstr>
      <vt:lpstr>IV перечень мероприятий</vt:lpstr>
      <vt:lpstr>'IV перечень мероприятий'!Заголовки_для_печати</vt:lpstr>
      <vt:lpstr>Решение!Заголовки_для_печати</vt:lpstr>
      <vt:lpstr>'IV перечень мероприятий'!Область_печати</vt:lpstr>
    </vt:vector>
  </TitlesOfParts>
  <Company>ДКС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 И. Лысенко</dc:creator>
  <cp:lastModifiedBy>mishkina</cp:lastModifiedBy>
  <cp:lastPrinted>2020-08-17T04:00:16Z</cp:lastPrinted>
  <dcterms:created xsi:type="dcterms:W3CDTF">2014-08-20T07:30:27Z</dcterms:created>
  <dcterms:modified xsi:type="dcterms:W3CDTF">2021-02-11T02:15:56Z</dcterms:modified>
</cp:coreProperties>
</file>