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1'!$A$1:$Q$816</definedName>
  </definedNames>
  <calcPr fullCalcOnLoad="1"/>
</workbook>
</file>

<file path=xl/sharedStrings.xml><?xml version="1.0" encoding="utf-8"?>
<sst xmlns="http://schemas.openxmlformats.org/spreadsheetml/2006/main" count="1848" uniqueCount="163">
  <si>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</si>
  <si>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</si>
  <si>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</si>
  <si>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</si>
  <si>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</si>
  <si>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</si>
  <si>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</si>
  <si>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</si>
  <si>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</si>
  <si>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</si>
  <si>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</si>
  <si>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</si>
  <si>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</si>
  <si>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</si>
  <si>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</si>
  <si>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</si>
  <si>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</si>
  <si>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</si>
  <si>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</si>
  <si>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</si>
  <si>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</si>
  <si>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</si>
  <si>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</si>
  <si>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</si>
  <si>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</si>
  <si>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</si>
  <si>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</si>
  <si>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</si>
  <si>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</si>
  <si>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</si>
  <si>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</si>
  <si>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</si>
  <si>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</si>
  <si>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</si>
  <si>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</si>
  <si>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</si>
  <si>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</si>
  <si>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</si>
  <si>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</si>
  <si>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</si>
  <si>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</si>
  <si>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</si>
  <si>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</si>
  <si>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</si>
  <si>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</si>
  <si>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</si>
  <si>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</si>
  <si>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</si>
  <si>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</si>
  <si>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</si>
  <si>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</si>
  <si>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</si>
  <si>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</si>
  <si>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</si>
  <si>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</si>
  <si>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</si>
  <si>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</si>
  <si>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</si>
  <si>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</si>
  <si>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</si>
  <si>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</si>
  <si>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</si>
  <si>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</si>
  <si>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</si>
  <si>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</si>
  <si>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</si>
  <si>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</si>
  <si>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</si>
  <si>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</si>
  <si>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</si>
  <si>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</si>
  <si>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</si>
  <si>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</si>
  <si>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</si>
  <si>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</si>
  <si>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</si>
  <si>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</si>
  <si>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</si>
  <si>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</si>
  <si>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</si>
  <si>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</si>
  <si>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</si>
  <si>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</si>
  <si>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</si>
  <si>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</si>
  <si>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</si>
  <si>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</si>
  <si>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</si>
  <si>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</si>
  <si>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</si>
  <si>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</si>
  <si>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</si>
  <si>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</si>
  <si>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</si>
  <si>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</si>
  <si>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</si>
  <si>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</si>
  <si>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</si>
  <si>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</si>
  <si>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</si>
  <si>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</si>
  <si>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</si>
  <si>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</si>
  <si>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</si>
  <si>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</si>
  <si>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</si>
  <si>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</si>
  <si>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</si>
  <si>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</si>
  <si>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</si>
  <si>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</si>
  <si>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</si>
  <si>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</si>
  <si>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</si>
  <si>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</si>
  <si>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</si>
  <si>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</si>
  <si>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</si>
  <si>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</si>
  <si>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УДД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</si>
  <si>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</si>
  <si>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</si>
  <si>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</si>
  <si>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</si>
  <si>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</si>
  <si>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</si>
  <si>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</si>
  <si>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</si>
  <si>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</si>
  <si>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</si>
  <si>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</si>
  <si>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</si>
  <si>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</si>
  <si>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</si>
  <si>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</si>
  <si>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</si>
  <si>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</si>
  <si>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</si>
  <si>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</si>
  <si>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</si>
  <si>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</si>
  <si>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</si>
  <si>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</si>
  <si>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</si>
  <si>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</si>
  <si>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</si>
  <si>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</si>
  <si>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</si>
  <si>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</si>
  <si>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</si>
  <si>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</si>
  <si>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</si>
  <si>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</si>
  <si>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</si>
  <si>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</si>
  <si>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</si>
  <si>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</si>
  <si>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</si>
  <si>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</si>
  <si>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</si>
  <si>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>дгх</t>
  </si>
  <si>
    <t>изс</t>
  </si>
  <si>
    <t>ддд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</si>
</sst>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2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165" fontId="2" fillId="33" borderId="0" xfId="0" applyNumberFormat="1" applyFont="1" applyFill="1" applyAlignment="1">
      <alignment/>
    </xf>
    <xf numFmtId="165" fontId="2" fillId="33" borderId="15" xfId="0" applyNumberFormat="1" applyFont="1" applyFill="1" applyBorder="1" applyAlignment="1" applyProtection="1">
      <alignment horizontal="right" vertical="center" wrapText="1"/>
      <protection/>
    </xf>
    <xf numFmtId="164" fontId="2" fillId="33" borderId="16" xfId="0" applyNumberFormat="1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49" fontId="11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4" fontId="2" fillId="33" borderId="16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wrapText="1"/>
    </xf>
    <xf numFmtId="4" fontId="2" fillId="33" borderId="19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24" xfId="0" applyNumberFormat="1" applyFont="1" applyFill="1" applyBorder="1" applyAlignment="1">
      <alignment horizontal="center" wrapText="1"/>
    </xf>
    <xf numFmtId="4" fontId="2" fillId="33" borderId="26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" fillId="33" borderId="26" xfId="0" applyNumberFormat="1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2"/>
  <sheetViews>
    <sheetView tabSelected="1" view="pageBreakPreview" zoomScaleSheetLayoutView="100" zoomScalePageLayoutView="0" workbookViewId="0" topLeftCell="A340">
      <selection activeCell="I304" sqref="I304"/>
    </sheetView>
  </sheetViews>
  <sheetFormatPr defaultColWidth="12.00390625" defaultRowHeight="12.75"/>
  <cols>
    <col min="1" max="1" width="8.625" style="1" customWidth="1"/>
    <col min="2" max="2" width="15.125" style="2" customWidth="1"/>
    <col min="3" max="3" width="17.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24" width="12.00390625" style="2" customWidth="1"/>
    <col min="25" max="25" width="13.625" style="2" bestFit="1" customWidth="1"/>
    <col min="26" max="26" width="12.00390625" style="2" customWidth="1"/>
    <col min="27" max="27" width="12.75390625" style="2" bestFit="1" customWidth="1"/>
    <col min="28" max="28" width="13.625" style="2" bestFit="1" customWidth="1"/>
    <col min="29" max="29" width="0.2421875" style="2" customWidth="1"/>
    <col min="30" max="30" width="13.25390625" style="2" hidden="1" customWidth="1"/>
    <col min="31" max="31" width="14.375" style="2" bestFit="1" customWidth="1"/>
    <col min="32" max="33" width="14.375" style="2" customWidth="1"/>
    <col min="34" max="16384" width="12.00390625" style="2" customWidth="1"/>
  </cols>
  <sheetData>
    <row r="1" spans="12:17" ht="12.75">
      <c r="L1" s="95" t="s">
        <v>131</v>
      </c>
      <c r="M1" s="95"/>
      <c r="N1" s="95"/>
      <c r="O1" s="95"/>
      <c r="P1" s="95"/>
      <c r="Q1" s="95"/>
    </row>
    <row r="2" spans="12:21" ht="32.25" customHeight="1">
      <c r="L2" s="95"/>
      <c r="M2" s="95"/>
      <c r="N2" s="95"/>
      <c r="O2" s="95"/>
      <c r="P2" s="95"/>
      <c r="Q2" s="95"/>
      <c r="T2" s="2">
        <f>5233.6+56765.1+50212.7+93050.8</f>
        <v>205262.2</v>
      </c>
      <c r="U2" s="2">
        <f>50212.7+92426.3</f>
        <v>142639</v>
      </c>
    </row>
    <row r="3" spans="1:20" ht="44.25" customHeight="1">
      <c r="A3" s="96" t="s">
        <v>135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2">
        <f>1119.2+57236.2+3443.9+31251.5</f>
        <v>93050.79999999999</v>
      </c>
      <c r="T3" s="2">
        <f>16828.1+468+32916.6</f>
        <v>50212.7</v>
      </c>
    </row>
    <row r="4" spans="1:20" ht="12.75">
      <c r="A4" s="80" t="s">
        <v>0</v>
      </c>
      <c r="B4" s="97" t="s">
        <v>130</v>
      </c>
      <c r="C4" s="98" t="s">
        <v>51</v>
      </c>
      <c r="D4" s="101" t="s">
        <v>18</v>
      </c>
      <c r="E4" s="97" t="s">
        <v>1</v>
      </c>
      <c r="F4" s="104" t="s">
        <v>2</v>
      </c>
      <c r="G4" s="105"/>
      <c r="H4" s="108" t="s">
        <v>3</v>
      </c>
      <c r="I4" s="109"/>
      <c r="J4" s="109"/>
      <c r="K4" s="109"/>
      <c r="L4" s="109"/>
      <c r="M4" s="109"/>
      <c r="N4" s="109"/>
      <c r="O4" s="110"/>
      <c r="P4" s="104" t="s">
        <v>14</v>
      </c>
      <c r="Q4" s="105"/>
      <c r="S4" s="2">
        <f>1119.2+57236.2+3443.9+30627</f>
        <v>92426.29999999999</v>
      </c>
      <c r="T4" s="2">
        <f>16828.1+468+32916.6</f>
        <v>50212.7</v>
      </c>
    </row>
    <row r="5" spans="1:17" ht="12.75">
      <c r="A5" s="81"/>
      <c r="B5" s="97"/>
      <c r="C5" s="99"/>
      <c r="D5" s="102"/>
      <c r="E5" s="97"/>
      <c r="F5" s="106"/>
      <c r="G5" s="107"/>
      <c r="H5" s="97" t="s">
        <v>4</v>
      </c>
      <c r="I5" s="97"/>
      <c r="J5" s="97" t="s">
        <v>5</v>
      </c>
      <c r="K5" s="97"/>
      <c r="L5" s="97" t="s">
        <v>6</v>
      </c>
      <c r="M5" s="97"/>
      <c r="N5" s="97" t="s">
        <v>7</v>
      </c>
      <c r="O5" s="97"/>
      <c r="P5" s="111"/>
      <c r="Q5" s="112"/>
    </row>
    <row r="6" spans="1:28" ht="85.5" customHeight="1">
      <c r="A6" s="82"/>
      <c r="B6" s="97"/>
      <c r="C6" s="100"/>
      <c r="D6" s="103"/>
      <c r="E6" s="97"/>
      <c r="F6" s="63" t="s">
        <v>44</v>
      </c>
      <c r="G6" s="63" t="s">
        <v>9</v>
      </c>
      <c r="H6" s="63" t="s">
        <v>8</v>
      </c>
      <c r="I6" s="63" t="s">
        <v>9</v>
      </c>
      <c r="J6" s="63" t="s">
        <v>8</v>
      </c>
      <c r="K6" s="63" t="s">
        <v>9</v>
      </c>
      <c r="L6" s="63" t="s">
        <v>8</v>
      </c>
      <c r="M6" s="63" t="s">
        <v>9</v>
      </c>
      <c r="N6" s="63" t="s">
        <v>8</v>
      </c>
      <c r="O6" s="63" t="s">
        <v>54</v>
      </c>
      <c r="P6" s="106"/>
      <c r="Q6" s="107"/>
      <c r="S6" s="64" t="s">
        <v>160</v>
      </c>
      <c r="T6" s="64" t="s">
        <v>161</v>
      </c>
      <c r="U6" s="64" t="s">
        <v>162</v>
      </c>
      <c r="V6" s="64"/>
      <c r="W6" s="64"/>
      <c r="X6" s="64"/>
      <c r="Y6" s="64"/>
      <c r="Z6" s="64"/>
      <c r="AA6" s="64"/>
      <c r="AB6" s="64"/>
    </row>
    <row r="7" spans="1:28" ht="15.75">
      <c r="A7" s="113" t="s">
        <v>134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2">
        <v>21</v>
      </c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2.75" customHeight="1">
      <c r="A8" s="83" t="s">
        <v>55</v>
      </c>
      <c r="B8" s="84"/>
      <c r="C8" s="84"/>
      <c r="D8" s="3"/>
      <c r="E8" s="4" t="s">
        <v>10</v>
      </c>
      <c r="F8" s="5">
        <f>F9+F10+F11+F12+F13+F14+F15+F16+F17+F18+F19</f>
        <v>1258061.344</v>
      </c>
      <c r="G8" s="5">
        <f aca="true" t="shared" si="0" ref="G8:O8">G9+G10+G11+G12+G13+G14+G15+G16+G17+G18+G19</f>
        <v>624515.04393</v>
      </c>
      <c r="H8" s="5">
        <f t="shared" si="0"/>
        <v>1240161.544</v>
      </c>
      <c r="I8" s="5">
        <f t="shared" si="0"/>
        <v>607138.1740000001</v>
      </c>
      <c r="J8" s="5">
        <f t="shared" si="0"/>
        <v>0</v>
      </c>
      <c r="K8" s="5">
        <f t="shared" si="0"/>
        <v>0</v>
      </c>
      <c r="L8" s="5">
        <f t="shared" si="0"/>
        <v>17899.8</v>
      </c>
      <c r="M8" s="5">
        <f t="shared" si="0"/>
        <v>17376.8</v>
      </c>
      <c r="N8" s="5">
        <f t="shared" si="0"/>
        <v>0</v>
      </c>
      <c r="O8" s="5">
        <f t="shared" si="0"/>
        <v>0</v>
      </c>
      <c r="P8" s="89"/>
      <c r="Q8" s="90"/>
      <c r="R8" s="2">
        <v>22</v>
      </c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2.75" customHeight="1">
      <c r="A9" s="85"/>
      <c r="B9" s="86"/>
      <c r="C9" s="86"/>
      <c r="D9" s="3"/>
      <c r="E9" s="57" t="s">
        <v>15</v>
      </c>
      <c r="F9" s="5">
        <f aca="true" t="shared" si="1" ref="F9:O14">F805</f>
        <v>118075</v>
      </c>
      <c r="G9" s="5">
        <f t="shared" si="1"/>
        <v>43029.3</v>
      </c>
      <c r="H9" s="5">
        <f t="shared" si="1"/>
        <v>112606.6</v>
      </c>
      <c r="I9" s="5">
        <f t="shared" si="1"/>
        <v>37560.899999999994</v>
      </c>
      <c r="J9" s="5">
        <f t="shared" si="1"/>
        <v>0</v>
      </c>
      <c r="K9" s="5">
        <f t="shared" si="1"/>
        <v>0</v>
      </c>
      <c r="L9" s="5">
        <f t="shared" si="1"/>
        <v>5468.4</v>
      </c>
      <c r="M9" s="5">
        <f t="shared" si="1"/>
        <v>5468.4</v>
      </c>
      <c r="N9" s="5">
        <f t="shared" si="1"/>
        <v>0</v>
      </c>
      <c r="O9" s="5">
        <f t="shared" si="1"/>
        <v>0</v>
      </c>
      <c r="P9" s="91"/>
      <c r="Q9" s="92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2.75" customHeight="1">
      <c r="A10" s="85"/>
      <c r="B10" s="86"/>
      <c r="C10" s="86"/>
      <c r="D10" s="3"/>
      <c r="E10" s="57" t="s">
        <v>12</v>
      </c>
      <c r="F10" s="5">
        <f t="shared" si="1"/>
        <v>136941.90000000002</v>
      </c>
      <c r="G10" s="5">
        <f t="shared" si="1"/>
        <v>59297.799999999996</v>
      </c>
      <c r="H10" s="5">
        <f t="shared" si="1"/>
        <v>133270.5</v>
      </c>
      <c r="I10" s="5">
        <f t="shared" si="1"/>
        <v>55626.399999999994</v>
      </c>
      <c r="J10" s="5">
        <f t="shared" si="1"/>
        <v>0</v>
      </c>
      <c r="K10" s="5">
        <f t="shared" si="1"/>
        <v>0</v>
      </c>
      <c r="L10" s="5">
        <f t="shared" si="1"/>
        <v>3671.4</v>
      </c>
      <c r="M10" s="5">
        <f t="shared" si="1"/>
        <v>3671.4</v>
      </c>
      <c r="N10" s="5">
        <f t="shared" si="1"/>
        <v>0</v>
      </c>
      <c r="O10" s="5">
        <f t="shared" si="1"/>
        <v>0</v>
      </c>
      <c r="P10" s="91"/>
      <c r="Q10" s="92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2.75" customHeight="1">
      <c r="A11" s="85"/>
      <c r="B11" s="86"/>
      <c r="C11" s="86"/>
      <c r="D11" s="3"/>
      <c r="E11" s="57" t="s">
        <v>13</v>
      </c>
      <c r="F11" s="5">
        <f t="shared" si="1"/>
        <v>141425.6</v>
      </c>
      <c r="G11" s="5">
        <f t="shared" si="1"/>
        <v>47717.8</v>
      </c>
      <c r="H11" s="5">
        <f t="shared" si="1"/>
        <v>138018.5</v>
      </c>
      <c r="I11" s="5">
        <f t="shared" si="1"/>
        <v>44310.7</v>
      </c>
      <c r="J11" s="5">
        <f t="shared" si="1"/>
        <v>0</v>
      </c>
      <c r="K11" s="5">
        <f t="shared" si="1"/>
        <v>0</v>
      </c>
      <c r="L11" s="5">
        <f t="shared" si="1"/>
        <v>3407.1</v>
      </c>
      <c r="M11" s="5">
        <f t="shared" si="1"/>
        <v>3407.1</v>
      </c>
      <c r="N11" s="5">
        <f t="shared" si="1"/>
        <v>0</v>
      </c>
      <c r="O11" s="5">
        <f t="shared" si="1"/>
        <v>0</v>
      </c>
      <c r="P11" s="91"/>
      <c r="Q11" s="92"/>
      <c r="S11" s="65">
        <f>93297.6-I15</f>
        <v>246.77999999999884</v>
      </c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2.75" customHeight="1">
      <c r="A12" s="85"/>
      <c r="B12" s="86"/>
      <c r="C12" s="86"/>
      <c r="D12" s="3"/>
      <c r="E12" s="57" t="s">
        <v>16</v>
      </c>
      <c r="F12" s="5">
        <f t="shared" si="1"/>
        <v>134147.4</v>
      </c>
      <c r="G12" s="5">
        <f t="shared" si="1"/>
        <v>60346.7</v>
      </c>
      <c r="H12" s="5">
        <f t="shared" si="1"/>
        <v>133624.4</v>
      </c>
      <c r="I12" s="5">
        <f t="shared" si="1"/>
        <v>60346.7</v>
      </c>
      <c r="J12" s="5">
        <f t="shared" si="1"/>
        <v>0</v>
      </c>
      <c r="K12" s="5">
        <f t="shared" si="1"/>
        <v>0</v>
      </c>
      <c r="L12" s="5">
        <f t="shared" si="1"/>
        <v>523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91"/>
      <c r="Q12" s="92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2.75" customHeight="1">
      <c r="A13" s="85"/>
      <c r="B13" s="86"/>
      <c r="C13" s="86"/>
      <c r="D13" s="3"/>
      <c r="E13" s="57" t="s">
        <v>17</v>
      </c>
      <c r="F13" s="5">
        <f t="shared" si="1"/>
        <v>142954.5</v>
      </c>
      <c r="G13" s="5">
        <f t="shared" si="1"/>
        <v>76889</v>
      </c>
      <c r="H13" s="5">
        <f t="shared" si="1"/>
        <v>138124.6</v>
      </c>
      <c r="I13" s="5">
        <f t="shared" si="1"/>
        <v>72059.1</v>
      </c>
      <c r="J13" s="5">
        <f t="shared" si="1"/>
        <v>0</v>
      </c>
      <c r="K13" s="5">
        <f t="shared" si="1"/>
        <v>0</v>
      </c>
      <c r="L13" s="5">
        <f t="shared" si="1"/>
        <v>4829.9</v>
      </c>
      <c r="M13" s="5">
        <f t="shared" si="1"/>
        <v>4829.9</v>
      </c>
      <c r="N13" s="5">
        <f t="shared" si="1"/>
        <v>0</v>
      </c>
      <c r="O13" s="5">
        <f t="shared" si="1"/>
        <v>0</v>
      </c>
      <c r="P13" s="91"/>
      <c r="Q13" s="92"/>
      <c r="S13" s="56">
        <f>86083.4-I16</f>
        <v>-6342.900000000009</v>
      </c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2.75" customHeight="1">
      <c r="A14" s="85"/>
      <c r="B14" s="86"/>
      <c r="C14" s="86"/>
      <c r="D14" s="7"/>
      <c r="E14" s="57" t="s">
        <v>63</v>
      </c>
      <c r="F14" s="5">
        <f t="shared" si="1"/>
        <v>179799.44400000002</v>
      </c>
      <c r="G14" s="5">
        <f t="shared" si="1"/>
        <v>81757.32393</v>
      </c>
      <c r="H14" s="5">
        <f t="shared" si="1"/>
        <v>179799.44400000002</v>
      </c>
      <c r="I14" s="5">
        <f t="shared" si="1"/>
        <v>81757.254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91"/>
      <c r="Q14" s="92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3.5" customHeight="1">
      <c r="A15" s="85"/>
      <c r="B15" s="86"/>
      <c r="C15" s="86"/>
      <c r="D15" s="7"/>
      <c r="E15" s="57" t="s">
        <v>112</v>
      </c>
      <c r="F15" s="5">
        <f aca="true" t="shared" si="2" ref="F15:O15">F811</f>
        <v>184136.3</v>
      </c>
      <c r="G15" s="5">
        <f>I15</f>
        <v>93050.82</v>
      </c>
      <c r="H15" s="5">
        <f t="shared" si="2"/>
        <v>184136.3</v>
      </c>
      <c r="I15" s="5">
        <f>I811</f>
        <v>93050.82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91"/>
      <c r="Q15" s="92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3.5" customHeight="1">
      <c r="A16" s="85"/>
      <c r="B16" s="86"/>
      <c r="C16" s="86"/>
      <c r="D16" s="7"/>
      <c r="E16" s="57" t="s">
        <v>113</v>
      </c>
      <c r="F16" s="5">
        <f aca="true" t="shared" si="3" ref="F16:O16">F812</f>
        <v>150581.2</v>
      </c>
      <c r="G16" s="5">
        <f>I16</f>
        <v>92426.3</v>
      </c>
      <c r="H16" s="5">
        <f t="shared" si="3"/>
        <v>150581.2</v>
      </c>
      <c r="I16" s="5">
        <v>92426.3</v>
      </c>
      <c r="J16" s="5">
        <f t="shared" si="3"/>
        <v>0</v>
      </c>
      <c r="K16" s="5">
        <f t="shared" si="3"/>
        <v>0</v>
      </c>
      <c r="L16" s="5">
        <f t="shared" si="3"/>
        <v>0</v>
      </c>
      <c r="M16" s="5">
        <f t="shared" si="3"/>
        <v>0</v>
      </c>
      <c r="N16" s="5">
        <f t="shared" si="3"/>
        <v>0</v>
      </c>
      <c r="O16" s="5">
        <f t="shared" si="3"/>
        <v>0</v>
      </c>
      <c r="P16" s="91"/>
      <c r="Q16" s="92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3.5" customHeight="1">
      <c r="A17" s="85"/>
      <c r="B17" s="86"/>
      <c r="C17" s="86"/>
      <c r="D17" s="7"/>
      <c r="E17" s="57" t="s">
        <v>114</v>
      </c>
      <c r="F17" s="5">
        <f aca="true" t="shared" si="4" ref="F17:O17">F813</f>
        <v>25000</v>
      </c>
      <c r="G17" s="5">
        <f t="shared" si="4"/>
        <v>25000</v>
      </c>
      <c r="H17" s="5">
        <f t="shared" si="4"/>
        <v>25000</v>
      </c>
      <c r="I17" s="5">
        <v>25000</v>
      </c>
      <c r="J17" s="5">
        <f t="shared" si="4"/>
        <v>0</v>
      </c>
      <c r="K17" s="5">
        <f t="shared" si="4"/>
        <v>0</v>
      </c>
      <c r="L17" s="5">
        <f t="shared" si="4"/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91"/>
      <c r="Q17" s="92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19" ht="13.5" customHeight="1">
      <c r="A18" s="85"/>
      <c r="B18" s="86"/>
      <c r="C18" s="86"/>
      <c r="D18" s="7"/>
      <c r="E18" s="57" t="s">
        <v>115</v>
      </c>
      <c r="F18" s="5">
        <f aca="true" t="shared" si="5" ref="F18:O18">F814</f>
        <v>10000</v>
      </c>
      <c r="G18" s="5">
        <f t="shared" si="5"/>
        <v>10000</v>
      </c>
      <c r="H18" s="5">
        <f t="shared" si="5"/>
        <v>10000</v>
      </c>
      <c r="I18" s="5">
        <v>10000</v>
      </c>
      <c r="J18" s="5">
        <f t="shared" si="5"/>
        <v>0</v>
      </c>
      <c r="K18" s="5">
        <f t="shared" si="5"/>
        <v>0</v>
      </c>
      <c r="L18" s="5">
        <f t="shared" si="5"/>
        <v>0</v>
      </c>
      <c r="M18" s="5">
        <f t="shared" si="5"/>
        <v>0</v>
      </c>
      <c r="N18" s="5">
        <f t="shared" si="5"/>
        <v>0</v>
      </c>
      <c r="O18" s="5">
        <f t="shared" si="5"/>
        <v>0</v>
      </c>
      <c r="P18" s="91"/>
      <c r="Q18" s="92"/>
      <c r="R18" s="6">
        <f>S20+T20+U20</f>
        <v>93050.82</v>
      </c>
      <c r="S18" s="6">
        <f>S21-S20</f>
        <v>0</v>
      </c>
    </row>
    <row r="19" spans="1:21" ht="13.5" customHeight="1">
      <c r="A19" s="87"/>
      <c r="B19" s="88"/>
      <c r="C19" s="88"/>
      <c r="D19" s="7"/>
      <c r="E19" s="57" t="s">
        <v>74</v>
      </c>
      <c r="F19" s="5">
        <f aca="true" t="shared" si="6" ref="F19:O19">F815</f>
        <v>35000</v>
      </c>
      <c r="G19" s="5">
        <f t="shared" si="6"/>
        <v>35000</v>
      </c>
      <c r="H19" s="5">
        <f t="shared" si="6"/>
        <v>35000</v>
      </c>
      <c r="I19" s="5">
        <v>35000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93"/>
      <c r="Q19" s="94"/>
      <c r="S19" s="6">
        <f>I15-93050.8</f>
        <v>0.020000000004074536</v>
      </c>
      <c r="U19" s="6">
        <f>U20-31251.5</f>
        <v>0.020000000004074536</v>
      </c>
    </row>
    <row r="20" spans="1:21" ht="13.5">
      <c r="A20" s="116" t="s">
        <v>45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6">
        <f>S20+T20+U19</f>
        <v>61799.32000000001</v>
      </c>
      <c r="S20" s="6">
        <f>I172+I220+I232</f>
        <v>57236.200000000004</v>
      </c>
      <c r="T20" s="6">
        <f>I354+I595</f>
        <v>4563.1</v>
      </c>
      <c r="U20" s="6">
        <f>I52+I64+I136+I160+I293+I305</f>
        <v>31251.520000000004</v>
      </c>
    </row>
    <row r="21" spans="1:22" ht="12.75" customHeight="1">
      <c r="A21" s="80">
        <v>1</v>
      </c>
      <c r="B21" s="73" t="s">
        <v>19</v>
      </c>
      <c r="C21" s="73" t="s">
        <v>52</v>
      </c>
      <c r="D21" s="8"/>
      <c r="E21" s="9" t="s">
        <v>10</v>
      </c>
      <c r="F21" s="10">
        <f aca="true" t="shared" si="7" ref="F21:O21">SUM(F22:F32)</f>
        <v>6722.9</v>
      </c>
      <c r="G21" s="10">
        <f t="shared" si="7"/>
        <v>4522</v>
      </c>
      <c r="H21" s="10">
        <f t="shared" si="7"/>
        <v>6722.9</v>
      </c>
      <c r="I21" s="10">
        <f t="shared" si="7"/>
        <v>4522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10">
        <f t="shared" si="7"/>
        <v>0</v>
      </c>
      <c r="N21" s="10">
        <f t="shared" si="7"/>
        <v>0</v>
      </c>
      <c r="O21" s="10">
        <f t="shared" si="7"/>
        <v>0</v>
      </c>
      <c r="P21" s="67" t="s">
        <v>136</v>
      </c>
      <c r="Q21" s="68"/>
      <c r="R21" s="11">
        <f>S21+T21+U21</f>
        <v>92426.3</v>
      </c>
      <c r="S21" s="6">
        <f>I53+I173+I221+I233</f>
        <v>57236.200000000004</v>
      </c>
      <c r="T21" s="6">
        <f>I355+I596</f>
        <v>4563.1</v>
      </c>
      <c r="U21" s="6">
        <f>I53+I65+I137+I161</f>
        <v>30627</v>
      </c>
      <c r="V21" s="6">
        <f>U21-30627</f>
        <v>0</v>
      </c>
    </row>
    <row r="22" spans="1:31" ht="15.75" customHeight="1">
      <c r="A22" s="81"/>
      <c r="B22" s="74"/>
      <c r="C22" s="74"/>
      <c r="D22" s="8" t="s">
        <v>20</v>
      </c>
      <c r="E22" s="12" t="s">
        <v>15</v>
      </c>
      <c r="F22" s="13">
        <f aca="true" t="shared" si="8" ref="F22:G27">H22+J22+L22+N22</f>
        <v>360</v>
      </c>
      <c r="G22" s="13">
        <f t="shared" si="8"/>
        <v>360</v>
      </c>
      <c r="H22" s="13">
        <v>360</v>
      </c>
      <c r="I22" s="13">
        <v>360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69"/>
      <c r="Q22" s="70"/>
      <c r="R22" s="14"/>
      <c r="S22" s="14" t="s">
        <v>75</v>
      </c>
      <c r="T22" s="14" t="s">
        <v>76</v>
      </c>
      <c r="U22" s="14" t="s">
        <v>77</v>
      </c>
      <c r="V22" s="14" t="s">
        <v>78</v>
      </c>
      <c r="W22" s="14" t="s">
        <v>79</v>
      </c>
      <c r="X22" s="14" t="s">
        <v>80</v>
      </c>
      <c r="Y22" s="14" t="s">
        <v>81</v>
      </c>
      <c r="Z22" s="14" t="s">
        <v>82</v>
      </c>
      <c r="AA22" s="14" t="s">
        <v>83</v>
      </c>
      <c r="AB22" s="14" t="s">
        <v>84</v>
      </c>
      <c r="AC22" s="14" t="s">
        <v>85</v>
      </c>
      <c r="AD22" s="14" t="s">
        <v>86</v>
      </c>
      <c r="AE22" s="15" t="s">
        <v>101</v>
      </c>
    </row>
    <row r="23" spans="1:31" ht="12.75">
      <c r="A23" s="81"/>
      <c r="B23" s="74"/>
      <c r="C23" s="74"/>
      <c r="D23" s="8"/>
      <c r="E23" s="12" t="s">
        <v>12</v>
      </c>
      <c r="F23" s="13">
        <f t="shared" si="8"/>
        <v>1800</v>
      </c>
      <c r="G23" s="13">
        <f t="shared" si="8"/>
        <v>1010</v>
      </c>
      <c r="H23" s="13">
        <v>1800</v>
      </c>
      <c r="I23" s="13">
        <v>1010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69"/>
      <c r="Q23" s="70"/>
      <c r="R23" s="16"/>
      <c r="S23" s="16" t="s">
        <v>87</v>
      </c>
      <c r="T23" s="16" t="s">
        <v>88</v>
      </c>
      <c r="U23" s="16" t="s">
        <v>89</v>
      </c>
      <c r="V23" s="16" t="s">
        <v>90</v>
      </c>
      <c r="W23" s="16" t="s">
        <v>91</v>
      </c>
      <c r="X23" s="16" t="s">
        <v>92</v>
      </c>
      <c r="Y23" s="16" t="s">
        <v>93</v>
      </c>
      <c r="Z23" s="16" t="s">
        <v>94</v>
      </c>
      <c r="AA23" s="16" t="s">
        <v>95</v>
      </c>
      <c r="AB23" s="17"/>
      <c r="AC23" s="17"/>
      <c r="AD23" s="17"/>
      <c r="AE23" s="18"/>
    </row>
    <row r="24" spans="1:31" ht="12.75">
      <c r="A24" s="81"/>
      <c r="B24" s="74"/>
      <c r="C24" s="74"/>
      <c r="D24" s="8"/>
      <c r="E24" s="12" t="s">
        <v>13</v>
      </c>
      <c r="F24" s="13">
        <f t="shared" si="8"/>
        <v>2540.3</v>
      </c>
      <c r="G24" s="13">
        <f t="shared" si="8"/>
        <v>1592</v>
      </c>
      <c r="H24" s="13">
        <f>1917.5+622.8</f>
        <v>2540.3</v>
      </c>
      <c r="I24" s="13">
        <f>1600-8</f>
        <v>1592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69"/>
      <c r="Q24" s="70"/>
      <c r="R24" s="16"/>
      <c r="S24" s="16" t="s">
        <v>87</v>
      </c>
      <c r="T24" s="16" t="s">
        <v>88</v>
      </c>
      <c r="U24" s="16" t="s">
        <v>96</v>
      </c>
      <c r="V24" s="16" t="s">
        <v>90</v>
      </c>
      <c r="W24" s="16" t="s">
        <v>91</v>
      </c>
      <c r="X24" s="16" t="s">
        <v>97</v>
      </c>
      <c r="Y24" s="16" t="s">
        <v>93</v>
      </c>
      <c r="Z24" s="16" t="s">
        <v>94</v>
      </c>
      <c r="AA24" s="16" t="s">
        <v>95</v>
      </c>
      <c r="AB24" s="17">
        <v>1560000</v>
      </c>
      <c r="AC24" s="17">
        <v>1600000</v>
      </c>
      <c r="AD24" s="17">
        <v>1600000</v>
      </c>
      <c r="AE24" s="19">
        <v>1560000</v>
      </c>
    </row>
    <row r="25" spans="1:31" ht="12.75">
      <c r="A25" s="81"/>
      <c r="B25" s="74"/>
      <c r="C25" s="74"/>
      <c r="D25" s="8"/>
      <c r="E25" s="12" t="s">
        <v>16</v>
      </c>
      <c r="F25" s="13">
        <f t="shared" si="8"/>
        <v>2022.6</v>
      </c>
      <c r="G25" s="13">
        <f t="shared" si="8"/>
        <v>1560</v>
      </c>
      <c r="H25" s="13">
        <v>2022.6</v>
      </c>
      <c r="I25" s="13">
        <f>1600-40</f>
        <v>1560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69"/>
      <c r="Q25" s="70"/>
      <c r="R25" s="16"/>
      <c r="S25" s="16" t="s">
        <v>87</v>
      </c>
      <c r="T25" s="16" t="s">
        <v>88</v>
      </c>
      <c r="U25" s="16" t="s">
        <v>96</v>
      </c>
      <c r="V25" s="16" t="s">
        <v>90</v>
      </c>
      <c r="W25" s="16" t="s">
        <v>98</v>
      </c>
      <c r="X25" s="16" t="s">
        <v>97</v>
      </c>
      <c r="Y25" s="16" t="s">
        <v>93</v>
      </c>
      <c r="Z25" s="16" t="s">
        <v>94</v>
      </c>
      <c r="AA25" s="16" t="s">
        <v>95</v>
      </c>
      <c r="AB25" s="17"/>
      <c r="AC25" s="17"/>
      <c r="AD25" s="17"/>
      <c r="AE25" s="18"/>
    </row>
    <row r="26" spans="1:31" ht="12.75">
      <c r="A26" s="81"/>
      <c r="B26" s="74"/>
      <c r="C26" s="74"/>
      <c r="D26" s="8"/>
      <c r="E26" s="12" t="s">
        <v>17</v>
      </c>
      <c r="F26" s="13">
        <f t="shared" si="8"/>
        <v>0</v>
      </c>
      <c r="G26" s="13">
        <f t="shared" si="8"/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69"/>
      <c r="Q26" s="70"/>
      <c r="R26" s="16"/>
      <c r="S26" s="16" t="s">
        <v>87</v>
      </c>
      <c r="T26" s="16" t="s">
        <v>88</v>
      </c>
      <c r="U26" s="16" t="s">
        <v>99</v>
      </c>
      <c r="V26" s="16" t="s">
        <v>90</v>
      </c>
      <c r="W26" s="16" t="s">
        <v>91</v>
      </c>
      <c r="X26" s="16" t="s">
        <v>97</v>
      </c>
      <c r="Y26" s="16" t="s">
        <v>93</v>
      </c>
      <c r="Z26" s="16" t="s">
        <v>94</v>
      </c>
      <c r="AA26" s="16" t="s">
        <v>95</v>
      </c>
      <c r="AB26" s="17"/>
      <c r="AC26" s="17"/>
      <c r="AD26" s="17"/>
      <c r="AE26" s="18"/>
    </row>
    <row r="27" spans="1:31" ht="12.75">
      <c r="A27" s="81"/>
      <c r="B27" s="74"/>
      <c r="C27" s="74"/>
      <c r="D27" s="8"/>
      <c r="E27" s="12" t="s">
        <v>63</v>
      </c>
      <c r="F27" s="13">
        <v>0</v>
      </c>
      <c r="G27" s="13">
        <f t="shared" si="8"/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69"/>
      <c r="Q27" s="70"/>
      <c r="R27" s="11"/>
      <c r="AE27" s="18"/>
    </row>
    <row r="28" spans="1:31" ht="12.75">
      <c r="A28" s="81"/>
      <c r="B28" s="74"/>
      <c r="C28" s="74"/>
      <c r="D28" s="8"/>
      <c r="E28" s="12" t="s">
        <v>112</v>
      </c>
      <c r="F28" s="13">
        <v>0</v>
      </c>
      <c r="G28" s="13">
        <f>I28+K28+M28+O28</f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69"/>
      <c r="Q28" s="70"/>
      <c r="R28" s="11"/>
      <c r="AE28" s="18"/>
    </row>
    <row r="29" spans="1:31" ht="12.75">
      <c r="A29" s="81"/>
      <c r="B29" s="74"/>
      <c r="C29" s="74"/>
      <c r="D29" s="8"/>
      <c r="E29" s="12" t="s">
        <v>113</v>
      </c>
      <c r="F29" s="13">
        <v>0</v>
      </c>
      <c r="G29" s="13">
        <f>I29+K29+M29+O29</f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69"/>
      <c r="Q29" s="70"/>
      <c r="R29" s="11"/>
      <c r="AE29" s="18"/>
    </row>
    <row r="30" spans="1:31" ht="12.75">
      <c r="A30" s="81"/>
      <c r="B30" s="74"/>
      <c r="C30" s="74"/>
      <c r="D30" s="8"/>
      <c r="E30" s="12" t="s">
        <v>114</v>
      </c>
      <c r="F30" s="13">
        <v>0</v>
      </c>
      <c r="G30" s="13">
        <f>I30+K30+M30+O30</f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69"/>
      <c r="Q30" s="70"/>
      <c r="R30" s="11"/>
      <c r="AE30" s="18"/>
    </row>
    <row r="31" spans="1:31" ht="12.75">
      <c r="A31" s="81"/>
      <c r="B31" s="74"/>
      <c r="C31" s="74"/>
      <c r="D31" s="8"/>
      <c r="E31" s="12" t="s">
        <v>115</v>
      </c>
      <c r="F31" s="13">
        <v>0</v>
      </c>
      <c r="G31" s="13">
        <f>I31+K31+M31+O31</f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69"/>
      <c r="Q31" s="70"/>
      <c r="R31" s="11"/>
      <c r="AE31" s="18"/>
    </row>
    <row r="32" spans="1:31" ht="12.75">
      <c r="A32" s="82"/>
      <c r="B32" s="75"/>
      <c r="C32" s="75"/>
      <c r="D32" s="8"/>
      <c r="E32" s="12" t="s">
        <v>74</v>
      </c>
      <c r="F32" s="13">
        <v>0</v>
      </c>
      <c r="G32" s="13">
        <f>I32+K32+M32+O32</f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71"/>
      <c r="Q32" s="72"/>
      <c r="R32" s="11"/>
      <c r="AE32" s="18"/>
    </row>
    <row r="33" spans="1:31" ht="12.75">
      <c r="A33" s="80">
        <f>A21+1</f>
        <v>2</v>
      </c>
      <c r="B33" s="73" t="s">
        <v>133</v>
      </c>
      <c r="C33" s="73" t="s">
        <v>52</v>
      </c>
      <c r="D33" s="8"/>
      <c r="E33" s="9" t="s">
        <v>10</v>
      </c>
      <c r="F33" s="10">
        <f aca="true" t="shared" si="9" ref="F33:O33">SUM(F34:F44)</f>
        <v>128075.9</v>
      </c>
      <c r="G33" s="10">
        <f t="shared" si="9"/>
        <v>19451.3</v>
      </c>
      <c r="H33" s="10">
        <f t="shared" si="9"/>
        <v>128075.9</v>
      </c>
      <c r="I33" s="10">
        <f t="shared" si="9"/>
        <v>19451.3</v>
      </c>
      <c r="J33" s="10">
        <f t="shared" si="9"/>
        <v>0</v>
      </c>
      <c r="K33" s="10">
        <f t="shared" si="9"/>
        <v>0</v>
      </c>
      <c r="L33" s="10">
        <f t="shared" si="9"/>
        <v>0</v>
      </c>
      <c r="M33" s="10">
        <f t="shared" si="9"/>
        <v>0</v>
      </c>
      <c r="N33" s="10">
        <f t="shared" si="9"/>
        <v>0</v>
      </c>
      <c r="O33" s="10">
        <f t="shared" si="9"/>
        <v>0</v>
      </c>
      <c r="P33" s="67" t="s">
        <v>136</v>
      </c>
      <c r="Q33" s="68"/>
      <c r="R33" s="11"/>
      <c r="AE33" s="18"/>
    </row>
    <row r="34" spans="1:31" ht="14.25" customHeight="1">
      <c r="A34" s="81"/>
      <c r="B34" s="74"/>
      <c r="C34" s="74"/>
      <c r="D34" s="8" t="s">
        <v>20</v>
      </c>
      <c r="E34" s="12" t="s">
        <v>15</v>
      </c>
      <c r="F34" s="13">
        <f aca="true" t="shared" si="10" ref="F34:G39">H34+J34+L34+N34</f>
        <v>36058</v>
      </c>
      <c r="G34" s="13">
        <f t="shared" si="10"/>
        <v>74.2</v>
      </c>
      <c r="H34" s="13">
        <v>36058</v>
      </c>
      <c r="I34" s="13">
        <v>74.2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69"/>
      <c r="Q34" s="70"/>
      <c r="R34" s="14"/>
      <c r="S34" s="14" t="s">
        <v>75</v>
      </c>
      <c r="T34" s="14" t="s">
        <v>76</v>
      </c>
      <c r="U34" s="14" t="s">
        <v>77</v>
      </c>
      <c r="V34" s="14" t="s">
        <v>78</v>
      </c>
      <c r="W34" s="14" t="s">
        <v>79</v>
      </c>
      <c r="X34" s="14" t="s">
        <v>80</v>
      </c>
      <c r="Y34" s="14" t="s">
        <v>81</v>
      </c>
      <c r="Z34" s="14" t="s">
        <v>82</v>
      </c>
      <c r="AA34" s="14" t="s">
        <v>83</v>
      </c>
      <c r="AB34" s="14" t="s">
        <v>84</v>
      </c>
      <c r="AC34" s="14" t="s">
        <v>85</v>
      </c>
      <c r="AD34" s="14" t="s">
        <v>86</v>
      </c>
      <c r="AE34" s="18"/>
    </row>
    <row r="35" spans="1:31" ht="15.75" customHeight="1">
      <c r="A35" s="81"/>
      <c r="B35" s="74"/>
      <c r="C35" s="74"/>
      <c r="D35" s="8"/>
      <c r="E35" s="12" t="s">
        <v>12</v>
      </c>
      <c r="F35" s="13">
        <f t="shared" si="10"/>
        <v>37969</v>
      </c>
      <c r="G35" s="13">
        <f t="shared" si="10"/>
        <v>12082.9</v>
      </c>
      <c r="H35" s="13">
        <v>37969</v>
      </c>
      <c r="I35" s="20">
        <v>12082.9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69"/>
      <c r="Q35" s="70"/>
      <c r="R35" s="16"/>
      <c r="S35" s="16" t="s">
        <v>87</v>
      </c>
      <c r="T35" s="16" t="s">
        <v>88</v>
      </c>
      <c r="U35" s="16" t="s">
        <v>89</v>
      </c>
      <c r="V35" s="16" t="s">
        <v>90</v>
      </c>
      <c r="W35" s="16" t="s">
        <v>91</v>
      </c>
      <c r="X35" s="16" t="s">
        <v>92</v>
      </c>
      <c r="Y35" s="16" t="s">
        <v>93</v>
      </c>
      <c r="Z35" s="16" t="s">
        <v>94</v>
      </c>
      <c r="AA35" s="16" t="s">
        <v>95</v>
      </c>
      <c r="AB35" s="17">
        <v>263250</v>
      </c>
      <c r="AC35" s="17">
        <v>263250</v>
      </c>
      <c r="AD35" s="17">
        <v>263250</v>
      </c>
      <c r="AE35" s="18">
        <v>263250</v>
      </c>
    </row>
    <row r="36" spans="1:31" ht="12.75">
      <c r="A36" s="81"/>
      <c r="B36" s="74"/>
      <c r="C36" s="74"/>
      <c r="D36" s="8"/>
      <c r="E36" s="12" t="s">
        <v>13</v>
      </c>
      <c r="F36" s="13">
        <f t="shared" si="10"/>
        <v>39981.4</v>
      </c>
      <c r="G36" s="13">
        <f t="shared" si="10"/>
        <v>2790.3999999999996</v>
      </c>
      <c r="H36" s="21">
        <v>39981.4</v>
      </c>
      <c r="I36" s="13">
        <f>3368.9-434.8-107.9-1.8-2-42+10</f>
        <v>2790.3999999999996</v>
      </c>
      <c r="J36" s="22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69"/>
      <c r="Q36" s="70"/>
      <c r="R36" s="23"/>
      <c r="S36" s="23" t="s">
        <v>87</v>
      </c>
      <c r="T36" s="23" t="s">
        <v>88</v>
      </c>
      <c r="U36" s="23" t="s">
        <v>96</v>
      </c>
      <c r="V36" s="23" t="s">
        <v>90</v>
      </c>
      <c r="W36" s="23" t="s">
        <v>91</v>
      </c>
      <c r="X36" s="23" t="s">
        <v>97</v>
      </c>
      <c r="Y36" s="23" t="s">
        <v>93</v>
      </c>
      <c r="Z36" s="23" t="s">
        <v>94</v>
      </c>
      <c r="AA36" s="23" t="s">
        <v>95</v>
      </c>
      <c r="AB36" s="24">
        <f>84150+847500+541352+316962+213000+562648+83075.49+1019.1+870</f>
        <v>2650576.5900000003</v>
      </c>
      <c r="AC36" s="24">
        <v>3355900</v>
      </c>
      <c r="AD36" s="24">
        <v>3355900</v>
      </c>
      <c r="AE36" s="25">
        <f>84150+847500+541352+316962+213000-49.9+870</f>
        <v>2003784.1</v>
      </c>
    </row>
    <row r="37" spans="1:31" ht="12.75">
      <c r="A37" s="81"/>
      <c r="B37" s="74"/>
      <c r="C37" s="74"/>
      <c r="D37" s="8"/>
      <c r="E37" s="12" t="s">
        <v>16</v>
      </c>
      <c r="F37" s="13">
        <f t="shared" si="10"/>
        <v>14067.5</v>
      </c>
      <c r="G37" s="13">
        <f t="shared" si="10"/>
        <v>4503.8</v>
      </c>
      <c r="H37" s="21">
        <v>14067.5</v>
      </c>
      <c r="I37" s="13">
        <v>4503.8</v>
      </c>
      <c r="J37" s="22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69"/>
      <c r="Q37" s="70"/>
      <c r="R37" s="23"/>
      <c r="S37" s="23" t="s">
        <v>87</v>
      </c>
      <c r="T37" s="23" t="s">
        <v>88</v>
      </c>
      <c r="U37" s="23" t="s">
        <v>96</v>
      </c>
      <c r="V37" s="23" t="s">
        <v>90</v>
      </c>
      <c r="W37" s="23" t="s">
        <v>98</v>
      </c>
      <c r="X37" s="23" t="s">
        <v>97</v>
      </c>
      <c r="Y37" s="23" t="s">
        <v>93</v>
      </c>
      <c r="Z37" s="23" t="s">
        <v>94</v>
      </c>
      <c r="AA37" s="23" t="s">
        <v>95</v>
      </c>
      <c r="AB37" s="24">
        <f>179802.5+200000+99990+120700+11.98</f>
        <v>600504.48</v>
      </c>
      <c r="AC37" s="24">
        <v>600000</v>
      </c>
      <c r="AD37" s="24">
        <v>600000</v>
      </c>
      <c r="AE37" s="25">
        <f>179802.5+200000+99990+120700</f>
        <v>600492.5</v>
      </c>
    </row>
    <row r="38" spans="1:31" ht="12.75">
      <c r="A38" s="81"/>
      <c r="B38" s="74"/>
      <c r="C38" s="74"/>
      <c r="D38" s="8"/>
      <c r="E38" s="12" t="s">
        <v>17</v>
      </c>
      <c r="F38" s="13">
        <v>0</v>
      </c>
      <c r="G38" s="13">
        <f t="shared" si="10"/>
        <v>0</v>
      </c>
      <c r="H38" s="21">
        <v>0</v>
      </c>
      <c r="I38" s="13">
        <v>0</v>
      </c>
      <c r="J38" s="22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69"/>
      <c r="Q38" s="70"/>
      <c r="R38" s="16"/>
      <c r="S38" s="16" t="s">
        <v>87</v>
      </c>
      <c r="T38" s="16" t="s">
        <v>88</v>
      </c>
      <c r="U38" s="16" t="s">
        <v>99</v>
      </c>
      <c r="V38" s="16" t="s">
        <v>90</v>
      </c>
      <c r="W38" s="16" t="s">
        <v>91</v>
      </c>
      <c r="X38" s="16" t="s">
        <v>97</v>
      </c>
      <c r="Y38" s="16" t="s">
        <v>93</v>
      </c>
      <c r="Z38" s="16" t="s">
        <v>94</v>
      </c>
      <c r="AA38" s="16" t="s">
        <v>95</v>
      </c>
      <c r="AB38" s="17">
        <f>836288+800000+470412</f>
        <v>2106700</v>
      </c>
      <c r="AC38" s="17">
        <v>2106700</v>
      </c>
      <c r="AD38" s="17">
        <v>2106700</v>
      </c>
      <c r="AE38" s="26">
        <f>836288+800000</f>
        <v>1636288</v>
      </c>
    </row>
    <row r="39" spans="1:31" ht="12.75">
      <c r="A39" s="81"/>
      <c r="B39" s="74"/>
      <c r="C39" s="74"/>
      <c r="D39" s="8"/>
      <c r="E39" s="12" t="s">
        <v>63</v>
      </c>
      <c r="F39" s="13">
        <v>0</v>
      </c>
      <c r="G39" s="13">
        <f t="shared" si="10"/>
        <v>0</v>
      </c>
      <c r="H39" s="13">
        <v>0</v>
      </c>
      <c r="I39" s="13">
        <v>0</v>
      </c>
      <c r="J39" s="13">
        <f aca="true" t="shared" si="11" ref="J39:O39">J38</f>
        <v>0</v>
      </c>
      <c r="K39" s="13">
        <f t="shared" si="11"/>
        <v>0</v>
      </c>
      <c r="L39" s="13">
        <f t="shared" si="11"/>
        <v>0</v>
      </c>
      <c r="M39" s="13">
        <f t="shared" si="11"/>
        <v>0</v>
      </c>
      <c r="N39" s="13">
        <f t="shared" si="11"/>
        <v>0</v>
      </c>
      <c r="O39" s="13">
        <f t="shared" si="11"/>
        <v>0</v>
      </c>
      <c r="P39" s="69"/>
      <c r="Q39" s="70"/>
      <c r="R39" s="11"/>
      <c r="AB39" s="11">
        <f>SUM(AB35:AB38)</f>
        <v>5621031.07</v>
      </c>
      <c r="AE39" s="18">
        <f>SUM(AE35:AE38)</f>
        <v>4503814.6</v>
      </c>
    </row>
    <row r="40" spans="1:31" ht="12.75">
      <c r="A40" s="81"/>
      <c r="B40" s="74"/>
      <c r="C40" s="74"/>
      <c r="D40" s="8"/>
      <c r="E40" s="12" t="s">
        <v>112</v>
      </c>
      <c r="F40" s="13">
        <v>0</v>
      </c>
      <c r="G40" s="13">
        <f>I40+K40+M40+O40</f>
        <v>0</v>
      </c>
      <c r="H40" s="13">
        <v>0</v>
      </c>
      <c r="I40" s="13">
        <v>0</v>
      </c>
      <c r="J40" s="13">
        <f aca="true" t="shared" si="12" ref="J40:O40">J39</f>
        <v>0</v>
      </c>
      <c r="K40" s="13">
        <f t="shared" si="12"/>
        <v>0</v>
      </c>
      <c r="L40" s="13">
        <f t="shared" si="12"/>
        <v>0</v>
      </c>
      <c r="M40" s="13">
        <f t="shared" si="12"/>
        <v>0</v>
      </c>
      <c r="N40" s="13">
        <f t="shared" si="12"/>
        <v>0</v>
      </c>
      <c r="O40" s="13">
        <f t="shared" si="12"/>
        <v>0</v>
      </c>
      <c r="P40" s="69"/>
      <c r="Q40" s="70"/>
      <c r="R40" s="11"/>
      <c r="AB40" s="11"/>
      <c r="AE40" s="18"/>
    </row>
    <row r="41" spans="1:31" ht="12.75">
      <c r="A41" s="81"/>
      <c r="B41" s="74"/>
      <c r="C41" s="74"/>
      <c r="D41" s="8"/>
      <c r="E41" s="12" t="s">
        <v>113</v>
      </c>
      <c r="F41" s="13">
        <v>0</v>
      </c>
      <c r="G41" s="13">
        <f>I41+K41+M41+O41</f>
        <v>0</v>
      </c>
      <c r="H41" s="13">
        <v>0</v>
      </c>
      <c r="I41" s="13">
        <v>0</v>
      </c>
      <c r="J41" s="13">
        <f aca="true" t="shared" si="13" ref="J41:O41">J40</f>
        <v>0</v>
      </c>
      <c r="K41" s="13">
        <f t="shared" si="13"/>
        <v>0</v>
      </c>
      <c r="L41" s="13">
        <f t="shared" si="13"/>
        <v>0</v>
      </c>
      <c r="M41" s="13">
        <f t="shared" si="13"/>
        <v>0</v>
      </c>
      <c r="N41" s="13">
        <f t="shared" si="13"/>
        <v>0</v>
      </c>
      <c r="O41" s="13">
        <f t="shared" si="13"/>
        <v>0</v>
      </c>
      <c r="P41" s="69"/>
      <c r="Q41" s="70"/>
      <c r="R41" s="11"/>
      <c r="AB41" s="11"/>
      <c r="AE41" s="18"/>
    </row>
    <row r="42" spans="1:31" ht="12.75">
      <c r="A42" s="81"/>
      <c r="B42" s="74"/>
      <c r="C42" s="74"/>
      <c r="D42" s="8"/>
      <c r="E42" s="12" t="s">
        <v>114</v>
      </c>
      <c r="F42" s="13">
        <v>0</v>
      </c>
      <c r="G42" s="13">
        <f>I42+K42+M42+O42</f>
        <v>0</v>
      </c>
      <c r="H42" s="13">
        <v>0</v>
      </c>
      <c r="I42" s="13">
        <v>0</v>
      </c>
      <c r="J42" s="13">
        <f aca="true" t="shared" si="14" ref="J42:O42">J41</f>
        <v>0</v>
      </c>
      <c r="K42" s="13">
        <f t="shared" si="14"/>
        <v>0</v>
      </c>
      <c r="L42" s="13">
        <f t="shared" si="14"/>
        <v>0</v>
      </c>
      <c r="M42" s="13">
        <f t="shared" si="14"/>
        <v>0</v>
      </c>
      <c r="N42" s="13">
        <f t="shared" si="14"/>
        <v>0</v>
      </c>
      <c r="O42" s="13">
        <f t="shared" si="14"/>
        <v>0</v>
      </c>
      <c r="P42" s="69"/>
      <c r="Q42" s="70"/>
      <c r="R42" s="11"/>
      <c r="AB42" s="11"/>
      <c r="AE42" s="18"/>
    </row>
    <row r="43" spans="1:31" ht="12.75">
      <c r="A43" s="81"/>
      <c r="B43" s="74"/>
      <c r="C43" s="74"/>
      <c r="D43" s="8"/>
      <c r="E43" s="12" t="s">
        <v>115</v>
      </c>
      <c r="F43" s="13">
        <v>0</v>
      </c>
      <c r="G43" s="13">
        <f>I43+K43+M43+O43</f>
        <v>0</v>
      </c>
      <c r="H43" s="13">
        <v>0</v>
      </c>
      <c r="I43" s="13">
        <v>0</v>
      </c>
      <c r="J43" s="13">
        <f aca="true" t="shared" si="15" ref="J43:O43">J42</f>
        <v>0</v>
      </c>
      <c r="K43" s="13">
        <f t="shared" si="15"/>
        <v>0</v>
      </c>
      <c r="L43" s="13">
        <f t="shared" si="15"/>
        <v>0</v>
      </c>
      <c r="M43" s="13">
        <f t="shared" si="15"/>
        <v>0</v>
      </c>
      <c r="N43" s="13">
        <f t="shared" si="15"/>
        <v>0</v>
      </c>
      <c r="O43" s="13">
        <f t="shared" si="15"/>
        <v>0</v>
      </c>
      <c r="P43" s="69"/>
      <c r="Q43" s="70"/>
      <c r="R43" s="11">
        <f>I51+I63+I135+I159+I171+I219+I231</f>
        <v>55698.481999999996</v>
      </c>
      <c r="AB43" s="11"/>
      <c r="AE43" s="18"/>
    </row>
    <row r="44" spans="1:31" ht="12.75">
      <c r="A44" s="82"/>
      <c r="B44" s="75"/>
      <c r="C44" s="75"/>
      <c r="D44" s="8"/>
      <c r="E44" s="12" t="s">
        <v>74</v>
      </c>
      <c r="F44" s="13">
        <v>0</v>
      </c>
      <c r="G44" s="13">
        <f>I44+K44+M44+O44</f>
        <v>0</v>
      </c>
      <c r="H44" s="13">
        <v>0</v>
      </c>
      <c r="I44" s="13">
        <v>0</v>
      </c>
      <c r="J44" s="13">
        <f aca="true" t="shared" si="16" ref="J44:O44">J43</f>
        <v>0</v>
      </c>
      <c r="K44" s="13">
        <f t="shared" si="16"/>
        <v>0</v>
      </c>
      <c r="L44" s="13">
        <f t="shared" si="16"/>
        <v>0</v>
      </c>
      <c r="M44" s="13">
        <f t="shared" si="16"/>
        <v>0</v>
      </c>
      <c r="N44" s="13">
        <f t="shared" si="16"/>
        <v>0</v>
      </c>
      <c r="O44" s="13">
        <f t="shared" si="16"/>
        <v>0</v>
      </c>
      <c r="P44" s="71"/>
      <c r="Q44" s="72"/>
      <c r="R44" s="11"/>
      <c r="AB44" s="11"/>
      <c r="AE44" s="18"/>
    </row>
    <row r="45" spans="1:31" ht="12.75">
      <c r="A45" s="80">
        <f>A33+1</f>
        <v>3</v>
      </c>
      <c r="B45" s="73" t="s">
        <v>21</v>
      </c>
      <c r="C45" s="73" t="s">
        <v>52</v>
      </c>
      <c r="D45" s="8"/>
      <c r="E45" s="9" t="s">
        <v>10</v>
      </c>
      <c r="F45" s="10">
        <f aca="true" t="shared" si="17" ref="F45:O45">SUM(F46:F56)</f>
        <v>71826.2</v>
      </c>
      <c r="G45" s="10">
        <f t="shared" si="17"/>
        <v>72563.42</v>
      </c>
      <c r="H45" s="10">
        <f t="shared" si="17"/>
        <v>71826.2</v>
      </c>
      <c r="I45" s="10">
        <f t="shared" si="17"/>
        <v>66219.51999999999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67" t="s">
        <v>64</v>
      </c>
      <c r="Q45" s="68"/>
      <c r="R45" s="11"/>
      <c r="AE45" s="18"/>
    </row>
    <row r="46" spans="1:31" ht="13.5" customHeight="1">
      <c r="A46" s="81"/>
      <c r="B46" s="74"/>
      <c r="C46" s="74"/>
      <c r="D46" s="8" t="s">
        <v>20</v>
      </c>
      <c r="E46" s="12" t="s">
        <v>15</v>
      </c>
      <c r="F46" s="13">
        <f>H46+J46+L46+N46</f>
        <v>193.9</v>
      </c>
      <c r="G46" s="13">
        <f aca="true" t="shared" si="18" ref="F46:G51">I46+K46+M46+O46</f>
        <v>181.1</v>
      </c>
      <c r="H46" s="13">
        <v>193.9</v>
      </c>
      <c r="I46" s="13">
        <v>181.1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69"/>
      <c r="Q46" s="70"/>
      <c r="R46" s="11"/>
      <c r="AE46" s="18"/>
    </row>
    <row r="47" spans="1:31" ht="12.75">
      <c r="A47" s="81"/>
      <c r="B47" s="74"/>
      <c r="C47" s="74"/>
      <c r="D47" s="8"/>
      <c r="E47" s="12" t="s">
        <v>12</v>
      </c>
      <c r="F47" s="13">
        <f t="shared" si="18"/>
        <v>204.2</v>
      </c>
      <c r="G47" s="13">
        <f t="shared" si="18"/>
        <v>180.9</v>
      </c>
      <c r="H47" s="13">
        <v>204.2</v>
      </c>
      <c r="I47" s="13">
        <v>180.9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69"/>
      <c r="Q47" s="70"/>
      <c r="R47" s="14"/>
      <c r="S47" s="14" t="s">
        <v>75</v>
      </c>
      <c r="T47" s="14" t="s">
        <v>76</v>
      </c>
      <c r="U47" s="14" t="s">
        <v>77</v>
      </c>
      <c r="V47" s="14" t="s">
        <v>79</v>
      </c>
      <c r="W47" s="14" t="s">
        <v>80</v>
      </c>
      <c r="X47" s="14" t="s">
        <v>81</v>
      </c>
      <c r="AE47" s="18"/>
    </row>
    <row r="48" spans="1:31" ht="12.75">
      <c r="A48" s="81"/>
      <c r="B48" s="74"/>
      <c r="C48" s="74"/>
      <c r="D48" s="8"/>
      <c r="E48" s="12" t="s">
        <v>13</v>
      </c>
      <c r="F48" s="13">
        <f t="shared" si="18"/>
        <v>215</v>
      </c>
      <c r="G48" s="13">
        <f t="shared" si="18"/>
        <v>181</v>
      </c>
      <c r="H48" s="13">
        <v>215</v>
      </c>
      <c r="I48" s="13">
        <v>181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69"/>
      <c r="Q48" s="70"/>
      <c r="R48" s="16"/>
      <c r="S48" s="16" t="s">
        <v>87</v>
      </c>
      <c r="T48" s="16" t="s">
        <v>88</v>
      </c>
      <c r="U48" s="16" t="s">
        <v>96</v>
      </c>
      <c r="V48" s="16" t="s">
        <v>91</v>
      </c>
      <c r="W48" s="16" t="s">
        <v>97</v>
      </c>
      <c r="X48" s="16" t="s">
        <v>93</v>
      </c>
      <c r="Y48" s="2">
        <v>181000</v>
      </c>
      <c r="AE48" s="18"/>
    </row>
    <row r="49" spans="1:31" ht="12.75">
      <c r="A49" s="81"/>
      <c r="B49" s="74"/>
      <c r="C49" s="74"/>
      <c r="D49" s="8"/>
      <c r="E49" s="12" t="s">
        <v>16</v>
      </c>
      <c r="F49" s="13">
        <f t="shared" si="18"/>
        <v>226</v>
      </c>
      <c r="G49" s="13">
        <f>I49+K49+M49+O49</f>
        <v>180.6</v>
      </c>
      <c r="H49" s="13">
        <v>226</v>
      </c>
      <c r="I49" s="13">
        <v>180.6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69"/>
      <c r="Q49" s="70"/>
      <c r="R49" s="16"/>
      <c r="S49" s="16" t="s">
        <v>87</v>
      </c>
      <c r="T49" s="16" t="s">
        <v>88</v>
      </c>
      <c r="U49" s="16" t="s">
        <v>99</v>
      </c>
      <c r="V49" s="16" t="s">
        <v>102</v>
      </c>
      <c r="W49" s="16" t="s">
        <v>97</v>
      </c>
      <c r="X49" s="16" t="s">
        <v>93</v>
      </c>
      <c r="AE49" s="18"/>
    </row>
    <row r="50" spans="1:31" ht="12.75">
      <c r="A50" s="81"/>
      <c r="B50" s="74"/>
      <c r="C50" s="74"/>
      <c r="D50" s="8"/>
      <c r="E50" s="12" t="s">
        <v>17</v>
      </c>
      <c r="F50" s="13">
        <f t="shared" si="18"/>
        <v>237.1</v>
      </c>
      <c r="G50" s="13">
        <f t="shared" si="18"/>
        <v>181</v>
      </c>
      <c r="H50" s="13">
        <v>237.1</v>
      </c>
      <c r="I50" s="13">
        <v>181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69"/>
      <c r="Q50" s="70"/>
      <c r="R50" s="16"/>
      <c r="S50" s="16" t="s">
        <v>87</v>
      </c>
      <c r="T50" s="16" t="s">
        <v>88</v>
      </c>
      <c r="U50" s="16" t="s">
        <v>99</v>
      </c>
      <c r="V50" s="16" t="s">
        <v>103</v>
      </c>
      <c r="W50" s="16" t="s">
        <v>97</v>
      </c>
      <c r="X50" s="16" t="s">
        <v>93</v>
      </c>
      <c r="AE50" s="18"/>
    </row>
    <row r="51" spans="1:31" ht="12.75">
      <c r="A51" s="81"/>
      <c r="B51" s="74"/>
      <c r="C51" s="74"/>
      <c r="D51" s="8"/>
      <c r="E51" s="12" t="s">
        <v>63</v>
      </c>
      <c r="F51" s="13">
        <f t="shared" si="18"/>
        <v>250</v>
      </c>
      <c r="G51" s="13">
        <f t="shared" si="18"/>
        <v>288.52</v>
      </c>
      <c r="H51" s="13">
        <v>250</v>
      </c>
      <c r="I51" s="13">
        <v>288.52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69"/>
      <c r="Q51" s="70"/>
      <c r="R51" s="16"/>
      <c r="S51" s="16" t="s">
        <v>87</v>
      </c>
      <c r="T51" s="16" t="s">
        <v>104</v>
      </c>
      <c r="U51" s="16" t="s">
        <v>105</v>
      </c>
      <c r="V51" s="16" t="s">
        <v>106</v>
      </c>
      <c r="W51" s="16" t="s">
        <v>97</v>
      </c>
      <c r="X51" s="16" t="s">
        <v>93</v>
      </c>
      <c r="AE51" s="18"/>
    </row>
    <row r="52" spans="1:31" ht="12.75">
      <c r="A52" s="81"/>
      <c r="B52" s="74"/>
      <c r="C52" s="74"/>
      <c r="D52" s="8"/>
      <c r="E52" s="12" t="s">
        <v>112</v>
      </c>
      <c r="F52" s="13">
        <f aca="true" t="shared" si="19" ref="F52:G56">H52+J52+L52+N52</f>
        <v>250</v>
      </c>
      <c r="G52" s="13">
        <f t="shared" si="19"/>
        <v>1120.3</v>
      </c>
      <c r="H52" s="13">
        <v>250</v>
      </c>
      <c r="I52" s="13">
        <f>250+870.3</f>
        <v>1120.3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69"/>
      <c r="Q52" s="70"/>
      <c r="R52" s="27"/>
      <c r="S52" s="27"/>
      <c r="T52" s="27"/>
      <c r="U52" s="27"/>
      <c r="V52" s="27"/>
      <c r="W52" s="27"/>
      <c r="X52" s="27"/>
      <c r="AE52" s="18"/>
    </row>
    <row r="53" spans="1:31" ht="12.75">
      <c r="A53" s="81"/>
      <c r="B53" s="74"/>
      <c r="C53" s="74"/>
      <c r="D53" s="8"/>
      <c r="E53" s="12" t="s">
        <v>113</v>
      </c>
      <c r="F53" s="13">
        <f t="shared" si="19"/>
        <v>250</v>
      </c>
      <c r="G53" s="13">
        <f t="shared" si="19"/>
        <v>250</v>
      </c>
      <c r="H53" s="13">
        <v>250</v>
      </c>
      <c r="I53" s="13">
        <v>250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69"/>
      <c r="Q53" s="70"/>
      <c r="R53" s="27"/>
      <c r="S53" s="27"/>
      <c r="T53" s="27"/>
      <c r="U53" s="27"/>
      <c r="V53" s="27"/>
      <c r="W53" s="27"/>
      <c r="X53" s="27"/>
      <c r="AE53" s="18"/>
    </row>
    <row r="54" spans="1:31" ht="12.75">
      <c r="A54" s="81"/>
      <c r="B54" s="74"/>
      <c r="C54" s="74"/>
      <c r="D54" s="8"/>
      <c r="E54" s="12" t="s">
        <v>114</v>
      </c>
      <c r="F54" s="13">
        <f t="shared" si="19"/>
        <v>25000</v>
      </c>
      <c r="G54" s="13">
        <v>25000</v>
      </c>
      <c r="H54" s="13">
        <v>25000</v>
      </c>
      <c r="I54" s="13">
        <f>25000-6343.9</f>
        <v>18656.1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69"/>
      <c r="Q54" s="70"/>
      <c r="R54" s="27"/>
      <c r="S54" s="27"/>
      <c r="T54" s="27"/>
      <c r="U54" s="27"/>
      <c r="V54" s="27"/>
      <c r="W54" s="27"/>
      <c r="X54" s="27"/>
      <c r="AE54" s="18"/>
    </row>
    <row r="55" spans="1:31" ht="12.75">
      <c r="A55" s="81"/>
      <c r="B55" s="74"/>
      <c r="C55" s="74"/>
      <c r="D55" s="8"/>
      <c r="E55" s="12" t="s">
        <v>115</v>
      </c>
      <c r="F55" s="13">
        <f t="shared" si="19"/>
        <v>10000</v>
      </c>
      <c r="G55" s="13">
        <v>10000</v>
      </c>
      <c r="H55" s="13">
        <v>10000</v>
      </c>
      <c r="I55" s="13">
        <v>10000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69"/>
      <c r="Q55" s="70"/>
      <c r="R55" s="27"/>
      <c r="S55" s="27"/>
      <c r="T55" s="27"/>
      <c r="U55" s="27"/>
      <c r="V55" s="27"/>
      <c r="W55" s="27"/>
      <c r="X55" s="27"/>
      <c r="AE55" s="18"/>
    </row>
    <row r="56" spans="1:31" ht="12.75">
      <c r="A56" s="82"/>
      <c r="B56" s="75"/>
      <c r="C56" s="75"/>
      <c r="D56" s="8"/>
      <c r="E56" s="12" t="s">
        <v>74</v>
      </c>
      <c r="F56" s="13">
        <f t="shared" si="19"/>
        <v>35000</v>
      </c>
      <c r="G56" s="13">
        <v>35000</v>
      </c>
      <c r="H56" s="13">
        <v>35000</v>
      </c>
      <c r="I56" s="13">
        <v>35000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71"/>
      <c r="Q56" s="72"/>
      <c r="R56" s="27"/>
      <c r="S56" s="27"/>
      <c r="T56" s="27"/>
      <c r="U56" s="27"/>
      <c r="V56" s="27"/>
      <c r="W56" s="27"/>
      <c r="X56" s="27"/>
      <c r="AE56" s="18"/>
    </row>
    <row r="57" spans="1:31" ht="12.75">
      <c r="A57" s="80">
        <f>A45+1</f>
        <v>4</v>
      </c>
      <c r="B57" s="73" t="s">
        <v>22</v>
      </c>
      <c r="C57" s="73" t="s">
        <v>52</v>
      </c>
      <c r="D57" s="8"/>
      <c r="E57" s="9" t="s">
        <v>10</v>
      </c>
      <c r="F57" s="10">
        <f aca="true" t="shared" si="20" ref="F57:O57">SUM(F58:F68)</f>
        <v>45734.200000000004</v>
      </c>
      <c r="G57" s="10">
        <f t="shared" si="20"/>
        <v>32515.38</v>
      </c>
      <c r="H57" s="10">
        <f t="shared" si="20"/>
        <v>45734.200000000004</v>
      </c>
      <c r="I57" s="10">
        <f t="shared" si="20"/>
        <v>32515.38</v>
      </c>
      <c r="J57" s="10">
        <f t="shared" si="20"/>
        <v>0</v>
      </c>
      <c r="K57" s="10">
        <f t="shared" si="20"/>
        <v>0</v>
      </c>
      <c r="L57" s="10">
        <f t="shared" si="20"/>
        <v>0</v>
      </c>
      <c r="M57" s="10">
        <f t="shared" si="20"/>
        <v>0</v>
      </c>
      <c r="N57" s="10">
        <f t="shared" si="20"/>
        <v>0</v>
      </c>
      <c r="O57" s="10">
        <f t="shared" si="20"/>
        <v>0</v>
      </c>
      <c r="P57" s="67" t="s">
        <v>64</v>
      </c>
      <c r="Q57" s="68"/>
      <c r="R57" s="11"/>
      <c r="AE57" s="18"/>
    </row>
    <row r="58" spans="1:31" ht="13.5" customHeight="1">
      <c r="A58" s="81"/>
      <c r="B58" s="74"/>
      <c r="C58" s="74"/>
      <c r="D58" s="8" t="s">
        <v>20</v>
      </c>
      <c r="E58" s="12" t="s">
        <v>15</v>
      </c>
      <c r="F58" s="13">
        <f aca="true" t="shared" si="21" ref="F58:G68">H58+J58+L58+N58</f>
        <v>4361.6</v>
      </c>
      <c r="G58" s="13">
        <f t="shared" si="21"/>
        <v>4211.2</v>
      </c>
      <c r="H58" s="13">
        <v>4361.6</v>
      </c>
      <c r="I58" s="13">
        <v>4211.2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69"/>
      <c r="Q58" s="70"/>
      <c r="R58" s="14"/>
      <c r="S58" s="14" t="s">
        <v>75</v>
      </c>
      <c r="T58" s="14" t="s">
        <v>76</v>
      </c>
      <c r="U58" s="14" t="s">
        <v>77</v>
      </c>
      <c r="V58" s="14" t="s">
        <v>79</v>
      </c>
      <c r="W58" s="14" t="s">
        <v>80</v>
      </c>
      <c r="X58" s="14" t="s">
        <v>81</v>
      </c>
      <c r="AE58" s="18"/>
    </row>
    <row r="59" spans="1:31" ht="12.75">
      <c r="A59" s="81"/>
      <c r="B59" s="74"/>
      <c r="C59" s="74"/>
      <c r="D59" s="8"/>
      <c r="E59" s="12" t="s">
        <v>12</v>
      </c>
      <c r="F59" s="13">
        <f t="shared" si="21"/>
        <v>4592.8</v>
      </c>
      <c r="G59" s="13">
        <f t="shared" si="21"/>
        <v>4036.6</v>
      </c>
      <c r="H59" s="13">
        <v>4592.8</v>
      </c>
      <c r="I59" s="13">
        <v>4036.6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69"/>
      <c r="Q59" s="70"/>
      <c r="R59" s="16"/>
      <c r="S59" s="16" t="s">
        <v>87</v>
      </c>
      <c r="T59" s="16" t="s">
        <v>88</v>
      </c>
      <c r="U59" s="16" t="s">
        <v>96</v>
      </c>
      <c r="V59" s="16" t="s">
        <v>91</v>
      </c>
      <c r="W59" s="16" t="s">
        <v>97</v>
      </c>
      <c r="X59" s="16" t="s">
        <v>93</v>
      </c>
      <c r="Y59" s="2">
        <v>3397700</v>
      </c>
      <c r="AE59" s="18"/>
    </row>
    <row r="60" spans="1:31" ht="12.75">
      <c r="A60" s="81"/>
      <c r="B60" s="74"/>
      <c r="C60" s="74"/>
      <c r="D60" s="8"/>
      <c r="E60" s="12" t="s">
        <v>13</v>
      </c>
      <c r="F60" s="13">
        <f t="shared" si="21"/>
        <v>4836.2</v>
      </c>
      <c r="G60" s="13">
        <f t="shared" si="21"/>
        <v>3396</v>
      </c>
      <c r="H60" s="13">
        <v>4836.2</v>
      </c>
      <c r="I60" s="13">
        <v>3396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69"/>
      <c r="Q60" s="70"/>
      <c r="R60" s="16"/>
      <c r="S60" s="16" t="s">
        <v>87</v>
      </c>
      <c r="T60" s="16" t="s">
        <v>88</v>
      </c>
      <c r="U60" s="16" t="s">
        <v>99</v>
      </c>
      <c r="V60" s="16" t="s">
        <v>102</v>
      </c>
      <c r="W60" s="16" t="s">
        <v>97</v>
      </c>
      <c r="X60" s="16" t="s">
        <v>93</v>
      </c>
      <c r="AE60" s="18"/>
    </row>
    <row r="61" spans="1:31" ht="12.75">
      <c r="A61" s="81"/>
      <c r="B61" s="74"/>
      <c r="C61" s="74"/>
      <c r="D61" s="8"/>
      <c r="E61" s="12" t="s">
        <v>16</v>
      </c>
      <c r="F61" s="13">
        <f t="shared" si="21"/>
        <v>5082.8</v>
      </c>
      <c r="G61" s="13">
        <f t="shared" si="21"/>
        <v>3401.6</v>
      </c>
      <c r="H61" s="13">
        <v>5082.8</v>
      </c>
      <c r="I61" s="13">
        <v>3401.6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69"/>
      <c r="Q61" s="70"/>
      <c r="R61" s="16"/>
      <c r="S61" s="16" t="s">
        <v>87</v>
      </c>
      <c r="T61" s="16" t="s">
        <v>88</v>
      </c>
      <c r="U61" s="16" t="s">
        <v>99</v>
      </c>
      <c r="V61" s="16" t="s">
        <v>103</v>
      </c>
      <c r="W61" s="16" t="s">
        <v>97</v>
      </c>
      <c r="X61" s="16" t="s">
        <v>93</v>
      </c>
      <c r="AE61" s="18"/>
    </row>
    <row r="62" spans="1:31" ht="12.75">
      <c r="A62" s="81"/>
      <c r="B62" s="74"/>
      <c r="C62" s="74"/>
      <c r="D62" s="8"/>
      <c r="E62" s="12" t="s">
        <v>17</v>
      </c>
      <c r="F62" s="13">
        <f t="shared" si="21"/>
        <v>5331.9</v>
      </c>
      <c r="G62" s="13">
        <f t="shared" si="21"/>
        <v>4609.4</v>
      </c>
      <c r="H62" s="13">
        <v>5331.9</v>
      </c>
      <c r="I62" s="13">
        <v>4609.4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69"/>
      <c r="Q62" s="70"/>
      <c r="R62" s="16"/>
      <c r="S62" s="16" t="s">
        <v>87</v>
      </c>
      <c r="T62" s="16" t="s">
        <v>104</v>
      </c>
      <c r="U62" s="16" t="s">
        <v>105</v>
      </c>
      <c r="V62" s="16" t="s">
        <v>106</v>
      </c>
      <c r="W62" s="16" t="s">
        <v>97</v>
      </c>
      <c r="X62" s="16" t="s">
        <v>93</v>
      </c>
      <c r="AE62" s="18"/>
    </row>
    <row r="63" spans="1:31" ht="12.75">
      <c r="A63" s="81"/>
      <c r="B63" s="74"/>
      <c r="C63" s="74"/>
      <c r="D63" s="8"/>
      <c r="E63" s="12" t="s">
        <v>63</v>
      </c>
      <c r="F63" s="13">
        <f t="shared" si="21"/>
        <v>7176.3</v>
      </c>
      <c r="G63" s="13">
        <f t="shared" si="21"/>
        <v>5441.38</v>
      </c>
      <c r="H63" s="13">
        <v>7176.3</v>
      </c>
      <c r="I63" s="13">
        <v>5441.38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69"/>
      <c r="Q63" s="70"/>
      <c r="R63" s="11"/>
      <c r="AE63" s="18"/>
    </row>
    <row r="64" spans="1:31" ht="12.75">
      <c r="A64" s="81"/>
      <c r="B64" s="74"/>
      <c r="C64" s="74"/>
      <c r="D64" s="8"/>
      <c r="E64" s="12" t="s">
        <v>112</v>
      </c>
      <c r="F64" s="13">
        <f t="shared" si="21"/>
        <v>7176.3</v>
      </c>
      <c r="G64" s="13">
        <f t="shared" si="21"/>
        <v>3620.9</v>
      </c>
      <c r="H64" s="13">
        <v>7176.3</v>
      </c>
      <c r="I64" s="13">
        <v>3620.9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69"/>
      <c r="Q64" s="70"/>
      <c r="R64" s="11"/>
      <c r="AE64" s="18"/>
    </row>
    <row r="65" spans="1:31" ht="12.75">
      <c r="A65" s="81"/>
      <c r="B65" s="74"/>
      <c r="C65" s="74"/>
      <c r="D65" s="8"/>
      <c r="E65" s="12" t="s">
        <v>113</v>
      </c>
      <c r="F65" s="13">
        <f t="shared" si="21"/>
        <v>7176.3</v>
      </c>
      <c r="G65" s="13">
        <f t="shared" si="21"/>
        <v>3798.3</v>
      </c>
      <c r="H65" s="13">
        <v>7176.3</v>
      </c>
      <c r="I65" s="13">
        <v>3798.3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69"/>
      <c r="Q65" s="70"/>
      <c r="R65" s="11"/>
      <c r="AE65" s="18"/>
    </row>
    <row r="66" spans="1:31" ht="12.75">
      <c r="A66" s="81"/>
      <c r="B66" s="74"/>
      <c r="C66" s="74"/>
      <c r="D66" s="8"/>
      <c r="E66" s="12" t="s">
        <v>114</v>
      </c>
      <c r="F66" s="13">
        <f t="shared" si="21"/>
        <v>0</v>
      </c>
      <c r="G66" s="13">
        <f t="shared" si="21"/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69"/>
      <c r="Q66" s="70"/>
      <c r="R66" s="11"/>
      <c r="AE66" s="18"/>
    </row>
    <row r="67" spans="1:31" ht="12.75">
      <c r="A67" s="81"/>
      <c r="B67" s="74"/>
      <c r="C67" s="74"/>
      <c r="D67" s="8"/>
      <c r="E67" s="12" t="s">
        <v>115</v>
      </c>
      <c r="F67" s="13">
        <f t="shared" si="21"/>
        <v>0</v>
      </c>
      <c r="G67" s="13">
        <f t="shared" si="21"/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69"/>
      <c r="Q67" s="70"/>
      <c r="R67" s="11"/>
      <c r="AE67" s="18"/>
    </row>
    <row r="68" spans="1:31" ht="12.75">
      <c r="A68" s="82"/>
      <c r="B68" s="75"/>
      <c r="C68" s="75"/>
      <c r="D68" s="8"/>
      <c r="E68" s="12" t="s">
        <v>74</v>
      </c>
      <c r="F68" s="13">
        <f t="shared" si="21"/>
        <v>0</v>
      </c>
      <c r="G68" s="13">
        <f t="shared" si="21"/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71"/>
      <c r="Q68" s="72"/>
      <c r="R68" s="11"/>
      <c r="AE68" s="18"/>
    </row>
    <row r="69" spans="1:31" ht="12.75">
      <c r="A69" s="80">
        <f>A57+1</f>
        <v>5</v>
      </c>
      <c r="B69" s="73" t="s">
        <v>37</v>
      </c>
      <c r="C69" s="73"/>
      <c r="D69" s="8"/>
      <c r="E69" s="9" t="s">
        <v>10</v>
      </c>
      <c r="F69" s="10">
        <f aca="true" t="shared" si="22" ref="F69:O69">SUM(F70:F80)</f>
        <v>30304.8</v>
      </c>
      <c r="G69" s="10">
        <f t="shared" si="22"/>
        <v>0</v>
      </c>
      <c r="H69" s="10">
        <f t="shared" si="22"/>
        <v>30304.8</v>
      </c>
      <c r="I69" s="10">
        <f t="shared" si="22"/>
        <v>0</v>
      </c>
      <c r="J69" s="10">
        <f t="shared" si="22"/>
        <v>0</v>
      </c>
      <c r="K69" s="10">
        <f t="shared" si="22"/>
        <v>0</v>
      </c>
      <c r="L69" s="10">
        <f t="shared" si="22"/>
        <v>0</v>
      </c>
      <c r="M69" s="10">
        <f t="shared" si="22"/>
        <v>0</v>
      </c>
      <c r="N69" s="10">
        <f t="shared" si="22"/>
        <v>0</v>
      </c>
      <c r="O69" s="10">
        <f t="shared" si="22"/>
        <v>0</v>
      </c>
      <c r="P69" s="67" t="s">
        <v>136</v>
      </c>
      <c r="Q69" s="68"/>
      <c r="R69" s="11"/>
      <c r="AE69" s="18"/>
    </row>
    <row r="70" spans="1:31" ht="13.5" customHeight="1">
      <c r="A70" s="81"/>
      <c r="B70" s="74"/>
      <c r="C70" s="74"/>
      <c r="D70" s="8" t="s">
        <v>25</v>
      </c>
      <c r="E70" s="12" t="s">
        <v>15</v>
      </c>
      <c r="F70" s="13">
        <f aca="true" t="shared" si="23" ref="F70:G75">H70+J70+L70+N70</f>
        <v>10151.4</v>
      </c>
      <c r="G70" s="13">
        <f t="shared" si="23"/>
        <v>0</v>
      </c>
      <c r="H70" s="13">
        <v>10151.4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69"/>
      <c r="Q70" s="70"/>
      <c r="R70" s="14"/>
      <c r="S70" s="14" t="s">
        <v>75</v>
      </c>
      <c r="T70" s="14" t="s">
        <v>76</v>
      </c>
      <c r="U70" s="14" t="s">
        <v>77</v>
      </c>
      <c r="V70" s="14" t="s">
        <v>78</v>
      </c>
      <c r="W70" s="14" t="s">
        <v>79</v>
      </c>
      <c r="X70" s="14" t="s">
        <v>80</v>
      </c>
      <c r="Y70" s="14" t="s">
        <v>81</v>
      </c>
      <c r="Z70" s="14" t="s">
        <v>82</v>
      </c>
      <c r="AA70" s="14" t="s">
        <v>83</v>
      </c>
      <c r="AB70" s="14" t="s">
        <v>84</v>
      </c>
      <c r="AC70" s="14" t="s">
        <v>85</v>
      </c>
      <c r="AD70" s="14" t="s">
        <v>86</v>
      </c>
      <c r="AE70" s="18"/>
    </row>
    <row r="71" spans="1:31" ht="12.75">
      <c r="A71" s="81"/>
      <c r="B71" s="74"/>
      <c r="C71" s="74"/>
      <c r="D71" s="8"/>
      <c r="E71" s="12" t="s">
        <v>12</v>
      </c>
      <c r="F71" s="13">
        <f t="shared" si="23"/>
        <v>10689.4</v>
      </c>
      <c r="G71" s="13">
        <f t="shared" si="23"/>
        <v>0</v>
      </c>
      <c r="H71" s="13">
        <v>10689.4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69"/>
      <c r="Q71" s="70"/>
      <c r="R71" s="16"/>
      <c r="S71" s="16" t="s">
        <v>87</v>
      </c>
      <c r="T71" s="16" t="s">
        <v>88</v>
      </c>
      <c r="U71" s="16" t="s">
        <v>89</v>
      </c>
      <c r="V71" s="16" t="s">
        <v>90</v>
      </c>
      <c r="W71" s="16" t="s">
        <v>91</v>
      </c>
      <c r="X71" s="16" t="s">
        <v>92</v>
      </c>
      <c r="Y71" s="16" t="s">
        <v>93</v>
      </c>
      <c r="Z71" s="16" t="s">
        <v>94</v>
      </c>
      <c r="AA71" s="16" t="s">
        <v>95</v>
      </c>
      <c r="AB71" s="17"/>
      <c r="AC71" s="17"/>
      <c r="AD71" s="17"/>
      <c r="AE71" s="18"/>
    </row>
    <row r="72" spans="1:31" ht="12.75">
      <c r="A72" s="81"/>
      <c r="B72" s="74"/>
      <c r="C72" s="74"/>
      <c r="D72" s="8"/>
      <c r="E72" s="12" t="s">
        <v>13</v>
      </c>
      <c r="F72" s="13">
        <f t="shared" si="23"/>
        <v>4732</v>
      </c>
      <c r="G72" s="13">
        <f t="shared" si="23"/>
        <v>0</v>
      </c>
      <c r="H72" s="13">
        <v>4732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69"/>
      <c r="Q72" s="70"/>
      <c r="R72" s="16"/>
      <c r="S72" s="16" t="s">
        <v>87</v>
      </c>
      <c r="T72" s="16" t="s">
        <v>88</v>
      </c>
      <c r="U72" s="16" t="s">
        <v>96</v>
      </c>
      <c r="V72" s="16" t="s">
        <v>90</v>
      </c>
      <c r="W72" s="16" t="s">
        <v>91</v>
      </c>
      <c r="X72" s="16" t="s">
        <v>97</v>
      </c>
      <c r="Y72" s="16" t="s">
        <v>93</v>
      </c>
      <c r="Z72" s="16" t="s">
        <v>94</v>
      </c>
      <c r="AA72" s="16" t="s">
        <v>95</v>
      </c>
      <c r="AB72" s="17"/>
      <c r="AC72" s="17"/>
      <c r="AD72" s="17"/>
      <c r="AE72" s="18"/>
    </row>
    <row r="73" spans="1:31" ht="12.75">
      <c r="A73" s="81"/>
      <c r="B73" s="74"/>
      <c r="C73" s="74"/>
      <c r="D73" s="8"/>
      <c r="E73" s="12" t="s">
        <v>16</v>
      </c>
      <c r="F73" s="13">
        <f t="shared" si="23"/>
        <v>4732</v>
      </c>
      <c r="G73" s="13">
        <f t="shared" si="23"/>
        <v>0</v>
      </c>
      <c r="H73" s="13">
        <v>4732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69"/>
      <c r="Q73" s="70"/>
      <c r="R73" s="16"/>
      <c r="S73" s="16" t="s">
        <v>87</v>
      </c>
      <c r="T73" s="16" t="s">
        <v>88</v>
      </c>
      <c r="U73" s="16" t="s">
        <v>96</v>
      </c>
      <c r="V73" s="16" t="s">
        <v>90</v>
      </c>
      <c r="W73" s="16" t="s">
        <v>98</v>
      </c>
      <c r="X73" s="16" t="s">
        <v>97</v>
      </c>
      <c r="Y73" s="16" t="s">
        <v>93</v>
      </c>
      <c r="Z73" s="16" t="s">
        <v>94</v>
      </c>
      <c r="AA73" s="16" t="s">
        <v>95</v>
      </c>
      <c r="AB73" s="17"/>
      <c r="AC73" s="17"/>
      <c r="AD73" s="17"/>
      <c r="AE73" s="18"/>
    </row>
    <row r="74" spans="1:31" ht="12.75">
      <c r="A74" s="81"/>
      <c r="B74" s="74"/>
      <c r="C74" s="74"/>
      <c r="D74" s="8"/>
      <c r="E74" s="12" t="s">
        <v>17</v>
      </c>
      <c r="F74" s="13">
        <f t="shared" si="23"/>
        <v>0</v>
      </c>
      <c r="G74" s="13">
        <f t="shared" si="23"/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69"/>
      <c r="Q74" s="70"/>
      <c r="R74" s="16"/>
      <c r="S74" s="16" t="s">
        <v>87</v>
      </c>
      <c r="T74" s="16" t="s">
        <v>88</v>
      </c>
      <c r="U74" s="16" t="s">
        <v>99</v>
      </c>
      <c r="V74" s="16" t="s">
        <v>90</v>
      </c>
      <c r="W74" s="16" t="s">
        <v>91</v>
      </c>
      <c r="X74" s="16" t="s">
        <v>97</v>
      </c>
      <c r="Y74" s="16" t="s">
        <v>93</v>
      </c>
      <c r="Z74" s="16" t="s">
        <v>94</v>
      </c>
      <c r="AA74" s="16" t="s">
        <v>95</v>
      </c>
      <c r="AB74" s="17"/>
      <c r="AC74" s="17"/>
      <c r="AD74" s="17"/>
      <c r="AE74" s="18"/>
    </row>
    <row r="75" spans="1:31" ht="12.75">
      <c r="A75" s="81"/>
      <c r="B75" s="74"/>
      <c r="C75" s="74"/>
      <c r="D75" s="8"/>
      <c r="E75" s="12" t="s">
        <v>63</v>
      </c>
      <c r="F75" s="13">
        <f t="shared" si="23"/>
        <v>0</v>
      </c>
      <c r="G75" s="13">
        <f t="shared" si="23"/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69"/>
      <c r="Q75" s="70"/>
      <c r="R75" s="11"/>
      <c r="AE75" s="18"/>
    </row>
    <row r="76" spans="1:31" ht="12.75">
      <c r="A76" s="81"/>
      <c r="B76" s="74"/>
      <c r="C76" s="74"/>
      <c r="D76" s="8"/>
      <c r="E76" s="12" t="s">
        <v>112</v>
      </c>
      <c r="F76" s="13">
        <f aca="true" t="shared" si="24" ref="F76:G80">H76+J76+L76+N76</f>
        <v>0</v>
      </c>
      <c r="G76" s="13">
        <f t="shared" si="24"/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69"/>
      <c r="Q76" s="70"/>
      <c r="R76" s="11"/>
      <c r="AE76" s="18"/>
    </row>
    <row r="77" spans="1:31" ht="12.75">
      <c r="A77" s="81"/>
      <c r="B77" s="74"/>
      <c r="C77" s="74"/>
      <c r="D77" s="8"/>
      <c r="E77" s="12" t="s">
        <v>113</v>
      </c>
      <c r="F77" s="13">
        <f t="shared" si="24"/>
        <v>0</v>
      </c>
      <c r="G77" s="13">
        <f t="shared" si="24"/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69"/>
      <c r="Q77" s="70"/>
      <c r="R77" s="11"/>
      <c r="AE77" s="18"/>
    </row>
    <row r="78" spans="1:31" ht="12.75">
      <c r="A78" s="81"/>
      <c r="B78" s="74"/>
      <c r="C78" s="74"/>
      <c r="D78" s="8"/>
      <c r="E78" s="12" t="s">
        <v>114</v>
      </c>
      <c r="F78" s="13">
        <f t="shared" si="24"/>
        <v>0</v>
      </c>
      <c r="G78" s="13">
        <f t="shared" si="24"/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69"/>
      <c r="Q78" s="70"/>
      <c r="R78" s="11"/>
      <c r="AE78" s="18"/>
    </row>
    <row r="79" spans="1:31" ht="12.75">
      <c r="A79" s="81"/>
      <c r="B79" s="74"/>
      <c r="C79" s="74"/>
      <c r="D79" s="8"/>
      <c r="E79" s="12" t="s">
        <v>115</v>
      </c>
      <c r="F79" s="13">
        <f t="shared" si="24"/>
        <v>0</v>
      </c>
      <c r="G79" s="13">
        <f t="shared" si="24"/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69"/>
      <c r="Q79" s="70"/>
      <c r="R79" s="11"/>
      <c r="AE79" s="18"/>
    </row>
    <row r="80" spans="1:31" ht="12.75">
      <c r="A80" s="82"/>
      <c r="B80" s="75"/>
      <c r="C80" s="75"/>
      <c r="D80" s="8"/>
      <c r="E80" s="12" t="s">
        <v>74</v>
      </c>
      <c r="F80" s="13">
        <f t="shared" si="24"/>
        <v>0</v>
      </c>
      <c r="G80" s="13">
        <f t="shared" si="24"/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71"/>
      <c r="Q80" s="72"/>
      <c r="R80" s="11"/>
      <c r="AE80" s="18"/>
    </row>
    <row r="81" spans="1:31" ht="12.75">
      <c r="A81" s="80">
        <f>A69+1</f>
        <v>6</v>
      </c>
      <c r="B81" s="73" t="s">
        <v>26</v>
      </c>
      <c r="C81" s="73" t="s">
        <v>52</v>
      </c>
      <c r="D81" s="8"/>
      <c r="E81" s="9" t="s">
        <v>10</v>
      </c>
      <c r="F81" s="10">
        <f aca="true" t="shared" si="25" ref="F81:O81">SUM(F82:F92)</f>
        <v>10077.2</v>
      </c>
      <c r="G81" s="10">
        <f t="shared" si="25"/>
        <v>6620.4</v>
      </c>
      <c r="H81" s="10">
        <f t="shared" si="25"/>
        <v>10077.2</v>
      </c>
      <c r="I81" s="10">
        <f t="shared" si="25"/>
        <v>6620.4</v>
      </c>
      <c r="J81" s="10">
        <f t="shared" si="25"/>
        <v>0</v>
      </c>
      <c r="K81" s="10">
        <f t="shared" si="25"/>
        <v>0</v>
      </c>
      <c r="L81" s="10">
        <f t="shared" si="25"/>
        <v>0</v>
      </c>
      <c r="M81" s="10">
        <f t="shared" si="25"/>
        <v>0</v>
      </c>
      <c r="N81" s="10">
        <f t="shared" si="25"/>
        <v>0</v>
      </c>
      <c r="O81" s="10">
        <f t="shared" si="25"/>
        <v>0</v>
      </c>
      <c r="P81" s="67" t="s">
        <v>136</v>
      </c>
      <c r="Q81" s="68"/>
      <c r="R81" s="11"/>
      <c r="AE81" s="18"/>
    </row>
    <row r="82" spans="1:31" ht="12.75" customHeight="1">
      <c r="A82" s="81"/>
      <c r="B82" s="74"/>
      <c r="C82" s="74"/>
      <c r="D82" s="8" t="s">
        <v>20</v>
      </c>
      <c r="E82" s="12" t="s">
        <v>15</v>
      </c>
      <c r="F82" s="13">
        <f aca="true" t="shared" si="26" ref="F82:G87">H82+J82+L82+N82</f>
        <v>1234.8</v>
      </c>
      <c r="G82" s="13">
        <f t="shared" si="26"/>
        <v>774</v>
      </c>
      <c r="H82" s="13">
        <v>1234.8</v>
      </c>
      <c r="I82" s="13">
        <v>774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69"/>
      <c r="Q82" s="70"/>
      <c r="R82" s="14"/>
      <c r="S82" s="14" t="s">
        <v>75</v>
      </c>
      <c r="T82" s="14" t="s">
        <v>76</v>
      </c>
      <c r="U82" s="14" t="s">
        <v>77</v>
      </c>
      <c r="V82" s="14" t="s">
        <v>78</v>
      </c>
      <c r="W82" s="14" t="s">
        <v>79</v>
      </c>
      <c r="X82" s="14" t="s">
        <v>80</v>
      </c>
      <c r="Y82" s="14" t="s">
        <v>81</v>
      </c>
      <c r="Z82" s="14" t="s">
        <v>82</v>
      </c>
      <c r="AA82" s="14" t="s">
        <v>83</v>
      </c>
      <c r="AB82" s="14" t="s">
        <v>84</v>
      </c>
      <c r="AC82" s="14" t="s">
        <v>85</v>
      </c>
      <c r="AD82" s="14" t="s">
        <v>86</v>
      </c>
      <c r="AE82" s="18"/>
    </row>
    <row r="83" spans="1:31" ht="12.75">
      <c r="A83" s="81"/>
      <c r="B83" s="74"/>
      <c r="C83" s="74"/>
      <c r="D83" s="8"/>
      <c r="E83" s="12" t="s">
        <v>12</v>
      </c>
      <c r="F83" s="13">
        <f t="shared" si="26"/>
        <v>3000.3</v>
      </c>
      <c r="G83" s="13">
        <f t="shared" si="26"/>
        <v>1185.1</v>
      </c>
      <c r="H83" s="13">
        <v>3000.3</v>
      </c>
      <c r="I83" s="13">
        <v>1185.1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69"/>
      <c r="Q83" s="70"/>
      <c r="R83" s="16"/>
      <c r="S83" s="16" t="s">
        <v>87</v>
      </c>
      <c r="T83" s="16" t="s">
        <v>88</v>
      </c>
      <c r="U83" s="16" t="s">
        <v>89</v>
      </c>
      <c r="V83" s="16" t="s">
        <v>90</v>
      </c>
      <c r="W83" s="16" t="s">
        <v>91</v>
      </c>
      <c r="X83" s="16" t="s">
        <v>92</v>
      </c>
      <c r="Y83" s="16" t="s">
        <v>93</v>
      </c>
      <c r="Z83" s="16" t="s">
        <v>94</v>
      </c>
      <c r="AA83" s="16" t="s">
        <v>95</v>
      </c>
      <c r="AB83" s="17"/>
      <c r="AC83" s="17"/>
      <c r="AD83" s="17"/>
      <c r="AE83" s="18"/>
    </row>
    <row r="84" spans="1:31" ht="12.75">
      <c r="A84" s="81"/>
      <c r="B84" s="74"/>
      <c r="C84" s="74"/>
      <c r="D84" s="8"/>
      <c r="E84" s="12" t="s">
        <v>13</v>
      </c>
      <c r="F84" s="13">
        <f t="shared" si="26"/>
        <v>3000.3</v>
      </c>
      <c r="G84" s="13">
        <f t="shared" si="26"/>
        <v>2671.3</v>
      </c>
      <c r="H84" s="13">
        <v>3000.3</v>
      </c>
      <c r="I84" s="13">
        <f>2841.8-170.5</f>
        <v>2671.3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69"/>
      <c r="Q84" s="70"/>
      <c r="R84" s="16"/>
      <c r="S84" s="16" t="s">
        <v>87</v>
      </c>
      <c r="T84" s="16" t="s">
        <v>88</v>
      </c>
      <c r="U84" s="16" t="s">
        <v>96</v>
      </c>
      <c r="V84" s="16" t="s">
        <v>90</v>
      </c>
      <c r="W84" s="16" t="s">
        <v>91</v>
      </c>
      <c r="X84" s="16" t="s">
        <v>97</v>
      </c>
      <c r="Y84" s="16" t="s">
        <v>93</v>
      </c>
      <c r="Z84" s="16" t="s">
        <v>94</v>
      </c>
      <c r="AA84" s="16" t="s">
        <v>95</v>
      </c>
      <c r="AB84" s="17">
        <f>1990000+10000</f>
        <v>2000000</v>
      </c>
      <c r="AC84" s="17">
        <v>2800000</v>
      </c>
      <c r="AD84" s="17">
        <v>2800000</v>
      </c>
      <c r="AE84" s="26">
        <f>1990000</f>
        <v>1990000</v>
      </c>
    </row>
    <row r="85" spans="1:31" ht="12.75">
      <c r="A85" s="81"/>
      <c r="B85" s="74"/>
      <c r="C85" s="74"/>
      <c r="D85" s="8"/>
      <c r="E85" s="12" t="s">
        <v>16</v>
      </c>
      <c r="F85" s="13">
        <f t="shared" si="26"/>
        <v>2841.8</v>
      </c>
      <c r="G85" s="13">
        <f t="shared" si="26"/>
        <v>1990</v>
      </c>
      <c r="H85" s="13">
        <v>2841.8</v>
      </c>
      <c r="I85" s="13">
        <v>1990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69"/>
      <c r="Q85" s="70"/>
      <c r="R85" s="16"/>
      <c r="S85" s="16" t="s">
        <v>87</v>
      </c>
      <c r="T85" s="16" t="s">
        <v>88</v>
      </c>
      <c r="U85" s="16" t="s">
        <v>96</v>
      </c>
      <c r="V85" s="16" t="s">
        <v>90</v>
      </c>
      <c r="W85" s="16" t="s">
        <v>98</v>
      </c>
      <c r="X85" s="16" t="s">
        <v>97</v>
      </c>
      <c r="Y85" s="16" t="s">
        <v>93</v>
      </c>
      <c r="Z85" s="16" t="s">
        <v>94</v>
      </c>
      <c r="AA85" s="16" t="s">
        <v>95</v>
      </c>
      <c r="AB85" s="17"/>
      <c r="AC85" s="17"/>
      <c r="AD85" s="17"/>
      <c r="AE85" s="18"/>
    </row>
    <row r="86" spans="1:31" ht="12.75">
      <c r="A86" s="81"/>
      <c r="B86" s="74"/>
      <c r="C86" s="74"/>
      <c r="D86" s="8"/>
      <c r="E86" s="12" t="s">
        <v>17</v>
      </c>
      <c r="F86" s="13">
        <f t="shared" si="26"/>
        <v>0</v>
      </c>
      <c r="G86" s="13">
        <f t="shared" si="26"/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69"/>
      <c r="Q86" s="70"/>
      <c r="R86" s="16"/>
      <c r="S86" s="16" t="s">
        <v>87</v>
      </c>
      <c r="T86" s="16" t="s">
        <v>88</v>
      </c>
      <c r="U86" s="16" t="s">
        <v>99</v>
      </c>
      <c r="V86" s="16" t="s">
        <v>90</v>
      </c>
      <c r="W86" s="16" t="s">
        <v>91</v>
      </c>
      <c r="X86" s="16" t="s">
        <v>97</v>
      </c>
      <c r="Y86" s="16" t="s">
        <v>93</v>
      </c>
      <c r="Z86" s="16" t="s">
        <v>94</v>
      </c>
      <c r="AA86" s="16" t="s">
        <v>95</v>
      </c>
      <c r="AB86" s="17"/>
      <c r="AC86" s="17"/>
      <c r="AD86" s="17"/>
      <c r="AE86" s="18"/>
    </row>
    <row r="87" spans="1:31" ht="12.75">
      <c r="A87" s="81"/>
      <c r="B87" s="74"/>
      <c r="C87" s="74"/>
      <c r="D87" s="8"/>
      <c r="E87" s="12" t="s">
        <v>63</v>
      </c>
      <c r="F87" s="13">
        <f t="shared" si="26"/>
        <v>0</v>
      </c>
      <c r="G87" s="13">
        <f t="shared" si="26"/>
        <v>0</v>
      </c>
      <c r="H87" s="13">
        <f aca="true" t="shared" si="27" ref="H87:H92">H86</f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69"/>
      <c r="Q87" s="70"/>
      <c r="R87" s="11"/>
      <c r="AE87" s="18"/>
    </row>
    <row r="88" spans="1:31" ht="12.75">
      <c r="A88" s="81"/>
      <c r="B88" s="74"/>
      <c r="C88" s="74"/>
      <c r="D88" s="8"/>
      <c r="E88" s="12" t="s">
        <v>112</v>
      </c>
      <c r="F88" s="13">
        <f aca="true" t="shared" si="28" ref="F88:G92">H88+J88+L88+N88</f>
        <v>0</v>
      </c>
      <c r="G88" s="13">
        <f t="shared" si="28"/>
        <v>0</v>
      </c>
      <c r="H88" s="13">
        <f t="shared" si="27"/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69"/>
      <c r="Q88" s="70"/>
      <c r="R88" s="11"/>
      <c r="AE88" s="18"/>
    </row>
    <row r="89" spans="1:31" ht="12.75">
      <c r="A89" s="81"/>
      <c r="B89" s="74"/>
      <c r="C89" s="74"/>
      <c r="D89" s="8"/>
      <c r="E89" s="12" t="s">
        <v>113</v>
      </c>
      <c r="F89" s="13">
        <f t="shared" si="28"/>
        <v>0</v>
      </c>
      <c r="G89" s="13">
        <f t="shared" si="28"/>
        <v>0</v>
      </c>
      <c r="H89" s="13">
        <f t="shared" si="27"/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69"/>
      <c r="Q89" s="70"/>
      <c r="R89" s="11"/>
      <c r="AE89" s="18"/>
    </row>
    <row r="90" spans="1:31" ht="12.75">
      <c r="A90" s="81"/>
      <c r="B90" s="74"/>
      <c r="C90" s="74"/>
      <c r="D90" s="8"/>
      <c r="E90" s="12" t="s">
        <v>114</v>
      </c>
      <c r="F90" s="13">
        <f t="shared" si="28"/>
        <v>0</v>
      </c>
      <c r="G90" s="13">
        <f t="shared" si="28"/>
        <v>0</v>
      </c>
      <c r="H90" s="13">
        <f t="shared" si="27"/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69"/>
      <c r="Q90" s="70"/>
      <c r="R90" s="11"/>
      <c r="AE90" s="18"/>
    </row>
    <row r="91" spans="1:31" ht="12.75">
      <c r="A91" s="81"/>
      <c r="B91" s="74"/>
      <c r="C91" s="74"/>
      <c r="D91" s="8"/>
      <c r="E91" s="12" t="s">
        <v>115</v>
      </c>
      <c r="F91" s="13">
        <f t="shared" si="28"/>
        <v>0</v>
      </c>
      <c r="G91" s="13">
        <f t="shared" si="28"/>
        <v>0</v>
      </c>
      <c r="H91" s="13">
        <f t="shared" si="27"/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69"/>
      <c r="Q91" s="70"/>
      <c r="R91" s="11"/>
      <c r="AE91" s="18"/>
    </row>
    <row r="92" spans="1:31" ht="12.75">
      <c r="A92" s="82"/>
      <c r="B92" s="75"/>
      <c r="C92" s="75"/>
      <c r="D92" s="8"/>
      <c r="E92" s="12" t="s">
        <v>74</v>
      </c>
      <c r="F92" s="13">
        <f t="shared" si="28"/>
        <v>0</v>
      </c>
      <c r="G92" s="13">
        <f t="shared" si="28"/>
        <v>0</v>
      </c>
      <c r="H92" s="13">
        <f t="shared" si="27"/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71"/>
      <c r="Q92" s="72"/>
      <c r="R92" s="11"/>
      <c r="AE92" s="18"/>
    </row>
    <row r="93" spans="1:31" ht="12.75">
      <c r="A93" s="80">
        <f>A81+1</f>
        <v>7</v>
      </c>
      <c r="B93" s="73" t="s">
        <v>49</v>
      </c>
      <c r="C93" s="73" t="s">
        <v>52</v>
      </c>
      <c r="D93" s="8"/>
      <c r="E93" s="9" t="s">
        <v>10</v>
      </c>
      <c r="F93" s="10">
        <f aca="true" t="shared" si="29" ref="F93:O93">SUM(F94:F104)</f>
        <v>19814</v>
      </c>
      <c r="G93" s="10">
        <f t="shared" si="29"/>
        <v>6318.3</v>
      </c>
      <c r="H93" s="10">
        <f t="shared" si="29"/>
        <v>19814</v>
      </c>
      <c r="I93" s="10">
        <f t="shared" si="29"/>
        <v>6318.3</v>
      </c>
      <c r="J93" s="10">
        <f t="shared" si="29"/>
        <v>0</v>
      </c>
      <c r="K93" s="10">
        <f t="shared" si="29"/>
        <v>0</v>
      </c>
      <c r="L93" s="10">
        <f t="shared" si="29"/>
        <v>0</v>
      </c>
      <c r="M93" s="10">
        <f t="shared" si="29"/>
        <v>0</v>
      </c>
      <c r="N93" s="10">
        <f t="shared" si="29"/>
        <v>0</v>
      </c>
      <c r="O93" s="10">
        <f t="shared" si="29"/>
        <v>0</v>
      </c>
      <c r="P93" s="67" t="s">
        <v>136</v>
      </c>
      <c r="Q93" s="68"/>
      <c r="R93" s="11"/>
      <c r="AE93" s="18"/>
    </row>
    <row r="94" spans="1:31" ht="13.5" customHeight="1">
      <c r="A94" s="81"/>
      <c r="B94" s="74"/>
      <c r="C94" s="74"/>
      <c r="D94" s="8" t="s">
        <v>29</v>
      </c>
      <c r="E94" s="12" t="s">
        <v>15</v>
      </c>
      <c r="F94" s="13">
        <f aca="true" t="shared" si="30" ref="F94:G99">H94+J94+L94+N94</f>
        <v>2500</v>
      </c>
      <c r="G94" s="13">
        <f t="shared" si="30"/>
        <v>1284.4</v>
      </c>
      <c r="H94" s="13">
        <v>2500</v>
      </c>
      <c r="I94" s="13">
        <v>1284.4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69"/>
      <c r="Q94" s="70"/>
      <c r="R94" s="14"/>
      <c r="S94" s="14" t="s">
        <v>75</v>
      </c>
      <c r="T94" s="14" t="s">
        <v>76</v>
      </c>
      <c r="U94" s="14" t="s">
        <v>77</v>
      </c>
      <c r="V94" s="14" t="s">
        <v>78</v>
      </c>
      <c r="W94" s="14" t="s">
        <v>79</v>
      </c>
      <c r="X94" s="14" t="s">
        <v>80</v>
      </c>
      <c r="Y94" s="14" t="s">
        <v>81</v>
      </c>
      <c r="Z94" s="14" t="s">
        <v>82</v>
      </c>
      <c r="AA94" s="14" t="s">
        <v>83</v>
      </c>
      <c r="AB94" s="14" t="s">
        <v>84</v>
      </c>
      <c r="AC94" s="14" t="s">
        <v>85</v>
      </c>
      <c r="AD94" s="14" t="s">
        <v>86</v>
      </c>
      <c r="AE94" s="18"/>
    </row>
    <row r="95" spans="1:31" ht="12.75">
      <c r="A95" s="81"/>
      <c r="B95" s="74"/>
      <c r="C95" s="74"/>
      <c r="D95" s="8"/>
      <c r="E95" s="12" t="s">
        <v>12</v>
      </c>
      <c r="F95" s="13">
        <f t="shared" si="30"/>
        <v>2632.5</v>
      </c>
      <c r="G95" s="13">
        <f t="shared" si="30"/>
        <v>0</v>
      </c>
      <c r="H95" s="13">
        <v>2632.5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69"/>
      <c r="Q95" s="70"/>
      <c r="R95" s="16"/>
      <c r="S95" s="16" t="s">
        <v>87</v>
      </c>
      <c r="T95" s="16" t="s">
        <v>88</v>
      </c>
      <c r="U95" s="16" t="s">
        <v>89</v>
      </c>
      <c r="V95" s="16" t="s">
        <v>90</v>
      </c>
      <c r="W95" s="16" t="s">
        <v>91</v>
      </c>
      <c r="X95" s="16" t="s">
        <v>92</v>
      </c>
      <c r="Y95" s="16" t="s">
        <v>93</v>
      </c>
      <c r="Z95" s="16" t="s">
        <v>94</v>
      </c>
      <c r="AA95" s="16" t="s">
        <v>95</v>
      </c>
      <c r="AB95" s="17"/>
      <c r="AC95" s="17"/>
      <c r="AD95" s="17"/>
      <c r="AE95" s="18"/>
    </row>
    <row r="96" spans="1:31" ht="12.75">
      <c r="A96" s="81"/>
      <c r="B96" s="74"/>
      <c r="C96" s="74"/>
      <c r="D96" s="8"/>
      <c r="E96" s="12" t="s">
        <v>13</v>
      </c>
      <c r="F96" s="13">
        <f t="shared" si="30"/>
        <v>3657.8</v>
      </c>
      <c r="G96" s="13">
        <f t="shared" si="30"/>
        <v>3168.7000000000003</v>
      </c>
      <c r="H96" s="13">
        <v>3657.8</v>
      </c>
      <c r="I96" s="13">
        <f>3657.8-180-63-249.1+3</f>
        <v>3168.7000000000003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69"/>
      <c r="Q96" s="70"/>
      <c r="R96" s="16"/>
      <c r="S96" s="16" t="s">
        <v>87</v>
      </c>
      <c r="T96" s="16" t="s">
        <v>88</v>
      </c>
      <c r="U96" s="16" t="s">
        <v>96</v>
      </c>
      <c r="V96" s="16" t="s">
        <v>90</v>
      </c>
      <c r="W96" s="16" t="s">
        <v>91</v>
      </c>
      <c r="X96" s="16" t="s">
        <v>97</v>
      </c>
      <c r="Y96" s="16" t="s">
        <v>93</v>
      </c>
      <c r="Z96" s="16" t="s">
        <v>94</v>
      </c>
      <c r="AA96" s="16" t="s">
        <v>95</v>
      </c>
      <c r="AB96" s="17"/>
      <c r="AC96" s="17"/>
      <c r="AD96" s="17"/>
      <c r="AE96" s="18"/>
    </row>
    <row r="97" spans="1:31" ht="12.75">
      <c r="A97" s="81"/>
      <c r="B97" s="74"/>
      <c r="C97" s="74"/>
      <c r="D97" s="8"/>
      <c r="E97" s="12" t="s">
        <v>16</v>
      </c>
      <c r="F97" s="13">
        <f t="shared" si="30"/>
        <v>11023.7</v>
      </c>
      <c r="G97" s="13">
        <f t="shared" si="30"/>
        <v>1865.2</v>
      </c>
      <c r="H97" s="13">
        <v>11023.7</v>
      </c>
      <c r="I97" s="13">
        <f>1900-34.8</f>
        <v>1865.2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69"/>
      <c r="Q97" s="70"/>
      <c r="R97" s="16"/>
      <c r="S97" s="16" t="s">
        <v>87</v>
      </c>
      <c r="T97" s="16" t="s">
        <v>88</v>
      </c>
      <c r="U97" s="16" t="s">
        <v>96</v>
      </c>
      <c r="V97" s="16" t="s">
        <v>90</v>
      </c>
      <c r="W97" s="16" t="s">
        <v>98</v>
      </c>
      <c r="X97" s="16" t="s">
        <v>97</v>
      </c>
      <c r="Y97" s="16" t="s">
        <v>93</v>
      </c>
      <c r="Z97" s="16" t="s">
        <v>94</v>
      </c>
      <c r="AA97" s="16" t="s">
        <v>95</v>
      </c>
      <c r="AB97" s="18">
        <f>830803.72+955371.16+79000</f>
        <v>1865174.88</v>
      </c>
      <c r="AC97" s="17">
        <v>1900000</v>
      </c>
      <c r="AD97" s="17">
        <v>1900000</v>
      </c>
      <c r="AE97" s="18">
        <f>830803.72+955371.16+79000</f>
        <v>1865174.88</v>
      </c>
    </row>
    <row r="98" spans="1:31" ht="12.75">
      <c r="A98" s="81"/>
      <c r="B98" s="74"/>
      <c r="C98" s="74"/>
      <c r="D98" s="8"/>
      <c r="E98" s="12" t="s">
        <v>17</v>
      </c>
      <c r="F98" s="13">
        <f t="shared" si="30"/>
        <v>0</v>
      </c>
      <c r="G98" s="13">
        <f t="shared" si="30"/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69"/>
      <c r="Q98" s="70"/>
      <c r="R98" s="16"/>
      <c r="S98" s="16" t="s">
        <v>87</v>
      </c>
      <c r="T98" s="16" t="s">
        <v>88</v>
      </c>
      <c r="U98" s="16" t="s">
        <v>99</v>
      </c>
      <c r="V98" s="16" t="s">
        <v>90</v>
      </c>
      <c r="W98" s="16" t="s">
        <v>91</v>
      </c>
      <c r="X98" s="16" t="s">
        <v>97</v>
      </c>
      <c r="Y98" s="16" t="s">
        <v>93</v>
      </c>
      <c r="Z98" s="16" t="s">
        <v>94</v>
      </c>
      <c r="AA98" s="16" t="s">
        <v>95</v>
      </c>
      <c r="AB98" s="17"/>
      <c r="AC98" s="17"/>
      <c r="AD98" s="17"/>
      <c r="AE98" s="18"/>
    </row>
    <row r="99" spans="1:31" ht="12.75">
      <c r="A99" s="81"/>
      <c r="B99" s="74"/>
      <c r="C99" s="74"/>
      <c r="D99" s="8"/>
      <c r="E99" s="12" t="s">
        <v>63</v>
      </c>
      <c r="F99" s="13">
        <f t="shared" si="30"/>
        <v>0</v>
      </c>
      <c r="G99" s="13">
        <f t="shared" si="30"/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69"/>
      <c r="Q99" s="70"/>
      <c r="R99" s="11"/>
      <c r="AE99" s="18"/>
    </row>
    <row r="100" spans="1:31" ht="12.75">
      <c r="A100" s="81"/>
      <c r="B100" s="74"/>
      <c r="C100" s="74"/>
      <c r="D100" s="8"/>
      <c r="E100" s="12" t="s">
        <v>112</v>
      </c>
      <c r="F100" s="13">
        <f aca="true" t="shared" si="31" ref="F100:G104">H100+J100+L100+N100</f>
        <v>0</v>
      </c>
      <c r="G100" s="13">
        <f t="shared" si="31"/>
        <v>0</v>
      </c>
      <c r="H100" s="13">
        <f>H99</f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69"/>
      <c r="Q100" s="70"/>
      <c r="R100" s="11"/>
      <c r="AE100" s="18"/>
    </row>
    <row r="101" spans="1:31" ht="12.75">
      <c r="A101" s="81"/>
      <c r="B101" s="74"/>
      <c r="C101" s="74"/>
      <c r="D101" s="8"/>
      <c r="E101" s="12" t="s">
        <v>113</v>
      </c>
      <c r="F101" s="13">
        <f t="shared" si="31"/>
        <v>0</v>
      </c>
      <c r="G101" s="13">
        <f t="shared" si="31"/>
        <v>0</v>
      </c>
      <c r="H101" s="13">
        <f>H100</f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69"/>
      <c r="Q101" s="70"/>
      <c r="R101" s="11"/>
      <c r="AE101" s="18"/>
    </row>
    <row r="102" spans="1:31" ht="12.75">
      <c r="A102" s="81"/>
      <c r="B102" s="74"/>
      <c r="C102" s="74"/>
      <c r="D102" s="8"/>
      <c r="E102" s="12" t="s">
        <v>114</v>
      </c>
      <c r="F102" s="13">
        <f t="shared" si="31"/>
        <v>0</v>
      </c>
      <c r="G102" s="13">
        <f t="shared" si="31"/>
        <v>0</v>
      </c>
      <c r="H102" s="13">
        <f>H101</f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69"/>
      <c r="Q102" s="70"/>
      <c r="R102" s="11"/>
      <c r="AE102" s="18"/>
    </row>
    <row r="103" spans="1:31" ht="12.75">
      <c r="A103" s="81"/>
      <c r="B103" s="74"/>
      <c r="C103" s="74"/>
      <c r="D103" s="8"/>
      <c r="E103" s="12" t="s">
        <v>115</v>
      </c>
      <c r="F103" s="13">
        <f t="shared" si="31"/>
        <v>0</v>
      </c>
      <c r="G103" s="13">
        <f t="shared" si="31"/>
        <v>0</v>
      </c>
      <c r="H103" s="13">
        <f>H102</f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69"/>
      <c r="Q103" s="70"/>
      <c r="R103" s="11"/>
      <c r="AE103" s="18"/>
    </row>
    <row r="104" spans="1:31" ht="12.75">
      <c r="A104" s="82"/>
      <c r="B104" s="75"/>
      <c r="C104" s="75"/>
      <c r="D104" s="8"/>
      <c r="E104" s="12" t="s">
        <v>74</v>
      </c>
      <c r="F104" s="13">
        <f t="shared" si="31"/>
        <v>0</v>
      </c>
      <c r="G104" s="13">
        <f t="shared" si="31"/>
        <v>0</v>
      </c>
      <c r="H104" s="13">
        <f>H103</f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71"/>
      <c r="Q104" s="72"/>
      <c r="R104" s="11"/>
      <c r="AE104" s="18"/>
    </row>
    <row r="105" spans="1:31" ht="12.75">
      <c r="A105" s="80">
        <f>A93+1</f>
        <v>8</v>
      </c>
      <c r="B105" s="73" t="s">
        <v>30</v>
      </c>
      <c r="C105" s="73"/>
      <c r="D105" s="8"/>
      <c r="E105" s="9" t="s">
        <v>10</v>
      </c>
      <c r="F105" s="10">
        <f aca="true" t="shared" si="32" ref="F105:O105">SUM(F106:F116)</f>
        <v>1879.5</v>
      </c>
      <c r="G105" s="10">
        <f t="shared" si="32"/>
        <v>0</v>
      </c>
      <c r="H105" s="10">
        <f t="shared" si="32"/>
        <v>1879.5</v>
      </c>
      <c r="I105" s="10">
        <f t="shared" si="32"/>
        <v>0</v>
      </c>
      <c r="J105" s="10">
        <f t="shared" si="32"/>
        <v>0</v>
      </c>
      <c r="K105" s="10">
        <f t="shared" si="32"/>
        <v>0</v>
      </c>
      <c r="L105" s="10">
        <f t="shared" si="32"/>
        <v>0</v>
      </c>
      <c r="M105" s="10">
        <f t="shared" si="32"/>
        <v>0</v>
      </c>
      <c r="N105" s="10">
        <f t="shared" si="32"/>
        <v>0</v>
      </c>
      <c r="O105" s="10">
        <f t="shared" si="32"/>
        <v>0</v>
      </c>
      <c r="P105" s="67" t="s">
        <v>64</v>
      </c>
      <c r="Q105" s="68"/>
      <c r="R105" s="11"/>
      <c r="AE105" s="18"/>
    </row>
    <row r="106" spans="1:31" ht="14.25" customHeight="1">
      <c r="A106" s="81"/>
      <c r="B106" s="74"/>
      <c r="C106" s="74"/>
      <c r="D106" s="8" t="s">
        <v>29</v>
      </c>
      <c r="E106" s="12" t="s">
        <v>15</v>
      </c>
      <c r="F106" s="13">
        <f aca="true" t="shared" si="33" ref="F106:G111">H106+J106+L106+N106</f>
        <v>200</v>
      </c>
      <c r="G106" s="13">
        <f t="shared" si="33"/>
        <v>0</v>
      </c>
      <c r="H106" s="13">
        <v>200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69"/>
      <c r="Q106" s="70"/>
      <c r="R106" s="14"/>
      <c r="S106" s="14" t="s">
        <v>75</v>
      </c>
      <c r="T106" s="14" t="s">
        <v>76</v>
      </c>
      <c r="U106" s="14" t="s">
        <v>77</v>
      </c>
      <c r="V106" s="14" t="s">
        <v>79</v>
      </c>
      <c r="W106" s="14" t="s">
        <v>80</v>
      </c>
      <c r="X106" s="14" t="s">
        <v>81</v>
      </c>
      <c r="AE106" s="18"/>
    </row>
    <row r="107" spans="1:31" ht="12.75">
      <c r="A107" s="81"/>
      <c r="B107" s="74"/>
      <c r="C107" s="74"/>
      <c r="D107" s="8"/>
      <c r="E107" s="12" t="s">
        <v>12</v>
      </c>
      <c r="F107" s="13">
        <f t="shared" si="33"/>
        <v>210.6</v>
      </c>
      <c r="G107" s="13">
        <f t="shared" si="33"/>
        <v>0</v>
      </c>
      <c r="H107" s="13">
        <v>210.6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69"/>
      <c r="Q107" s="70"/>
      <c r="R107" s="16"/>
      <c r="S107" s="16" t="s">
        <v>87</v>
      </c>
      <c r="T107" s="16" t="s">
        <v>88</v>
      </c>
      <c r="U107" s="16" t="s">
        <v>96</v>
      </c>
      <c r="V107" s="16" t="s">
        <v>91</v>
      </c>
      <c r="W107" s="16" t="s">
        <v>97</v>
      </c>
      <c r="X107" s="16" t="s">
        <v>93</v>
      </c>
      <c r="AE107" s="18"/>
    </row>
    <row r="108" spans="1:31" ht="12.75">
      <c r="A108" s="81"/>
      <c r="B108" s="74"/>
      <c r="C108" s="74"/>
      <c r="D108" s="8"/>
      <c r="E108" s="12" t="s">
        <v>13</v>
      </c>
      <c r="F108" s="13">
        <f t="shared" si="33"/>
        <v>221.8</v>
      </c>
      <c r="G108" s="13">
        <f t="shared" si="33"/>
        <v>0</v>
      </c>
      <c r="H108" s="13">
        <v>221.8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69"/>
      <c r="Q108" s="70"/>
      <c r="R108" s="16"/>
      <c r="S108" s="16" t="s">
        <v>87</v>
      </c>
      <c r="T108" s="16" t="s">
        <v>88</v>
      </c>
      <c r="U108" s="16" t="s">
        <v>99</v>
      </c>
      <c r="V108" s="16" t="s">
        <v>102</v>
      </c>
      <c r="W108" s="16" t="s">
        <v>97</v>
      </c>
      <c r="X108" s="16" t="s">
        <v>93</v>
      </c>
      <c r="AE108" s="18"/>
    </row>
    <row r="109" spans="1:31" ht="12.75">
      <c r="A109" s="81"/>
      <c r="B109" s="74"/>
      <c r="C109" s="74"/>
      <c r="D109" s="8"/>
      <c r="E109" s="12" t="s">
        <v>16</v>
      </c>
      <c r="F109" s="13">
        <f t="shared" si="33"/>
        <v>233.1</v>
      </c>
      <c r="G109" s="13">
        <f t="shared" si="33"/>
        <v>0</v>
      </c>
      <c r="H109" s="13">
        <v>233.1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69"/>
      <c r="Q109" s="70"/>
      <c r="R109" s="16"/>
      <c r="S109" s="16" t="s">
        <v>87</v>
      </c>
      <c r="T109" s="16" t="s">
        <v>88</v>
      </c>
      <c r="U109" s="16" t="s">
        <v>99</v>
      </c>
      <c r="V109" s="16" t="s">
        <v>103</v>
      </c>
      <c r="W109" s="16" t="s">
        <v>97</v>
      </c>
      <c r="X109" s="16" t="s">
        <v>93</v>
      </c>
      <c r="AE109" s="18"/>
    </row>
    <row r="110" spans="1:31" ht="12.75">
      <c r="A110" s="81"/>
      <c r="B110" s="74"/>
      <c r="C110" s="74"/>
      <c r="D110" s="8"/>
      <c r="E110" s="12" t="s">
        <v>17</v>
      </c>
      <c r="F110" s="13">
        <f t="shared" si="33"/>
        <v>244.5</v>
      </c>
      <c r="G110" s="13">
        <f t="shared" si="33"/>
        <v>0</v>
      </c>
      <c r="H110" s="13">
        <v>244.5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69"/>
      <c r="Q110" s="70"/>
      <c r="R110" s="16"/>
      <c r="S110" s="16" t="s">
        <v>87</v>
      </c>
      <c r="T110" s="16" t="s">
        <v>104</v>
      </c>
      <c r="U110" s="16" t="s">
        <v>105</v>
      </c>
      <c r="V110" s="16" t="s">
        <v>106</v>
      </c>
      <c r="W110" s="16" t="s">
        <v>97</v>
      </c>
      <c r="X110" s="16" t="s">
        <v>93</v>
      </c>
      <c r="AE110" s="18"/>
    </row>
    <row r="111" spans="1:31" ht="12.75">
      <c r="A111" s="81"/>
      <c r="B111" s="74"/>
      <c r="C111" s="74"/>
      <c r="D111" s="8"/>
      <c r="E111" s="12" t="s">
        <v>63</v>
      </c>
      <c r="F111" s="13">
        <f t="shared" si="33"/>
        <v>256.5</v>
      </c>
      <c r="G111" s="13">
        <f t="shared" si="33"/>
        <v>0</v>
      </c>
      <c r="H111" s="13">
        <v>256.5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69"/>
      <c r="Q111" s="70"/>
      <c r="R111" s="11"/>
      <c r="AE111" s="18"/>
    </row>
    <row r="112" spans="1:31" ht="12.75">
      <c r="A112" s="81"/>
      <c r="B112" s="74"/>
      <c r="C112" s="74"/>
      <c r="D112" s="8"/>
      <c r="E112" s="12" t="s">
        <v>112</v>
      </c>
      <c r="F112" s="13">
        <f aca="true" t="shared" si="34" ref="F112:G116">H112+J112+L112+N112</f>
        <v>256.5</v>
      </c>
      <c r="G112" s="13">
        <f t="shared" si="34"/>
        <v>0</v>
      </c>
      <c r="H112" s="13">
        <v>256.5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69"/>
      <c r="Q112" s="70"/>
      <c r="R112" s="11"/>
      <c r="AE112" s="18"/>
    </row>
    <row r="113" spans="1:31" ht="12.75">
      <c r="A113" s="81"/>
      <c r="B113" s="74"/>
      <c r="C113" s="74"/>
      <c r="D113" s="8"/>
      <c r="E113" s="12" t="s">
        <v>113</v>
      </c>
      <c r="F113" s="13">
        <f t="shared" si="34"/>
        <v>256.5</v>
      </c>
      <c r="G113" s="13">
        <f t="shared" si="34"/>
        <v>0</v>
      </c>
      <c r="H113" s="13">
        <v>256.5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69"/>
      <c r="Q113" s="70"/>
      <c r="R113" s="11"/>
      <c r="AE113" s="18"/>
    </row>
    <row r="114" spans="1:31" ht="12.75">
      <c r="A114" s="81"/>
      <c r="B114" s="74"/>
      <c r="C114" s="74"/>
      <c r="D114" s="8"/>
      <c r="E114" s="12" t="s">
        <v>114</v>
      </c>
      <c r="F114" s="13">
        <f t="shared" si="34"/>
        <v>0</v>
      </c>
      <c r="G114" s="13">
        <f t="shared" si="34"/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69"/>
      <c r="Q114" s="70"/>
      <c r="R114" s="11"/>
      <c r="AE114" s="18"/>
    </row>
    <row r="115" spans="1:31" ht="12.75">
      <c r="A115" s="81"/>
      <c r="B115" s="74"/>
      <c r="C115" s="74"/>
      <c r="D115" s="8"/>
      <c r="E115" s="12" t="s">
        <v>115</v>
      </c>
      <c r="F115" s="13">
        <f t="shared" si="34"/>
        <v>0</v>
      </c>
      <c r="G115" s="13">
        <f t="shared" si="34"/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69"/>
      <c r="Q115" s="70"/>
      <c r="R115" s="11"/>
      <c r="AE115" s="18"/>
    </row>
    <row r="116" spans="1:31" ht="12.75">
      <c r="A116" s="82"/>
      <c r="B116" s="75"/>
      <c r="C116" s="75"/>
      <c r="D116" s="8"/>
      <c r="E116" s="12" t="s">
        <v>74</v>
      </c>
      <c r="F116" s="13">
        <f t="shared" si="34"/>
        <v>0</v>
      </c>
      <c r="G116" s="13">
        <f t="shared" si="34"/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71"/>
      <c r="Q116" s="72"/>
      <c r="R116" s="11"/>
      <c r="AE116" s="18"/>
    </row>
    <row r="117" spans="1:31" ht="12.75">
      <c r="A117" s="80">
        <v>9</v>
      </c>
      <c r="B117" s="73" t="s">
        <v>66</v>
      </c>
      <c r="C117" s="73"/>
      <c r="D117" s="8"/>
      <c r="E117" s="9" t="s">
        <v>10</v>
      </c>
      <c r="F117" s="10">
        <f aca="true" t="shared" si="35" ref="F117:O117">SUM(F118:F128)</f>
        <v>1580.5</v>
      </c>
      <c r="G117" s="10">
        <f t="shared" si="35"/>
        <v>0</v>
      </c>
      <c r="H117" s="10">
        <f t="shared" si="35"/>
        <v>1580.5</v>
      </c>
      <c r="I117" s="10">
        <f t="shared" si="35"/>
        <v>0</v>
      </c>
      <c r="J117" s="10">
        <f t="shared" si="35"/>
        <v>0</v>
      </c>
      <c r="K117" s="10">
        <f t="shared" si="35"/>
        <v>0</v>
      </c>
      <c r="L117" s="10">
        <f t="shared" si="35"/>
        <v>0</v>
      </c>
      <c r="M117" s="10">
        <f t="shared" si="35"/>
        <v>0</v>
      </c>
      <c r="N117" s="10">
        <f t="shared" si="35"/>
        <v>0</v>
      </c>
      <c r="O117" s="10">
        <f t="shared" si="35"/>
        <v>0</v>
      </c>
      <c r="P117" s="67" t="s">
        <v>137</v>
      </c>
      <c r="Q117" s="68"/>
      <c r="R117" s="11"/>
      <c r="AE117" s="18"/>
    </row>
    <row r="118" spans="1:31" ht="13.5" customHeight="1">
      <c r="A118" s="81"/>
      <c r="B118" s="74"/>
      <c r="C118" s="74"/>
      <c r="D118" s="8" t="s">
        <v>32</v>
      </c>
      <c r="E118" s="12" t="s">
        <v>15</v>
      </c>
      <c r="F118" s="13">
        <f aca="true" t="shared" si="36" ref="F118:G123">H118+J118+L118+N118</f>
        <v>500</v>
      </c>
      <c r="G118" s="13">
        <f t="shared" si="36"/>
        <v>0</v>
      </c>
      <c r="H118" s="13">
        <v>500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69"/>
      <c r="Q118" s="70"/>
      <c r="R118" s="14"/>
      <c r="S118" s="14" t="s">
        <v>75</v>
      </c>
      <c r="T118" s="14" t="s">
        <v>76</v>
      </c>
      <c r="U118" s="14" t="s">
        <v>77</v>
      </c>
      <c r="V118" s="14" t="s">
        <v>78</v>
      </c>
      <c r="W118" s="14" t="s">
        <v>79</v>
      </c>
      <c r="X118" s="14" t="s">
        <v>80</v>
      </c>
      <c r="Y118" s="14" t="s">
        <v>81</v>
      </c>
      <c r="Z118" s="14" t="s">
        <v>82</v>
      </c>
      <c r="AA118" s="14" t="s">
        <v>83</v>
      </c>
      <c r="AB118" s="14" t="s">
        <v>84</v>
      </c>
      <c r="AC118" s="14" t="s">
        <v>85</v>
      </c>
      <c r="AD118" s="14" t="s">
        <v>86</v>
      </c>
      <c r="AE118" s="18"/>
    </row>
    <row r="119" spans="1:31" ht="12.75">
      <c r="A119" s="81"/>
      <c r="B119" s="74"/>
      <c r="C119" s="74"/>
      <c r="D119" s="8"/>
      <c r="E119" s="12" t="s">
        <v>12</v>
      </c>
      <c r="F119" s="13">
        <f t="shared" si="36"/>
        <v>526.5</v>
      </c>
      <c r="G119" s="13">
        <f t="shared" si="36"/>
        <v>0</v>
      </c>
      <c r="H119" s="13">
        <v>526.5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69"/>
      <c r="Q119" s="70"/>
      <c r="R119" s="16"/>
      <c r="S119" s="16" t="s">
        <v>87</v>
      </c>
      <c r="T119" s="16" t="s">
        <v>88</v>
      </c>
      <c r="U119" s="16" t="s">
        <v>89</v>
      </c>
      <c r="V119" s="16" t="s">
        <v>90</v>
      </c>
      <c r="W119" s="16" t="s">
        <v>91</v>
      </c>
      <c r="X119" s="16" t="s">
        <v>92</v>
      </c>
      <c r="Y119" s="16" t="s">
        <v>93</v>
      </c>
      <c r="Z119" s="16" t="s">
        <v>94</v>
      </c>
      <c r="AA119" s="16" t="s">
        <v>95</v>
      </c>
      <c r="AB119" s="17"/>
      <c r="AC119" s="17"/>
      <c r="AD119" s="17"/>
      <c r="AE119" s="18"/>
    </row>
    <row r="120" spans="1:31" ht="12.75">
      <c r="A120" s="81"/>
      <c r="B120" s="74"/>
      <c r="C120" s="74"/>
      <c r="D120" s="8"/>
      <c r="E120" s="12" t="s">
        <v>13</v>
      </c>
      <c r="F120" s="13">
        <f t="shared" si="36"/>
        <v>554</v>
      </c>
      <c r="G120" s="13">
        <f t="shared" si="36"/>
        <v>0</v>
      </c>
      <c r="H120" s="13">
        <v>554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69"/>
      <c r="Q120" s="70"/>
      <c r="R120" s="16"/>
      <c r="S120" s="16" t="s">
        <v>87</v>
      </c>
      <c r="T120" s="16" t="s">
        <v>88</v>
      </c>
      <c r="U120" s="16" t="s">
        <v>96</v>
      </c>
      <c r="V120" s="16" t="s">
        <v>90</v>
      </c>
      <c r="W120" s="16" t="s">
        <v>91</v>
      </c>
      <c r="X120" s="16" t="s">
        <v>97</v>
      </c>
      <c r="Y120" s="16" t="s">
        <v>93</v>
      </c>
      <c r="Z120" s="16" t="s">
        <v>94</v>
      </c>
      <c r="AA120" s="16" t="s">
        <v>95</v>
      </c>
      <c r="AB120" s="17"/>
      <c r="AC120" s="17"/>
      <c r="AD120" s="17"/>
      <c r="AE120" s="18"/>
    </row>
    <row r="121" spans="1:31" ht="12.75">
      <c r="A121" s="81"/>
      <c r="B121" s="74"/>
      <c r="C121" s="74"/>
      <c r="D121" s="8"/>
      <c r="E121" s="12" t="s">
        <v>16</v>
      </c>
      <c r="F121" s="13">
        <f t="shared" si="36"/>
        <v>0</v>
      </c>
      <c r="G121" s="13">
        <f t="shared" si="36"/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69"/>
      <c r="Q121" s="70"/>
      <c r="R121" s="16"/>
      <c r="S121" s="16" t="s">
        <v>87</v>
      </c>
      <c r="T121" s="16" t="s">
        <v>88</v>
      </c>
      <c r="U121" s="16" t="s">
        <v>96</v>
      </c>
      <c r="V121" s="16" t="s">
        <v>90</v>
      </c>
      <c r="W121" s="16" t="s">
        <v>98</v>
      </c>
      <c r="X121" s="16" t="s">
        <v>97</v>
      </c>
      <c r="Y121" s="16" t="s">
        <v>93</v>
      </c>
      <c r="Z121" s="16" t="s">
        <v>94</v>
      </c>
      <c r="AA121" s="16" t="s">
        <v>95</v>
      </c>
      <c r="AB121" s="17"/>
      <c r="AC121" s="17"/>
      <c r="AD121" s="17"/>
      <c r="AE121" s="18"/>
    </row>
    <row r="122" spans="1:31" ht="12.75">
      <c r="A122" s="81"/>
      <c r="B122" s="74"/>
      <c r="C122" s="74"/>
      <c r="D122" s="8"/>
      <c r="E122" s="12" t="s">
        <v>17</v>
      </c>
      <c r="F122" s="13">
        <f t="shared" si="36"/>
        <v>0</v>
      </c>
      <c r="G122" s="13">
        <f t="shared" si="36"/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69"/>
      <c r="Q122" s="70"/>
      <c r="R122" s="16"/>
      <c r="S122" s="16" t="s">
        <v>87</v>
      </c>
      <c r="T122" s="16" t="s">
        <v>88</v>
      </c>
      <c r="U122" s="16" t="s">
        <v>99</v>
      </c>
      <c r="V122" s="16" t="s">
        <v>90</v>
      </c>
      <c r="W122" s="16" t="s">
        <v>91</v>
      </c>
      <c r="X122" s="16" t="s">
        <v>97</v>
      </c>
      <c r="Y122" s="16" t="s">
        <v>93</v>
      </c>
      <c r="Z122" s="16" t="s">
        <v>94</v>
      </c>
      <c r="AA122" s="16" t="s">
        <v>95</v>
      </c>
      <c r="AB122" s="17"/>
      <c r="AC122" s="17"/>
      <c r="AD122" s="17"/>
      <c r="AE122" s="18"/>
    </row>
    <row r="123" spans="1:31" ht="12.75">
      <c r="A123" s="81"/>
      <c r="B123" s="74"/>
      <c r="C123" s="74"/>
      <c r="D123" s="8"/>
      <c r="E123" s="12" t="s">
        <v>63</v>
      </c>
      <c r="F123" s="13">
        <f t="shared" si="36"/>
        <v>0</v>
      </c>
      <c r="G123" s="13">
        <f t="shared" si="36"/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69"/>
      <c r="Q123" s="70"/>
      <c r="R123" s="11"/>
      <c r="AE123" s="18"/>
    </row>
    <row r="124" spans="1:31" ht="12.75">
      <c r="A124" s="81"/>
      <c r="B124" s="74"/>
      <c r="C124" s="74"/>
      <c r="D124" s="8"/>
      <c r="E124" s="12" t="s">
        <v>112</v>
      </c>
      <c r="F124" s="13">
        <f aca="true" t="shared" si="37" ref="F124:G128">H124+J124+L124+N124</f>
        <v>0</v>
      </c>
      <c r="G124" s="13">
        <f t="shared" si="37"/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69"/>
      <c r="Q124" s="70"/>
      <c r="R124" s="11"/>
      <c r="AE124" s="18"/>
    </row>
    <row r="125" spans="1:31" ht="12.75">
      <c r="A125" s="81"/>
      <c r="B125" s="74"/>
      <c r="C125" s="74"/>
      <c r="D125" s="8"/>
      <c r="E125" s="12" t="s">
        <v>113</v>
      </c>
      <c r="F125" s="13">
        <f t="shared" si="37"/>
        <v>0</v>
      </c>
      <c r="G125" s="13">
        <f t="shared" si="37"/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69"/>
      <c r="Q125" s="70"/>
      <c r="R125" s="11"/>
      <c r="AE125" s="18"/>
    </row>
    <row r="126" spans="1:31" ht="12.75">
      <c r="A126" s="81"/>
      <c r="B126" s="74"/>
      <c r="C126" s="74"/>
      <c r="D126" s="8"/>
      <c r="E126" s="12" t="s">
        <v>114</v>
      </c>
      <c r="F126" s="13">
        <f t="shared" si="37"/>
        <v>0</v>
      </c>
      <c r="G126" s="13">
        <f t="shared" si="37"/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69"/>
      <c r="Q126" s="70"/>
      <c r="R126" s="11"/>
      <c r="AE126" s="18"/>
    </row>
    <row r="127" spans="1:31" ht="12.75">
      <c r="A127" s="81"/>
      <c r="B127" s="74"/>
      <c r="C127" s="74"/>
      <c r="D127" s="8"/>
      <c r="E127" s="12" t="s">
        <v>115</v>
      </c>
      <c r="F127" s="13">
        <f t="shared" si="37"/>
        <v>0</v>
      </c>
      <c r="G127" s="13">
        <f t="shared" si="37"/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69"/>
      <c r="Q127" s="70"/>
      <c r="R127" s="11"/>
      <c r="AE127" s="18"/>
    </row>
    <row r="128" spans="1:31" ht="12.75">
      <c r="A128" s="82"/>
      <c r="B128" s="75"/>
      <c r="C128" s="75"/>
      <c r="D128" s="8"/>
      <c r="E128" s="12" t="s">
        <v>74</v>
      </c>
      <c r="F128" s="13">
        <f t="shared" si="37"/>
        <v>0</v>
      </c>
      <c r="G128" s="13">
        <f t="shared" si="37"/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71"/>
      <c r="Q128" s="72"/>
      <c r="R128" s="11"/>
      <c r="AE128" s="18"/>
    </row>
    <row r="129" spans="1:31" ht="12" customHeight="1">
      <c r="A129" s="80">
        <v>10</v>
      </c>
      <c r="B129" s="73" t="s">
        <v>31</v>
      </c>
      <c r="C129" s="73" t="s">
        <v>111</v>
      </c>
      <c r="D129" s="8"/>
      <c r="E129" s="9" t="s">
        <v>10</v>
      </c>
      <c r="F129" s="10">
        <f aca="true" t="shared" si="38" ref="F129:O129">SUM(F130:F140)</f>
        <v>20524.899999999998</v>
      </c>
      <c r="G129" s="10">
        <f t="shared" si="38"/>
        <v>15074.205929999998</v>
      </c>
      <c r="H129" s="10">
        <f t="shared" si="38"/>
        <v>20524.899999999998</v>
      </c>
      <c r="I129" s="10">
        <f t="shared" si="38"/>
        <v>15074.199999999997</v>
      </c>
      <c r="J129" s="10">
        <f t="shared" si="38"/>
        <v>0</v>
      </c>
      <c r="K129" s="10">
        <f t="shared" si="38"/>
        <v>0</v>
      </c>
      <c r="L129" s="10">
        <f t="shared" si="38"/>
        <v>0</v>
      </c>
      <c r="M129" s="10">
        <f t="shared" si="38"/>
        <v>0</v>
      </c>
      <c r="N129" s="10">
        <f t="shared" si="38"/>
        <v>0</v>
      </c>
      <c r="O129" s="10">
        <f t="shared" si="38"/>
        <v>0</v>
      </c>
      <c r="P129" s="67" t="s">
        <v>64</v>
      </c>
      <c r="Q129" s="68"/>
      <c r="R129" s="11"/>
      <c r="AE129" s="18"/>
    </row>
    <row r="130" spans="1:31" ht="12.75" customHeight="1">
      <c r="A130" s="81"/>
      <c r="B130" s="74"/>
      <c r="C130" s="74"/>
      <c r="D130" s="8" t="s">
        <v>32</v>
      </c>
      <c r="E130" s="12" t="s">
        <v>15</v>
      </c>
      <c r="F130" s="13">
        <f aca="true" t="shared" si="39" ref="F130:G135">H130+J130+L130+N130</f>
        <v>1485.2</v>
      </c>
      <c r="G130" s="13">
        <f t="shared" si="39"/>
        <v>0</v>
      </c>
      <c r="H130" s="13">
        <v>1485.2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69"/>
      <c r="Q130" s="70"/>
      <c r="R130" s="14"/>
      <c r="S130" s="14" t="s">
        <v>75</v>
      </c>
      <c r="T130" s="14" t="s">
        <v>76</v>
      </c>
      <c r="U130" s="14" t="s">
        <v>77</v>
      </c>
      <c r="V130" s="14" t="s">
        <v>79</v>
      </c>
      <c r="W130" s="14" t="s">
        <v>80</v>
      </c>
      <c r="X130" s="14" t="s">
        <v>81</v>
      </c>
      <c r="AE130" s="18"/>
    </row>
    <row r="131" spans="1:31" ht="12.75">
      <c r="A131" s="81"/>
      <c r="B131" s="74"/>
      <c r="C131" s="74"/>
      <c r="D131" s="8"/>
      <c r="E131" s="12" t="s">
        <v>12</v>
      </c>
      <c r="F131" s="13">
        <f t="shared" si="39"/>
        <v>1845.6</v>
      </c>
      <c r="G131" s="13">
        <f t="shared" si="39"/>
        <v>1845.6</v>
      </c>
      <c r="H131" s="13">
        <v>1845.6</v>
      </c>
      <c r="I131" s="13">
        <v>1845.6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69"/>
      <c r="Q131" s="70"/>
      <c r="R131" s="16"/>
      <c r="S131" s="16" t="s">
        <v>87</v>
      </c>
      <c r="T131" s="16" t="s">
        <v>88</v>
      </c>
      <c r="U131" s="16" t="s">
        <v>96</v>
      </c>
      <c r="V131" s="16" t="s">
        <v>91</v>
      </c>
      <c r="W131" s="16" t="s">
        <v>97</v>
      </c>
      <c r="X131" s="16" t="s">
        <v>93</v>
      </c>
      <c r="AE131" s="18"/>
    </row>
    <row r="132" spans="1:31" ht="12.75">
      <c r="A132" s="81"/>
      <c r="B132" s="74"/>
      <c r="C132" s="74"/>
      <c r="D132" s="8"/>
      <c r="E132" s="12" t="s">
        <v>13</v>
      </c>
      <c r="F132" s="13">
        <f t="shared" si="39"/>
        <v>1646.8</v>
      </c>
      <c r="G132" s="13">
        <f t="shared" si="39"/>
        <v>680.5999999999999</v>
      </c>
      <c r="H132" s="13">
        <v>1646.8</v>
      </c>
      <c r="I132" s="13">
        <f>1646.8-966.2</f>
        <v>680.5999999999999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69"/>
      <c r="Q132" s="70"/>
      <c r="R132" s="16"/>
      <c r="S132" s="16" t="s">
        <v>87</v>
      </c>
      <c r="T132" s="16" t="s">
        <v>88</v>
      </c>
      <c r="U132" s="16" t="s">
        <v>99</v>
      </c>
      <c r="V132" s="16" t="s">
        <v>102</v>
      </c>
      <c r="W132" s="16" t="s">
        <v>97</v>
      </c>
      <c r="X132" s="16" t="s">
        <v>93</v>
      </c>
      <c r="AE132" s="18"/>
    </row>
    <row r="133" spans="1:31" ht="12.75">
      <c r="A133" s="81"/>
      <c r="B133" s="74"/>
      <c r="C133" s="74"/>
      <c r="D133" s="8"/>
      <c r="E133" s="12" t="s">
        <v>16</v>
      </c>
      <c r="F133" s="13">
        <f t="shared" si="39"/>
        <v>1730.8</v>
      </c>
      <c r="G133" s="13">
        <f t="shared" si="39"/>
        <v>1431</v>
      </c>
      <c r="H133" s="13">
        <v>1730.8</v>
      </c>
      <c r="I133" s="13">
        <f>1612-181</f>
        <v>1431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69"/>
      <c r="Q133" s="70"/>
      <c r="R133" s="16"/>
      <c r="S133" s="16" t="s">
        <v>87</v>
      </c>
      <c r="T133" s="16" t="s">
        <v>88</v>
      </c>
      <c r="U133" s="16" t="s">
        <v>99</v>
      </c>
      <c r="V133" s="16" t="s">
        <v>103</v>
      </c>
      <c r="W133" s="16" t="s">
        <v>97</v>
      </c>
      <c r="X133" s="16" t="s">
        <v>93</v>
      </c>
      <c r="AE133" s="18"/>
    </row>
    <row r="134" spans="1:31" ht="12.75">
      <c r="A134" s="81"/>
      <c r="B134" s="74"/>
      <c r="C134" s="74"/>
      <c r="D134" s="8"/>
      <c r="E134" s="12" t="s">
        <v>17</v>
      </c>
      <c r="F134" s="13">
        <f t="shared" si="39"/>
        <v>4301.9</v>
      </c>
      <c r="G134" s="13">
        <f t="shared" si="39"/>
        <v>4301.9</v>
      </c>
      <c r="H134" s="13">
        <v>4301.9</v>
      </c>
      <c r="I134" s="13">
        <f>1611.1+2690.8</f>
        <v>4301.9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69"/>
      <c r="Q134" s="70"/>
      <c r="R134" s="16"/>
      <c r="S134" s="16" t="s">
        <v>87</v>
      </c>
      <c r="T134" s="16" t="s">
        <v>104</v>
      </c>
      <c r="U134" s="16" t="s">
        <v>105</v>
      </c>
      <c r="V134" s="16" t="s">
        <v>106</v>
      </c>
      <c r="W134" s="16" t="s">
        <v>97</v>
      </c>
      <c r="X134" s="16" t="s">
        <v>93</v>
      </c>
      <c r="Y134" s="2">
        <v>1431000</v>
      </c>
      <c r="AE134" s="18"/>
    </row>
    <row r="135" spans="1:31" ht="12.75">
      <c r="A135" s="81"/>
      <c r="B135" s="74"/>
      <c r="C135" s="74"/>
      <c r="D135" s="8"/>
      <c r="E135" s="12" t="s">
        <v>63</v>
      </c>
      <c r="F135" s="13">
        <f t="shared" si="39"/>
        <v>3171.4</v>
      </c>
      <c r="G135" s="13">
        <v>472.30593</v>
      </c>
      <c r="H135" s="13">
        <v>3171.4</v>
      </c>
      <c r="I135" s="13">
        <v>472.3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69"/>
      <c r="Q135" s="70"/>
      <c r="R135" s="11"/>
      <c r="AE135" s="18"/>
    </row>
    <row r="136" spans="1:31" ht="12.75">
      <c r="A136" s="81"/>
      <c r="B136" s="74"/>
      <c r="C136" s="74"/>
      <c r="D136" s="8"/>
      <c r="E136" s="12" t="s">
        <v>112</v>
      </c>
      <c r="F136" s="13">
        <f aca="true" t="shared" si="40" ref="F136:G140">H136+J136+L136+N136</f>
        <v>3171.4</v>
      </c>
      <c r="G136" s="13">
        <f t="shared" si="40"/>
        <v>3171.4</v>
      </c>
      <c r="H136" s="13">
        <v>3171.4</v>
      </c>
      <c r="I136" s="13">
        <v>3171.4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69"/>
      <c r="Q136" s="70"/>
      <c r="R136" s="11"/>
      <c r="AE136" s="18"/>
    </row>
    <row r="137" spans="1:31" ht="12.75">
      <c r="A137" s="81"/>
      <c r="B137" s="74"/>
      <c r="C137" s="74"/>
      <c r="D137" s="8"/>
      <c r="E137" s="12" t="s">
        <v>113</v>
      </c>
      <c r="F137" s="13">
        <f t="shared" si="40"/>
        <v>3171.8</v>
      </c>
      <c r="G137" s="13">
        <f t="shared" si="40"/>
        <v>3171.4</v>
      </c>
      <c r="H137" s="13">
        <v>3171.8</v>
      </c>
      <c r="I137" s="13">
        <v>3171.4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69"/>
      <c r="Q137" s="70"/>
      <c r="R137" s="11"/>
      <c r="AE137" s="18"/>
    </row>
    <row r="138" spans="1:31" ht="12.75">
      <c r="A138" s="81"/>
      <c r="B138" s="74"/>
      <c r="C138" s="74"/>
      <c r="D138" s="8"/>
      <c r="E138" s="12" t="s">
        <v>114</v>
      </c>
      <c r="F138" s="13">
        <f t="shared" si="40"/>
        <v>0</v>
      </c>
      <c r="G138" s="13">
        <f t="shared" si="40"/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69"/>
      <c r="Q138" s="70"/>
      <c r="R138" s="11"/>
      <c r="AE138" s="18"/>
    </row>
    <row r="139" spans="1:31" ht="12.75">
      <c r="A139" s="81"/>
      <c r="B139" s="74"/>
      <c r="C139" s="74"/>
      <c r="D139" s="8"/>
      <c r="E139" s="12" t="s">
        <v>115</v>
      </c>
      <c r="F139" s="13">
        <f t="shared" si="40"/>
        <v>0</v>
      </c>
      <c r="G139" s="13">
        <f t="shared" si="40"/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69"/>
      <c r="Q139" s="70"/>
      <c r="R139" s="11"/>
      <c r="AE139" s="18"/>
    </row>
    <row r="140" spans="1:31" ht="12.75">
      <c r="A140" s="82"/>
      <c r="B140" s="75"/>
      <c r="C140" s="75"/>
      <c r="D140" s="8"/>
      <c r="E140" s="12" t="s">
        <v>74</v>
      </c>
      <c r="F140" s="13">
        <f t="shared" si="40"/>
        <v>0</v>
      </c>
      <c r="G140" s="13">
        <f t="shared" si="40"/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71"/>
      <c r="Q140" s="72"/>
      <c r="R140" s="11"/>
      <c r="AE140" s="18"/>
    </row>
    <row r="141" spans="1:31" ht="12.75" customHeight="1">
      <c r="A141" s="80">
        <v>11</v>
      </c>
      <c r="B141" s="73" t="s">
        <v>61</v>
      </c>
      <c r="C141" s="73" t="s">
        <v>52</v>
      </c>
      <c r="D141" s="28"/>
      <c r="E141" s="9" t="s">
        <v>10</v>
      </c>
      <c r="F141" s="10">
        <f aca="true" t="shared" si="41" ref="F141:O141">SUM(F142:F152)</f>
        <v>3950.2</v>
      </c>
      <c r="G141" s="10">
        <f t="shared" si="41"/>
        <v>341.4</v>
      </c>
      <c r="H141" s="10">
        <f t="shared" si="41"/>
        <v>3950.2</v>
      </c>
      <c r="I141" s="10">
        <f t="shared" si="41"/>
        <v>341.4</v>
      </c>
      <c r="J141" s="10">
        <f t="shared" si="41"/>
        <v>0</v>
      </c>
      <c r="K141" s="10">
        <f t="shared" si="41"/>
        <v>0</v>
      </c>
      <c r="L141" s="10">
        <f t="shared" si="41"/>
        <v>0</v>
      </c>
      <c r="M141" s="10">
        <f t="shared" si="41"/>
        <v>0</v>
      </c>
      <c r="N141" s="10">
        <f t="shared" si="41"/>
        <v>0</v>
      </c>
      <c r="O141" s="10">
        <f t="shared" si="41"/>
        <v>0</v>
      </c>
      <c r="P141" s="67" t="s">
        <v>38</v>
      </c>
      <c r="Q141" s="68"/>
      <c r="R141" s="11"/>
      <c r="AE141" s="18"/>
    </row>
    <row r="142" spans="1:31" ht="25.5">
      <c r="A142" s="81"/>
      <c r="B142" s="74"/>
      <c r="C142" s="74"/>
      <c r="D142" s="8" t="s">
        <v>20</v>
      </c>
      <c r="E142" s="12" t="s">
        <v>15</v>
      </c>
      <c r="F142" s="13">
        <f aca="true" t="shared" si="42" ref="F142:G147">H142+J142+L142+N142</f>
        <v>0</v>
      </c>
      <c r="G142" s="13">
        <f t="shared" si="42"/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69"/>
      <c r="Q142" s="70"/>
      <c r="R142" s="11"/>
      <c r="AE142" s="18"/>
    </row>
    <row r="143" spans="1:31" ht="12.75">
      <c r="A143" s="81"/>
      <c r="B143" s="74"/>
      <c r="C143" s="74"/>
      <c r="D143" s="8"/>
      <c r="E143" s="12" t="s">
        <v>12</v>
      </c>
      <c r="F143" s="13">
        <f t="shared" si="42"/>
        <v>450.4</v>
      </c>
      <c r="G143" s="13">
        <f t="shared" si="42"/>
        <v>341.4</v>
      </c>
      <c r="H143" s="13">
        <v>450.4</v>
      </c>
      <c r="I143" s="20">
        <v>341.4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69"/>
      <c r="Q143" s="70"/>
      <c r="R143" s="11"/>
      <c r="AE143" s="18"/>
    </row>
    <row r="144" spans="1:31" ht="12.75">
      <c r="A144" s="81"/>
      <c r="B144" s="74"/>
      <c r="C144" s="74"/>
      <c r="D144" s="8"/>
      <c r="E144" s="12" t="s">
        <v>13</v>
      </c>
      <c r="F144" s="13">
        <f t="shared" si="42"/>
        <v>527.6</v>
      </c>
      <c r="G144" s="13">
        <f t="shared" si="42"/>
        <v>0</v>
      </c>
      <c r="H144" s="21">
        <v>527.6</v>
      </c>
      <c r="I144" s="13">
        <v>0</v>
      </c>
      <c r="J144" s="22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69"/>
      <c r="Q144" s="70"/>
      <c r="R144" s="11"/>
      <c r="AE144" s="18"/>
    </row>
    <row r="145" spans="1:31" ht="12.75">
      <c r="A145" s="81"/>
      <c r="B145" s="74"/>
      <c r="C145" s="74"/>
      <c r="D145" s="8"/>
      <c r="E145" s="12" t="s">
        <v>16</v>
      </c>
      <c r="F145" s="13">
        <f t="shared" si="42"/>
        <v>553.5</v>
      </c>
      <c r="G145" s="13">
        <f t="shared" si="42"/>
        <v>0</v>
      </c>
      <c r="H145" s="21">
        <v>553.5</v>
      </c>
      <c r="I145" s="13">
        <v>0</v>
      </c>
      <c r="J145" s="22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69"/>
      <c r="Q145" s="70"/>
      <c r="R145" s="11"/>
      <c r="AE145" s="18"/>
    </row>
    <row r="146" spans="1:31" ht="12.75">
      <c r="A146" s="81"/>
      <c r="B146" s="74"/>
      <c r="C146" s="74"/>
      <c r="D146" s="8"/>
      <c r="E146" s="12" t="s">
        <v>17</v>
      </c>
      <c r="F146" s="13">
        <f t="shared" si="42"/>
        <v>582.1</v>
      </c>
      <c r="G146" s="13">
        <f t="shared" si="42"/>
        <v>0</v>
      </c>
      <c r="H146" s="21">
        <v>582.1</v>
      </c>
      <c r="I146" s="13">
        <v>0</v>
      </c>
      <c r="J146" s="22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69"/>
      <c r="Q146" s="70"/>
      <c r="R146" s="11"/>
      <c r="AE146" s="18"/>
    </row>
    <row r="147" spans="1:31" ht="12.75">
      <c r="A147" s="81"/>
      <c r="B147" s="74"/>
      <c r="C147" s="74"/>
      <c r="D147" s="8"/>
      <c r="E147" s="12" t="s">
        <v>63</v>
      </c>
      <c r="F147" s="13">
        <f t="shared" si="42"/>
        <v>612.2</v>
      </c>
      <c r="G147" s="13">
        <f t="shared" si="42"/>
        <v>0</v>
      </c>
      <c r="H147" s="21">
        <v>612.2</v>
      </c>
      <c r="I147" s="13">
        <v>0</v>
      </c>
      <c r="J147" s="22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69"/>
      <c r="Q147" s="70"/>
      <c r="R147" s="11"/>
      <c r="AE147" s="18"/>
    </row>
    <row r="148" spans="1:31" ht="12.75">
      <c r="A148" s="81"/>
      <c r="B148" s="74"/>
      <c r="C148" s="74"/>
      <c r="D148" s="8"/>
      <c r="E148" s="12" t="s">
        <v>112</v>
      </c>
      <c r="F148" s="13">
        <f aca="true" t="shared" si="43" ref="F148:G152">H148+J148+L148+N148</f>
        <v>612.2</v>
      </c>
      <c r="G148" s="13">
        <f t="shared" si="43"/>
        <v>0</v>
      </c>
      <c r="H148" s="21">
        <v>612.2</v>
      </c>
      <c r="I148" s="13">
        <v>0</v>
      </c>
      <c r="J148" s="22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69"/>
      <c r="Q148" s="70"/>
      <c r="R148" s="11"/>
      <c r="AE148" s="18"/>
    </row>
    <row r="149" spans="1:31" ht="12.75">
      <c r="A149" s="81"/>
      <c r="B149" s="74"/>
      <c r="C149" s="74"/>
      <c r="D149" s="8"/>
      <c r="E149" s="12" t="s">
        <v>113</v>
      </c>
      <c r="F149" s="13">
        <f t="shared" si="43"/>
        <v>612.2</v>
      </c>
      <c r="G149" s="13">
        <f t="shared" si="43"/>
        <v>0</v>
      </c>
      <c r="H149" s="21">
        <v>612.2</v>
      </c>
      <c r="I149" s="13">
        <v>0</v>
      </c>
      <c r="J149" s="22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69"/>
      <c r="Q149" s="70"/>
      <c r="R149" s="11"/>
      <c r="AE149" s="18"/>
    </row>
    <row r="150" spans="1:31" ht="12.75">
      <c r="A150" s="81"/>
      <c r="B150" s="74"/>
      <c r="C150" s="74"/>
      <c r="D150" s="8"/>
      <c r="E150" s="12" t="s">
        <v>114</v>
      </c>
      <c r="F150" s="13">
        <f t="shared" si="43"/>
        <v>0</v>
      </c>
      <c r="G150" s="13">
        <f t="shared" si="43"/>
        <v>0</v>
      </c>
      <c r="H150" s="21">
        <v>0</v>
      </c>
      <c r="I150" s="13">
        <v>0</v>
      </c>
      <c r="J150" s="22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69"/>
      <c r="Q150" s="70"/>
      <c r="R150" s="11"/>
      <c r="AE150" s="18"/>
    </row>
    <row r="151" spans="1:31" ht="12.75">
      <c r="A151" s="81"/>
      <c r="B151" s="74"/>
      <c r="C151" s="74"/>
      <c r="D151" s="8"/>
      <c r="E151" s="12" t="s">
        <v>115</v>
      </c>
      <c r="F151" s="13">
        <f t="shared" si="43"/>
        <v>0</v>
      </c>
      <c r="G151" s="13">
        <f t="shared" si="43"/>
        <v>0</v>
      </c>
      <c r="H151" s="21">
        <v>0</v>
      </c>
      <c r="I151" s="13">
        <v>0</v>
      </c>
      <c r="J151" s="22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69"/>
      <c r="Q151" s="70"/>
      <c r="R151" s="11"/>
      <c r="AE151" s="18"/>
    </row>
    <row r="152" spans="1:31" ht="12.75">
      <c r="A152" s="82"/>
      <c r="B152" s="75"/>
      <c r="C152" s="75"/>
      <c r="D152" s="8"/>
      <c r="E152" s="12" t="s">
        <v>74</v>
      </c>
      <c r="F152" s="13">
        <f t="shared" si="43"/>
        <v>0</v>
      </c>
      <c r="G152" s="13">
        <f t="shared" si="43"/>
        <v>0</v>
      </c>
      <c r="H152" s="21">
        <v>0</v>
      </c>
      <c r="I152" s="13">
        <v>0</v>
      </c>
      <c r="J152" s="22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71"/>
      <c r="Q152" s="72"/>
      <c r="R152" s="11"/>
      <c r="AE152" s="18"/>
    </row>
    <row r="153" spans="1:31" ht="27.75" customHeight="1">
      <c r="A153" s="80">
        <f>A141+1</f>
        <v>12</v>
      </c>
      <c r="B153" s="73" t="s">
        <v>132</v>
      </c>
      <c r="C153" s="73" t="s">
        <v>52</v>
      </c>
      <c r="D153" s="8"/>
      <c r="E153" s="9" t="s">
        <v>10</v>
      </c>
      <c r="F153" s="10">
        <f aca="true" t="shared" si="44" ref="F153:O153">SUM(F154:F164)</f>
        <v>7626.4</v>
      </c>
      <c r="G153" s="10">
        <f t="shared" si="44"/>
        <v>28209.502</v>
      </c>
      <c r="H153" s="10">
        <f t="shared" si="44"/>
        <v>7626.4</v>
      </c>
      <c r="I153" s="10">
        <f t="shared" si="44"/>
        <v>28209.502</v>
      </c>
      <c r="J153" s="10">
        <f t="shared" si="44"/>
        <v>0</v>
      </c>
      <c r="K153" s="10">
        <f t="shared" si="44"/>
        <v>0</v>
      </c>
      <c r="L153" s="10">
        <f t="shared" si="44"/>
        <v>0</v>
      </c>
      <c r="M153" s="10">
        <f t="shared" si="44"/>
        <v>0</v>
      </c>
      <c r="N153" s="10">
        <f t="shared" si="44"/>
        <v>0</v>
      </c>
      <c r="O153" s="10">
        <f t="shared" si="44"/>
        <v>0</v>
      </c>
      <c r="P153" s="67" t="s">
        <v>64</v>
      </c>
      <c r="Q153" s="68"/>
      <c r="R153" s="11"/>
      <c r="AE153" s="18"/>
    </row>
    <row r="154" spans="1:31" ht="27.75" customHeight="1">
      <c r="A154" s="81"/>
      <c r="B154" s="74"/>
      <c r="C154" s="74"/>
      <c r="D154" s="8"/>
      <c r="E154" s="12" t="s">
        <v>15</v>
      </c>
      <c r="F154" s="13">
        <f aca="true" t="shared" si="45" ref="F154:G159">H154+J154+L154+N154</f>
        <v>950</v>
      </c>
      <c r="G154" s="13">
        <f t="shared" si="45"/>
        <v>392.7</v>
      </c>
      <c r="H154" s="13">
        <v>950</v>
      </c>
      <c r="I154" s="13">
        <v>392.7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69"/>
      <c r="Q154" s="70"/>
      <c r="R154" s="11"/>
      <c r="AE154" s="18"/>
    </row>
    <row r="155" spans="1:31" ht="27.75" customHeight="1">
      <c r="A155" s="81"/>
      <c r="B155" s="74"/>
      <c r="C155" s="74"/>
      <c r="D155" s="8"/>
      <c r="E155" s="12" t="s">
        <v>12</v>
      </c>
      <c r="F155" s="13">
        <f t="shared" si="45"/>
        <v>550</v>
      </c>
      <c r="G155" s="13">
        <f t="shared" si="45"/>
        <v>324.1</v>
      </c>
      <c r="H155" s="13">
        <v>550</v>
      </c>
      <c r="I155" s="13">
        <v>324.1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69"/>
      <c r="Q155" s="70"/>
      <c r="R155" s="14"/>
      <c r="S155" s="14" t="s">
        <v>75</v>
      </c>
      <c r="T155" s="14" t="s">
        <v>76</v>
      </c>
      <c r="U155" s="14" t="s">
        <v>77</v>
      </c>
      <c r="V155" s="14" t="s">
        <v>79</v>
      </c>
      <c r="W155" s="14" t="s">
        <v>80</v>
      </c>
      <c r="X155" s="14" t="s">
        <v>81</v>
      </c>
      <c r="AE155" s="18"/>
    </row>
    <row r="156" spans="1:31" ht="27.75" customHeight="1">
      <c r="A156" s="81"/>
      <c r="B156" s="74"/>
      <c r="C156" s="74"/>
      <c r="D156" s="8"/>
      <c r="E156" s="12" t="s">
        <v>13</v>
      </c>
      <c r="F156" s="13">
        <f t="shared" si="45"/>
        <v>550</v>
      </c>
      <c r="G156" s="13">
        <f t="shared" si="45"/>
        <v>426.3</v>
      </c>
      <c r="H156" s="13">
        <v>550</v>
      </c>
      <c r="I156" s="13">
        <f>550-123.7</f>
        <v>426.3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69"/>
      <c r="Q156" s="70"/>
      <c r="R156" s="16"/>
      <c r="S156" s="16" t="s">
        <v>87</v>
      </c>
      <c r="T156" s="16" t="s">
        <v>88</v>
      </c>
      <c r="U156" s="16" t="s">
        <v>96</v>
      </c>
      <c r="V156" s="16" t="s">
        <v>91</v>
      </c>
      <c r="W156" s="16" t="s">
        <v>97</v>
      </c>
      <c r="X156" s="16" t="s">
        <v>93</v>
      </c>
      <c r="AE156" s="18"/>
    </row>
    <row r="157" spans="1:31" ht="27.75" customHeight="1">
      <c r="A157" s="81"/>
      <c r="B157" s="74"/>
      <c r="C157" s="74"/>
      <c r="D157" s="8"/>
      <c r="E157" s="12" t="s">
        <v>16</v>
      </c>
      <c r="F157" s="13">
        <f t="shared" si="45"/>
        <v>553.6</v>
      </c>
      <c r="G157" s="13">
        <f t="shared" si="45"/>
        <v>550</v>
      </c>
      <c r="H157" s="13">
        <v>553.6</v>
      </c>
      <c r="I157" s="13">
        <v>550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69"/>
      <c r="Q157" s="70"/>
      <c r="R157" s="16"/>
      <c r="S157" s="16" t="s">
        <v>87</v>
      </c>
      <c r="T157" s="16" t="s">
        <v>88</v>
      </c>
      <c r="U157" s="16" t="s">
        <v>99</v>
      </c>
      <c r="V157" s="16" t="s">
        <v>102</v>
      </c>
      <c r="W157" s="16" t="s">
        <v>97</v>
      </c>
      <c r="X157" s="16" t="s">
        <v>93</v>
      </c>
      <c r="Y157" s="2">
        <v>550000</v>
      </c>
      <c r="AE157" s="18"/>
    </row>
    <row r="158" spans="1:31" ht="27.75" customHeight="1">
      <c r="A158" s="81"/>
      <c r="B158" s="74"/>
      <c r="C158" s="74"/>
      <c r="D158" s="8"/>
      <c r="E158" s="12" t="s">
        <v>17</v>
      </c>
      <c r="F158" s="13">
        <f t="shared" si="45"/>
        <v>624.5</v>
      </c>
      <c r="G158" s="13">
        <f t="shared" si="45"/>
        <v>624.5</v>
      </c>
      <c r="H158" s="13">
        <v>624.5</v>
      </c>
      <c r="I158" s="13">
        <v>624.5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69"/>
      <c r="Q158" s="70"/>
      <c r="R158" s="16"/>
      <c r="S158" s="16" t="s">
        <v>87</v>
      </c>
      <c r="T158" s="16" t="s">
        <v>88</v>
      </c>
      <c r="U158" s="16" t="s">
        <v>99</v>
      </c>
      <c r="V158" s="16" t="s">
        <v>103</v>
      </c>
      <c r="W158" s="16" t="s">
        <v>97</v>
      </c>
      <c r="X158" s="16" t="s">
        <v>93</v>
      </c>
      <c r="AE158" s="18"/>
    </row>
    <row r="159" spans="1:31" ht="27.75" customHeight="1">
      <c r="A159" s="81"/>
      <c r="B159" s="74"/>
      <c r="C159" s="74"/>
      <c r="D159" s="8"/>
      <c r="E159" s="12" t="s">
        <v>63</v>
      </c>
      <c r="F159" s="13">
        <v>1466.1</v>
      </c>
      <c r="G159" s="13">
        <f t="shared" si="45"/>
        <v>1466.082</v>
      </c>
      <c r="H159" s="13">
        <v>1466.1</v>
      </c>
      <c r="I159" s="13">
        <v>1466.082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69"/>
      <c r="Q159" s="70"/>
      <c r="R159" s="16"/>
      <c r="S159" s="16" t="s">
        <v>87</v>
      </c>
      <c r="T159" s="16" t="s">
        <v>104</v>
      </c>
      <c r="U159" s="16" t="s">
        <v>105</v>
      </c>
      <c r="V159" s="16" t="s">
        <v>106</v>
      </c>
      <c r="W159" s="16" t="s">
        <v>97</v>
      </c>
      <c r="X159" s="16" t="s">
        <v>93</v>
      </c>
      <c r="AE159" s="18"/>
    </row>
    <row r="160" spans="1:31" ht="27.75" customHeight="1">
      <c r="A160" s="81"/>
      <c r="B160" s="74"/>
      <c r="C160" s="74"/>
      <c r="D160" s="8"/>
      <c r="E160" s="12" t="s">
        <v>112</v>
      </c>
      <c r="F160" s="13">
        <f aca="true" t="shared" si="46" ref="F160:G164">H160+J160+L160+N160</f>
        <v>1466.1</v>
      </c>
      <c r="G160" s="13">
        <f t="shared" si="46"/>
        <v>1018.52</v>
      </c>
      <c r="H160" s="13">
        <v>1466.1</v>
      </c>
      <c r="I160" s="13">
        <v>1018.52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69"/>
      <c r="Q160" s="70"/>
      <c r="R160" s="27"/>
      <c r="S160" s="27"/>
      <c r="T160" s="27"/>
      <c r="U160" s="27"/>
      <c r="V160" s="27"/>
      <c r="W160" s="27"/>
      <c r="X160" s="27"/>
      <c r="AE160" s="18"/>
    </row>
    <row r="161" spans="1:31" ht="27.75" customHeight="1">
      <c r="A161" s="81"/>
      <c r="B161" s="74"/>
      <c r="C161" s="74"/>
      <c r="D161" s="8"/>
      <c r="E161" s="12" t="s">
        <v>113</v>
      </c>
      <c r="F161" s="13">
        <f t="shared" si="46"/>
        <v>1466.1</v>
      </c>
      <c r="G161" s="13">
        <f t="shared" si="46"/>
        <v>23407.3</v>
      </c>
      <c r="H161" s="13">
        <v>1466.1</v>
      </c>
      <c r="I161" s="13">
        <v>23407.3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69"/>
      <c r="Q161" s="70"/>
      <c r="R161" s="27"/>
      <c r="S161" s="27"/>
      <c r="T161" s="27"/>
      <c r="U161" s="27"/>
      <c r="V161" s="27"/>
      <c r="W161" s="27"/>
      <c r="X161" s="27"/>
      <c r="AE161" s="18"/>
    </row>
    <row r="162" spans="1:31" ht="27.75" customHeight="1">
      <c r="A162" s="81"/>
      <c r="B162" s="74"/>
      <c r="C162" s="74"/>
      <c r="D162" s="8"/>
      <c r="E162" s="12" t="s">
        <v>114</v>
      </c>
      <c r="F162" s="13">
        <f t="shared" si="46"/>
        <v>0</v>
      </c>
      <c r="G162" s="13">
        <f t="shared" si="46"/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69"/>
      <c r="Q162" s="70"/>
      <c r="R162" s="27"/>
      <c r="S162" s="27"/>
      <c r="T162" s="27"/>
      <c r="U162" s="27"/>
      <c r="V162" s="27"/>
      <c r="W162" s="27"/>
      <c r="X162" s="27"/>
      <c r="AE162" s="18"/>
    </row>
    <row r="163" spans="1:31" ht="27.75" customHeight="1">
      <c r="A163" s="81"/>
      <c r="B163" s="74"/>
      <c r="C163" s="74"/>
      <c r="D163" s="8"/>
      <c r="E163" s="12" t="s">
        <v>115</v>
      </c>
      <c r="F163" s="13">
        <f t="shared" si="46"/>
        <v>0</v>
      </c>
      <c r="G163" s="13">
        <f t="shared" si="46"/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69"/>
      <c r="Q163" s="70"/>
      <c r="R163" s="27"/>
      <c r="S163" s="27"/>
      <c r="T163" s="27"/>
      <c r="U163" s="27"/>
      <c r="V163" s="27"/>
      <c r="W163" s="27"/>
      <c r="X163" s="27"/>
      <c r="AE163" s="18"/>
    </row>
    <row r="164" spans="1:31" ht="27.75" customHeight="1">
      <c r="A164" s="82"/>
      <c r="B164" s="75"/>
      <c r="C164" s="75"/>
      <c r="D164" s="8"/>
      <c r="E164" s="12" t="s">
        <v>74</v>
      </c>
      <c r="F164" s="13">
        <f t="shared" si="46"/>
        <v>0</v>
      </c>
      <c r="G164" s="13">
        <f t="shared" si="46"/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71"/>
      <c r="Q164" s="72"/>
      <c r="R164" s="27"/>
      <c r="S164" s="27"/>
      <c r="T164" s="27"/>
      <c r="U164" s="27"/>
      <c r="V164" s="27"/>
      <c r="W164" s="27"/>
      <c r="X164" s="27"/>
      <c r="AE164" s="18"/>
    </row>
    <row r="165" spans="1:31" ht="18" customHeight="1">
      <c r="A165" s="80">
        <f>A153+1</f>
        <v>13</v>
      </c>
      <c r="B165" s="73" t="s">
        <v>33</v>
      </c>
      <c r="C165" s="73" t="s">
        <v>52</v>
      </c>
      <c r="D165" s="8"/>
      <c r="E165" s="9" t="s">
        <v>10</v>
      </c>
      <c r="F165" s="10">
        <f aca="true" t="shared" si="47" ref="F165:O165">SUM(F166:F176)</f>
        <v>7355.200000000001</v>
      </c>
      <c r="G165" s="10">
        <f t="shared" si="47"/>
        <v>5026.1</v>
      </c>
      <c r="H165" s="10">
        <f t="shared" si="47"/>
        <v>7355.200000000001</v>
      </c>
      <c r="I165" s="10">
        <f t="shared" si="47"/>
        <v>5026.08</v>
      </c>
      <c r="J165" s="10">
        <f t="shared" si="47"/>
        <v>0</v>
      </c>
      <c r="K165" s="10">
        <f t="shared" si="47"/>
        <v>0</v>
      </c>
      <c r="L165" s="10">
        <f t="shared" si="47"/>
        <v>0</v>
      </c>
      <c r="M165" s="10">
        <f t="shared" si="47"/>
        <v>0</v>
      </c>
      <c r="N165" s="10">
        <f t="shared" si="47"/>
        <v>0</v>
      </c>
      <c r="O165" s="10">
        <f t="shared" si="47"/>
        <v>0</v>
      </c>
      <c r="P165" s="67" t="s">
        <v>137</v>
      </c>
      <c r="Q165" s="68"/>
      <c r="R165" s="11"/>
      <c r="AE165" s="18"/>
    </row>
    <row r="166" spans="1:31" ht="18" customHeight="1">
      <c r="A166" s="81"/>
      <c r="B166" s="74"/>
      <c r="C166" s="74"/>
      <c r="D166" s="8" t="s">
        <v>32</v>
      </c>
      <c r="E166" s="12" t="s">
        <v>15</v>
      </c>
      <c r="F166" s="13">
        <f aca="true" t="shared" si="48" ref="F166:G170">H166+J166+L166+N166</f>
        <v>40</v>
      </c>
      <c r="G166" s="13">
        <f t="shared" si="48"/>
        <v>30</v>
      </c>
      <c r="H166" s="13">
        <v>40</v>
      </c>
      <c r="I166" s="13">
        <v>30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69"/>
      <c r="Q166" s="70"/>
      <c r="R166" s="11"/>
      <c r="AE166" s="18"/>
    </row>
    <row r="167" spans="1:31" ht="18" customHeight="1">
      <c r="A167" s="81"/>
      <c r="B167" s="74"/>
      <c r="C167" s="74"/>
      <c r="D167" s="8"/>
      <c r="E167" s="12" t="s">
        <v>12</v>
      </c>
      <c r="F167" s="13">
        <f t="shared" si="48"/>
        <v>43.2</v>
      </c>
      <c r="G167" s="13">
        <f t="shared" si="48"/>
        <v>43.2</v>
      </c>
      <c r="H167" s="13">
        <v>43.2</v>
      </c>
      <c r="I167" s="20">
        <v>43.2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69"/>
      <c r="Q167" s="70"/>
      <c r="R167" s="11"/>
      <c r="AE167" s="18"/>
    </row>
    <row r="168" spans="1:31" ht="18" customHeight="1">
      <c r="A168" s="81"/>
      <c r="B168" s="74"/>
      <c r="C168" s="74"/>
      <c r="D168" s="8"/>
      <c r="E168" s="12" t="s">
        <v>13</v>
      </c>
      <c r="F168" s="13">
        <f t="shared" si="48"/>
        <v>57.6</v>
      </c>
      <c r="G168" s="13">
        <f t="shared" si="48"/>
        <v>41.8</v>
      </c>
      <c r="H168" s="21">
        <v>57.6</v>
      </c>
      <c r="I168" s="13">
        <v>41.8</v>
      </c>
      <c r="J168" s="22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69"/>
      <c r="Q168" s="70"/>
      <c r="R168" s="11"/>
      <c r="AE168" s="18"/>
    </row>
    <row r="169" spans="1:31" ht="18" customHeight="1">
      <c r="A169" s="81"/>
      <c r="B169" s="74"/>
      <c r="C169" s="74"/>
      <c r="D169" s="8"/>
      <c r="E169" s="12" t="s">
        <v>16</v>
      </c>
      <c r="F169" s="13">
        <f t="shared" si="48"/>
        <v>57.6</v>
      </c>
      <c r="G169" s="13">
        <f>I169</f>
        <v>41.8</v>
      </c>
      <c r="H169" s="21">
        <v>57.6</v>
      </c>
      <c r="I169" s="13">
        <f>57.6-15.8</f>
        <v>41.8</v>
      </c>
      <c r="J169" s="22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69"/>
      <c r="Q169" s="70"/>
      <c r="R169" s="11"/>
      <c r="AE169" s="18"/>
    </row>
    <row r="170" spans="1:31" ht="18" customHeight="1">
      <c r="A170" s="81"/>
      <c r="B170" s="74"/>
      <c r="C170" s="74"/>
      <c r="D170" s="8"/>
      <c r="E170" s="12" t="s">
        <v>17</v>
      </c>
      <c r="F170" s="13">
        <f t="shared" si="48"/>
        <v>57.6</v>
      </c>
      <c r="G170" s="13">
        <f t="shared" si="48"/>
        <v>57.6</v>
      </c>
      <c r="H170" s="21">
        <v>57.6</v>
      </c>
      <c r="I170" s="13">
        <v>57.6</v>
      </c>
      <c r="J170" s="22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69"/>
      <c r="Q170" s="70"/>
      <c r="R170" s="11"/>
      <c r="AE170" s="18"/>
    </row>
    <row r="171" spans="1:31" ht="18" customHeight="1">
      <c r="A171" s="81"/>
      <c r="B171" s="74"/>
      <c r="C171" s="74"/>
      <c r="D171" s="8"/>
      <c r="E171" s="12" t="s">
        <v>63</v>
      </c>
      <c r="F171" s="13">
        <f aca="true" t="shared" si="49" ref="F171:F176">H171+J171+L171+N171</f>
        <v>2366.4</v>
      </c>
      <c r="G171" s="13">
        <v>78.9</v>
      </c>
      <c r="H171" s="13">
        <v>2366.4</v>
      </c>
      <c r="I171" s="13">
        <v>78.88</v>
      </c>
      <c r="J171" s="22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69"/>
      <c r="Q171" s="70"/>
      <c r="R171" s="11"/>
      <c r="AE171" s="18"/>
    </row>
    <row r="172" spans="1:31" ht="18" customHeight="1">
      <c r="A172" s="81"/>
      <c r="B172" s="74"/>
      <c r="C172" s="74"/>
      <c r="D172" s="8"/>
      <c r="E172" s="12" t="s">
        <v>112</v>
      </c>
      <c r="F172" s="13">
        <f t="shared" si="49"/>
        <v>2366.4</v>
      </c>
      <c r="G172" s="13">
        <f>I172+K172+M172+O172</f>
        <v>2366.4</v>
      </c>
      <c r="H172" s="13">
        <v>2366.4</v>
      </c>
      <c r="I172" s="13">
        <v>2366.4</v>
      </c>
      <c r="J172" s="22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69"/>
      <c r="Q172" s="70"/>
      <c r="R172" s="11"/>
      <c r="AE172" s="18"/>
    </row>
    <row r="173" spans="1:31" ht="18" customHeight="1">
      <c r="A173" s="81"/>
      <c r="B173" s="74"/>
      <c r="C173" s="74"/>
      <c r="D173" s="8"/>
      <c r="E173" s="12" t="s">
        <v>113</v>
      </c>
      <c r="F173" s="13">
        <f t="shared" si="49"/>
        <v>2366.4</v>
      </c>
      <c r="G173" s="13">
        <f>I173+K173+M173+O173</f>
        <v>2366.4</v>
      </c>
      <c r="H173" s="13">
        <v>2366.4</v>
      </c>
      <c r="I173" s="13">
        <v>2366.4</v>
      </c>
      <c r="J173" s="22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69"/>
      <c r="Q173" s="70"/>
      <c r="R173" s="11"/>
      <c r="AE173" s="18"/>
    </row>
    <row r="174" spans="1:31" ht="18" customHeight="1">
      <c r="A174" s="81"/>
      <c r="B174" s="74"/>
      <c r="C174" s="74"/>
      <c r="D174" s="8"/>
      <c r="E174" s="12" t="s">
        <v>114</v>
      </c>
      <c r="F174" s="13">
        <f t="shared" si="49"/>
        <v>0</v>
      </c>
      <c r="G174" s="13">
        <f>I174+K174+M174+O174</f>
        <v>0</v>
      </c>
      <c r="H174" s="13">
        <v>0</v>
      </c>
      <c r="I174" s="13">
        <v>0</v>
      </c>
      <c r="J174" s="22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69"/>
      <c r="Q174" s="70"/>
      <c r="R174" s="11"/>
      <c r="AE174" s="18"/>
    </row>
    <row r="175" spans="1:31" ht="18" customHeight="1">
      <c r="A175" s="81"/>
      <c r="B175" s="74"/>
      <c r="C175" s="74"/>
      <c r="D175" s="8"/>
      <c r="E175" s="12" t="s">
        <v>115</v>
      </c>
      <c r="F175" s="13">
        <f t="shared" si="49"/>
        <v>0</v>
      </c>
      <c r="G175" s="13">
        <f>I175+K175+M175+O175</f>
        <v>0</v>
      </c>
      <c r="H175" s="13">
        <v>0</v>
      </c>
      <c r="I175" s="13">
        <v>0</v>
      </c>
      <c r="J175" s="22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69"/>
      <c r="Q175" s="70"/>
      <c r="R175" s="11"/>
      <c r="AE175" s="18"/>
    </row>
    <row r="176" spans="1:31" ht="18" customHeight="1">
      <c r="A176" s="82"/>
      <c r="B176" s="75"/>
      <c r="C176" s="75"/>
      <c r="D176" s="8"/>
      <c r="E176" s="12" t="s">
        <v>74</v>
      </c>
      <c r="F176" s="13">
        <f t="shared" si="49"/>
        <v>0</v>
      </c>
      <c r="G176" s="13">
        <f>I176+K176+M176+O176</f>
        <v>0</v>
      </c>
      <c r="H176" s="13">
        <v>0</v>
      </c>
      <c r="I176" s="13">
        <v>0</v>
      </c>
      <c r="J176" s="22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71"/>
      <c r="Q176" s="72"/>
      <c r="R176" s="11"/>
      <c r="AE176" s="18"/>
    </row>
    <row r="177" spans="1:31" ht="18" customHeight="1">
      <c r="A177" s="80">
        <f>A165+1</f>
        <v>14</v>
      </c>
      <c r="B177" s="73" t="s">
        <v>39</v>
      </c>
      <c r="C177" s="73" t="s">
        <v>52</v>
      </c>
      <c r="D177" s="8"/>
      <c r="E177" s="9" t="s">
        <v>10</v>
      </c>
      <c r="F177" s="10">
        <f aca="true" t="shared" si="50" ref="F177:O177">SUM(F178:F188)</f>
        <v>8930.2</v>
      </c>
      <c r="G177" s="10">
        <f t="shared" si="50"/>
        <v>3105.5</v>
      </c>
      <c r="H177" s="10">
        <f t="shared" si="50"/>
        <v>8930.2</v>
      </c>
      <c r="I177" s="10">
        <f t="shared" si="50"/>
        <v>3105.5</v>
      </c>
      <c r="J177" s="10">
        <f t="shared" si="50"/>
        <v>0</v>
      </c>
      <c r="K177" s="10">
        <f t="shared" si="50"/>
        <v>0</v>
      </c>
      <c r="L177" s="10">
        <f t="shared" si="50"/>
        <v>0</v>
      </c>
      <c r="M177" s="10">
        <f t="shared" si="50"/>
        <v>0</v>
      </c>
      <c r="N177" s="10">
        <f t="shared" si="50"/>
        <v>0</v>
      </c>
      <c r="O177" s="10">
        <f t="shared" si="50"/>
        <v>0</v>
      </c>
      <c r="P177" s="67" t="s">
        <v>138</v>
      </c>
      <c r="Q177" s="68"/>
      <c r="R177" s="11"/>
      <c r="AE177" s="18"/>
    </row>
    <row r="178" spans="1:31" ht="18" customHeight="1">
      <c r="A178" s="81"/>
      <c r="B178" s="74"/>
      <c r="C178" s="74"/>
      <c r="D178" s="8" t="s">
        <v>32</v>
      </c>
      <c r="E178" s="12" t="s">
        <v>15</v>
      </c>
      <c r="F178" s="13">
        <f aca="true" t="shared" si="51" ref="F178:G183">H178+J178+L178+N178</f>
        <v>2000</v>
      </c>
      <c r="G178" s="13">
        <f t="shared" si="51"/>
        <v>0</v>
      </c>
      <c r="H178" s="13">
        <v>2000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69"/>
      <c r="Q178" s="70"/>
      <c r="R178" s="11"/>
      <c r="AE178" s="18"/>
    </row>
    <row r="179" spans="1:31" ht="18" customHeight="1">
      <c r="A179" s="81"/>
      <c r="B179" s="74"/>
      <c r="C179" s="74"/>
      <c r="D179" s="8"/>
      <c r="E179" s="12" t="s">
        <v>12</v>
      </c>
      <c r="F179" s="13">
        <f t="shared" si="51"/>
        <v>2106</v>
      </c>
      <c r="G179" s="13">
        <f t="shared" si="51"/>
        <v>0</v>
      </c>
      <c r="H179" s="13">
        <v>2106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69"/>
      <c r="Q179" s="70"/>
      <c r="R179" s="14"/>
      <c r="S179" s="14" t="s">
        <v>75</v>
      </c>
      <c r="T179" s="14" t="s">
        <v>76</v>
      </c>
      <c r="U179" s="14" t="s">
        <v>77</v>
      </c>
      <c r="V179" s="14" t="s">
        <v>78</v>
      </c>
      <c r="W179" s="14" t="s">
        <v>79</v>
      </c>
      <c r="X179" s="14" t="s">
        <v>80</v>
      </c>
      <c r="Y179" s="14" t="s">
        <v>81</v>
      </c>
      <c r="Z179" s="14" t="s">
        <v>82</v>
      </c>
      <c r="AA179" s="14" t="s">
        <v>83</v>
      </c>
      <c r="AB179" s="14" t="s">
        <v>84</v>
      </c>
      <c r="AC179" s="14" t="s">
        <v>85</v>
      </c>
      <c r="AD179" s="14" t="s">
        <v>86</v>
      </c>
      <c r="AE179" s="18"/>
    </row>
    <row r="180" spans="1:31" ht="18" customHeight="1">
      <c r="A180" s="81"/>
      <c r="B180" s="74"/>
      <c r="C180" s="74"/>
      <c r="D180" s="8"/>
      <c r="E180" s="12" t="s">
        <v>13</v>
      </c>
      <c r="F180" s="13">
        <f t="shared" si="51"/>
        <v>2217.6</v>
      </c>
      <c r="G180" s="13">
        <f t="shared" si="51"/>
        <v>498.9</v>
      </c>
      <c r="H180" s="13">
        <v>2217.6</v>
      </c>
      <c r="I180" s="13">
        <f>622.8-105.9-18</f>
        <v>498.9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69"/>
      <c r="Q180" s="70"/>
      <c r="R180" s="16"/>
      <c r="S180" s="16" t="s">
        <v>87</v>
      </c>
      <c r="T180" s="16" t="s">
        <v>88</v>
      </c>
      <c r="U180" s="16" t="s">
        <v>89</v>
      </c>
      <c r="V180" s="16" t="s">
        <v>90</v>
      </c>
      <c r="W180" s="16" t="s">
        <v>91</v>
      </c>
      <c r="X180" s="16" t="s">
        <v>92</v>
      </c>
      <c r="Y180" s="16" t="s">
        <v>93</v>
      </c>
      <c r="Z180" s="16" t="s">
        <v>94</v>
      </c>
      <c r="AA180" s="16" t="s">
        <v>95</v>
      </c>
      <c r="AB180" s="17"/>
      <c r="AC180" s="17"/>
      <c r="AD180" s="17"/>
      <c r="AE180" s="18"/>
    </row>
    <row r="181" spans="1:31" ht="18" customHeight="1">
      <c r="A181" s="81"/>
      <c r="B181" s="74"/>
      <c r="C181" s="74"/>
      <c r="D181" s="8"/>
      <c r="E181" s="12" t="s">
        <v>16</v>
      </c>
      <c r="F181" s="13">
        <f t="shared" si="51"/>
        <v>2606.6</v>
      </c>
      <c r="G181" s="13">
        <f t="shared" si="51"/>
        <v>2606.6</v>
      </c>
      <c r="H181" s="13">
        <f>I181</f>
        <v>2606.6</v>
      </c>
      <c r="I181" s="13">
        <v>2606.6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69"/>
      <c r="Q181" s="70"/>
      <c r="R181" s="16"/>
      <c r="S181" s="16" t="s">
        <v>87</v>
      </c>
      <c r="T181" s="16" t="s">
        <v>88</v>
      </c>
      <c r="U181" s="16" t="s">
        <v>96</v>
      </c>
      <c r="V181" s="16" t="s">
        <v>90</v>
      </c>
      <c r="W181" s="16" t="s">
        <v>91</v>
      </c>
      <c r="X181" s="16" t="s">
        <v>97</v>
      </c>
      <c r="Y181" s="16" t="s">
        <v>93</v>
      </c>
      <c r="Z181" s="16" t="s">
        <v>94</v>
      </c>
      <c r="AA181" s="16" t="s">
        <v>95</v>
      </c>
      <c r="AB181" s="17"/>
      <c r="AC181" s="17"/>
      <c r="AD181" s="17"/>
      <c r="AE181" s="18"/>
    </row>
    <row r="182" spans="1:31" ht="18" customHeight="1">
      <c r="A182" s="81"/>
      <c r="B182" s="74"/>
      <c r="C182" s="74"/>
      <c r="D182" s="8"/>
      <c r="E182" s="12" t="s">
        <v>17</v>
      </c>
      <c r="F182" s="13">
        <f t="shared" si="51"/>
        <v>0</v>
      </c>
      <c r="G182" s="13">
        <f t="shared" si="51"/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69"/>
      <c r="Q182" s="70"/>
      <c r="R182" s="16"/>
      <c r="S182" s="16" t="s">
        <v>87</v>
      </c>
      <c r="T182" s="16" t="s">
        <v>88</v>
      </c>
      <c r="U182" s="16" t="s">
        <v>96</v>
      </c>
      <c r="V182" s="16" t="s">
        <v>90</v>
      </c>
      <c r="W182" s="16" t="s">
        <v>98</v>
      </c>
      <c r="X182" s="16" t="s">
        <v>97</v>
      </c>
      <c r="Y182" s="16" t="s">
        <v>93</v>
      </c>
      <c r="Z182" s="16" t="s">
        <v>94</v>
      </c>
      <c r="AA182" s="16" t="s">
        <v>95</v>
      </c>
      <c r="AB182" s="17"/>
      <c r="AC182" s="17"/>
      <c r="AD182" s="17"/>
      <c r="AE182" s="18"/>
    </row>
    <row r="183" spans="1:31" ht="18" customHeight="1">
      <c r="A183" s="81"/>
      <c r="B183" s="74"/>
      <c r="C183" s="74"/>
      <c r="D183" s="8"/>
      <c r="E183" s="12" t="s">
        <v>63</v>
      </c>
      <c r="F183" s="13">
        <f t="shared" si="51"/>
        <v>0</v>
      </c>
      <c r="G183" s="13">
        <f t="shared" si="51"/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69"/>
      <c r="Q183" s="70"/>
      <c r="R183" s="16"/>
      <c r="S183" s="16" t="s">
        <v>87</v>
      </c>
      <c r="T183" s="16" t="s">
        <v>88</v>
      </c>
      <c r="U183" s="16" t="s">
        <v>99</v>
      </c>
      <c r="V183" s="16" t="s">
        <v>90</v>
      </c>
      <c r="W183" s="16" t="s">
        <v>91</v>
      </c>
      <c r="X183" s="16" t="s">
        <v>97</v>
      </c>
      <c r="Y183" s="16" t="s">
        <v>93</v>
      </c>
      <c r="Z183" s="16" t="s">
        <v>94</v>
      </c>
      <c r="AA183" s="16" t="s">
        <v>95</v>
      </c>
      <c r="AB183" s="17">
        <f>99000+99775+99775+99000+98000+170000+94000+99000+98000+150000+1500000+470412+494</f>
        <v>3077456</v>
      </c>
      <c r="AC183" s="17"/>
      <c r="AD183" s="17"/>
      <c r="AE183" s="26">
        <f>99000+99775+99775+99000+98000+170000+94000+99000+98000+150000+1500000</f>
        <v>2606550</v>
      </c>
    </row>
    <row r="184" spans="1:31" ht="18" customHeight="1">
      <c r="A184" s="81"/>
      <c r="B184" s="74"/>
      <c r="C184" s="74"/>
      <c r="D184" s="8"/>
      <c r="E184" s="12" t="s">
        <v>112</v>
      </c>
      <c r="F184" s="13">
        <f aca="true" t="shared" si="52" ref="F184:G188">H184+J184+L184+N184</f>
        <v>0</v>
      </c>
      <c r="G184" s="13">
        <f t="shared" si="52"/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69"/>
      <c r="Q184" s="70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9"/>
      <c r="AC184" s="29"/>
      <c r="AD184" s="29"/>
      <c r="AE184" s="30"/>
    </row>
    <row r="185" spans="1:31" ht="18" customHeight="1">
      <c r="A185" s="81"/>
      <c r="B185" s="74"/>
      <c r="C185" s="74"/>
      <c r="D185" s="8"/>
      <c r="E185" s="12" t="s">
        <v>113</v>
      </c>
      <c r="F185" s="13">
        <f t="shared" si="52"/>
        <v>0</v>
      </c>
      <c r="G185" s="13">
        <f t="shared" si="52"/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69"/>
      <c r="Q185" s="70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9"/>
      <c r="AC185" s="29"/>
      <c r="AD185" s="29"/>
      <c r="AE185" s="30"/>
    </row>
    <row r="186" spans="1:31" ht="18" customHeight="1">
      <c r="A186" s="81"/>
      <c r="B186" s="74"/>
      <c r="C186" s="74"/>
      <c r="D186" s="8"/>
      <c r="E186" s="12" t="s">
        <v>114</v>
      </c>
      <c r="F186" s="13">
        <f t="shared" si="52"/>
        <v>0</v>
      </c>
      <c r="G186" s="13">
        <f t="shared" si="52"/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69"/>
      <c r="Q186" s="70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9"/>
      <c r="AC186" s="29"/>
      <c r="AD186" s="29"/>
      <c r="AE186" s="30"/>
    </row>
    <row r="187" spans="1:31" ht="18" customHeight="1">
      <c r="A187" s="81"/>
      <c r="B187" s="74"/>
      <c r="C187" s="74"/>
      <c r="D187" s="8"/>
      <c r="E187" s="12" t="s">
        <v>115</v>
      </c>
      <c r="F187" s="13">
        <f t="shared" si="52"/>
        <v>0</v>
      </c>
      <c r="G187" s="13">
        <f t="shared" si="52"/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69"/>
      <c r="Q187" s="70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9"/>
      <c r="AC187" s="29"/>
      <c r="AD187" s="29"/>
      <c r="AE187" s="30"/>
    </row>
    <row r="188" spans="1:31" ht="18" customHeight="1">
      <c r="A188" s="82"/>
      <c r="B188" s="75"/>
      <c r="C188" s="75"/>
      <c r="D188" s="8"/>
      <c r="E188" s="12" t="s">
        <v>74</v>
      </c>
      <c r="F188" s="13">
        <f t="shared" si="52"/>
        <v>0</v>
      </c>
      <c r="G188" s="13">
        <f t="shared" si="52"/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71"/>
      <c r="Q188" s="72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9"/>
      <c r="AC188" s="29"/>
      <c r="AD188" s="29"/>
      <c r="AE188" s="30"/>
    </row>
    <row r="189" spans="1:31" ht="18" customHeight="1">
      <c r="A189" s="80">
        <f>A177+1</f>
        <v>15</v>
      </c>
      <c r="B189" s="73" t="s">
        <v>34</v>
      </c>
      <c r="C189" s="73" t="s">
        <v>52</v>
      </c>
      <c r="D189" s="8"/>
      <c r="E189" s="9" t="s">
        <v>10</v>
      </c>
      <c r="F189" s="10">
        <f aca="true" t="shared" si="53" ref="F189:O189">SUM(F190:F200)</f>
        <v>14268.7</v>
      </c>
      <c r="G189" s="10">
        <f t="shared" si="53"/>
        <v>11877.5</v>
      </c>
      <c r="H189" s="10">
        <f t="shared" si="53"/>
        <v>11268.7</v>
      </c>
      <c r="I189" s="10">
        <f t="shared" si="53"/>
        <v>8877.5</v>
      </c>
      <c r="J189" s="10">
        <f t="shared" si="53"/>
        <v>0</v>
      </c>
      <c r="K189" s="10">
        <f t="shared" si="53"/>
        <v>0</v>
      </c>
      <c r="L189" s="10">
        <f t="shared" si="53"/>
        <v>3000</v>
      </c>
      <c r="M189" s="10">
        <f t="shared" si="53"/>
        <v>3000</v>
      </c>
      <c r="N189" s="10">
        <f t="shared" si="53"/>
        <v>0</v>
      </c>
      <c r="O189" s="10">
        <f t="shared" si="53"/>
        <v>0</v>
      </c>
      <c r="P189" s="67" t="s">
        <v>136</v>
      </c>
      <c r="Q189" s="68"/>
      <c r="R189" s="11"/>
      <c r="AE189" s="18"/>
    </row>
    <row r="190" spans="1:31" ht="18" customHeight="1">
      <c r="A190" s="81"/>
      <c r="B190" s="74"/>
      <c r="C190" s="74"/>
      <c r="D190" s="8" t="s">
        <v>20</v>
      </c>
      <c r="E190" s="12" t="s">
        <v>15</v>
      </c>
      <c r="F190" s="13">
        <f aca="true" t="shared" si="54" ref="F190:G195">H190+J190+L190+N190</f>
        <v>3000</v>
      </c>
      <c r="G190" s="13">
        <f t="shared" si="54"/>
        <v>3000</v>
      </c>
      <c r="H190" s="13">
        <v>0</v>
      </c>
      <c r="I190" s="13">
        <v>0</v>
      </c>
      <c r="J190" s="13">
        <v>0</v>
      </c>
      <c r="K190" s="13">
        <v>0</v>
      </c>
      <c r="L190" s="13">
        <v>3000</v>
      </c>
      <c r="M190" s="13">
        <v>3000</v>
      </c>
      <c r="N190" s="13">
        <v>0</v>
      </c>
      <c r="O190" s="13">
        <v>0</v>
      </c>
      <c r="P190" s="69"/>
      <c r="Q190" s="70"/>
      <c r="R190" s="14"/>
      <c r="S190" s="14" t="s">
        <v>75</v>
      </c>
      <c r="T190" s="14" t="s">
        <v>76</v>
      </c>
      <c r="U190" s="14" t="s">
        <v>77</v>
      </c>
      <c r="V190" s="14" t="s">
        <v>78</v>
      </c>
      <c r="W190" s="14" t="s">
        <v>79</v>
      </c>
      <c r="X190" s="14" t="s">
        <v>80</v>
      </c>
      <c r="Y190" s="14" t="s">
        <v>81</v>
      </c>
      <c r="Z190" s="14" t="s">
        <v>82</v>
      </c>
      <c r="AA190" s="14" t="s">
        <v>83</v>
      </c>
      <c r="AB190" s="14" t="s">
        <v>84</v>
      </c>
      <c r="AC190" s="14" t="s">
        <v>85</v>
      </c>
      <c r="AD190" s="14" t="s">
        <v>86</v>
      </c>
      <c r="AE190" s="18"/>
    </row>
    <row r="191" spans="1:31" ht="18" customHeight="1">
      <c r="A191" s="81"/>
      <c r="B191" s="74"/>
      <c r="C191" s="74"/>
      <c r="D191" s="8"/>
      <c r="E191" s="12" t="s">
        <v>12</v>
      </c>
      <c r="F191" s="13">
        <f t="shared" si="54"/>
        <v>3344.6</v>
      </c>
      <c r="G191" s="13">
        <f t="shared" si="54"/>
        <v>3344.6</v>
      </c>
      <c r="H191" s="13">
        <v>3344.6</v>
      </c>
      <c r="I191" s="13">
        <v>3344.6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69"/>
      <c r="Q191" s="70"/>
      <c r="R191" s="16"/>
      <c r="S191" s="16" t="s">
        <v>87</v>
      </c>
      <c r="T191" s="16" t="s">
        <v>88</v>
      </c>
      <c r="U191" s="16" t="s">
        <v>89</v>
      </c>
      <c r="V191" s="16" t="s">
        <v>90</v>
      </c>
      <c r="W191" s="16" t="s">
        <v>91</v>
      </c>
      <c r="X191" s="16" t="s">
        <v>92</v>
      </c>
      <c r="Y191" s="16" t="s">
        <v>93</v>
      </c>
      <c r="Z191" s="16" t="s">
        <v>94</v>
      </c>
      <c r="AA191" s="16" t="s">
        <v>95</v>
      </c>
      <c r="AB191" s="17"/>
      <c r="AC191" s="17"/>
      <c r="AD191" s="17"/>
      <c r="AE191" s="18"/>
    </row>
    <row r="192" spans="1:31" ht="18" customHeight="1">
      <c r="A192" s="81"/>
      <c r="B192" s="74"/>
      <c r="C192" s="74"/>
      <c r="D192" s="8"/>
      <c r="E192" s="12" t="s">
        <v>13</v>
      </c>
      <c r="F192" s="13">
        <f t="shared" si="54"/>
        <v>3754.4</v>
      </c>
      <c r="G192" s="13">
        <f t="shared" si="54"/>
        <v>2736</v>
      </c>
      <c r="H192" s="13">
        <v>3754.4</v>
      </c>
      <c r="I192" s="13">
        <f>3754.4-907.7-110.7</f>
        <v>2736</v>
      </c>
      <c r="J192" s="13">
        <v>0</v>
      </c>
      <c r="K192" s="13">
        <v>0</v>
      </c>
      <c r="L192" s="13">
        <f>L191*1.053</f>
        <v>0</v>
      </c>
      <c r="M192" s="13">
        <v>0</v>
      </c>
      <c r="N192" s="13">
        <v>0</v>
      </c>
      <c r="O192" s="13">
        <v>0</v>
      </c>
      <c r="P192" s="69"/>
      <c r="Q192" s="70"/>
      <c r="R192" s="16"/>
      <c r="S192" s="16" t="s">
        <v>87</v>
      </c>
      <c r="T192" s="16" t="s">
        <v>88</v>
      </c>
      <c r="U192" s="16" t="s">
        <v>96</v>
      </c>
      <c r="V192" s="16" t="s">
        <v>90</v>
      </c>
      <c r="W192" s="16" t="s">
        <v>91</v>
      </c>
      <c r="X192" s="16" t="s">
        <v>97</v>
      </c>
      <c r="Y192" s="16" t="s">
        <v>93</v>
      </c>
      <c r="Z192" s="16" t="s">
        <v>94</v>
      </c>
      <c r="AA192" s="16" t="s">
        <v>95</v>
      </c>
      <c r="AB192" s="18">
        <v>2796944</v>
      </c>
      <c r="AC192" s="17">
        <v>3754350</v>
      </c>
      <c r="AD192" s="17">
        <v>3754350</v>
      </c>
      <c r="AE192" s="18">
        <v>2796944</v>
      </c>
    </row>
    <row r="193" spans="1:31" ht="18" customHeight="1">
      <c r="A193" s="81"/>
      <c r="B193" s="74"/>
      <c r="C193" s="74"/>
      <c r="D193" s="8"/>
      <c r="E193" s="12" t="s">
        <v>16</v>
      </c>
      <c r="F193" s="13">
        <f t="shared" si="54"/>
        <v>4169.7</v>
      </c>
      <c r="G193" s="13">
        <f t="shared" si="54"/>
        <v>2796.9</v>
      </c>
      <c r="H193" s="13">
        <v>4169.7</v>
      </c>
      <c r="I193" s="13">
        <v>2796.9</v>
      </c>
      <c r="J193" s="13">
        <v>0</v>
      </c>
      <c r="K193" s="13">
        <v>0</v>
      </c>
      <c r="L193" s="13">
        <f>L192*1.051</f>
        <v>0</v>
      </c>
      <c r="M193" s="13">
        <v>0</v>
      </c>
      <c r="N193" s="13">
        <v>0</v>
      </c>
      <c r="O193" s="13">
        <v>0</v>
      </c>
      <c r="P193" s="69"/>
      <c r="Q193" s="70"/>
      <c r="R193" s="16"/>
      <c r="S193" s="16" t="s">
        <v>87</v>
      </c>
      <c r="T193" s="16" t="s">
        <v>88</v>
      </c>
      <c r="U193" s="16" t="s">
        <v>96</v>
      </c>
      <c r="V193" s="16" t="s">
        <v>90</v>
      </c>
      <c r="W193" s="16" t="s">
        <v>98</v>
      </c>
      <c r="X193" s="16" t="s">
        <v>97</v>
      </c>
      <c r="Y193" s="16" t="s">
        <v>93</v>
      </c>
      <c r="Z193" s="16" t="s">
        <v>94</v>
      </c>
      <c r="AA193" s="16" t="s">
        <v>95</v>
      </c>
      <c r="AB193" s="17"/>
      <c r="AC193" s="17"/>
      <c r="AD193" s="17"/>
      <c r="AE193" s="18"/>
    </row>
    <row r="194" spans="1:31" ht="18" customHeight="1">
      <c r="A194" s="81"/>
      <c r="B194" s="74"/>
      <c r="C194" s="74"/>
      <c r="D194" s="8"/>
      <c r="E194" s="12" t="s">
        <v>17</v>
      </c>
      <c r="F194" s="13">
        <f t="shared" si="54"/>
        <v>0</v>
      </c>
      <c r="G194" s="13">
        <f t="shared" si="54"/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f>L193*1.049</f>
        <v>0</v>
      </c>
      <c r="M194" s="13">
        <v>0</v>
      </c>
      <c r="N194" s="13">
        <v>0</v>
      </c>
      <c r="O194" s="13">
        <v>0</v>
      </c>
      <c r="P194" s="69"/>
      <c r="Q194" s="70"/>
      <c r="R194" s="16"/>
      <c r="S194" s="16" t="s">
        <v>87</v>
      </c>
      <c r="T194" s="16" t="s">
        <v>88</v>
      </c>
      <c r="U194" s="16" t="s">
        <v>99</v>
      </c>
      <c r="V194" s="16" t="s">
        <v>90</v>
      </c>
      <c r="W194" s="16" t="s">
        <v>91</v>
      </c>
      <c r="X194" s="16" t="s">
        <v>97</v>
      </c>
      <c r="Y194" s="16" t="s">
        <v>93</v>
      </c>
      <c r="Z194" s="16" t="s">
        <v>94</v>
      </c>
      <c r="AA194" s="16" t="s">
        <v>95</v>
      </c>
      <c r="AB194" s="17"/>
      <c r="AC194" s="17"/>
      <c r="AD194" s="17"/>
      <c r="AE194" s="18"/>
    </row>
    <row r="195" spans="1:31" ht="18" customHeight="1">
      <c r="A195" s="81"/>
      <c r="B195" s="74"/>
      <c r="C195" s="74"/>
      <c r="D195" s="8"/>
      <c r="E195" s="12" t="s">
        <v>63</v>
      </c>
      <c r="F195" s="13">
        <f t="shared" si="54"/>
        <v>0</v>
      </c>
      <c r="G195" s="13">
        <f t="shared" si="54"/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69"/>
      <c r="Q195" s="70"/>
      <c r="R195" s="11"/>
      <c r="AE195" s="18"/>
    </row>
    <row r="196" spans="1:31" ht="18" customHeight="1">
      <c r="A196" s="81"/>
      <c r="B196" s="74"/>
      <c r="C196" s="74"/>
      <c r="D196" s="8"/>
      <c r="E196" s="12" t="s">
        <v>112</v>
      </c>
      <c r="F196" s="13">
        <f aca="true" t="shared" si="55" ref="F196:G200">H196+J196+L196+N196</f>
        <v>0</v>
      </c>
      <c r="G196" s="13">
        <f t="shared" si="55"/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69"/>
      <c r="Q196" s="70"/>
      <c r="R196" s="11"/>
      <c r="AE196" s="18"/>
    </row>
    <row r="197" spans="1:31" ht="18" customHeight="1">
      <c r="A197" s="81"/>
      <c r="B197" s="74"/>
      <c r="C197" s="74"/>
      <c r="D197" s="8"/>
      <c r="E197" s="12" t="s">
        <v>113</v>
      </c>
      <c r="F197" s="13">
        <f t="shared" si="55"/>
        <v>0</v>
      </c>
      <c r="G197" s="13">
        <f t="shared" si="55"/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69"/>
      <c r="Q197" s="70"/>
      <c r="R197" s="11"/>
      <c r="AE197" s="18"/>
    </row>
    <row r="198" spans="1:31" ht="18" customHeight="1">
      <c r="A198" s="81"/>
      <c r="B198" s="74"/>
      <c r="C198" s="74"/>
      <c r="D198" s="8"/>
      <c r="E198" s="12" t="s">
        <v>114</v>
      </c>
      <c r="F198" s="13">
        <f t="shared" si="55"/>
        <v>0</v>
      </c>
      <c r="G198" s="13">
        <f t="shared" si="55"/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69"/>
      <c r="Q198" s="70"/>
      <c r="R198" s="11"/>
      <c r="AE198" s="18"/>
    </row>
    <row r="199" spans="1:31" ht="18" customHeight="1">
      <c r="A199" s="81"/>
      <c r="B199" s="74"/>
      <c r="C199" s="74"/>
      <c r="D199" s="8"/>
      <c r="E199" s="12" t="s">
        <v>115</v>
      </c>
      <c r="F199" s="13">
        <f t="shared" si="55"/>
        <v>0</v>
      </c>
      <c r="G199" s="13">
        <f t="shared" si="55"/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69"/>
      <c r="Q199" s="70"/>
      <c r="R199" s="11"/>
      <c r="AE199" s="18"/>
    </row>
    <row r="200" spans="1:31" ht="18" customHeight="1">
      <c r="A200" s="82"/>
      <c r="B200" s="75"/>
      <c r="C200" s="75"/>
      <c r="D200" s="8"/>
      <c r="E200" s="12" t="s">
        <v>74</v>
      </c>
      <c r="F200" s="13">
        <f t="shared" si="55"/>
        <v>0</v>
      </c>
      <c r="G200" s="13">
        <f t="shared" si="55"/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71"/>
      <c r="Q200" s="72"/>
      <c r="R200" s="11"/>
      <c r="AE200" s="18"/>
    </row>
    <row r="201" spans="1:31" s="31" customFormat="1" ht="18" customHeight="1">
      <c r="A201" s="80">
        <f>A189+1</f>
        <v>16</v>
      </c>
      <c r="B201" s="73" t="s">
        <v>35</v>
      </c>
      <c r="C201" s="73" t="s">
        <v>52</v>
      </c>
      <c r="D201" s="8"/>
      <c r="E201" s="9" t="s">
        <v>10</v>
      </c>
      <c r="F201" s="10">
        <f aca="true" t="shared" si="56" ref="F201:O201">SUM(F202:F212)</f>
        <v>7590</v>
      </c>
      <c r="G201" s="10">
        <f t="shared" si="56"/>
        <v>7128.2</v>
      </c>
      <c r="H201" s="10">
        <f t="shared" si="56"/>
        <v>7590</v>
      </c>
      <c r="I201" s="10">
        <f t="shared" si="56"/>
        <v>7128.2</v>
      </c>
      <c r="J201" s="10">
        <f t="shared" si="56"/>
        <v>0</v>
      </c>
      <c r="K201" s="10">
        <f t="shared" si="56"/>
        <v>0</v>
      </c>
      <c r="L201" s="10">
        <f t="shared" si="56"/>
        <v>0</v>
      </c>
      <c r="M201" s="10">
        <f t="shared" si="56"/>
        <v>0</v>
      </c>
      <c r="N201" s="10">
        <f t="shared" si="56"/>
        <v>0</v>
      </c>
      <c r="O201" s="10">
        <f t="shared" si="56"/>
        <v>0</v>
      </c>
      <c r="P201" s="76" t="s">
        <v>136</v>
      </c>
      <c r="Q201" s="76"/>
      <c r="R201" s="11"/>
      <c r="AE201" s="32"/>
    </row>
    <row r="202" spans="1:31" ht="18" customHeight="1">
      <c r="A202" s="81"/>
      <c r="B202" s="74"/>
      <c r="C202" s="74"/>
      <c r="D202" s="8" t="s">
        <v>29</v>
      </c>
      <c r="E202" s="12" t="s">
        <v>15</v>
      </c>
      <c r="F202" s="13">
        <f aca="true" t="shared" si="57" ref="F202:G205">H202+J202+L202+N202</f>
        <v>2000</v>
      </c>
      <c r="G202" s="13">
        <f t="shared" si="57"/>
        <v>1968.7</v>
      </c>
      <c r="H202" s="13">
        <v>2000</v>
      </c>
      <c r="I202" s="13">
        <v>1968.7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76"/>
      <c r="Q202" s="76"/>
      <c r="R202" s="14"/>
      <c r="S202" s="14" t="s">
        <v>75</v>
      </c>
      <c r="T202" s="14" t="s">
        <v>76</v>
      </c>
      <c r="U202" s="14" t="s">
        <v>77</v>
      </c>
      <c r="V202" s="14" t="s">
        <v>78</v>
      </c>
      <c r="W202" s="14" t="s">
        <v>79</v>
      </c>
      <c r="X202" s="14" t="s">
        <v>80</v>
      </c>
      <c r="Y202" s="14" t="s">
        <v>81</v>
      </c>
      <c r="Z202" s="14" t="s">
        <v>82</v>
      </c>
      <c r="AA202" s="14" t="s">
        <v>83</v>
      </c>
      <c r="AB202" s="14" t="s">
        <v>84</v>
      </c>
      <c r="AC202" s="14" t="s">
        <v>85</v>
      </c>
      <c r="AD202" s="14" t="s">
        <v>86</v>
      </c>
      <c r="AE202" s="18"/>
    </row>
    <row r="203" spans="1:31" ht="18" customHeight="1">
      <c r="A203" s="81"/>
      <c r="B203" s="74"/>
      <c r="C203" s="74"/>
      <c r="D203" s="8"/>
      <c r="E203" s="12" t="s">
        <v>12</v>
      </c>
      <c r="F203" s="13">
        <f t="shared" si="57"/>
        <v>2106</v>
      </c>
      <c r="G203" s="13">
        <f t="shared" si="57"/>
        <v>1989.5</v>
      </c>
      <c r="H203" s="13">
        <v>2106</v>
      </c>
      <c r="I203" s="13">
        <v>1989.5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76"/>
      <c r="Q203" s="76"/>
      <c r="R203" s="16"/>
      <c r="S203" s="16" t="s">
        <v>87</v>
      </c>
      <c r="T203" s="16" t="s">
        <v>88</v>
      </c>
      <c r="U203" s="16" t="s">
        <v>89</v>
      </c>
      <c r="V203" s="16" t="s">
        <v>90</v>
      </c>
      <c r="W203" s="16" t="s">
        <v>91</v>
      </c>
      <c r="X203" s="16" t="s">
        <v>92</v>
      </c>
      <c r="Y203" s="16" t="s">
        <v>93</v>
      </c>
      <c r="Z203" s="16" t="s">
        <v>94</v>
      </c>
      <c r="AA203" s="16" t="s">
        <v>95</v>
      </c>
      <c r="AB203" s="17"/>
      <c r="AC203" s="17"/>
      <c r="AD203" s="17"/>
      <c r="AE203" s="18"/>
    </row>
    <row r="204" spans="1:31" ht="18" customHeight="1">
      <c r="A204" s="81"/>
      <c r="B204" s="74"/>
      <c r="C204" s="74"/>
      <c r="D204" s="8"/>
      <c r="E204" s="12" t="s">
        <v>13</v>
      </c>
      <c r="F204" s="13">
        <f t="shared" si="57"/>
        <v>2236.5</v>
      </c>
      <c r="G204" s="13">
        <f t="shared" si="57"/>
        <v>1922.5</v>
      </c>
      <c r="H204" s="13">
        <v>2236.5</v>
      </c>
      <c r="I204" s="13">
        <f>2236.5-277.5-5-36.5+5</f>
        <v>1922.5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76"/>
      <c r="Q204" s="76"/>
      <c r="R204" s="16"/>
      <c r="S204" s="16" t="s">
        <v>87</v>
      </c>
      <c r="T204" s="16" t="s">
        <v>88</v>
      </c>
      <c r="U204" s="16" t="s">
        <v>96</v>
      </c>
      <c r="V204" s="16" t="s">
        <v>90</v>
      </c>
      <c r="W204" s="16" t="s">
        <v>91</v>
      </c>
      <c r="X204" s="16" t="s">
        <v>97</v>
      </c>
      <c r="Y204" s="16" t="s">
        <v>93</v>
      </c>
      <c r="Z204" s="16" t="s">
        <v>94</v>
      </c>
      <c r="AA204" s="16" t="s">
        <v>95</v>
      </c>
      <c r="AB204" s="17"/>
      <c r="AC204" s="17"/>
      <c r="AD204" s="17"/>
      <c r="AE204" s="18"/>
    </row>
    <row r="205" spans="1:31" ht="18" customHeight="1">
      <c r="A205" s="81"/>
      <c r="B205" s="74"/>
      <c r="C205" s="74"/>
      <c r="D205" s="8"/>
      <c r="E205" s="12" t="s">
        <v>16</v>
      </c>
      <c r="F205" s="13">
        <f t="shared" si="57"/>
        <v>1247.5</v>
      </c>
      <c r="G205" s="13">
        <f t="shared" si="57"/>
        <v>1247.5</v>
      </c>
      <c r="H205" s="13">
        <f>I205</f>
        <v>1247.5</v>
      </c>
      <c r="I205" s="13">
        <v>1247.5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76"/>
      <c r="Q205" s="76"/>
      <c r="R205" s="16"/>
      <c r="S205" s="16" t="s">
        <v>87</v>
      </c>
      <c r="T205" s="16" t="s">
        <v>88</v>
      </c>
      <c r="U205" s="16" t="s">
        <v>96</v>
      </c>
      <c r="V205" s="16" t="s">
        <v>90</v>
      </c>
      <c r="W205" s="16" t="s">
        <v>98</v>
      </c>
      <c r="X205" s="16" t="s">
        <v>97</v>
      </c>
      <c r="Y205" s="16" t="s">
        <v>93</v>
      </c>
      <c r="Z205" s="16" t="s">
        <v>94</v>
      </c>
      <c r="AA205" s="16" t="s">
        <v>95</v>
      </c>
      <c r="AB205" s="18">
        <f>1148000+99496.42+252000</f>
        <v>1499496.42</v>
      </c>
      <c r="AC205" s="17">
        <v>1500000</v>
      </c>
      <c r="AD205" s="17">
        <v>1500000</v>
      </c>
      <c r="AE205" s="18">
        <f>1148000+99496.42</f>
        <v>1247496.42</v>
      </c>
    </row>
    <row r="206" spans="1:31" ht="18" customHeight="1">
      <c r="A206" s="81"/>
      <c r="B206" s="74"/>
      <c r="C206" s="74"/>
      <c r="D206" s="8"/>
      <c r="E206" s="12" t="s">
        <v>17</v>
      </c>
      <c r="F206" s="13">
        <f>H206+J206+L206+N206</f>
        <v>0</v>
      </c>
      <c r="G206" s="13">
        <f>I206+K206+M206+O206</f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76"/>
      <c r="Q206" s="76"/>
      <c r="R206" s="16"/>
      <c r="S206" s="16" t="s">
        <v>87</v>
      </c>
      <c r="T206" s="16" t="s">
        <v>88</v>
      </c>
      <c r="U206" s="16" t="s">
        <v>99</v>
      </c>
      <c r="V206" s="16" t="s">
        <v>90</v>
      </c>
      <c r="W206" s="16" t="s">
        <v>91</v>
      </c>
      <c r="X206" s="16" t="s">
        <v>97</v>
      </c>
      <c r="Y206" s="16" t="s">
        <v>93</v>
      </c>
      <c r="Z206" s="16" t="s">
        <v>94</v>
      </c>
      <c r="AA206" s="16" t="s">
        <v>95</v>
      </c>
      <c r="AB206" s="17"/>
      <c r="AC206" s="17"/>
      <c r="AD206" s="17"/>
      <c r="AE206" s="18"/>
    </row>
    <row r="207" spans="1:18" ht="18" customHeight="1">
      <c r="A207" s="81"/>
      <c r="B207" s="74"/>
      <c r="C207" s="74"/>
      <c r="D207" s="8"/>
      <c r="E207" s="12" t="s">
        <v>63</v>
      </c>
      <c r="F207" s="13">
        <f aca="true" t="shared" si="58" ref="F207:F212">H207+J207+L207+N207</f>
        <v>0</v>
      </c>
      <c r="G207" s="13">
        <f aca="true" t="shared" si="59" ref="G207:G212">I207+K207+M207+O207</f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76"/>
      <c r="Q207" s="76"/>
      <c r="R207" s="11"/>
    </row>
    <row r="208" spans="1:18" ht="18" customHeight="1">
      <c r="A208" s="81"/>
      <c r="B208" s="74"/>
      <c r="C208" s="74"/>
      <c r="D208" s="8"/>
      <c r="E208" s="12" t="s">
        <v>112</v>
      </c>
      <c r="F208" s="13">
        <f t="shared" si="58"/>
        <v>0</v>
      </c>
      <c r="G208" s="13">
        <f t="shared" si="59"/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76"/>
      <c r="Q208" s="76"/>
      <c r="R208" s="11"/>
    </row>
    <row r="209" spans="1:18" ht="18" customHeight="1">
      <c r="A209" s="81"/>
      <c r="B209" s="74"/>
      <c r="C209" s="74"/>
      <c r="D209" s="8"/>
      <c r="E209" s="12" t="s">
        <v>113</v>
      </c>
      <c r="F209" s="13">
        <f t="shared" si="58"/>
        <v>0</v>
      </c>
      <c r="G209" s="13">
        <f t="shared" si="59"/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76"/>
      <c r="Q209" s="76"/>
      <c r="R209" s="11"/>
    </row>
    <row r="210" spans="1:18" ht="18" customHeight="1">
      <c r="A210" s="81"/>
      <c r="B210" s="74"/>
      <c r="C210" s="74"/>
      <c r="D210" s="8"/>
      <c r="E210" s="12" t="s">
        <v>114</v>
      </c>
      <c r="F210" s="13">
        <f t="shared" si="58"/>
        <v>0</v>
      </c>
      <c r="G210" s="13">
        <f t="shared" si="59"/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76"/>
      <c r="Q210" s="76"/>
      <c r="R210" s="11"/>
    </row>
    <row r="211" spans="1:18" ht="18" customHeight="1">
      <c r="A211" s="81"/>
      <c r="B211" s="74"/>
      <c r="C211" s="74"/>
      <c r="D211" s="8"/>
      <c r="E211" s="12" t="s">
        <v>115</v>
      </c>
      <c r="F211" s="13">
        <f t="shared" si="58"/>
        <v>0</v>
      </c>
      <c r="G211" s="13">
        <f t="shared" si="59"/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76"/>
      <c r="Q211" s="76"/>
      <c r="R211" s="11"/>
    </row>
    <row r="212" spans="1:18" ht="18" customHeight="1">
      <c r="A212" s="82"/>
      <c r="B212" s="75"/>
      <c r="C212" s="75"/>
      <c r="D212" s="8"/>
      <c r="E212" s="12" t="s">
        <v>74</v>
      </c>
      <c r="F212" s="13">
        <f t="shared" si="58"/>
        <v>0</v>
      </c>
      <c r="G212" s="13">
        <f t="shared" si="59"/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76"/>
      <c r="Q212" s="76"/>
      <c r="R212" s="11"/>
    </row>
    <row r="213" spans="1:18" ht="18" customHeight="1">
      <c r="A213" s="80">
        <v>17</v>
      </c>
      <c r="B213" s="73" t="s">
        <v>117</v>
      </c>
      <c r="C213" s="33"/>
      <c r="D213" s="8"/>
      <c r="E213" s="9" t="s">
        <v>10</v>
      </c>
      <c r="F213" s="10">
        <f aca="true" t="shared" si="60" ref="F213:O213">SUM(F214:F224)</f>
        <v>203462.69999999998</v>
      </c>
      <c r="G213" s="10">
        <f t="shared" si="60"/>
        <v>172966.5</v>
      </c>
      <c r="H213" s="10">
        <f t="shared" si="60"/>
        <v>203462.69999999998</v>
      </c>
      <c r="I213" s="10">
        <f t="shared" si="60"/>
        <v>172966.5</v>
      </c>
      <c r="J213" s="10">
        <f t="shared" si="60"/>
        <v>0</v>
      </c>
      <c r="K213" s="10">
        <f t="shared" si="60"/>
        <v>0</v>
      </c>
      <c r="L213" s="10">
        <f t="shared" si="60"/>
        <v>0</v>
      </c>
      <c r="M213" s="10">
        <f t="shared" si="60"/>
        <v>0</v>
      </c>
      <c r="N213" s="10">
        <f t="shared" si="60"/>
        <v>0</v>
      </c>
      <c r="O213" s="10">
        <f t="shared" si="60"/>
        <v>0</v>
      </c>
      <c r="P213" s="76" t="s">
        <v>136</v>
      </c>
      <c r="Q213" s="76"/>
      <c r="R213" s="11"/>
    </row>
    <row r="214" spans="1:18" ht="18" customHeight="1">
      <c r="A214" s="81"/>
      <c r="B214" s="74"/>
      <c r="C214" s="34"/>
      <c r="D214" s="8"/>
      <c r="E214" s="12" t="s">
        <v>15</v>
      </c>
      <c r="F214" s="13">
        <f>H214+J214+L214+N214</f>
        <v>0</v>
      </c>
      <c r="G214" s="13">
        <f>I214+K214+M214+O214</f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76"/>
      <c r="Q214" s="76"/>
      <c r="R214" s="11"/>
    </row>
    <row r="215" spans="1:18" ht="18" customHeight="1">
      <c r="A215" s="81"/>
      <c r="B215" s="74"/>
      <c r="C215" s="34"/>
      <c r="D215" s="8"/>
      <c r="E215" s="12" t="s">
        <v>12</v>
      </c>
      <c r="F215" s="13">
        <f aca="true" t="shared" si="61" ref="F215:F224">H215+J215+L215+N215</f>
        <v>0</v>
      </c>
      <c r="G215" s="13">
        <f aca="true" t="shared" si="62" ref="G215:G224">I215+K215+M215+O215</f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76"/>
      <c r="Q215" s="76"/>
      <c r="R215" s="11"/>
    </row>
    <row r="216" spans="1:18" ht="18" customHeight="1">
      <c r="A216" s="81"/>
      <c r="B216" s="74"/>
      <c r="C216" s="34"/>
      <c r="D216" s="8"/>
      <c r="E216" s="12" t="s">
        <v>13</v>
      </c>
      <c r="F216" s="13">
        <f t="shared" si="61"/>
        <v>0</v>
      </c>
      <c r="G216" s="13">
        <f t="shared" si="62"/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76"/>
      <c r="Q216" s="76"/>
      <c r="R216" s="11"/>
    </row>
    <row r="217" spans="1:18" ht="18" customHeight="1">
      <c r="A217" s="81"/>
      <c r="B217" s="74"/>
      <c r="C217" s="34"/>
      <c r="D217" s="8"/>
      <c r="E217" s="12" t="s">
        <v>16</v>
      </c>
      <c r="F217" s="13">
        <f t="shared" si="61"/>
        <v>0</v>
      </c>
      <c r="G217" s="13">
        <f t="shared" si="62"/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76"/>
      <c r="Q217" s="76"/>
      <c r="R217" s="11"/>
    </row>
    <row r="218" spans="1:18" ht="18" customHeight="1">
      <c r="A218" s="81"/>
      <c r="B218" s="74"/>
      <c r="C218" s="34" t="s">
        <v>52</v>
      </c>
      <c r="D218" s="8"/>
      <c r="E218" s="12" t="s">
        <v>17</v>
      </c>
      <c r="F218" s="13">
        <f t="shared" si="61"/>
        <v>37409.7</v>
      </c>
      <c r="G218" s="13">
        <f t="shared" si="62"/>
        <v>27596.7</v>
      </c>
      <c r="H218" s="13">
        <v>37409.7</v>
      </c>
      <c r="I218" s="13">
        <v>27596.7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76"/>
      <c r="Q218" s="76"/>
      <c r="R218" s="11"/>
    </row>
    <row r="219" spans="1:18" ht="18" customHeight="1">
      <c r="A219" s="81"/>
      <c r="B219" s="74"/>
      <c r="C219" s="34" t="s">
        <v>121</v>
      </c>
      <c r="D219" s="8"/>
      <c r="E219" s="12" t="s">
        <v>63</v>
      </c>
      <c r="F219" s="13">
        <f t="shared" si="61"/>
        <v>67649.59999999999</v>
      </c>
      <c r="G219" s="13">
        <f t="shared" si="62"/>
        <v>44426.2</v>
      </c>
      <c r="H219" s="13">
        <f>68461.9-812.3</f>
        <v>67649.59999999999</v>
      </c>
      <c r="I219" s="13">
        <v>44426.2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76"/>
      <c r="Q219" s="76"/>
      <c r="R219" s="11"/>
    </row>
    <row r="220" spans="1:18" ht="18" customHeight="1">
      <c r="A220" s="81"/>
      <c r="B220" s="74"/>
      <c r="C220" s="34"/>
      <c r="D220" s="8"/>
      <c r="E220" s="12" t="s">
        <v>112</v>
      </c>
      <c r="F220" s="13">
        <f t="shared" si="61"/>
        <v>49335.9</v>
      </c>
      <c r="G220" s="13">
        <f t="shared" si="62"/>
        <v>50596.8</v>
      </c>
      <c r="H220" s="13">
        <v>49335.9</v>
      </c>
      <c r="I220" s="13">
        <v>50596.8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76"/>
      <c r="Q220" s="76"/>
      <c r="R220" s="11"/>
    </row>
    <row r="221" spans="1:18" ht="18" customHeight="1">
      <c r="A221" s="81"/>
      <c r="B221" s="74"/>
      <c r="C221" s="34"/>
      <c r="D221" s="8"/>
      <c r="E221" s="12" t="s">
        <v>113</v>
      </c>
      <c r="F221" s="13">
        <f t="shared" si="61"/>
        <v>49067.5</v>
      </c>
      <c r="G221" s="13">
        <f t="shared" si="62"/>
        <v>50346.8</v>
      </c>
      <c r="H221" s="13">
        <v>49067.5</v>
      </c>
      <c r="I221" s="13">
        <f>50596.8-250</f>
        <v>50346.8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76"/>
      <c r="Q221" s="76"/>
      <c r="R221" s="11"/>
    </row>
    <row r="222" spans="1:18" ht="18" customHeight="1">
      <c r="A222" s="81"/>
      <c r="B222" s="74"/>
      <c r="C222" s="34"/>
      <c r="D222" s="8"/>
      <c r="E222" s="12" t="s">
        <v>114</v>
      </c>
      <c r="F222" s="13">
        <f t="shared" si="61"/>
        <v>0</v>
      </c>
      <c r="G222" s="13">
        <f t="shared" si="62"/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76"/>
      <c r="Q222" s="76"/>
      <c r="R222" s="11"/>
    </row>
    <row r="223" spans="1:18" ht="18" customHeight="1">
      <c r="A223" s="81"/>
      <c r="B223" s="74"/>
      <c r="C223" s="34"/>
      <c r="D223" s="8"/>
      <c r="E223" s="12" t="s">
        <v>115</v>
      </c>
      <c r="F223" s="13">
        <f t="shared" si="61"/>
        <v>0</v>
      </c>
      <c r="G223" s="13">
        <f t="shared" si="62"/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76"/>
      <c r="Q223" s="76"/>
      <c r="R223" s="11"/>
    </row>
    <row r="224" spans="1:18" ht="18" customHeight="1">
      <c r="A224" s="82"/>
      <c r="B224" s="75"/>
      <c r="C224" s="35"/>
      <c r="D224" s="8"/>
      <c r="E224" s="12" t="s">
        <v>74</v>
      </c>
      <c r="F224" s="13">
        <f t="shared" si="61"/>
        <v>0</v>
      </c>
      <c r="G224" s="13">
        <f t="shared" si="62"/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76"/>
      <c r="Q224" s="76"/>
      <c r="R224" s="11"/>
    </row>
    <row r="225" spans="1:18" ht="18" customHeight="1">
      <c r="A225" s="80">
        <v>18</v>
      </c>
      <c r="B225" s="73" t="s">
        <v>118</v>
      </c>
      <c r="C225" s="73" t="s">
        <v>52</v>
      </c>
      <c r="D225" s="8"/>
      <c r="E225" s="9" t="s">
        <v>10</v>
      </c>
      <c r="F225" s="10">
        <f aca="true" t="shared" si="63" ref="F225:O225">SUM(F226:F236)</f>
        <v>16319</v>
      </c>
      <c r="G225" s="10">
        <f t="shared" si="63"/>
        <v>15571.119999999999</v>
      </c>
      <c r="H225" s="10">
        <f t="shared" si="63"/>
        <v>16319</v>
      </c>
      <c r="I225" s="10">
        <f t="shared" si="63"/>
        <v>15571.119999999999</v>
      </c>
      <c r="J225" s="10">
        <f t="shared" si="63"/>
        <v>0</v>
      </c>
      <c r="K225" s="10">
        <f t="shared" si="63"/>
        <v>0</v>
      </c>
      <c r="L225" s="10">
        <f t="shared" si="63"/>
        <v>0</v>
      </c>
      <c r="M225" s="10">
        <f t="shared" si="63"/>
        <v>0</v>
      </c>
      <c r="N225" s="10">
        <f t="shared" si="63"/>
        <v>0</v>
      </c>
      <c r="O225" s="10">
        <f t="shared" si="63"/>
        <v>0</v>
      </c>
      <c r="P225" s="76" t="s">
        <v>136</v>
      </c>
      <c r="Q225" s="76"/>
      <c r="R225" s="11"/>
    </row>
    <row r="226" spans="1:18" ht="18" customHeight="1">
      <c r="A226" s="81"/>
      <c r="B226" s="74"/>
      <c r="C226" s="74"/>
      <c r="D226" s="8"/>
      <c r="E226" s="12" t="s">
        <v>15</v>
      </c>
      <c r="F226" s="13">
        <f>H226+J226+L226+N226</f>
        <v>0</v>
      </c>
      <c r="G226" s="13">
        <f>I226+K226+M226+O226</f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76"/>
      <c r="Q226" s="76"/>
      <c r="R226" s="11"/>
    </row>
    <row r="227" spans="1:18" ht="18" customHeight="1">
      <c r="A227" s="81"/>
      <c r="B227" s="74"/>
      <c r="C227" s="74"/>
      <c r="D227" s="8"/>
      <c r="E227" s="12" t="s">
        <v>12</v>
      </c>
      <c r="F227" s="13">
        <f aca="true" t="shared" si="64" ref="F227:F236">H227+J227+L227+N227</f>
        <v>0</v>
      </c>
      <c r="G227" s="13">
        <f aca="true" t="shared" si="65" ref="G227:G236">I227+K227+M227+O227</f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76"/>
      <c r="Q227" s="76"/>
      <c r="R227" s="11"/>
    </row>
    <row r="228" spans="1:18" ht="18" customHeight="1">
      <c r="A228" s="81"/>
      <c r="B228" s="74"/>
      <c r="C228" s="74"/>
      <c r="D228" s="8"/>
      <c r="E228" s="12" t="s">
        <v>13</v>
      </c>
      <c r="F228" s="13">
        <f t="shared" si="64"/>
        <v>0</v>
      </c>
      <c r="G228" s="13">
        <f t="shared" si="65"/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76"/>
      <c r="Q228" s="76"/>
      <c r="R228" s="11"/>
    </row>
    <row r="229" spans="1:18" ht="18" customHeight="1">
      <c r="A229" s="81"/>
      <c r="B229" s="74"/>
      <c r="C229" s="74"/>
      <c r="D229" s="8"/>
      <c r="E229" s="12" t="s">
        <v>16</v>
      </c>
      <c r="F229" s="13">
        <f t="shared" si="64"/>
        <v>0</v>
      </c>
      <c r="G229" s="13">
        <f t="shared" si="65"/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76"/>
      <c r="Q229" s="76"/>
      <c r="R229" s="11"/>
    </row>
    <row r="230" spans="1:18" ht="18" customHeight="1">
      <c r="A230" s="81"/>
      <c r="B230" s="74"/>
      <c r="C230" s="74"/>
      <c r="D230" s="8"/>
      <c r="E230" s="12" t="s">
        <v>17</v>
      </c>
      <c r="F230" s="13">
        <f t="shared" si="64"/>
        <v>3500</v>
      </c>
      <c r="G230" s="13">
        <f t="shared" si="65"/>
        <v>3500</v>
      </c>
      <c r="H230" s="13">
        <v>3500</v>
      </c>
      <c r="I230" s="13">
        <v>3500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76"/>
      <c r="Q230" s="76"/>
      <c r="R230" s="11"/>
    </row>
    <row r="231" spans="1:18" ht="18" customHeight="1">
      <c r="A231" s="81"/>
      <c r="B231" s="74"/>
      <c r="C231" s="74"/>
      <c r="D231" s="8"/>
      <c r="E231" s="12" t="s">
        <v>63</v>
      </c>
      <c r="F231" s="13">
        <f t="shared" si="64"/>
        <v>4273</v>
      </c>
      <c r="G231" s="13">
        <f t="shared" si="65"/>
        <v>3525.12</v>
      </c>
      <c r="H231" s="13">
        <v>4273</v>
      </c>
      <c r="I231" s="13">
        <v>3525.12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76"/>
      <c r="Q231" s="76"/>
      <c r="R231" s="11"/>
    </row>
    <row r="232" spans="1:18" ht="18" customHeight="1">
      <c r="A232" s="81"/>
      <c r="B232" s="74"/>
      <c r="C232" s="74"/>
      <c r="D232" s="8"/>
      <c r="E232" s="12" t="s">
        <v>112</v>
      </c>
      <c r="F232" s="13">
        <f t="shared" si="64"/>
        <v>4273</v>
      </c>
      <c r="G232" s="13">
        <f t="shared" si="65"/>
        <v>4273</v>
      </c>
      <c r="H232" s="13">
        <v>4273</v>
      </c>
      <c r="I232" s="13">
        <v>4273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76"/>
      <c r="Q232" s="76"/>
      <c r="R232" s="11"/>
    </row>
    <row r="233" spans="1:18" ht="18" customHeight="1">
      <c r="A233" s="81"/>
      <c r="B233" s="74"/>
      <c r="C233" s="74"/>
      <c r="D233" s="8"/>
      <c r="E233" s="12" t="s">
        <v>113</v>
      </c>
      <c r="F233" s="13">
        <f t="shared" si="64"/>
        <v>4273</v>
      </c>
      <c r="G233" s="13">
        <f t="shared" si="65"/>
        <v>4273</v>
      </c>
      <c r="H233" s="13">
        <v>4273</v>
      </c>
      <c r="I233" s="13">
        <v>4273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76"/>
      <c r="Q233" s="76"/>
      <c r="R233" s="11"/>
    </row>
    <row r="234" spans="1:18" ht="18" customHeight="1">
      <c r="A234" s="81"/>
      <c r="B234" s="74"/>
      <c r="C234" s="74"/>
      <c r="D234" s="8"/>
      <c r="E234" s="12" t="s">
        <v>114</v>
      </c>
      <c r="F234" s="13">
        <f t="shared" si="64"/>
        <v>0</v>
      </c>
      <c r="G234" s="13">
        <f t="shared" si="65"/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76"/>
      <c r="Q234" s="76"/>
      <c r="R234" s="11"/>
    </row>
    <row r="235" spans="1:18" ht="18" customHeight="1">
      <c r="A235" s="81"/>
      <c r="B235" s="74"/>
      <c r="C235" s="74"/>
      <c r="D235" s="8"/>
      <c r="E235" s="12" t="s">
        <v>115</v>
      </c>
      <c r="F235" s="13">
        <f t="shared" si="64"/>
        <v>0</v>
      </c>
      <c r="G235" s="13">
        <f t="shared" si="65"/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76"/>
      <c r="Q235" s="76"/>
      <c r="R235" s="11"/>
    </row>
    <row r="236" spans="1:18" ht="18" customHeight="1">
      <c r="A236" s="82"/>
      <c r="B236" s="75"/>
      <c r="C236" s="75"/>
      <c r="D236" s="8"/>
      <c r="E236" s="12" t="s">
        <v>74</v>
      </c>
      <c r="F236" s="13">
        <f t="shared" si="64"/>
        <v>0</v>
      </c>
      <c r="G236" s="13">
        <f t="shared" si="65"/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76"/>
      <c r="Q236" s="76"/>
      <c r="R236" s="11"/>
    </row>
    <row r="237" spans="1:18" ht="18" customHeight="1">
      <c r="A237" s="80">
        <v>19</v>
      </c>
      <c r="B237" s="73" t="s">
        <v>125</v>
      </c>
      <c r="C237" s="33"/>
      <c r="D237" s="12"/>
      <c r="E237" s="9" t="s">
        <v>10</v>
      </c>
      <c r="F237" s="13">
        <f>SUM(F238:F248)</f>
        <v>5398.299999999999</v>
      </c>
      <c r="G237" s="13">
        <f aca="true" t="shared" si="66" ref="G237:O237">SUM(G238:G248)</f>
        <v>5398.299999999999</v>
      </c>
      <c r="H237" s="13">
        <f t="shared" si="66"/>
        <v>568.4</v>
      </c>
      <c r="I237" s="13">
        <f t="shared" si="66"/>
        <v>568.4</v>
      </c>
      <c r="J237" s="13">
        <f t="shared" si="66"/>
        <v>0</v>
      </c>
      <c r="K237" s="13">
        <f t="shared" si="66"/>
        <v>0</v>
      </c>
      <c r="L237" s="13">
        <f t="shared" si="66"/>
        <v>4829.9</v>
      </c>
      <c r="M237" s="13">
        <f t="shared" si="66"/>
        <v>4829.9</v>
      </c>
      <c r="N237" s="13">
        <f t="shared" si="66"/>
        <v>0</v>
      </c>
      <c r="O237" s="13">
        <f t="shared" si="66"/>
        <v>0</v>
      </c>
      <c r="P237" s="67" t="s">
        <v>136</v>
      </c>
      <c r="Q237" s="68"/>
      <c r="R237" s="11"/>
    </row>
    <row r="238" spans="1:18" ht="18" customHeight="1">
      <c r="A238" s="81"/>
      <c r="B238" s="74"/>
      <c r="C238" s="34"/>
      <c r="D238" s="12"/>
      <c r="E238" s="12" t="s">
        <v>15</v>
      </c>
      <c r="F238" s="13">
        <f>H238+J238+L238+N238</f>
        <v>0</v>
      </c>
      <c r="G238" s="13">
        <f>I238+K238+M238+O238</f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69"/>
      <c r="Q238" s="70"/>
      <c r="R238" s="11"/>
    </row>
    <row r="239" spans="1:18" ht="18" customHeight="1">
      <c r="A239" s="81"/>
      <c r="B239" s="74"/>
      <c r="C239" s="34"/>
      <c r="D239" s="12"/>
      <c r="E239" s="12" t="s">
        <v>12</v>
      </c>
      <c r="F239" s="13">
        <f aca="true" t="shared" si="67" ref="F239:F248">H239+J239+L239+N239</f>
        <v>0</v>
      </c>
      <c r="G239" s="13">
        <f aca="true" t="shared" si="68" ref="G239:G248">I239+K239+M239+O239</f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69"/>
      <c r="Q239" s="70"/>
      <c r="R239" s="11"/>
    </row>
    <row r="240" spans="1:18" ht="18" customHeight="1">
      <c r="A240" s="81"/>
      <c r="B240" s="74"/>
      <c r="C240" s="34"/>
      <c r="D240" s="12"/>
      <c r="E240" s="12" t="s">
        <v>13</v>
      </c>
      <c r="F240" s="13">
        <f t="shared" si="67"/>
        <v>0</v>
      </c>
      <c r="G240" s="13">
        <f t="shared" si="68"/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69"/>
      <c r="Q240" s="70"/>
      <c r="R240" s="11"/>
    </row>
    <row r="241" spans="1:18" ht="18" customHeight="1">
      <c r="A241" s="81"/>
      <c r="B241" s="74"/>
      <c r="C241" s="34"/>
      <c r="D241" s="12"/>
      <c r="E241" s="12" t="s">
        <v>16</v>
      </c>
      <c r="F241" s="13">
        <f t="shared" si="67"/>
        <v>0</v>
      </c>
      <c r="G241" s="13">
        <f t="shared" si="68"/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69"/>
      <c r="Q241" s="70"/>
      <c r="R241" s="11"/>
    </row>
    <row r="242" spans="1:18" ht="24.75" customHeight="1">
      <c r="A242" s="81"/>
      <c r="B242" s="74"/>
      <c r="C242" s="36" t="s">
        <v>126</v>
      </c>
      <c r="D242" s="12"/>
      <c r="E242" s="12" t="s">
        <v>17</v>
      </c>
      <c r="F242" s="13">
        <f t="shared" si="67"/>
        <v>5398.299999999999</v>
      </c>
      <c r="G242" s="13">
        <f t="shared" si="68"/>
        <v>5398.299999999999</v>
      </c>
      <c r="H242" s="13">
        <v>568.4</v>
      </c>
      <c r="I242" s="13">
        <v>568.4</v>
      </c>
      <c r="J242" s="13">
        <v>0</v>
      </c>
      <c r="K242" s="13">
        <v>0</v>
      </c>
      <c r="L242" s="13">
        <v>4829.9</v>
      </c>
      <c r="M242" s="13">
        <v>4829.9</v>
      </c>
      <c r="N242" s="13">
        <v>0</v>
      </c>
      <c r="O242" s="13">
        <v>0</v>
      </c>
      <c r="P242" s="69"/>
      <c r="Q242" s="70"/>
      <c r="R242" s="11"/>
    </row>
    <row r="243" spans="1:18" ht="18" customHeight="1">
      <c r="A243" s="81"/>
      <c r="B243" s="74"/>
      <c r="C243" s="36" t="s">
        <v>127</v>
      </c>
      <c r="D243" s="12"/>
      <c r="E243" s="12" t="s">
        <v>63</v>
      </c>
      <c r="F243" s="13">
        <f t="shared" si="67"/>
        <v>0</v>
      </c>
      <c r="G243" s="13">
        <f t="shared" si="68"/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69"/>
      <c r="Q243" s="70"/>
      <c r="R243" s="11"/>
    </row>
    <row r="244" spans="1:18" ht="18" customHeight="1">
      <c r="A244" s="81"/>
      <c r="B244" s="74"/>
      <c r="C244" s="34"/>
      <c r="D244" s="12"/>
      <c r="E244" s="12" t="s">
        <v>112</v>
      </c>
      <c r="F244" s="13">
        <f t="shared" si="67"/>
        <v>0</v>
      </c>
      <c r="G244" s="13">
        <f t="shared" si="68"/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69"/>
      <c r="Q244" s="70"/>
      <c r="R244" s="11"/>
    </row>
    <row r="245" spans="1:18" ht="18" customHeight="1">
      <c r="A245" s="81"/>
      <c r="B245" s="74"/>
      <c r="C245" s="34"/>
      <c r="D245" s="12"/>
      <c r="E245" s="12" t="s">
        <v>113</v>
      </c>
      <c r="F245" s="13">
        <f t="shared" si="67"/>
        <v>0</v>
      </c>
      <c r="G245" s="13">
        <f t="shared" si="68"/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69"/>
      <c r="Q245" s="70"/>
      <c r="R245" s="11"/>
    </row>
    <row r="246" spans="1:18" ht="18" customHeight="1">
      <c r="A246" s="81"/>
      <c r="B246" s="74"/>
      <c r="C246" s="34"/>
      <c r="D246" s="12"/>
      <c r="E246" s="12" t="s">
        <v>114</v>
      </c>
      <c r="F246" s="13">
        <f t="shared" si="67"/>
        <v>0</v>
      </c>
      <c r="G246" s="13">
        <f t="shared" si="68"/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69"/>
      <c r="Q246" s="70"/>
      <c r="R246" s="11"/>
    </row>
    <row r="247" spans="1:18" ht="18" customHeight="1">
      <c r="A247" s="81"/>
      <c r="B247" s="74"/>
      <c r="C247" s="34"/>
      <c r="D247" s="12"/>
      <c r="E247" s="12" t="s">
        <v>115</v>
      </c>
      <c r="F247" s="13">
        <f t="shared" si="67"/>
        <v>0</v>
      </c>
      <c r="G247" s="13">
        <f t="shared" si="68"/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69"/>
      <c r="Q247" s="70"/>
      <c r="R247" s="11"/>
    </row>
    <row r="248" spans="1:18" ht="18" customHeight="1">
      <c r="A248" s="82"/>
      <c r="B248" s="75"/>
      <c r="C248" s="35"/>
      <c r="D248" s="12"/>
      <c r="E248" s="12" t="s">
        <v>74</v>
      </c>
      <c r="F248" s="13">
        <f t="shared" si="67"/>
        <v>0</v>
      </c>
      <c r="G248" s="13">
        <f t="shared" si="68"/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71"/>
      <c r="Q248" s="72"/>
      <c r="R248" s="11"/>
    </row>
    <row r="249" spans="1:32" ht="18" customHeight="1">
      <c r="A249" s="120"/>
      <c r="B249" s="76" t="s">
        <v>40</v>
      </c>
      <c r="C249" s="76"/>
      <c r="D249" s="12"/>
      <c r="E249" s="28" t="s">
        <v>10</v>
      </c>
      <c r="F249" s="10">
        <f aca="true" t="shared" si="69" ref="F249:O249">SUM(F250:F260)</f>
        <v>611440.7999999999</v>
      </c>
      <c r="G249" s="10">
        <f t="shared" si="69"/>
        <v>406689.12793</v>
      </c>
      <c r="H249" s="10">
        <f t="shared" si="69"/>
        <v>603610.9</v>
      </c>
      <c r="I249" s="10">
        <f t="shared" si="69"/>
        <v>392515.302</v>
      </c>
      <c r="J249" s="10">
        <f t="shared" si="69"/>
        <v>0</v>
      </c>
      <c r="K249" s="10">
        <f t="shared" si="69"/>
        <v>0</v>
      </c>
      <c r="L249" s="10">
        <f t="shared" si="69"/>
        <v>7829.9</v>
      </c>
      <c r="M249" s="10">
        <f t="shared" si="69"/>
        <v>7829.9</v>
      </c>
      <c r="N249" s="10">
        <f t="shared" si="69"/>
        <v>0</v>
      </c>
      <c r="O249" s="10">
        <f t="shared" si="69"/>
        <v>0</v>
      </c>
      <c r="P249" s="67"/>
      <c r="Q249" s="68"/>
      <c r="R249" s="11"/>
      <c r="AF249" s="2" t="s">
        <v>100</v>
      </c>
    </row>
    <row r="250" spans="1:33" ht="18" customHeight="1">
      <c r="A250" s="120"/>
      <c r="B250" s="76"/>
      <c r="C250" s="76"/>
      <c r="D250" s="12"/>
      <c r="E250" s="8" t="s">
        <v>15</v>
      </c>
      <c r="F250" s="13">
        <f>H250+J250+L250+N250</f>
        <v>65034.9</v>
      </c>
      <c r="G250" s="13">
        <f aca="true" t="shared" si="70" ref="G250:O250">G22+G34+G46+G58+G70+G82+G94+G106+G130+G142+G154+G166+G178+G190+G202+G118+G214+G226+G238</f>
        <v>12276.3</v>
      </c>
      <c r="H250" s="13">
        <f t="shared" si="70"/>
        <v>62034.9</v>
      </c>
      <c r="I250" s="13">
        <f t="shared" si="70"/>
        <v>9276.3</v>
      </c>
      <c r="J250" s="13">
        <f t="shared" si="70"/>
        <v>0</v>
      </c>
      <c r="K250" s="13">
        <f t="shared" si="70"/>
        <v>0</v>
      </c>
      <c r="L250" s="13">
        <f t="shared" si="70"/>
        <v>3000</v>
      </c>
      <c r="M250" s="13">
        <f t="shared" si="70"/>
        <v>3000</v>
      </c>
      <c r="N250" s="13">
        <f t="shared" si="70"/>
        <v>0</v>
      </c>
      <c r="O250" s="13">
        <f t="shared" si="70"/>
        <v>0</v>
      </c>
      <c r="P250" s="69"/>
      <c r="Q250" s="70"/>
      <c r="R250" s="11"/>
      <c r="AB250" s="11">
        <f>AB24+AB39+AB84+AB97+AB183+AB192+AB205</f>
        <v>18420102.369999997</v>
      </c>
      <c r="AE250" s="11">
        <f>SUM(AE24+AE39+AE84+AE97+AE183+AE192+AE205)</f>
        <v>16569979.9</v>
      </c>
      <c r="AF250" s="11">
        <f>AB250-AE250</f>
        <v>1850122.469999997</v>
      </c>
      <c r="AG250" s="11"/>
    </row>
    <row r="251" spans="1:28" ht="18" customHeight="1">
      <c r="A251" s="120"/>
      <c r="B251" s="76"/>
      <c r="C251" s="76"/>
      <c r="D251" s="12"/>
      <c r="E251" s="8" t="s">
        <v>12</v>
      </c>
      <c r="F251" s="13">
        <f aca="true" t="shared" si="71" ref="F251:F260">H251+J251+L251+N251</f>
        <v>72071.1</v>
      </c>
      <c r="G251" s="13">
        <f aca="true" t="shared" si="72" ref="G251:O251">G23+G35+G47+G59+G71+G83+G95+G107+G131+G143+G155+G167+G179+G191+G203+G119+G215+G227+G239</f>
        <v>26383.899999999994</v>
      </c>
      <c r="H251" s="13">
        <f t="shared" si="72"/>
        <v>72071.1</v>
      </c>
      <c r="I251" s="13">
        <f t="shared" si="72"/>
        <v>26383.899999999994</v>
      </c>
      <c r="J251" s="13">
        <f t="shared" si="72"/>
        <v>0</v>
      </c>
      <c r="K251" s="13">
        <f t="shared" si="72"/>
        <v>0</v>
      </c>
      <c r="L251" s="13">
        <f t="shared" si="72"/>
        <v>0</v>
      </c>
      <c r="M251" s="13">
        <f t="shared" si="72"/>
        <v>0</v>
      </c>
      <c r="N251" s="13">
        <f t="shared" si="72"/>
        <v>0</v>
      </c>
      <c r="O251" s="13">
        <f t="shared" si="72"/>
        <v>0</v>
      </c>
      <c r="P251" s="69"/>
      <c r="Q251" s="70"/>
      <c r="R251" s="14"/>
      <c r="S251" s="14" t="s">
        <v>75</v>
      </c>
      <c r="T251" s="14" t="s">
        <v>76</v>
      </c>
      <c r="U251" s="14" t="s">
        <v>77</v>
      </c>
      <c r="V251" s="14" t="s">
        <v>78</v>
      </c>
      <c r="W251" s="14" t="s">
        <v>79</v>
      </c>
      <c r="X251" s="14" t="s">
        <v>80</v>
      </c>
      <c r="Y251" s="14" t="s">
        <v>81</v>
      </c>
      <c r="Z251" s="14" t="s">
        <v>82</v>
      </c>
      <c r="AA251" s="14" t="s">
        <v>83</v>
      </c>
      <c r="AB251" s="14" t="s">
        <v>84</v>
      </c>
    </row>
    <row r="252" spans="1:32" ht="18" customHeight="1">
      <c r="A252" s="120"/>
      <c r="B252" s="76"/>
      <c r="C252" s="76"/>
      <c r="D252" s="12"/>
      <c r="E252" s="8" t="s">
        <v>13</v>
      </c>
      <c r="F252" s="13">
        <f t="shared" si="71"/>
        <v>70729.3</v>
      </c>
      <c r="G252" s="13">
        <f aca="true" t="shared" si="73" ref="G252:O252">G24+G36+G48+G60+G72+G84+G96+G108+G132+G144+G156+G168+G180+G192+G204+G120+G216+G228+G240</f>
        <v>20105.5</v>
      </c>
      <c r="H252" s="13">
        <f t="shared" si="73"/>
        <v>70729.3</v>
      </c>
      <c r="I252" s="13">
        <f t="shared" si="73"/>
        <v>20105.5</v>
      </c>
      <c r="J252" s="13">
        <f t="shared" si="73"/>
        <v>0</v>
      </c>
      <c r="K252" s="13">
        <f t="shared" si="73"/>
        <v>0</v>
      </c>
      <c r="L252" s="13">
        <f t="shared" si="73"/>
        <v>0</v>
      </c>
      <c r="M252" s="13">
        <f t="shared" si="73"/>
        <v>0</v>
      </c>
      <c r="N252" s="13">
        <f t="shared" si="73"/>
        <v>0</v>
      </c>
      <c r="O252" s="13">
        <f t="shared" si="73"/>
        <v>0</v>
      </c>
      <c r="P252" s="69"/>
      <c r="Q252" s="70"/>
      <c r="R252" s="16"/>
      <c r="S252" s="16" t="s">
        <v>87</v>
      </c>
      <c r="T252" s="16" t="s">
        <v>88</v>
      </c>
      <c r="U252" s="16" t="s">
        <v>89</v>
      </c>
      <c r="V252" s="16" t="s">
        <v>90</v>
      </c>
      <c r="W252" s="16" t="s">
        <v>91</v>
      </c>
      <c r="X252" s="16" t="s">
        <v>92</v>
      </c>
      <c r="Y252" s="16" t="s">
        <v>93</v>
      </c>
      <c r="Z252" s="16" t="s">
        <v>94</v>
      </c>
      <c r="AA252" s="16" t="s">
        <v>95</v>
      </c>
      <c r="AB252" s="17">
        <f>AB23+AB35+AB71+AB83+AB95+AB119+AB180+AB191+AB203</f>
        <v>263250</v>
      </c>
      <c r="AE252" s="11">
        <f>AE23+AE35+AE71+AE83+AE95+AE119+AE180+AE191+AE203</f>
        <v>263250</v>
      </c>
      <c r="AF252" s="11">
        <f>AB252-AE252</f>
        <v>0</v>
      </c>
    </row>
    <row r="253" spans="1:34" ht="18" customHeight="1">
      <c r="A253" s="120"/>
      <c r="B253" s="76"/>
      <c r="C253" s="76"/>
      <c r="D253" s="12"/>
      <c r="E253" s="8" t="s">
        <v>16</v>
      </c>
      <c r="F253" s="13">
        <f t="shared" si="71"/>
        <v>51148.799999999996</v>
      </c>
      <c r="G253" s="13">
        <f aca="true" t="shared" si="74" ref="G253:O253">G25+G37+G49+G61+G73+G85+G97+G109+G133+G145+G157+G169+G181+G193+G205+G121+G217+G229+G241</f>
        <v>22175</v>
      </c>
      <c r="H253" s="13">
        <f t="shared" si="74"/>
        <v>51148.799999999996</v>
      </c>
      <c r="I253" s="13">
        <f t="shared" si="74"/>
        <v>22175</v>
      </c>
      <c r="J253" s="13">
        <f t="shared" si="74"/>
        <v>0</v>
      </c>
      <c r="K253" s="13">
        <f t="shared" si="74"/>
        <v>0</v>
      </c>
      <c r="L253" s="13">
        <f t="shared" si="74"/>
        <v>0</v>
      </c>
      <c r="M253" s="13">
        <f t="shared" si="74"/>
        <v>0</v>
      </c>
      <c r="N253" s="13">
        <f t="shared" si="74"/>
        <v>0</v>
      </c>
      <c r="O253" s="13">
        <f t="shared" si="74"/>
        <v>0</v>
      </c>
      <c r="P253" s="69"/>
      <c r="Q253" s="70"/>
      <c r="R253" s="16"/>
      <c r="S253" s="16" t="s">
        <v>87</v>
      </c>
      <c r="T253" s="16" t="s">
        <v>88</v>
      </c>
      <c r="U253" s="16" t="s">
        <v>96</v>
      </c>
      <c r="V253" s="16" t="s">
        <v>90</v>
      </c>
      <c r="W253" s="16" t="s">
        <v>91</v>
      </c>
      <c r="X253" s="16" t="s">
        <v>97</v>
      </c>
      <c r="Y253" s="16" t="s">
        <v>93</v>
      </c>
      <c r="Z253" s="16" t="s">
        <v>94</v>
      </c>
      <c r="AA253" s="16" t="s">
        <v>95</v>
      </c>
      <c r="AB253" s="17">
        <f>AB24+AB36+AB72+AB84+AB96+AB120+AB181+AB192+AB204</f>
        <v>9007520.59</v>
      </c>
      <c r="AE253" s="11">
        <f>AE24+AE36+AE72+AE84+AE96+AE120+AE181+AE192+AE204</f>
        <v>8350728.1</v>
      </c>
      <c r="AF253" s="11">
        <f>AB253-AE253</f>
        <v>656792.4900000002</v>
      </c>
      <c r="AG253" s="2">
        <v>656792.49</v>
      </c>
      <c r="AH253" s="11">
        <f>AF253-AG253</f>
        <v>0</v>
      </c>
    </row>
    <row r="254" spans="1:33" ht="18" customHeight="1">
      <c r="A254" s="120"/>
      <c r="B254" s="76"/>
      <c r="C254" s="76"/>
      <c r="D254" s="12"/>
      <c r="E254" s="8" t="s">
        <v>17</v>
      </c>
      <c r="F254" s="13">
        <f t="shared" si="71"/>
        <v>57687.6</v>
      </c>
      <c r="G254" s="13">
        <f aca="true" t="shared" si="75" ref="G254:O254">G26+G38+G50+G62+G74+G86+G98+G110+G134+G146+G158+G170+G182+G194+G206+G122+G218+G230+G242</f>
        <v>46269.399999999994</v>
      </c>
      <c r="H254" s="13">
        <f t="shared" si="75"/>
        <v>52857.7</v>
      </c>
      <c r="I254" s="13">
        <v>41439.5</v>
      </c>
      <c r="J254" s="13">
        <f t="shared" si="75"/>
        <v>0</v>
      </c>
      <c r="K254" s="13">
        <f t="shared" si="75"/>
        <v>0</v>
      </c>
      <c r="L254" s="13">
        <f t="shared" si="75"/>
        <v>4829.9</v>
      </c>
      <c r="M254" s="13">
        <f t="shared" si="75"/>
        <v>4829.9</v>
      </c>
      <c r="N254" s="13">
        <f t="shared" si="75"/>
        <v>0</v>
      </c>
      <c r="O254" s="13">
        <f t="shared" si="75"/>
        <v>0</v>
      </c>
      <c r="P254" s="69"/>
      <c r="Q254" s="70"/>
      <c r="R254" s="16"/>
      <c r="S254" s="16" t="s">
        <v>87</v>
      </c>
      <c r="T254" s="16" t="s">
        <v>88</v>
      </c>
      <c r="U254" s="16" t="s">
        <v>96</v>
      </c>
      <c r="V254" s="16" t="s">
        <v>90</v>
      </c>
      <c r="W254" s="16" t="s">
        <v>98</v>
      </c>
      <c r="X254" s="16" t="s">
        <v>97</v>
      </c>
      <c r="Y254" s="16" t="s">
        <v>93</v>
      </c>
      <c r="Z254" s="16" t="s">
        <v>94</v>
      </c>
      <c r="AA254" s="16" t="s">
        <v>95</v>
      </c>
      <c r="AB254" s="17">
        <f>AB25+AB37+AB73+AB85+AB97+AB121+AB182+AB193+AB205</f>
        <v>3965175.78</v>
      </c>
      <c r="AE254" s="11">
        <f>AE25+AE37+AE73+AE85+AE97+AE121+AE182+AE193+AE205</f>
        <v>3713163.8</v>
      </c>
      <c r="AF254" s="11">
        <f>AB254-AE254</f>
        <v>252011.97999999998</v>
      </c>
      <c r="AG254" s="2">
        <v>252011.98</v>
      </c>
    </row>
    <row r="255" spans="1:33" ht="18" customHeight="1">
      <c r="A255" s="120"/>
      <c r="B255" s="76"/>
      <c r="C255" s="76"/>
      <c r="D255" s="12"/>
      <c r="E255" s="8" t="s">
        <v>63</v>
      </c>
      <c r="F255" s="13">
        <f t="shared" si="71"/>
        <v>87221.5</v>
      </c>
      <c r="G255" s="13">
        <f aca="true" t="shared" si="76" ref="G255:O255">G27+G39+G51+G63+G75+G87+G99+G111+G135+G147+G159+G171+G183+G195+G207+G123+G219+G231+G243</f>
        <v>55698.50793</v>
      </c>
      <c r="H255" s="13">
        <f t="shared" si="76"/>
        <v>87221.5</v>
      </c>
      <c r="I255" s="13">
        <f t="shared" si="76"/>
        <v>55698.481999999996</v>
      </c>
      <c r="J255" s="13">
        <f t="shared" si="76"/>
        <v>0</v>
      </c>
      <c r="K255" s="13">
        <f t="shared" si="76"/>
        <v>0</v>
      </c>
      <c r="L255" s="13">
        <f t="shared" si="76"/>
        <v>0</v>
      </c>
      <c r="M255" s="13">
        <f t="shared" si="76"/>
        <v>0</v>
      </c>
      <c r="N255" s="13">
        <f t="shared" si="76"/>
        <v>0</v>
      </c>
      <c r="O255" s="13">
        <f t="shared" si="76"/>
        <v>0</v>
      </c>
      <c r="P255" s="69"/>
      <c r="Q255" s="70"/>
      <c r="R255" s="16"/>
      <c r="S255" s="16" t="s">
        <v>87</v>
      </c>
      <c r="T255" s="16" t="s">
        <v>88</v>
      </c>
      <c r="U255" s="16" t="s">
        <v>99</v>
      </c>
      <c r="V255" s="16" t="s">
        <v>90</v>
      </c>
      <c r="W255" s="16" t="s">
        <v>91</v>
      </c>
      <c r="X255" s="16" t="s">
        <v>97</v>
      </c>
      <c r="Y255" s="16" t="s">
        <v>93</v>
      </c>
      <c r="Z255" s="16" t="s">
        <v>94</v>
      </c>
      <c r="AA255" s="16" t="s">
        <v>95</v>
      </c>
      <c r="AB255" s="17">
        <f>AB26+AB38+AB74+AB86+AB98+AB122+AB183+AB194+AB206</f>
        <v>5184156</v>
      </c>
      <c r="AE255" s="11">
        <f>AE26+AE38+AE74+AE86+AE98+AE122+AE183+AE194+AE206</f>
        <v>4242838</v>
      </c>
      <c r="AF255" s="11">
        <f>AB255-AE255</f>
        <v>941318</v>
      </c>
      <c r="AG255" s="2">
        <v>941318</v>
      </c>
    </row>
    <row r="256" spans="1:32" ht="18" customHeight="1">
      <c r="A256" s="120"/>
      <c r="B256" s="76"/>
      <c r="C256" s="76"/>
      <c r="D256" s="37"/>
      <c r="E256" s="8" t="s">
        <v>112</v>
      </c>
      <c r="F256" s="13">
        <f t="shared" si="71"/>
        <v>68907.8</v>
      </c>
      <c r="G256" s="13">
        <f aca="true" t="shared" si="77" ref="G256:O256">G28+G40+G52+G64+G76+G88+G100+G112+G136+G148+G160+G172+G184+G196+G208+G124+G220+G232+G244</f>
        <v>66167.32</v>
      </c>
      <c r="H256" s="13">
        <f>H28+H40+H52+H64+H76+H88+H100+H112+H124+H136+H148+H160+H172+H184+H196+H208+H220+H232+H244</f>
        <v>68907.8</v>
      </c>
      <c r="I256" s="13">
        <f t="shared" si="77"/>
        <v>66167.32</v>
      </c>
      <c r="J256" s="13">
        <f t="shared" si="77"/>
        <v>0</v>
      </c>
      <c r="K256" s="13">
        <f t="shared" si="77"/>
        <v>0</v>
      </c>
      <c r="L256" s="13">
        <f t="shared" si="77"/>
        <v>0</v>
      </c>
      <c r="M256" s="13">
        <f t="shared" si="77"/>
        <v>0</v>
      </c>
      <c r="N256" s="13">
        <f t="shared" si="77"/>
        <v>0</v>
      </c>
      <c r="O256" s="13">
        <f t="shared" si="77"/>
        <v>0</v>
      </c>
      <c r="P256" s="69"/>
      <c r="Q256" s="70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9"/>
      <c r="AE256" s="11"/>
      <c r="AF256" s="11"/>
    </row>
    <row r="257" spans="1:32" ht="18" customHeight="1">
      <c r="A257" s="120"/>
      <c r="B257" s="76"/>
      <c r="C257" s="76"/>
      <c r="D257" s="37"/>
      <c r="E257" s="8" t="s">
        <v>113</v>
      </c>
      <c r="F257" s="13">
        <f t="shared" si="71"/>
        <v>68639.8</v>
      </c>
      <c r="G257" s="13">
        <f aca="true" t="shared" si="78" ref="G257:O257">G29+G41+G53+G65+G77+G89+G101+G113+G137+G149+G161+G173+G185+G197+G209+G125+G221+G233+G245</f>
        <v>87613.20000000001</v>
      </c>
      <c r="H257" s="13">
        <f t="shared" si="78"/>
        <v>68639.8</v>
      </c>
      <c r="I257" s="13">
        <f t="shared" si="78"/>
        <v>87613.20000000001</v>
      </c>
      <c r="J257" s="13">
        <f t="shared" si="78"/>
        <v>0</v>
      </c>
      <c r="K257" s="13">
        <f t="shared" si="78"/>
        <v>0</v>
      </c>
      <c r="L257" s="13">
        <f t="shared" si="78"/>
        <v>0</v>
      </c>
      <c r="M257" s="13">
        <f t="shared" si="78"/>
        <v>0</v>
      </c>
      <c r="N257" s="13">
        <f t="shared" si="78"/>
        <v>0</v>
      </c>
      <c r="O257" s="13">
        <f t="shared" si="78"/>
        <v>0</v>
      </c>
      <c r="P257" s="69"/>
      <c r="Q257" s="70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9"/>
      <c r="AE257" s="11"/>
      <c r="AF257" s="11"/>
    </row>
    <row r="258" spans="1:32" ht="18" customHeight="1">
      <c r="A258" s="120"/>
      <c r="B258" s="76"/>
      <c r="C258" s="76"/>
      <c r="D258" s="37"/>
      <c r="E258" s="8" t="s">
        <v>114</v>
      </c>
      <c r="F258" s="13">
        <f t="shared" si="71"/>
        <v>25000</v>
      </c>
      <c r="G258" s="13">
        <f aca="true" t="shared" si="79" ref="G258:O258">G30+G42+G54+G66+G78+G90+G102+G114+G138+G150+G162+G174+G186+G198+G210+G126+G222+G234+G246</f>
        <v>25000</v>
      </c>
      <c r="H258" s="13">
        <f t="shared" si="79"/>
        <v>25000</v>
      </c>
      <c r="I258" s="13">
        <f t="shared" si="79"/>
        <v>18656.1</v>
      </c>
      <c r="J258" s="13">
        <f t="shared" si="79"/>
        <v>0</v>
      </c>
      <c r="K258" s="13">
        <f t="shared" si="79"/>
        <v>0</v>
      </c>
      <c r="L258" s="13">
        <f t="shared" si="79"/>
        <v>0</v>
      </c>
      <c r="M258" s="13">
        <f t="shared" si="79"/>
        <v>0</v>
      </c>
      <c r="N258" s="13">
        <f t="shared" si="79"/>
        <v>0</v>
      </c>
      <c r="O258" s="13">
        <f t="shared" si="79"/>
        <v>0</v>
      </c>
      <c r="P258" s="69"/>
      <c r="Q258" s="70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9"/>
      <c r="AE258" s="11"/>
      <c r="AF258" s="11"/>
    </row>
    <row r="259" spans="1:32" ht="18" customHeight="1">
      <c r="A259" s="120"/>
      <c r="B259" s="76"/>
      <c r="C259" s="76"/>
      <c r="D259" s="37"/>
      <c r="E259" s="8" t="s">
        <v>115</v>
      </c>
      <c r="F259" s="13">
        <f t="shared" si="71"/>
        <v>10000</v>
      </c>
      <c r="G259" s="13">
        <f aca="true" t="shared" si="80" ref="G259:O259">G31+G43+G55+G67+G79+G91+G103+G115+G139+G151+G163+G175+G187+G199+G211+G127+G223+G235+G247</f>
        <v>10000</v>
      </c>
      <c r="H259" s="13">
        <f t="shared" si="80"/>
        <v>10000</v>
      </c>
      <c r="I259" s="13">
        <f t="shared" si="80"/>
        <v>10000</v>
      </c>
      <c r="J259" s="13">
        <f t="shared" si="80"/>
        <v>0</v>
      </c>
      <c r="K259" s="13">
        <f t="shared" si="80"/>
        <v>0</v>
      </c>
      <c r="L259" s="13">
        <f t="shared" si="80"/>
        <v>0</v>
      </c>
      <c r="M259" s="13">
        <f t="shared" si="80"/>
        <v>0</v>
      </c>
      <c r="N259" s="13">
        <f t="shared" si="80"/>
        <v>0</v>
      </c>
      <c r="O259" s="13">
        <f t="shared" si="80"/>
        <v>0</v>
      </c>
      <c r="P259" s="69"/>
      <c r="Q259" s="70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9"/>
      <c r="AE259" s="11"/>
      <c r="AF259" s="11"/>
    </row>
    <row r="260" spans="1:32" ht="18" customHeight="1">
      <c r="A260" s="120"/>
      <c r="B260" s="76"/>
      <c r="C260" s="76"/>
      <c r="D260" s="37"/>
      <c r="E260" s="8" t="s">
        <v>74</v>
      </c>
      <c r="F260" s="13">
        <f t="shared" si="71"/>
        <v>35000</v>
      </c>
      <c r="G260" s="13">
        <f aca="true" t="shared" si="81" ref="G260:O260">G32+G44+G56+G68+G80+G92+G104+G116+G140+G152+G164+G176+G188+G200+G212+G128+G224+G236+G248</f>
        <v>35000</v>
      </c>
      <c r="H260" s="13">
        <f t="shared" si="81"/>
        <v>35000</v>
      </c>
      <c r="I260" s="13">
        <f t="shared" si="81"/>
        <v>35000</v>
      </c>
      <c r="J260" s="13">
        <f t="shared" si="81"/>
        <v>0</v>
      </c>
      <c r="K260" s="13">
        <f t="shared" si="81"/>
        <v>0</v>
      </c>
      <c r="L260" s="13">
        <f t="shared" si="81"/>
        <v>0</v>
      </c>
      <c r="M260" s="13">
        <f t="shared" si="81"/>
        <v>0</v>
      </c>
      <c r="N260" s="13">
        <f t="shared" si="81"/>
        <v>0</v>
      </c>
      <c r="O260" s="13">
        <f t="shared" si="81"/>
        <v>0</v>
      </c>
      <c r="P260" s="71"/>
      <c r="Q260" s="72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9"/>
      <c r="AE260" s="11"/>
      <c r="AF260" s="11"/>
    </row>
    <row r="261" spans="1:18" ht="13.5">
      <c r="A261" s="77" t="s">
        <v>41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9"/>
      <c r="R261" s="11"/>
    </row>
    <row r="262" spans="1:28" ht="18" customHeight="1">
      <c r="A262" s="80">
        <v>20</v>
      </c>
      <c r="B262" s="73" t="s">
        <v>23</v>
      </c>
      <c r="C262" s="73" t="s">
        <v>52</v>
      </c>
      <c r="D262" s="8"/>
      <c r="E262" s="9" t="s">
        <v>10</v>
      </c>
      <c r="F262" s="10">
        <f aca="true" t="shared" si="82" ref="F262:O262">SUM(F263:F273)</f>
        <v>297268.89999999997</v>
      </c>
      <c r="G262" s="10">
        <f t="shared" si="82"/>
        <v>107349.51399999998</v>
      </c>
      <c r="H262" s="10">
        <f t="shared" si="82"/>
        <v>297268.89999999997</v>
      </c>
      <c r="I262" s="10">
        <f t="shared" si="82"/>
        <v>107349.51399999998</v>
      </c>
      <c r="J262" s="10">
        <f t="shared" si="82"/>
        <v>0</v>
      </c>
      <c r="K262" s="10">
        <f t="shared" si="82"/>
        <v>0</v>
      </c>
      <c r="L262" s="10">
        <f t="shared" si="82"/>
        <v>0</v>
      </c>
      <c r="M262" s="10">
        <f t="shared" si="82"/>
        <v>0</v>
      </c>
      <c r="N262" s="10">
        <f t="shared" si="82"/>
        <v>0</v>
      </c>
      <c r="O262" s="10">
        <f t="shared" si="82"/>
        <v>0</v>
      </c>
      <c r="P262" s="67" t="s">
        <v>64</v>
      </c>
      <c r="Q262" s="68"/>
      <c r="R262" s="11"/>
      <c r="T262" s="119"/>
      <c r="U262" s="119"/>
      <c r="V262" s="119"/>
      <c r="W262" s="119"/>
      <c r="X262" s="119"/>
      <c r="Y262" s="119"/>
      <c r="Z262" s="119"/>
      <c r="AA262" s="119"/>
      <c r="AB262" s="119"/>
    </row>
    <row r="263" spans="1:18" ht="18" customHeight="1">
      <c r="A263" s="81"/>
      <c r="B263" s="74"/>
      <c r="C263" s="74"/>
      <c r="D263" s="8" t="s">
        <v>20</v>
      </c>
      <c r="E263" s="12" t="s">
        <v>15</v>
      </c>
      <c r="F263" s="13">
        <f aca="true" t="shared" si="83" ref="F263:G273">H263+J263+L263+N263</f>
        <v>25303.9</v>
      </c>
      <c r="G263" s="13">
        <f t="shared" si="83"/>
        <v>19340</v>
      </c>
      <c r="H263" s="13">
        <v>25303.9</v>
      </c>
      <c r="I263" s="13">
        <v>19340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69"/>
      <c r="Q263" s="70"/>
      <c r="R263" s="11"/>
    </row>
    <row r="264" spans="1:34" ht="27.75" customHeight="1">
      <c r="A264" s="81"/>
      <c r="B264" s="74"/>
      <c r="C264" s="74"/>
      <c r="D264" s="8"/>
      <c r="E264" s="12" t="s">
        <v>12</v>
      </c>
      <c r="F264" s="13">
        <f t="shared" si="83"/>
        <v>27977.3</v>
      </c>
      <c r="G264" s="13">
        <f t="shared" si="83"/>
        <v>19168.1</v>
      </c>
      <c r="H264" s="13">
        <v>27977.3</v>
      </c>
      <c r="I264" s="13">
        <v>19168.1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69"/>
      <c r="Q264" s="70"/>
      <c r="R264" s="14"/>
      <c r="S264" s="14" t="s">
        <v>75</v>
      </c>
      <c r="T264" s="14" t="s">
        <v>76</v>
      </c>
      <c r="U264" s="14" t="s">
        <v>77</v>
      </c>
      <c r="V264" s="14" t="s">
        <v>78</v>
      </c>
      <c r="W264" s="14" t="s">
        <v>79</v>
      </c>
      <c r="X264" s="14" t="s">
        <v>80</v>
      </c>
      <c r="Y264" s="14" t="s">
        <v>81</v>
      </c>
      <c r="Z264" s="14" t="s">
        <v>82</v>
      </c>
      <c r="AA264" s="14" t="s">
        <v>83</v>
      </c>
      <c r="AB264" s="14" t="s">
        <v>84</v>
      </c>
      <c r="AC264" s="14"/>
      <c r="AD264" s="14"/>
      <c r="AE264" s="14" t="s">
        <v>107</v>
      </c>
      <c r="AF264" s="14" t="s">
        <v>108</v>
      </c>
      <c r="AG264" s="14" t="s">
        <v>109</v>
      </c>
      <c r="AH264" s="38" t="s">
        <v>110</v>
      </c>
    </row>
    <row r="265" spans="1:33" ht="18" customHeight="1">
      <c r="A265" s="81"/>
      <c r="B265" s="74"/>
      <c r="C265" s="74"/>
      <c r="D265" s="8"/>
      <c r="E265" s="12" t="s">
        <v>13</v>
      </c>
      <c r="F265" s="13">
        <f t="shared" si="83"/>
        <v>30933.1</v>
      </c>
      <c r="G265" s="13">
        <f>I265+K265+M265+O265</f>
        <v>17477.3</v>
      </c>
      <c r="H265" s="13">
        <v>30933.1</v>
      </c>
      <c r="I265" s="13">
        <f>17478.8-1.5</f>
        <v>17477.3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69"/>
      <c r="Q265" s="70"/>
      <c r="R265" s="16"/>
      <c r="S265" s="16" t="s">
        <v>87</v>
      </c>
      <c r="T265" s="16" t="s">
        <v>88</v>
      </c>
      <c r="U265" s="16" t="s">
        <v>89</v>
      </c>
      <c r="V265" s="16" t="s">
        <v>90</v>
      </c>
      <c r="W265" s="16" t="s">
        <v>91</v>
      </c>
      <c r="X265" s="16" t="s">
        <v>92</v>
      </c>
      <c r="Y265" s="16" t="s">
        <v>93</v>
      </c>
      <c r="Z265" s="16" t="s">
        <v>94</v>
      </c>
      <c r="AA265" s="16" t="s">
        <v>95</v>
      </c>
      <c r="AB265" s="17">
        <f>AB23+AB35+AB71+AB83+AB95+AB119+AB180+AB191+AB203</f>
        <v>263250</v>
      </c>
      <c r="AC265" s="17"/>
      <c r="AD265" s="17"/>
      <c r="AE265" s="18">
        <f>AE23+AE35+AE71+AE83+AE95+AE119+AE180+AE191+AE203</f>
        <v>263250</v>
      </c>
      <c r="AF265" s="18">
        <f>AB265-AE265</f>
        <v>0</v>
      </c>
      <c r="AG265" s="18"/>
    </row>
    <row r="266" spans="1:42" ht="18" customHeight="1">
      <c r="A266" s="81"/>
      <c r="B266" s="74"/>
      <c r="C266" s="74"/>
      <c r="D266" s="8"/>
      <c r="E266" s="12" t="s">
        <v>16</v>
      </c>
      <c r="F266" s="13">
        <f t="shared" si="83"/>
        <v>34136.2</v>
      </c>
      <c r="G266" s="13">
        <f t="shared" si="83"/>
        <v>20131.2</v>
      </c>
      <c r="H266" s="13">
        <v>34136.2</v>
      </c>
      <c r="I266" s="13">
        <v>20131.2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69"/>
      <c r="Q266" s="70"/>
      <c r="R266" s="16"/>
      <c r="S266" s="16" t="s">
        <v>87</v>
      </c>
      <c r="T266" s="16" t="s">
        <v>88</v>
      </c>
      <c r="U266" s="16" t="s">
        <v>96</v>
      </c>
      <c r="V266" s="16" t="s">
        <v>90</v>
      </c>
      <c r="W266" s="16" t="s">
        <v>91</v>
      </c>
      <c r="X266" s="16" t="s">
        <v>97</v>
      </c>
      <c r="Y266" s="16" t="s">
        <v>93</v>
      </c>
      <c r="Z266" s="16" t="s">
        <v>94</v>
      </c>
      <c r="AA266" s="16" t="s">
        <v>95</v>
      </c>
      <c r="AB266" s="17">
        <f>AB24+AB36+AB72+AB84+AB96+AB120+AB181+AB192+AB204</f>
        <v>9007520.59</v>
      </c>
      <c r="AC266" s="17"/>
      <c r="AD266" s="17"/>
      <c r="AE266" s="18">
        <f>AE24+AE36+AE72+AE84+AE96+AE120+AE181+AE192+AE204</f>
        <v>8350728.1</v>
      </c>
      <c r="AF266" s="18">
        <f>AB266-AE266</f>
        <v>656792.4900000002</v>
      </c>
      <c r="AG266" s="18">
        <v>656792.49</v>
      </c>
      <c r="AH266" s="11">
        <f>AF266-656792.49</f>
        <v>0</v>
      </c>
      <c r="AK266" s="39"/>
      <c r="AL266" s="39"/>
      <c r="AM266" s="39"/>
      <c r="AN266" s="39"/>
      <c r="AO266" s="39"/>
      <c r="AP266" s="39"/>
    </row>
    <row r="267" spans="1:43" ht="18" customHeight="1">
      <c r="A267" s="81"/>
      <c r="B267" s="74"/>
      <c r="C267" s="74"/>
      <c r="D267" s="8"/>
      <c r="E267" s="12" t="s">
        <v>17</v>
      </c>
      <c r="F267" s="13">
        <f t="shared" si="83"/>
        <v>37599.3</v>
      </c>
      <c r="G267" s="13">
        <f t="shared" si="83"/>
        <v>15515.4</v>
      </c>
      <c r="H267" s="13">
        <v>37599.3</v>
      </c>
      <c r="I267" s="13">
        <v>15515.4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69"/>
      <c r="Q267" s="70"/>
      <c r="R267" s="16"/>
      <c r="S267" s="16" t="s">
        <v>87</v>
      </c>
      <c r="T267" s="16" t="s">
        <v>88</v>
      </c>
      <c r="U267" s="16" t="s">
        <v>96</v>
      </c>
      <c r="V267" s="16" t="s">
        <v>90</v>
      </c>
      <c r="W267" s="16" t="s">
        <v>98</v>
      </c>
      <c r="X267" s="16" t="s">
        <v>97</v>
      </c>
      <c r="Y267" s="16" t="s">
        <v>93</v>
      </c>
      <c r="Z267" s="16" t="s">
        <v>94</v>
      </c>
      <c r="AA267" s="16" t="s">
        <v>95</v>
      </c>
      <c r="AB267" s="17">
        <f>AB25+AB37+AB73+AB85+AB97+AB121+AB182+AB193+AB205</f>
        <v>3965175.78</v>
      </c>
      <c r="AC267" s="17"/>
      <c r="AD267" s="17"/>
      <c r="AE267" s="18">
        <f>AE25+AE37+AE73+AE85+AE97+AE121+AE182+AE193+AE205</f>
        <v>3713163.8</v>
      </c>
      <c r="AF267" s="18">
        <f>AB267-AE267</f>
        <v>252011.97999999998</v>
      </c>
      <c r="AG267" s="18">
        <v>252011.98</v>
      </c>
      <c r="AH267" s="11">
        <f>AF267-252011.98</f>
        <v>0</v>
      </c>
      <c r="AK267" s="39"/>
      <c r="AL267" s="39"/>
      <c r="AM267" s="39"/>
      <c r="AN267" s="39"/>
      <c r="AO267" s="39"/>
      <c r="AP267" s="39"/>
      <c r="AQ267" s="39"/>
    </row>
    <row r="268" spans="1:47" ht="18" customHeight="1">
      <c r="A268" s="81"/>
      <c r="B268" s="74"/>
      <c r="C268" s="74"/>
      <c r="D268" s="8"/>
      <c r="E268" s="12" t="s">
        <v>63</v>
      </c>
      <c r="F268" s="13">
        <f t="shared" si="83"/>
        <v>47397.3</v>
      </c>
      <c r="G268" s="13">
        <f>I268</f>
        <v>15717.514</v>
      </c>
      <c r="H268" s="13">
        <v>47397.3</v>
      </c>
      <c r="I268" s="13">
        <v>15717.514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69"/>
      <c r="Q268" s="70"/>
      <c r="R268" s="16"/>
      <c r="S268" s="16" t="s">
        <v>87</v>
      </c>
      <c r="T268" s="16" t="s">
        <v>88</v>
      </c>
      <c r="U268" s="16" t="s">
        <v>99</v>
      </c>
      <c r="V268" s="16" t="s">
        <v>90</v>
      </c>
      <c r="W268" s="16" t="s">
        <v>91</v>
      </c>
      <c r="X268" s="16" t="s">
        <v>97</v>
      </c>
      <c r="Y268" s="16" t="s">
        <v>93</v>
      </c>
      <c r="Z268" s="16" t="s">
        <v>94</v>
      </c>
      <c r="AA268" s="16" t="s">
        <v>95</v>
      </c>
      <c r="AB268" s="17">
        <f>AB26+AB38+AB74+AB86+AB98+AB122+AB183+AB194+AB206</f>
        <v>5184156</v>
      </c>
      <c r="AC268" s="17"/>
      <c r="AD268" s="17"/>
      <c r="AE268" s="18">
        <f>AE26+AE38+AE74+AE86+AE98+AE122+AE183+AE194+AE206</f>
        <v>4242838</v>
      </c>
      <c r="AF268" s="18">
        <f>AB268-AE268</f>
        <v>941318</v>
      </c>
      <c r="AG268" s="18"/>
      <c r="AH268" s="11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</row>
    <row r="269" spans="1:47" ht="18" customHeight="1">
      <c r="A269" s="81"/>
      <c r="B269" s="74"/>
      <c r="C269" s="74"/>
      <c r="D269" s="8"/>
      <c r="E269" s="12" t="s">
        <v>112</v>
      </c>
      <c r="F269" s="13">
        <f t="shared" si="83"/>
        <v>46201.100000000006</v>
      </c>
      <c r="G269" s="13">
        <f>I269+K269+M269+O269</f>
        <v>0</v>
      </c>
      <c r="H269" s="13">
        <f>47397.3-946.1-250.1</f>
        <v>46201.100000000006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69"/>
      <c r="Q269" s="70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9"/>
      <c r="AC269" s="29"/>
      <c r="AD269" s="29"/>
      <c r="AE269" s="18"/>
      <c r="AF269" s="18"/>
      <c r="AG269" s="18"/>
      <c r="AH269" s="11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</row>
    <row r="270" spans="1:47" ht="18" customHeight="1">
      <c r="A270" s="81"/>
      <c r="B270" s="74"/>
      <c r="C270" s="74"/>
      <c r="D270" s="8"/>
      <c r="E270" s="12" t="s">
        <v>113</v>
      </c>
      <c r="F270" s="13">
        <f t="shared" si="83"/>
        <v>47720.700000000004</v>
      </c>
      <c r="G270" s="13">
        <f>I270+K270+M270+O270</f>
        <v>0</v>
      </c>
      <c r="H270" s="13">
        <f>47397.3+323.4</f>
        <v>47720.700000000004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69"/>
      <c r="Q270" s="70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9"/>
      <c r="AC270" s="29"/>
      <c r="AD270" s="29"/>
      <c r="AE270" s="18"/>
      <c r="AF270" s="18"/>
      <c r="AG270" s="18"/>
      <c r="AH270" s="11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</row>
    <row r="271" spans="1:47" ht="18" customHeight="1">
      <c r="A271" s="81"/>
      <c r="B271" s="74"/>
      <c r="C271" s="74"/>
      <c r="D271" s="8"/>
      <c r="E271" s="12" t="s">
        <v>114</v>
      </c>
      <c r="F271" s="13">
        <f t="shared" si="83"/>
        <v>0</v>
      </c>
      <c r="G271" s="13">
        <f>I271+K271+M271+O271</f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69"/>
      <c r="Q271" s="70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9"/>
      <c r="AC271" s="29"/>
      <c r="AD271" s="29"/>
      <c r="AE271" s="18"/>
      <c r="AF271" s="18"/>
      <c r="AG271" s="18"/>
      <c r="AH271" s="11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</row>
    <row r="272" spans="1:47" ht="18" customHeight="1">
      <c r="A272" s="81"/>
      <c r="B272" s="74"/>
      <c r="C272" s="74"/>
      <c r="D272" s="8"/>
      <c r="E272" s="12" t="s">
        <v>115</v>
      </c>
      <c r="F272" s="13">
        <f t="shared" si="83"/>
        <v>0</v>
      </c>
      <c r="G272" s="13">
        <f>I272+K272+M272+O272</f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69"/>
      <c r="Q272" s="70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9"/>
      <c r="AC272" s="29"/>
      <c r="AD272" s="29"/>
      <c r="AE272" s="18"/>
      <c r="AF272" s="18"/>
      <c r="AG272" s="18"/>
      <c r="AH272" s="11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</row>
    <row r="273" spans="1:47" ht="18" customHeight="1">
      <c r="A273" s="82"/>
      <c r="B273" s="75"/>
      <c r="C273" s="75"/>
      <c r="D273" s="8"/>
      <c r="E273" s="12" t="s">
        <v>74</v>
      </c>
      <c r="F273" s="13">
        <f t="shared" si="83"/>
        <v>0</v>
      </c>
      <c r="G273" s="13">
        <f>I273+K273+M273+O273</f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71"/>
      <c r="Q273" s="72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9"/>
      <c r="AC273" s="29"/>
      <c r="AD273" s="29"/>
      <c r="AE273" s="18"/>
      <c r="AF273" s="18"/>
      <c r="AG273" s="18"/>
      <c r="AH273" s="11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</row>
    <row r="274" spans="1:34" ht="18" customHeight="1">
      <c r="A274" s="80">
        <v>21</v>
      </c>
      <c r="B274" s="73" t="s">
        <v>24</v>
      </c>
      <c r="C274" s="73"/>
      <c r="D274" s="8"/>
      <c r="E274" s="9" t="s">
        <v>10</v>
      </c>
      <c r="F274" s="10">
        <f aca="true" t="shared" si="84" ref="F274:O274">SUM(F275:F285)</f>
        <v>2214.8</v>
      </c>
      <c r="G274" s="10">
        <f t="shared" si="84"/>
        <v>0</v>
      </c>
      <c r="H274" s="10">
        <f t="shared" si="84"/>
        <v>2214.8</v>
      </c>
      <c r="I274" s="10">
        <f t="shared" si="84"/>
        <v>0</v>
      </c>
      <c r="J274" s="10">
        <f t="shared" si="84"/>
        <v>0</v>
      </c>
      <c r="K274" s="10">
        <f t="shared" si="84"/>
        <v>0</v>
      </c>
      <c r="L274" s="10">
        <f t="shared" si="84"/>
        <v>0</v>
      </c>
      <c r="M274" s="10">
        <f t="shared" si="84"/>
        <v>0</v>
      </c>
      <c r="N274" s="10">
        <f t="shared" si="84"/>
        <v>0</v>
      </c>
      <c r="O274" s="10">
        <f t="shared" si="84"/>
        <v>0</v>
      </c>
      <c r="P274" s="67" t="s">
        <v>64</v>
      </c>
      <c r="Q274" s="68"/>
      <c r="R274" s="11"/>
      <c r="AB274" s="11"/>
      <c r="AC274" s="11"/>
      <c r="AD274" s="11"/>
      <c r="AE274" s="18"/>
      <c r="AF274" s="18"/>
      <c r="AG274" s="18"/>
      <c r="AH274" s="11"/>
    </row>
    <row r="275" spans="1:33" ht="25.5">
      <c r="A275" s="81"/>
      <c r="B275" s="74"/>
      <c r="C275" s="74"/>
      <c r="D275" s="8" t="s">
        <v>20</v>
      </c>
      <c r="E275" s="12" t="s">
        <v>15</v>
      </c>
      <c r="F275" s="13">
        <f aca="true" t="shared" si="85" ref="F275:G280">H275+J275+L275+N275</f>
        <v>200</v>
      </c>
      <c r="G275" s="13">
        <f t="shared" si="85"/>
        <v>0</v>
      </c>
      <c r="H275" s="13">
        <v>200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69"/>
      <c r="Q275" s="70"/>
      <c r="R275" s="14"/>
      <c r="S275" s="14"/>
      <c r="T275" s="14"/>
      <c r="U275" s="14"/>
      <c r="V275" s="14"/>
      <c r="W275" s="14"/>
      <c r="X275" s="14"/>
      <c r="AE275" s="18"/>
      <c r="AF275" s="18"/>
      <c r="AG275" s="18"/>
    </row>
    <row r="276" spans="1:39" ht="12.75">
      <c r="A276" s="81"/>
      <c r="B276" s="74"/>
      <c r="C276" s="74"/>
      <c r="D276" s="8"/>
      <c r="E276" s="12" t="s">
        <v>12</v>
      </c>
      <c r="F276" s="13">
        <f t="shared" si="85"/>
        <v>221.1</v>
      </c>
      <c r="G276" s="13">
        <f t="shared" si="85"/>
        <v>0</v>
      </c>
      <c r="H276" s="13">
        <v>221.1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69"/>
      <c r="Q276" s="70"/>
      <c r="R276" s="16"/>
      <c r="S276" s="16"/>
      <c r="T276" s="16"/>
      <c r="U276" s="16"/>
      <c r="V276" s="16"/>
      <c r="W276" s="16"/>
      <c r="X276" s="16"/>
      <c r="AF276" s="11"/>
      <c r="AG276" s="11"/>
      <c r="AM276" s="16"/>
    </row>
    <row r="277" spans="1:39" ht="12.75">
      <c r="A277" s="81"/>
      <c r="B277" s="74"/>
      <c r="C277" s="74"/>
      <c r="D277" s="8"/>
      <c r="E277" s="12" t="s">
        <v>13</v>
      </c>
      <c r="F277" s="13">
        <f t="shared" si="85"/>
        <v>244.5</v>
      </c>
      <c r="G277" s="13">
        <f t="shared" si="85"/>
        <v>0</v>
      </c>
      <c r="H277" s="13">
        <v>244.5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69"/>
      <c r="Q277" s="70"/>
      <c r="R277" s="16"/>
      <c r="S277" s="16"/>
      <c r="T277" s="16"/>
      <c r="U277" s="16"/>
      <c r="V277" s="16"/>
      <c r="W277" s="16"/>
      <c r="X277" s="16"/>
      <c r="AM277" s="16"/>
    </row>
    <row r="278" spans="1:39" ht="12.75">
      <c r="A278" s="81"/>
      <c r="B278" s="74"/>
      <c r="C278" s="74"/>
      <c r="D278" s="8"/>
      <c r="E278" s="12" t="s">
        <v>16</v>
      </c>
      <c r="F278" s="13">
        <f t="shared" si="85"/>
        <v>269.8</v>
      </c>
      <c r="G278" s="13">
        <f t="shared" si="85"/>
        <v>0</v>
      </c>
      <c r="H278" s="13">
        <v>269.8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69"/>
      <c r="Q278" s="70"/>
      <c r="R278" s="16"/>
      <c r="S278" s="16"/>
      <c r="T278" s="16"/>
      <c r="U278" s="16"/>
      <c r="V278" s="16"/>
      <c r="W278" s="16"/>
      <c r="X278" s="16"/>
      <c r="AE278" s="18"/>
      <c r="AF278" s="11"/>
      <c r="AG278" s="11"/>
      <c r="AM278" s="16"/>
    </row>
    <row r="279" spans="1:28" ht="12.75">
      <c r="A279" s="81"/>
      <c r="B279" s="74"/>
      <c r="C279" s="74"/>
      <c r="D279" s="8"/>
      <c r="E279" s="12" t="s">
        <v>17</v>
      </c>
      <c r="F279" s="13">
        <f t="shared" si="85"/>
        <v>297.2</v>
      </c>
      <c r="G279" s="13">
        <f t="shared" si="85"/>
        <v>0</v>
      </c>
      <c r="H279" s="13">
        <v>297.2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69"/>
      <c r="Q279" s="70"/>
      <c r="R279" s="16"/>
      <c r="S279" s="16"/>
      <c r="T279" s="16"/>
      <c r="U279" s="16"/>
      <c r="V279" s="16"/>
      <c r="W279" s="16"/>
      <c r="X279" s="16"/>
      <c r="AB279" s="11"/>
    </row>
    <row r="280" spans="1:18" ht="12.75">
      <c r="A280" s="81"/>
      <c r="B280" s="74"/>
      <c r="C280" s="74"/>
      <c r="D280" s="8"/>
      <c r="E280" s="12" t="s">
        <v>63</v>
      </c>
      <c r="F280" s="13">
        <f t="shared" si="85"/>
        <v>327.4</v>
      </c>
      <c r="G280" s="13">
        <v>0</v>
      </c>
      <c r="H280" s="13">
        <v>327.4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69"/>
      <c r="Q280" s="70"/>
      <c r="R280" s="11"/>
    </row>
    <row r="281" spans="1:18" ht="12.75">
      <c r="A281" s="81"/>
      <c r="B281" s="74"/>
      <c r="C281" s="74"/>
      <c r="D281" s="8"/>
      <c r="E281" s="12" t="s">
        <v>112</v>
      </c>
      <c r="F281" s="13">
        <f>H281+J281+L281+N281</f>
        <v>327.4</v>
      </c>
      <c r="G281" s="13">
        <v>0</v>
      </c>
      <c r="H281" s="13">
        <v>327.4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69"/>
      <c r="Q281" s="70"/>
      <c r="R281" s="11"/>
    </row>
    <row r="282" spans="1:18" ht="12.75">
      <c r="A282" s="81"/>
      <c r="B282" s="74"/>
      <c r="C282" s="74"/>
      <c r="D282" s="8"/>
      <c r="E282" s="12" t="s">
        <v>113</v>
      </c>
      <c r="F282" s="13">
        <f>H282+J282+L282+N282</f>
        <v>327.4</v>
      </c>
      <c r="G282" s="13">
        <v>0</v>
      </c>
      <c r="H282" s="13">
        <v>327.4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69"/>
      <c r="Q282" s="70"/>
      <c r="R282" s="11"/>
    </row>
    <row r="283" spans="1:18" ht="12.75">
      <c r="A283" s="81"/>
      <c r="B283" s="74"/>
      <c r="C283" s="74"/>
      <c r="D283" s="8"/>
      <c r="E283" s="12" t="s">
        <v>114</v>
      </c>
      <c r="F283" s="13">
        <f>H283+J283+L283+N283</f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69"/>
      <c r="Q283" s="70"/>
      <c r="R283" s="11"/>
    </row>
    <row r="284" spans="1:18" ht="12.75">
      <c r="A284" s="81"/>
      <c r="B284" s="74"/>
      <c r="C284" s="74"/>
      <c r="D284" s="8"/>
      <c r="E284" s="12" t="s">
        <v>115</v>
      </c>
      <c r="F284" s="13">
        <f>H284+J284+L284+N284</f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69"/>
      <c r="Q284" s="70"/>
      <c r="R284" s="11"/>
    </row>
    <row r="285" spans="1:18" ht="12.75">
      <c r="A285" s="82"/>
      <c r="B285" s="75"/>
      <c r="C285" s="75"/>
      <c r="D285" s="8"/>
      <c r="E285" s="12" t="s">
        <v>74</v>
      </c>
      <c r="F285" s="13">
        <f>H285+J285+L285+N285</f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71"/>
      <c r="Q285" s="72"/>
      <c r="R285" s="11"/>
    </row>
    <row r="286" spans="1:18" ht="12.75" customHeight="1">
      <c r="A286" s="80">
        <f>A274+1</f>
        <v>22</v>
      </c>
      <c r="B286" s="73" t="s">
        <v>27</v>
      </c>
      <c r="C286" s="73" t="s">
        <v>52</v>
      </c>
      <c r="D286" s="8"/>
      <c r="E286" s="9" t="s">
        <v>10</v>
      </c>
      <c r="F286" s="10">
        <f aca="true" t="shared" si="86" ref="F286:O286">SUM(F287:F297)</f>
        <v>31345.1</v>
      </c>
      <c r="G286" s="10">
        <f t="shared" si="86"/>
        <v>32314.65</v>
      </c>
      <c r="H286" s="10">
        <f t="shared" si="86"/>
        <v>31345.1</v>
      </c>
      <c r="I286" s="10">
        <f t="shared" si="86"/>
        <v>32314.65</v>
      </c>
      <c r="J286" s="10">
        <f t="shared" si="86"/>
        <v>0</v>
      </c>
      <c r="K286" s="10">
        <f t="shared" si="86"/>
        <v>0</v>
      </c>
      <c r="L286" s="10">
        <f t="shared" si="86"/>
        <v>0</v>
      </c>
      <c r="M286" s="10">
        <f t="shared" si="86"/>
        <v>0</v>
      </c>
      <c r="N286" s="10">
        <f t="shared" si="86"/>
        <v>0</v>
      </c>
      <c r="O286" s="10">
        <f t="shared" si="86"/>
        <v>0</v>
      </c>
      <c r="P286" s="67" t="s">
        <v>64</v>
      </c>
      <c r="Q286" s="68"/>
      <c r="R286" s="11"/>
    </row>
    <row r="287" spans="1:28" ht="25.5">
      <c r="A287" s="81"/>
      <c r="B287" s="74"/>
      <c r="C287" s="74"/>
      <c r="D287" s="8" t="s">
        <v>20</v>
      </c>
      <c r="E287" s="12" t="s">
        <v>15</v>
      </c>
      <c r="F287" s="13">
        <f aca="true" t="shared" si="87" ref="F287:G292">H287+J287+L287+N287</f>
        <v>1583.2</v>
      </c>
      <c r="G287" s="13">
        <f t="shared" si="87"/>
        <v>1583.2</v>
      </c>
      <c r="H287" s="13">
        <v>1583.2</v>
      </c>
      <c r="I287" s="13">
        <v>1583.2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69"/>
      <c r="Q287" s="70"/>
      <c r="R287" s="14"/>
      <c r="S287" s="14" t="s">
        <v>75</v>
      </c>
      <c r="T287" s="14" t="s">
        <v>76</v>
      </c>
      <c r="U287" s="14" t="s">
        <v>77</v>
      </c>
      <c r="V287" s="14" t="s">
        <v>79</v>
      </c>
      <c r="W287" s="14" t="s">
        <v>80</v>
      </c>
      <c r="X287" s="14" t="s">
        <v>81</v>
      </c>
      <c r="AB287" s="11"/>
    </row>
    <row r="288" spans="1:28" ht="12.75">
      <c r="A288" s="81"/>
      <c r="B288" s="74"/>
      <c r="C288" s="74"/>
      <c r="D288" s="8"/>
      <c r="E288" s="12" t="s">
        <v>12</v>
      </c>
      <c r="F288" s="13">
        <f t="shared" si="87"/>
        <v>1667.1</v>
      </c>
      <c r="G288" s="13">
        <f t="shared" si="87"/>
        <v>1583.2</v>
      </c>
      <c r="H288" s="13">
        <v>1667.1</v>
      </c>
      <c r="I288" s="13">
        <v>1583.2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69"/>
      <c r="Q288" s="70"/>
      <c r="R288" s="16"/>
      <c r="S288" s="16" t="s">
        <v>87</v>
      </c>
      <c r="T288" s="16" t="s">
        <v>88</v>
      </c>
      <c r="U288" s="16" t="s">
        <v>96</v>
      </c>
      <c r="V288" s="16" t="s">
        <v>91</v>
      </c>
      <c r="W288" s="16" t="s">
        <v>97</v>
      </c>
      <c r="X288" s="16" t="s">
        <v>93</v>
      </c>
      <c r="Y288" s="2">
        <v>1327500</v>
      </c>
      <c r="AB288" s="11"/>
    </row>
    <row r="289" spans="1:24" ht="12.75">
      <c r="A289" s="81"/>
      <c r="B289" s="74"/>
      <c r="C289" s="74"/>
      <c r="D289" s="8"/>
      <c r="E289" s="12" t="s">
        <v>13</v>
      </c>
      <c r="F289" s="13">
        <f t="shared" si="87"/>
        <v>1755.4</v>
      </c>
      <c r="G289" s="13">
        <f t="shared" si="87"/>
        <v>1277.1</v>
      </c>
      <c r="H289" s="13">
        <v>1755.4</v>
      </c>
      <c r="I289" s="13">
        <v>1277.1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69"/>
      <c r="Q289" s="70"/>
      <c r="R289" s="16"/>
      <c r="S289" s="16" t="s">
        <v>87</v>
      </c>
      <c r="T289" s="16" t="s">
        <v>88</v>
      </c>
      <c r="U289" s="16" t="s">
        <v>99</v>
      </c>
      <c r="V289" s="16" t="s">
        <v>102</v>
      </c>
      <c r="W289" s="16" t="s">
        <v>97</v>
      </c>
      <c r="X289" s="16" t="s">
        <v>93</v>
      </c>
    </row>
    <row r="290" spans="1:24" ht="12.75">
      <c r="A290" s="81"/>
      <c r="B290" s="74"/>
      <c r="C290" s="74"/>
      <c r="D290" s="8"/>
      <c r="E290" s="12" t="s">
        <v>16</v>
      </c>
      <c r="F290" s="13">
        <f t="shared" si="87"/>
        <v>1845</v>
      </c>
      <c r="G290" s="13">
        <f t="shared" si="87"/>
        <v>1327.5</v>
      </c>
      <c r="H290" s="13">
        <v>1845</v>
      </c>
      <c r="I290" s="13">
        <v>1327.5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69"/>
      <c r="Q290" s="70"/>
      <c r="R290" s="16"/>
      <c r="S290" s="16" t="s">
        <v>87</v>
      </c>
      <c r="T290" s="16" t="s">
        <v>88</v>
      </c>
      <c r="U290" s="16" t="s">
        <v>99</v>
      </c>
      <c r="V290" s="16" t="s">
        <v>103</v>
      </c>
      <c r="W290" s="16" t="s">
        <v>97</v>
      </c>
      <c r="X290" s="16" t="s">
        <v>93</v>
      </c>
    </row>
    <row r="291" spans="1:24" ht="12.75">
      <c r="A291" s="81"/>
      <c r="B291" s="74"/>
      <c r="C291" s="74"/>
      <c r="D291" s="8"/>
      <c r="E291" s="12" t="s">
        <v>17</v>
      </c>
      <c r="F291" s="13">
        <f t="shared" si="87"/>
        <v>3358.5</v>
      </c>
      <c r="G291" s="13">
        <f t="shared" si="87"/>
        <v>3616.4</v>
      </c>
      <c r="H291" s="13">
        <v>3358.5</v>
      </c>
      <c r="I291" s="13">
        <v>3616.4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69"/>
      <c r="Q291" s="70"/>
      <c r="R291" s="16"/>
      <c r="S291" s="16" t="s">
        <v>87</v>
      </c>
      <c r="T291" s="16" t="s">
        <v>104</v>
      </c>
      <c r="U291" s="16" t="s">
        <v>105</v>
      </c>
      <c r="V291" s="16" t="s">
        <v>106</v>
      </c>
      <c r="W291" s="16" t="s">
        <v>97</v>
      </c>
      <c r="X291" s="16" t="s">
        <v>93</v>
      </c>
    </row>
    <row r="292" spans="1:18" ht="12.75">
      <c r="A292" s="81"/>
      <c r="B292" s="74"/>
      <c r="C292" s="74"/>
      <c r="D292" s="8"/>
      <c r="E292" s="12" t="s">
        <v>63</v>
      </c>
      <c r="F292" s="13">
        <f t="shared" si="87"/>
        <v>7045.3</v>
      </c>
      <c r="G292" s="13">
        <f t="shared" si="87"/>
        <v>606.85</v>
      </c>
      <c r="H292" s="13">
        <v>7045.3</v>
      </c>
      <c r="I292" s="13">
        <v>606.85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69"/>
      <c r="Q292" s="70"/>
      <c r="R292" s="11"/>
    </row>
    <row r="293" spans="1:18" ht="12.75">
      <c r="A293" s="81"/>
      <c r="B293" s="74"/>
      <c r="C293" s="74"/>
      <c r="D293" s="8"/>
      <c r="E293" s="12" t="s">
        <v>112</v>
      </c>
      <c r="F293" s="13">
        <f aca="true" t="shared" si="88" ref="F293:G297">H293+J293+L293+N293</f>
        <v>7045.3</v>
      </c>
      <c r="G293" s="13">
        <f t="shared" si="88"/>
        <v>22320.4</v>
      </c>
      <c r="H293" s="13">
        <v>7045.3</v>
      </c>
      <c r="I293" s="13">
        <v>22320.4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69"/>
      <c r="Q293" s="70"/>
      <c r="R293" s="11"/>
    </row>
    <row r="294" spans="1:18" ht="12.75">
      <c r="A294" s="81"/>
      <c r="B294" s="74"/>
      <c r="C294" s="74"/>
      <c r="D294" s="8"/>
      <c r="E294" s="12" t="s">
        <v>113</v>
      </c>
      <c r="F294" s="13">
        <f t="shared" si="88"/>
        <v>7045.3</v>
      </c>
      <c r="G294" s="13">
        <f t="shared" si="88"/>
        <v>0</v>
      </c>
      <c r="H294" s="13">
        <v>7045.3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69"/>
      <c r="Q294" s="70"/>
      <c r="R294" s="11"/>
    </row>
    <row r="295" spans="1:18" ht="12.75">
      <c r="A295" s="81"/>
      <c r="B295" s="74"/>
      <c r="C295" s="74"/>
      <c r="D295" s="8"/>
      <c r="E295" s="12" t="s">
        <v>114</v>
      </c>
      <c r="F295" s="13">
        <f t="shared" si="88"/>
        <v>0</v>
      </c>
      <c r="G295" s="13">
        <f t="shared" si="88"/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69"/>
      <c r="Q295" s="70"/>
      <c r="R295" s="11"/>
    </row>
    <row r="296" spans="1:18" ht="12.75">
      <c r="A296" s="81"/>
      <c r="B296" s="74"/>
      <c r="C296" s="74"/>
      <c r="D296" s="8"/>
      <c r="E296" s="12" t="s">
        <v>115</v>
      </c>
      <c r="F296" s="13">
        <f t="shared" si="88"/>
        <v>0</v>
      </c>
      <c r="G296" s="13">
        <f t="shared" si="88"/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69"/>
      <c r="Q296" s="70"/>
      <c r="R296" s="11"/>
    </row>
    <row r="297" spans="1:18" ht="12.75">
      <c r="A297" s="82"/>
      <c r="B297" s="75"/>
      <c r="C297" s="75"/>
      <c r="D297" s="8"/>
      <c r="E297" s="12" t="s">
        <v>74</v>
      </c>
      <c r="F297" s="13">
        <f t="shared" si="88"/>
        <v>0</v>
      </c>
      <c r="G297" s="13">
        <f t="shared" si="88"/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71"/>
      <c r="Q297" s="72"/>
      <c r="R297" s="11"/>
    </row>
    <row r="298" spans="1:18" ht="12.75" customHeight="1">
      <c r="A298" s="80">
        <f>A286+1</f>
        <v>23</v>
      </c>
      <c r="B298" s="73" t="s">
        <v>28</v>
      </c>
      <c r="C298" s="73" t="s">
        <v>52</v>
      </c>
      <c r="D298" s="8"/>
      <c r="E298" s="9" t="s">
        <v>10</v>
      </c>
      <c r="F298" s="10">
        <f aca="true" t="shared" si="89" ref="F298:O298">SUM(F299:F309)</f>
        <v>142442.2</v>
      </c>
      <c r="G298" s="10">
        <f t="shared" si="89"/>
        <v>23496.008</v>
      </c>
      <c r="H298" s="10">
        <f t="shared" si="89"/>
        <v>142442.2</v>
      </c>
      <c r="I298" s="10">
        <f>SUM(I299:I309)</f>
        <v>23496.008</v>
      </c>
      <c r="J298" s="10">
        <f t="shared" si="89"/>
        <v>0</v>
      </c>
      <c r="K298" s="10">
        <f t="shared" si="89"/>
        <v>0</v>
      </c>
      <c r="L298" s="10">
        <f t="shared" si="89"/>
        <v>0</v>
      </c>
      <c r="M298" s="10">
        <f t="shared" si="89"/>
        <v>0</v>
      </c>
      <c r="N298" s="10">
        <f t="shared" si="89"/>
        <v>0</v>
      </c>
      <c r="O298" s="10">
        <f t="shared" si="89"/>
        <v>0</v>
      </c>
      <c r="P298" s="67" t="s">
        <v>64</v>
      </c>
      <c r="Q298" s="68"/>
      <c r="R298" s="11"/>
    </row>
    <row r="299" spans="1:24" ht="25.5">
      <c r="A299" s="81"/>
      <c r="B299" s="74"/>
      <c r="C299" s="74"/>
      <c r="D299" s="8" t="s">
        <v>29</v>
      </c>
      <c r="E299" s="12" t="s">
        <v>15</v>
      </c>
      <c r="F299" s="13">
        <f aca="true" t="shared" si="90" ref="F299:F309">H299+J299+L299+N299</f>
        <v>15000</v>
      </c>
      <c r="G299" s="13">
        <f aca="true" t="shared" si="91" ref="G299:G309">I299+K299+M299+O299</f>
        <v>3718.1</v>
      </c>
      <c r="H299" s="13">
        <v>15000</v>
      </c>
      <c r="I299" s="13">
        <v>3718.1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69"/>
      <c r="Q299" s="70"/>
      <c r="R299" s="14"/>
      <c r="S299" s="14" t="s">
        <v>75</v>
      </c>
      <c r="T299" s="14" t="s">
        <v>76</v>
      </c>
      <c r="U299" s="14" t="s">
        <v>77</v>
      </c>
      <c r="V299" s="14" t="s">
        <v>79</v>
      </c>
      <c r="W299" s="14" t="s">
        <v>80</v>
      </c>
      <c r="X299" s="14" t="s">
        <v>81</v>
      </c>
    </row>
    <row r="300" spans="1:25" ht="12.75">
      <c r="A300" s="81"/>
      <c r="B300" s="74"/>
      <c r="C300" s="74"/>
      <c r="D300" s="8"/>
      <c r="E300" s="12" t="s">
        <v>12</v>
      </c>
      <c r="F300" s="13">
        <f t="shared" si="90"/>
        <v>15795</v>
      </c>
      <c r="G300" s="13">
        <f t="shared" si="91"/>
        <v>4003.5</v>
      </c>
      <c r="H300" s="13">
        <v>15795</v>
      </c>
      <c r="I300" s="13">
        <v>4003.5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69"/>
      <c r="Q300" s="70"/>
      <c r="R300" s="16"/>
      <c r="S300" s="16" t="s">
        <v>87</v>
      </c>
      <c r="T300" s="16" t="s">
        <v>88</v>
      </c>
      <c r="U300" s="16" t="s">
        <v>96</v>
      </c>
      <c r="V300" s="16" t="s">
        <v>91</v>
      </c>
      <c r="W300" s="16" t="s">
        <v>97</v>
      </c>
      <c r="X300" s="16" t="s">
        <v>93</v>
      </c>
      <c r="Y300" s="2">
        <f>2691575.77+205673.51</f>
        <v>2897249.2800000003</v>
      </c>
    </row>
    <row r="301" spans="1:24" ht="12.75">
      <c r="A301" s="81"/>
      <c r="B301" s="74"/>
      <c r="C301" s="74"/>
      <c r="D301" s="8"/>
      <c r="E301" s="12" t="s">
        <v>13</v>
      </c>
      <c r="F301" s="13">
        <f t="shared" si="90"/>
        <v>16632.1</v>
      </c>
      <c r="G301" s="13">
        <f t="shared" si="91"/>
        <v>2495.1</v>
      </c>
      <c r="H301" s="13">
        <v>16632.1</v>
      </c>
      <c r="I301" s="13">
        <v>2495.1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69"/>
      <c r="Q301" s="70"/>
      <c r="R301" s="16"/>
      <c r="S301" s="16" t="s">
        <v>87</v>
      </c>
      <c r="T301" s="16" t="s">
        <v>88</v>
      </c>
      <c r="U301" s="16" t="s">
        <v>99</v>
      </c>
      <c r="V301" s="16" t="s">
        <v>102</v>
      </c>
      <c r="W301" s="16" t="s">
        <v>97</v>
      </c>
      <c r="X301" s="16" t="s">
        <v>93</v>
      </c>
    </row>
    <row r="302" spans="1:24" ht="12.75">
      <c r="A302" s="81"/>
      <c r="B302" s="74"/>
      <c r="C302" s="74"/>
      <c r="D302" s="8"/>
      <c r="E302" s="12" t="s">
        <v>16</v>
      </c>
      <c r="F302" s="13">
        <f t="shared" si="90"/>
        <v>17480.4</v>
      </c>
      <c r="G302" s="13">
        <f t="shared" si="91"/>
        <v>2687</v>
      </c>
      <c r="H302" s="13">
        <v>17480.4</v>
      </c>
      <c r="I302" s="13">
        <v>2687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69"/>
      <c r="Q302" s="70"/>
      <c r="R302" s="16"/>
      <c r="S302" s="16" t="s">
        <v>87</v>
      </c>
      <c r="T302" s="16" t="s">
        <v>88</v>
      </c>
      <c r="U302" s="16" t="s">
        <v>99</v>
      </c>
      <c r="V302" s="16" t="s">
        <v>103</v>
      </c>
      <c r="W302" s="16" t="s">
        <v>97</v>
      </c>
      <c r="X302" s="16" t="s">
        <v>93</v>
      </c>
    </row>
    <row r="303" spans="1:24" ht="12.75">
      <c r="A303" s="81"/>
      <c r="B303" s="74"/>
      <c r="C303" s="74"/>
      <c r="D303" s="8"/>
      <c r="E303" s="12" t="s">
        <v>17</v>
      </c>
      <c r="F303" s="13">
        <f t="shared" si="90"/>
        <v>18336.9</v>
      </c>
      <c r="G303" s="13">
        <f t="shared" si="91"/>
        <v>4935.7</v>
      </c>
      <c r="H303" s="13">
        <v>18336.9</v>
      </c>
      <c r="I303" s="13">
        <v>4935.7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69"/>
      <c r="Q303" s="70"/>
      <c r="R303" s="16"/>
      <c r="S303" s="16" t="s">
        <v>87</v>
      </c>
      <c r="T303" s="16" t="s">
        <v>104</v>
      </c>
      <c r="U303" s="16" t="s">
        <v>105</v>
      </c>
      <c r="V303" s="16" t="s">
        <v>106</v>
      </c>
      <c r="W303" s="16" t="s">
        <v>97</v>
      </c>
      <c r="X303" s="16" t="s">
        <v>93</v>
      </c>
    </row>
    <row r="304" spans="1:18" ht="12.75">
      <c r="A304" s="81"/>
      <c r="B304" s="74"/>
      <c r="C304" s="74"/>
      <c r="D304" s="8"/>
      <c r="E304" s="12" t="s">
        <v>63</v>
      </c>
      <c r="F304" s="13">
        <f t="shared" si="90"/>
        <v>19732.6</v>
      </c>
      <c r="G304" s="13">
        <f t="shared" si="91"/>
        <v>5656.608</v>
      </c>
      <c r="H304" s="13">
        <v>19732.6</v>
      </c>
      <c r="I304" s="13">
        <v>5656.608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69"/>
      <c r="Q304" s="70"/>
      <c r="R304" s="11"/>
    </row>
    <row r="305" spans="1:18" ht="12.75">
      <c r="A305" s="81"/>
      <c r="B305" s="74"/>
      <c r="C305" s="74"/>
      <c r="D305" s="8"/>
      <c r="E305" s="12" t="s">
        <v>112</v>
      </c>
      <c r="F305" s="13">
        <f t="shared" si="90"/>
        <v>19732.6</v>
      </c>
      <c r="G305" s="13">
        <f t="shared" si="91"/>
        <v>0</v>
      </c>
      <c r="H305" s="13">
        <v>19732.6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69"/>
      <c r="Q305" s="70"/>
      <c r="R305" s="11"/>
    </row>
    <row r="306" spans="1:19" ht="12.75">
      <c r="A306" s="81"/>
      <c r="B306" s="74"/>
      <c r="C306" s="74"/>
      <c r="D306" s="8"/>
      <c r="E306" s="12" t="s">
        <v>113</v>
      </c>
      <c r="F306" s="13">
        <f t="shared" si="90"/>
        <v>19732.6</v>
      </c>
      <c r="G306" s="13">
        <f t="shared" si="91"/>
        <v>0</v>
      </c>
      <c r="H306" s="13">
        <v>19732.6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69"/>
      <c r="Q306" s="70"/>
      <c r="R306" s="11"/>
      <c r="S306" s="2">
        <f>24425.8-16143.8-3624.5</f>
        <v>4657.5</v>
      </c>
    </row>
    <row r="307" spans="1:19" ht="12.75">
      <c r="A307" s="81"/>
      <c r="B307" s="74"/>
      <c r="C307" s="74"/>
      <c r="D307" s="8"/>
      <c r="E307" s="12" t="s">
        <v>114</v>
      </c>
      <c r="F307" s="13">
        <f t="shared" si="90"/>
        <v>0</v>
      </c>
      <c r="G307" s="13">
        <f t="shared" si="91"/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69"/>
      <c r="Q307" s="70"/>
      <c r="R307" s="11"/>
      <c r="S307" s="6">
        <f>S306-I306</f>
        <v>4657.5</v>
      </c>
    </row>
    <row r="308" spans="1:18" ht="12.75">
      <c r="A308" s="81"/>
      <c r="B308" s="74"/>
      <c r="C308" s="74"/>
      <c r="D308" s="8"/>
      <c r="E308" s="12" t="s">
        <v>115</v>
      </c>
      <c r="F308" s="13">
        <f t="shared" si="90"/>
        <v>0</v>
      </c>
      <c r="G308" s="13">
        <f t="shared" si="91"/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69"/>
      <c r="Q308" s="70"/>
      <c r="R308" s="11"/>
    </row>
    <row r="309" spans="1:18" ht="12.75">
      <c r="A309" s="82"/>
      <c r="B309" s="75"/>
      <c r="C309" s="75"/>
      <c r="D309" s="8"/>
      <c r="E309" s="12" t="s">
        <v>74</v>
      </c>
      <c r="F309" s="13">
        <f t="shared" si="90"/>
        <v>0</v>
      </c>
      <c r="G309" s="13">
        <f t="shared" si="91"/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71"/>
      <c r="Q309" s="72"/>
      <c r="R309" s="11"/>
    </row>
    <row r="310" spans="1:18" ht="12.75" customHeight="1">
      <c r="A310" s="80">
        <v>24</v>
      </c>
      <c r="B310" s="73" t="s">
        <v>65</v>
      </c>
      <c r="C310" s="73" t="s">
        <v>52</v>
      </c>
      <c r="D310" s="8"/>
      <c r="E310" s="9" t="s">
        <v>10</v>
      </c>
      <c r="F310" s="10">
        <f aca="true" t="shared" si="92" ref="F310:O310">SUM(F311:F321)</f>
        <v>10000</v>
      </c>
      <c r="G310" s="10">
        <f t="shared" si="92"/>
        <v>10000</v>
      </c>
      <c r="H310" s="10">
        <f t="shared" si="92"/>
        <v>10000</v>
      </c>
      <c r="I310" s="10">
        <f t="shared" si="92"/>
        <v>10000</v>
      </c>
      <c r="J310" s="10">
        <f t="shared" si="92"/>
        <v>0</v>
      </c>
      <c r="K310" s="10">
        <f t="shared" si="92"/>
        <v>0</v>
      </c>
      <c r="L310" s="10">
        <f t="shared" si="92"/>
        <v>0</v>
      </c>
      <c r="M310" s="10">
        <f t="shared" si="92"/>
        <v>0</v>
      </c>
      <c r="N310" s="10">
        <f t="shared" si="92"/>
        <v>0</v>
      </c>
      <c r="O310" s="10">
        <f t="shared" si="92"/>
        <v>0</v>
      </c>
      <c r="P310" s="67" t="s">
        <v>64</v>
      </c>
      <c r="Q310" s="68"/>
      <c r="R310" s="11"/>
    </row>
    <row r="311" spans="1:24" ht="12.75">
      <c r="A311" s="81"/>
      <c r="B311" s="74"/>
      <c r="C311" s="74"/>
      <c r="D311" s="8"/>
      <c r="E311" s="12" t="s">
        <v>15</v>
      </c>
      <c r="F311" s="13">
        <f aca="true" t="shared" si="93" ref="F311:F321">H311+J311+L311+N311</f>
        <v>0</v>
      </c>
      <c r="G311" s="13">
        <f aca="true" t="shared" si="94" ref="G311:G321">I311+K311+M311+O311</f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69"/>
      <c r="Q311" s="70"/>
      <c r="R311" s="14"/>
      <c r="S311" s="14" t="s">
        <v>75</v>
      </c>
      <c r="T311" s="14" t="s">
        <v>76</v>
      </c>
      <c r="U311" s="14" t="s">
        <v>77</v>
      </c>
      <c r="V311" s="14" t="s">
        <v>79</v>
      </c>
      <c r="W311" s="14" t="s">
        <v>80</v>
      </c>
      <c r="X311" s="14" t="s">
        <v>81</v>
      </c>
    </row>
    <row r="312" spans="1:24" ht="12.75">
      <c r="A312" s="81"/>
      <c r="B312" s="74"/>
      <c r="C312" s="74"/>
      <c r="D312" s="8"/>
      <c r="E312" s="12" t="s">
        <v>12</v>
      </c>
      <c r="F312" s="13">
        <f t="shared" si="93"/>
        <v>0</v>
      </c>
      <c r="G312" s="13">
        <f t="shared" si="94"/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69"/>
      <c r="Q312" s="70"/>
      <c r="R312" s="16"/>
      <c r="S312" s="16" t="s">
        <v>87</v>
      </c>
      <c r="T312" s="16" t="s">
        <v>88</v>
      </c>
      <c r="U312" s="16" t="s">
        <v>96</v>
      </c>
      <c r="V312" s="16" t="s">
        <v>91</v>
      </c>
      <c r="W312" s="16" t="s">
        <v>97</v>
      </c>
      <c r="X312" s="16" t="s">
        <v>93</v>
      </c>
    </row>
    <row r="313" spans="1:24" ht="12.75">
      <c r="A313" s="81"/>
      <c r="B313" s="74"/>
      <c r="C313" s="74"/>
      <c r="D313" s="8"/>
      <c r="E313" s="12" t="s">
        <v>13</v>
      </c>
      <c r="F313" s="13">
        <f t="shared" si="93"/>
        <v>0</v>
      </c>
      <c r="G313" s="13">
        <f t="shared" si="94"/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69"/>
      <c r="Q313" s="70"/>
      <c r="R313" s="16"/>
      <c r="S313" s="16" t="s">
        <v>87</v>
      </c>
      <c r="T313" s="16" t="s">
        <v>88</v>
      </c>
      <c r="U313" s="16" t="s">
        <v>99</v>
      </c>
      <c r="V313" s="16" t="s">
        <v>102</v>
      </c>
      <c r="W313" s="16" t="s">
        <v>97</v>
      </c>
      <c r="X313" s="16" t="s">
        <v>93</v>
      </c>
    </row>
    <row r="314" spans="1:25" ht="12.75">
      <c r="A314" s="81"/>
      <c r="B314" s="74"/>
      <c r="C314" s="74"/>
      <c r="D314" s="8"/>
      <c r="E314" s="12" t="s">
        <v>16</v>
      </c>
      <c r="F314" s="13">
        <f t="shared" si="93"/>
        <v>10000</v>
      </c>
      <c r="G314" s="13">
        <f t="shared" si="94"/>
        <v>10000</v>
      </c>
      <c r="H314" s="13">
        <v>10000</v>
      </c>
      <c r="I314" s="13">
        <v>10000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69"/>
      <c r="Q314" s="70"/>
      <c r="R314" s="16"/>
      <c r="S314" s="16" t="s">
        <v>87</v>
      </c>
      <c r="T314" s="16" t="s">
        <v>88</v>
      </c>
      <c r="U314" s="16" t="s">
        <v>99</v>
      </c>
      <c r="V314" s="16" t="s">
        <v>103</v>
      </c>
      <c r="W314" s="16" t="s">
        <v>97</v>
      </c>
      <c r="X314" s="16" t="s">
        <v>93</v>
      </c>
      <c r="Y314" s="2">
        <v>10000000</v>
      </c>
    </row>
    <row r="315" spans="1:24" ht="12.75">
      <c r="A315" s="81"/>
      <c r="B315" s="74"/>
      <c r="C315" s="74"/>
      <c r="D315" s="8"/>
      <c r="E315" s="12" t="s">
        <v>17</v>
      </c>
      <c r="F315" s="13">
        <f t="shared" si="93"/>
        <v>0</v>
      </c>
      <c r="G315" s="13">
        <f t="shared" si="94"/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69"/>
      <c r="Q315" s="70"/>
      <c r="R315" s="16"/>
      <c r="S315" s="16" t="s">
        <v>87</v>
      </c>
      <c r="T315" s="16" t="s">
        <v>104</v>
      </c>
      <c r="U315" s="16" t="s">
        <v>105</v>
      </c>
      <c r="V315" s="16" t="s">
        <v>106</v>
      </c>
      <c r="W315" s="16" t="s">
        <v>97</v>
      </c>
      <c r="X315" s="16" t="s">
        <v>93</v>
      </c>
    </row>
    <row r="316" spans="1:18" ht="12.75">
      <c r="A316" s="81"/>
      <c r="B316" s="74"/>
      <c r="C316" s="74"/>
      <c r="D316" s="8"/>
      <c r="E316" s="12" t="s">
        <v>63</v>
      </c>
      <c r="F316" s="13">
        <f t="shared" si="93"/>
        <v>0</v>
      </c>
      <c r="G316" s="13">
        <f t="shared" si="94"/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69"/>
      <c r="Q316" s="70"/>
      <c r="R316" s="11"/>
    </row>
    <row r="317" spans="1:18" ht="12.75">
      <c r="A317" s="81"/>
      <c r="B317" s="74"/>
      <c r="C317" s="74"/>
      <c r="D317" s="8"/>
      <c r="E317" s="12" t="s">
        <v>112</v>
      </c>
      <c r="F317" s="13">
        <f t="shared" si="93"/>
        <v>0</v>
      </c>
      <c r="G317" s="13">
        <f t="shared" si="94"/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69"/>
      <c r="Q317" s="70"/>
      <c r="R317" s="11"/>
    </row>
    <row r="318" spans="1:18" ht="12.75">
      <c r="A318" s="81"/>
      <c r="B318" s="74"/>
      <c r="C318" s="74"/>
      <c r="D318" s="8"/>
      <c r="E318" s="12" t="s">
        <v>113</v>
      </c>
      <c r="F318" s="13">
        <f t="shared" si="93"/>
        <v>0</v>
      </c>
      <c r="G318" s="13">
        <f t="shared" si="94"/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69"/>
      <c r="Q318" s="70"/>
      <c r="R318" s="11"/>
    </row>
    <row r="319" spans="1:18" ht="12.75">
      <c r="A319" s="81"/>
      <c r="B319" s="74"/>
      <c r="C319" s="74"/>
      <c r="D319" s="8"/>
      <c r="E319" s="12" t="s">
        <v>114</v>
      </c>
      <c r="F319" s="13">
        <f t="shared" si="93"/>
        <v>0</v>
      </c>
      <c r="G319" s="13">
        <f t="shared" si="94"/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69"/>
      <c r="Q319" s="70"/>
      <c r="R319" s="11"/>
    </row>
    <row r="320" spans="1:18" ht="12.75">
      <c r="A320" s="81"/>
      <c r="B320" s="74"/>
      <c r="C320" s="74"/>
      <c r="D320" s="8"/>
      <c r="E320" s="12" t="s">
        <v>115</v>
      </c>
      <c r="F320" s="13">
        <f t="shared" si="93"/>
        <v>0</v>
      </c>
      <c r="G320" s="13">
        <f t="shared" si="94"/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69"/>
      <c r="Q320" s="70"/>
      <c r="R320" s="11"/>
    </row>
    <row r="321" spans="1:18" ht="12.75">
      <c r="A321" s="82"/>
      <c r="B321" s="75"/>
      <c r="C321" s="75"/>
      <c r="D321" s="8"/>
      <c r="E321" s="12" t="s">
        <v>74</v>
      </c>
      <c r="F321" s="13">
        <f t="shared" si="93"/>
        <v>0</v>
      </c>
      <c r="G321" s="13">
        <f t="shared" si="94"/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71"/>
      <c r="Q321" s="72"/>
      <c r="R321" s="11"/>
    </row>
    <row r="322" spans="1:18" ht="12.75">
      <c r="A322" s="80">
        <v>25</v>
      </c>
      <c r="B322" s="73" t="s">
        <v>158</v>
      </c>
      <c r="C322" s="73" t="s">
        <v>159</v>
      </c>
      <c r="D322" s="8"/>
      <c r="E322" s="9" t="s">
        <v>10</v>
      </c>
      <c r="F322" s="10">
        <f aca="true" t="shared" si="95" ref="F322:O322">SUM(F323:F333)</f>
        <v>8233.444</v>
      </c>
      <c r="G322" s="10">
        <f t="shared" si="95"/>
        <v>633.944</v>
      </c>
      <c r="H322" s="10">
        <f t="shared" si="95"/>
        <v>3673.744</v>
      </c>
      <c r="I322" s="10">
        <f t="shared" si="95"/>
        <v>633.9</v>
      </c>
      <c r="J322" s="10">
        <f t="shared" si="95"/>
        <v>0</v>
      </c>
      <c r="K322" s="10">
        <f t="shared" si="95"/>
        <v>0</v>
      </c>
      <c r="L322" s="10">
        <f t="shared" si="95"/>
        <v>0</v>
      </c>
      <c r="M322" s="10">
        <f t="shared" si="95"/>
        <v>0</v>
      </c>
      <c r="N322" s="10">
        <f t="shared" si="95"/>
        <v>0</v>
      </c>
      <c r="O322" s="10">
        <f t="shared" si="95"/>
        <v>0</v>
      </c>
      <c r="P322" s="67" t="s">
        <v>64</v>
      </c>
      <c r="Q322" s="68"/>
      <c r="R322" s="11"/>
    </row>
    <row r="323" spans="1:18" ht="12.75">
      <c r="A323" s="81"/>
      <c r="B323" s="74"/>
      <c r="C323" s="74"/>
      <c r="D323" s="8"/>
      <c r="E323" s="12" t="s">
        <v>15</v>
      </c>
      <c r="F323" s="13">
        <f aca="true" t="shared" si="96" ref="F323:F328">H323+J323+L323+N323</f>
        <v>0</v>
      </c>
      <c r="G323" s="13">
        <f aca="true" t="shared" si="97" ref="G323:G333">I323+K323+M323+O323</f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69"/>
      <c r="Q323" s="70"/>
      <c r="R323" s="11"/>
    </row>
    <row r="324" spans="1:18" ht="12.75">
      <c r="A324" s="81"/>
      <c r="B324" s="74"/>
      <c r="C324" s="74"/>
      <c r="D324" s="8"/>
      <c r="E324" s="12" t="s">
        <v>12</v>
      </c>
      <c r="F324" s="13">
        <f t="shared" si="96"/>
        <v>0</v>
      </c>
      <c r="G324" s="13">
        <f t="shared" si="97"/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69"/>
      <c r="Q324" s="70"/>
      <c r="R324" s="11"/>
    </row>
    <row r="325" spans="1:18" ht="12.75">
      <c r="A325" s="81"/>
      <c r="B325" s="74"/>
      <c r="C325" s="74"/>
      <c r="D325" s="8"/>
      <c r="E325" s="12" t="s">
        <v>13</v>
      </c>
      <c r="F325" s="13">
        <f t="shared" si="96"/>
        <v>0</v>
      </c>
      <c r="G325" s="13">
        <f t="shared" si="97"/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69"/>
      <c r="Q325" s="70"/>
      <c r="R325" s="11"/>
    </row>
    <row r="326" spans="1:18" ht="12.75">
      <c r="A326" s="81"/>
      <c r="B326" s="74"/>
      <c r="C326" s="74"/>
      <c r="D326" s="8"/>
      <c r="E326" s="12" t="s">
        <v>16</v>
      </c>
      <c r="F326" s="13">
        <f t="shared" si="96"/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69"/>
      <c r="Q326" s="70"/>
      <c r="R326" s="11"/>
    </row>
    <row r="327" spans="1:18" ht="12.75">
      <c r="A327" s="81"/>
      <c r="B327" s="74"/>
      <c r="C327" s="74"/>
      <c r="D327" s="8"/>
      <c r="E327" s="12" t="s">
        <v>17</v>
      </c>
      <c r="F327" s="13">
        <f t="shared" si="96"/>
        <v>0</v>
      </c>
      <c r="G327" s="13">
        <f t="shared" si="97"/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69"/>
      <c r="Q327" s="70"/>
      <c r="R327" s="11"/>
    </row>
    <row r="328" spans="1:18" ht="12.75">
      <c r="A328" s="81"/>
      <c r="B328" s="74"/>
      <c r="C328" s="74"/>
      <c r="D328" s="8"/>
      <c r="E328" s="12" t="s">
        <v>63</v>
      </c>
      <c r="F328" s="13">
        <f t="shared" si="96"/>
        <v>633.944</v>
      </c>
      <c r="G328" s="13">
        <v>633.944</v>
      </c>
      <c r="H328" s="13">
        <v>633.944</v>
      </c>
      <c r="I328" s="13">
        <v>633.9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69"/>
      <c r="Q328" s="70"/>
      <c r="R328" s="11"/>
    </row>
    <row r="329" spans="1:18" ht="12.75">
      <c r="A329" s="81"/>
      <c r="B329" s="74"/>
      <c r="C329" s="74"/>
      <c r="D329" s="8"/>
      <c r="E329" s="12" t="s">
        <v>112</v>
      </c>
      <c r="F329" s="13">
        <v>1519.9</v>
      </c>
      <c r="G329" s="13">
        <f t="shared" si="97"/>
        <v>0</v>
      </c>
      <c r="H329" s="13">
        <v>1519.9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69"/>
      <c r="Q329" s="70"/>
      <c r="R329" s="11"/>
    </row>
    <row r="330" spans="1:18" ht="12.75">
      <c r="A330" s="81"/>
      <c r="B330" s="74"/>
      <c r="C330" s="74"/>
      <c r="D330" s="8"/>
      <c r="E330" s="12" t="s">
        <v>113</v>
      </c>
      <c r="F330" s="13">
        <v>1519.9</v>
      </c>
      <c r="G330" s="13">
        <f t="shared" si="97"/>
        <v>0</v>
      </c>
      <c r="H330" s="13">
        <v>1519.9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69"/>
      <c r="Q330" s="70"/>
      <c r="R330" s="11"/>
    </row>
    <row r="331" spans="1:18" ht="12.75">
      <c r="A331" s="81"/>
      <c r="B331" s="74"/>
      <c r="C331" s="74"/>
      <c r="D331" s="8"/>
      <c r="E331" s="12" t="s">
        <v>114</v>
      </c>
      <c r="F331" s="13">
        <v>1519.9</v>
      </c>
      <c r="G331" s="13">
        <f t="shared" si="97"/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69"/>
      <c r="Q331" s="70"/>
      <c r="R331" s="11"/>
    </row>
    <row r="332" spans="1:18" ht="12.75">
      <c r="A332" s="81"/>
      <c r="B332" s="74"/>
      <c r="C332" s="74"/>
      <c r="D332" s="8"/>
      <c r="E332" s="12" t="s">
        <v>115</v>
      </c>
      <c r="F332" s="13">
        <v>1519.9</v>
      </c>
      <c r="G332" s="13">
        <f t="shared" si="97"/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69"/>
      <c r="Q332" s="70"/>
      <c r="R332" s="11"/>
    </row>
    <row r="333" spans="1:18" ht="12.75">
      <c r="A333" s="82"/>
      <c r="B333" s="75"/>
      <c r="C333" s="75"/>
      <c r="D333" s="8"/>
      <c r="E333" s="12" t="s">
        <v>74</v>
      </c>
      <c r="F333" s="13">
        <v>1519.9</v>
      </c>
      <c r="G333" s="13">
        <f t="shared" si="97"/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71"/>
      <c r="Q333" s="72"/>
      <c r="R333" s="11"/>
    </row>
    <row r="334" spans="1:18" ht="12.75">
      <c r="A334" s="120"/>
      <c r="B334" s="76" t="s">
        <v>42</v>
      </c>
      <c r="C334" s="76"/>
      <c r="D334" s="8"/>
      <c r="E334" s="28" t="s">
        <v>10</v>
      </c>
      <c r="F334" s="10">
        <f aca="true" t="shared" si="98" ref="F334:O334">SUM(F335:F345)</f>
        <v>486944.74399999995</v>
      </c>
      <c r="G334" s="10">
        <f t="shared" si="98"/>
        <v>173794.116</v>
      </c>
      <c r="H334" s="10">
        <f t="shared" si="98"/>
        <v>486944.74399999995</v>
      </c>
      <c r="I334" s="10">
        <f t="shared" si="98"/>
        <v>173794.07200000001</v>
      </c>
      <c r="J334" s="10">
        <f t="shared" si="98"/>
        <v>0</v>
      </c>
      <c r="K334" s="10">
        <f t="shared" si="98"/>
        <v>0</v>
      </c>
      <c r="L334" s="10">
        <f t="shared" si="98"/>
        <v>0</v>
      </c>
      <c r="M334" s="10">
        <f t="shared" si="98"/>
        <v>0</v>
      </c>
      <c r="N334" s="10">
        <f t="shared" si="98"/>
        <v>0</v>
      </c>
      <c r="O334" s="10">
        <f t="shared" si="98"/>
        <v>0</v>
      </c>
      <c r="P334" s="76"/>
      <c r="Q334" s="76"/>
      <c r="R334" s="11"/>
    </row>
    <row r="335" spans="1:18" ht="12.75">
      <c r="A335" s="120"/>
      <c r="B335" s="76"/>
      <c r="C335" s="76"/>
      <c r="D335" s="8"/>
      <c r="E335" s="8" t="s">
        <v>15</v>
      </c>
      <c r="F335" s="13">
        <f>H335+J335+L335+N335</f>
        <v>42087.100000000006</v>
      </c>
      <c r="G335" s="13">
        <f aca="true" t="shared" si="99" ref="G335:O335">G299+G287+G275+G263+G311</f>
        <v>24641.3</v>
      </c>
      <c r="H335" s="13">
        <f t="shared" si="99"/>
        <v>42087.100000000006</v>
      </c>
      <c r="I335" s="13">
        <f t="shared" si="99"/>
        <v>24641.3</v>
      </c>
      <c r="J335" s="13">
        <f t="shared" si="99"/>
        <v>0</v>
      </c>
      <c r="K335" s="13">
        <f t="shared" si="99"/>
        <v>0</v>
      </c>
      <c r="L335" s="13">
        <f t="shared" si="99"/>
        <v>0</v>
      </c>
      <c r="M335" s="13">
        <f t="shared" si="99"/>
        <v>0</v>
      </c>
      <c r="N335" s="13">
        <f t="shared" si="99"/>
        <v>0</v>
      </c>
      <c r="O335" s="13">
        <f t="shared" si="99"/>
        <v>0</v>
      </c>
      <c r="P335" s="76"/>
      <c r="Q335" s="76"/>
      <c r="R335" s="11">
        <f>I268+I292+I304+I328</f>
        <v>22614.872000000003</v>
      </c>
    </row>
    <row r="336" spans="1:18" ht="12.75">
      <c r="A336" s="120"/>
      <c r="B336" s="76"/>
      <c r="C336" s="76"/>
      <c r="D336" s="8"/>
      <c r="E336" s="8" t="s">
        <v>12</v>
      </c>
      <c r="F336" s="13">
        <f aca="true" t="shared" si="100" ref="F336:F345">H336+J336+L336+N336</f>
        <v>45660.5</v>
      </c>
      <c r="G336" s="13">
        <f aca="true" t="shared" si="101" ref="G336:O336">G300+G288+G276+G264+G312</f>
        <v>24754.8</v>
      </c>
      <c r="H336" s="13">
        <f t="shared" si="101"/>
        <v>45660.5</v>
      </c>
      <c r="I336" s="13">
        <f t="shared" si="101"/>
        <v>24754.8</v>
      </c>
      <c r="J336" s="13">
        <f t="shared" si="101"/>
        <v>0</v>
      </c>
      <c r="K336" s="13">
        <f t="shared" si="101"/>
        <v>0</v>
      </c>
      <c r="L336" s="13">
        <f t="shared" si="101"/>
        <v>0</v>
      </c>
      <c r="M336" s="13">
        <f t="shared" si="101"/>
        <v>0</v>
      </c>
      <c r="N336" s="13">
        <f t="shared" si="101"/>
        <v>0</v>
      </c>
      <c r="O336" s="13">
        <f t="shared" si="101"/>
        <v>0</v>
      </c>
      <c r="P336" s="76"/>
      <c r="Q336" s="76"/>
      <c r="R336" s="11"/>
    </row>
    <row r="337" spans="1:18" ht="12.75">
      <c r="A337" s="120"/>
      <c r="B337" s="76"/>
      <c r="C337" s="76"/>
      <c r="D337" s="8"/>
      <c r="E337" s="8" t="s">
        <v>13</v>
      </c>
      <c r="F337" s="13">
        <f t="shared" si="100"/>
        <v>49565.1</v>
      </c>
      <c r="G337" s="13">
        <f aca="true" t="shared" si="102" ref="G337:O337">G301+G289+G277+G265+G313</f>
        <v>21249.5</v>
      </c>
      <c r="H337" s="13">
        <f t="shared" si="102"/>
        <v>49565.1</v>
      </c>
      <c r="I337" s="13">
        <f t="shared" si="102"/>
        <v>21249.5</v>
      </c>
      <c r="J337" s="13">
        <f t="shared" si="102"/>
        <v>0</v>
      </c>
      <c r="K337" s="13">
        <f t="shared" si="102"/>
        <v>0</v>
      </c>
      <c r="L337" s="13">
        <f t="shared" si="102"/>
        <v>0</v>
      </c>
      <c r="M337" s="13">
        <f t="shared" si="102"/>
        <v>0</v>
      </c>
      <c r="N337" s="13">
        <f t="shared" si="102"/>
        <v>0</v>
      </c>
      <c r="O337" s="13">
        <f t="shared" si="102"/>
        <v>0</v>
      </c>
      <c r="P337" s="76"/>
      <c r="Q337" s="76"/>
      <c r="R337" s="11"/>
    </row>
    <row r="338" spans="1:18" ht="12.75">
      <c r="A338" s="120"/>
      <c r="B338" s="76"/>
      <c r="C338" s="76"/>
      <c r="D338" s="8"/>
      <c r="E338" s="8" t="s">
        <v>16</v>
      </c>
      <c r="F338" s="13">
        <f t="shared" si="100"/>
        <v>63731.399999999994</v>
      </c>
      <c r="G338" s="13">
        <f aca="true" t="shared" si="103" ref="G338:O338">G302+G290+G278+G266+G314</f>
        <v>34145.7</v>
      </c>
      <c r="H338" s="13">
        <f t="shared" si="103"/>
        <v>63731.399999999994</v>
      </c>
      <c r="I338" s="13">
        <f t="shared" si="103"/>
        <v>34145.7</v>
      </c>
      <c r="J338" s="13">
        <f t="shared" si="103"/>
        <v>0</v>
      </c>
      <c r="K338" s="13">
        <f t="shared" si="103"/>
        <v>0</v>
      </c>
      <c r="L338" s="13">
        <f t="shared" si="103"/>
        <v>0</v>
      </c>
      <c r="M338" s="13">
        <f t="shared" si="103"/>
        <v>0</v>
      </c>
      <c r="N338" s="13">
        <f t="shared" si="103"/>
        <v>0</v>
      </c>
      <c r="O338" s="13">
        <f t="shared" si="103"/>
        <v>0</v>
      </c>
      <c r="P338" s="76"/>
      <c r="Q338" s="76"/>
      <c r="R338" s="11"/>
    </row>
    <row r="339" spans="1:18" ht="12.75">
      <c r="A339" s="120"/>
      <c r="B339" s="76"/>
      <c r="C339" s="76"/>
      <c r="D339" s="8"/>
      <c r="E339" s="8" t="s">
        <v>17</v>
      </c>
      <c r="F339" s="13">
        <f t="shared" si="100"/>
        <v>59591.90000000001</v>
      </c>
      <c r="G339" s="13">
        <f aca="true" t="shared" si="104" ref="G339:O339">G303+G291+G279+G267+G315</f>
        <v>24067.5</v>
      </c>
      <c r="H339" s="13">
        <f t="shared" si="104"/>
        <v>59591.90000000001</v>
      </c>
      <c r="I339" s="13">
        <f t="shared" si="104"/>
        <v>24067.5</v>
      </c>
      <c r="J339" s="13">
        <f t="shared" si="104"/>
        <v>0</v>
      </c>
      <c r="K339" s="13">
        <f t="shared" si="104"/>
        <v>0</v>
      </c>
      <c r="L339" s="13">
        <f t="shared" si="104"/>
        <v>0</v>
      </c>
      <c r="M339" s="13">
        <f t="shared" si="104"/>
        <v>0</v>
      </c>
      <c r="N339" s="13">
        <f t="shared" si="104"/>
        <v>0</v>
      </c>
      <c r="O339" s="13">
        <f t="shared" si="104"/>
        <v>0</v>
      </c>
      <c r="P339" s="76"/>
      <c r="Q339" s="76"/>
      <c r="R339" s="11"/>
    </row>
    <row r="340" spans="1:24" ht="12.75">
      <c r="A340" s="120"/>
      <c r="B340" s="76"/>
      <c r="C340" s="76"/>
      <c r="D340" s="8"/>
      <c r="E340" s="8" t="s">
        <v>63</v>
      </c>
      <c r="F340" s="13">
        <f t="shared" si="100"/>
        <v>75136.54400000001</v>
      </c>
      <c r="G340" s="13">
        <f>G304+G292+G280+G268+G316+G328</f>
        <v>22614.916</v>
      </c>
      <c r="H340" s="13">
        <f>H304+H292+H280+H268+H316+H328</f>
        <v>75136.54400000001</v>
      </c>
      <c r="I340" s="13">
        <f aca="true" t="shared" si="105" ref="I340:O340">I304+I292+I280+I268+I316+I328</f>
        <v>22614.872000000003</v>
      </c>
      <c r="J340" s="13">
        <f t="shared" si="105"/>
        <v>0</v>
      </c>
      <c r="K340" s="13">
        <f t="shared" si="105"/>
        <v>0</v>
      </c>
      <c r="L340" s="13">
        <f t="shared" si="105"/>
        <v>0</v>
      </c>
      <c r="M340" s="13">
        <f t="shared" si="105"/>
        <v>0</v>
      </c>
      <c r="N340" s="13">
        <f t="shared" si="105"/>
        <v>0</v>
      </c>
      <c r="O340" s="13">
        <f t="shared" si="105"/>
        <v>0</v>
      </c>
      <c r="P340" s="76"/>
      <c r="Q340" s="76"/>
      <c r="R340" s="14"/>
      <c r="S340" s="14" t="s">
        <v>75</v>
      </c>
      <c r="T340" s="14" t="s">
        <v>76</v>
      </c>
      <c r="U340" s="14" t="s">
        <v>77</v>
      </c>
      <c r="V340" s="14" t="s">
        <v>79</v>
      </c>
      <c r="W340" s="14" t="s">
        <v>80</v>
      </c>
      <c r="X340" s="14" t="s">
        <v>81</v>
      </c>
    </row>
    <row r="341" spans="1:24" ht="12.75">
      <c r="A341" s="120"/>
      <c r="B341" s="76"/>
      <c r="C341" s="76"/>
      <c r="D341" s="8"/>
      <c r="E341" s="8" t="s">
        <v>112</v>
      </c>
      <c r="F341" s="13">
        <f t="shared" si="100"/>
        <v>74826.3</v>
      </c>
      <c r="G341" s="13">
        <f>G305+G293+G281+G269+G317</f>
        <v>22320.4</v>
      </c>
      <c r="H341" s="13">
        <f aca="true" t="shared" si="106" ref="H341:O341">H305+H293+H281+H269+H317+H329</f>
        <v>74826.3</v>
      </c>
      <c r="I341" s="13">
        <f t="shared" si="106"/>
        <v>22320.4</v>
      </c>
      <c r="J341" s="13">
        <f t="shared" si="106"/>
        <v>0</v>
      </c>
      <c r="K341" s="13">
        <f t="shared" si="106"/>
        <v>0</v>
      </c>
      <c r="L341" s="13">
        <f t="shared" si="106"/>
        <v>0</v>
      </c>
      <c r="M341" s="13">
        <f t="shared" si="106"/>
        <v>0</v>
      </c>
      <c r="N341" s="13">
        <f t="shared" si="106"/>
        <v>0</v>
      </c>
      <c r="O341" s="13">
        <f t="shared" si="106"/>
        <v>0</v>
      </c>
      <c r="P341" s="76"/>
      <c r="Q341" s="76"/>
      <c r="R341" s="40"/>
      <c r="S341" s="40"/>
      <c r="T341" s="40"/>
      <c r="U341" s="40"/>
      <c r="V341" s="40"/>
      <c r="W341" s="40"/>
      <c r="X341" s="40"/>
    </row>
    <row r="342" spans="1:24" ht="12.75">
      <c r="A342" s="120"/>
      <c r="B342" s="76"/>
      <c r="C342" s="76"/>
      <c r="D342" s="8"/>
      <c r="E342" s="8" t="s">
        <v>113</v>
      </c>
      <c r="F342" s="13">
        <f t="shared" si="100"/>
        <v>76345.9</v>
      </c>
      <c r="G342" s="13">
        <f>G306+G294+G282+G270+G318</f>
        <v>0</v>
      </c>
      <c r="H342" s="13">
        <f aca="true" t="shared" si="107" ref="H342:O342">H306+H294+H282+H270+H318+H330</f>
        <v>76345.9</v>
      </c>
      <c r="I342" s="13">
        <f t="shared" si="107"/>
        <v>0</v>
      </c>
      <c r="J342" s="13">
        <f t="shared" si="107"/>
        <v>0</v>
      </c>
      <c r="K342" s="13">
        <f t="shared" si="107"/>
        <v>0</v>
      </c>
      <c r="L342" s="13">
        <f t="shared" si="107"/>
        <v>0</v>
      </c>
      <c r="M342" s="13">
        <f t="shared" si="107"/>
        <v>0</v>
      </c>
      <c r="N342" s="13">
        <f t="shared" si="107"/>
        <v>0</v>
      </c>
      <c r="O342" s="13">
        <f t="shared" si="107"/>
        <v>0</v>
      </c>
      <c r="P342" s="76"/>
      <c r="Q342" s="76"/>
      <c r="R342" s="40"/>
      <c r="S342" s="40"/>
      <c r="T342" s="40"/>
      <c r="U342" s="40"/>
      <c r="V342" s="40"/>
      <c r="W342" s="40"/>
      <c r="X342" s="40"/>
    </row>
    <row r="343" spans="1:24" ht="12.75">
      <c r="A343" s="120"/>
      <c r="B343" s="76"/>
      <c r="C343" s="76"/>
      <c r="D343" s="8"/>
      <c r="E343" s="8" t="s">
        <v>114</v>
      </c>
      <c r="F343" s="13">
        <f t="shared" si="100"/>
        <v>0</v>
      </c>
      <c r="G343" s="13">
        <f>G307+G295+G283+G271+G319</f>
        <v>0</v>
      </c>
      <c r="H343" s="13">
        <f aca="true" t="shared" si="108" ref="H343:O343">H307+H295+H283+H271+H319+H331</f>
        <v>0</v>
      </c>
      <c r="I343" s="13">
        <f t="shared" si="108"/>
        <v>0</v>
      </c>
      <c r="J343" s="13">
        <f t="shared" si="108"/>
        <v>0</v>
      </c>
      <c r="K343" s="13">
        <f t="shared" si="108"/>
        <v>0</v>
      </c>
      <c r="L343" s="13">
        <f t="shared" si="108"/>
        <v>0</v>
      </c>
      <c r="M343" s="13">
        <f t="shared" si="108"/>
        <v>0</v>
      </c>
      <c r="N343" s="13">
        <f t="shared" si="108"/>
        <v>0</v>
      </c>
      <c r="O343" s="13">
        <f t="shared" si="108"/>
        <v>0</v>
      </c>
      <c r="P343" s="76"/>
      <c r="Q343" s="76"/>
      <c r="R343" s="40"/>
      <c r="S343" s="40"/>
      <c r="T343" s="40"/>
      <c r="U343" s="40"/>
      <c r="V343" s="40"/>
      <c r="W343" s="40"/>
      <c r="X343" s="40"/>
    </row>
    <row r="344" spans="1:24" ht="12.75">
      <c r="A344" s="120"/>
      <c r="B344" s="76"/>
      <c r="C344" s="76"/>
      <c r="D344" s="8"/>
      <c r="E344" s="8" t="s">
        <v>115</v>
      </c>
      <c r="F344" s="13">
        <f t="shared" si="100"/>
        <v>0</v>
      </c>
      <c r="G344" s="13">
        <f>G308+G296+G284+G272+G320</f>
        <v>0</v>
      </c>
      <c r="H344" s="13">
        <f aca="true" t="shared" si="109" ref="H344:O344">H308+H296+H284+H272+H320+H332</f>
        <v>0</v>
      </c>
      <c r="I344" s="13">
        <f t="shared" si="109"/>
        <v>0</v>
      </c>
      <c r="J344" s="13">
        <f t="shared" si="109"/>
        <v>0</v>
      </c>
      <c r="K344" s="13">
        <f t="shared" si="109"/>
        <v>0</v>
      </c>
      <c r="L344" s="13">
        <f t="shared" si="109"/>
        <v>0</v>
      </c>
      <c r="M344" s="13">
        <f t="shared" si="109"/>
        <v>0</v>
      </c>
      <c r="N344" s="13">
        <f t="shared" si="109"/>
        <v>0</v>
      </c>
      <c r="O344" s="13">
        <f t="shared" si="109"/>
        <v>0</v>
      </c>
      <c r="P344" s="76"/>
      <c r="Q344" s="76"/>
      <c r="R344" s="40"/>
      <c r="S344" s="40"/>
      <c r="T344" s="40"/>
      <c r="U344" s="40"/>
      <c r="V344" s="40"/>
      <c r="W344" s="40"/>
      <c r="X344" s="40"/>
    </row>
    <row r="345" spans="1:24" ht="12.75">
      <c r="A345" s="120"/>
      <c r="B345" s="76"/>
      <c r="C345" s="76"/>
      <c r="D345" s="8"/>
      <c r="E345" s="8" t="s">
        <v>74</v>
      </c>
      <c r="F345" s="13">
        <f t="shared" si="100"/>
        <v>0</v>
      </c>
      <c r="G345" s="13">
        <f>G309+G297+G285+G273+G321</f>
        <v>0</v>
      </c>
      <c r="H345" s="13">
        <f aca="true" t="shared" si="110" ref="H345:O345">H309+H297+H285+H273+H321+H333</f>
        <v>0</v>
      </c>
      <c r="I345" s="13">
        <f t="shared" si="110"/>
        <v>0</v>
      </c>
      <c r="J345" s="13">
        <f t="shared" si="110"/>
        <v>0</v>
      </c>
      <c r="K345" s="13">
        <f t="shared" si="110"/>
        <v>0</v>
      </c>
      <c r="L345" s="13">
        <f t="shared" si="110"/>
        <v>0</v>
      </c>
      <c r="M345" s="13">
        <f t="shared" si="110"/>
        <v>0</v>
      </c>
      <c r="N345" s="13">
        <f t="shared" si="110"/>
        <v>0</v>
      </c>
      <c r="O345" s="13">
        <f t="shared" si="110"/>
        <v>0</v>
      </c>
      <c r="P345" s="76"/>
      <c r="Q345" s="76"/>
      <c r="R345" s="40"/>
      <c r="S345" s="40"/>
      <c r="T345" s="40"/>
      <c r="U345" s="40"/>
      <c r="V345" s="40"/>
      <c r="W345" s="40"/>
      <c r="X345" s="40"/>
    </row>
    <row r="346" spans="1:25" ht="13.5">
      <c r="A346" s="77" t="s">
        <v>48</v>
      </c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9"/>
      <c r="R346" s="16"/>
      <c r="S346" s="16" t="s">
        <v>87</v>
      </c>
      <c r="T346" s="16" t="s">
        <v>88</v>
      </c>
      <c r="U346" s="16" t="s">
        <v>96</v>
      </c>
      <c r="V346" s="16" t="s">
        <v>91</v>
      </c>
      <c r="W346" s="16" t="s">
        <v>97</v>
      </c>
      <c r="X346" s="16" t="s">
        <v>93</v>
      </c>
      <c r="Y346" s="11">
        <f>Y312+Y300+Y288+Y276+Y265+Y156+Y131+Y59+Y48</f>
        <v>7803450.28</v>
      </c>
    </row>
    <row r="347" spans="1:25" ht="12.75" customHeight="1">
      <c r="A347" s="80">
        <v>26</v>
      </c>
      <c r="B347" s="73" t="s">
        <v>36</v>
      </c>
      <c r="C347" s="73" t="s">
        <v>52</v>
      </c>
      <c r="D347" s="8"/>
      <c r="E347" s="41" t="s">
        <v>10</v>
      </c>
      <c r="F347" s="10">
        <f aca="true" t="shared" si="111" ref="F347:O347">SUM(F348:F358)</f>
        <v>51389.299999999996</v>
      </c>
      <c r="G347" s="10">
        <f t="shared" si="111"/>
        <v>11257.500000000002</v>
      </c>
      <c r="H347" s="10">
        <f t="shared" si="111"/>
        <v>51389.299999999996</v>
      </c>
      <c r="I347" s="10">
        <f t="shared" si="111"/>
        <v>11257.500000000002</v>
      </c>
      <c r="J347" s="10">
        <f t="shared" si="111"/>
        <v>0</v>
      </c>
      <c r="K347" s="10">
        <f t="shared" si="111"/>
        <v>0</v>
      </c>
      <c r="L347" s="10">
        <f t="shared" si="111"/>
        <v>0</v>
      </c>
      <c r="M347" s="10">
        <f t="shared" si="111"/>
        <v>0</v>
      </c>
      <c r="N347" s="10">
        <f t="shared" si="111"/>
        <v>0</v>
      </c>
      <c r="O347" s="10">
        <f t="shared" si="111"/>
        <v>0</v>
      </c>
      <c r="P347" s="67" t="s">
        <v>38</v>
      </c>
      <c r="Q347" s="68"/>
      <c r="R347" s="16"/>
      <c r="S347" s="16" t="s">
        <v>87</v>
      </c>
      <c r="T347" s="16" t="s">
        <v>88</v>
      </c>
      <c r="U347" s="16" t="s">
        <v>99</v>
      </c>
      <c r="V347" s="16" t="s">
        <v>102</v>
      </c>
      <c r="W347" s="16" t="s">
        <v>97</v>
      </c>
      <c r="X347" s="16" t="s">
        <v>93</v>
      </c>
      <c r="Y347" s="11">
        <f>Y313+Y301+Y289+Y277+Y266+Y157+Y132+Y60+Y49</f>
        <v>550001</v>
      </c>
    </row>
    <row r="348" spans="1:25" ht="25.5">
      <c r="A348" s="81"/>
      <c r="B348" s="74"/>
      <c r="C348" s="74"/>
      <c r="D348" s="8" t="s">
        <v>20</v>
      </c>
      <c r="E348" s="42" t="s">
        <v>15</v>
      </c>
      <c r="F348" s="13">
        <f aca="true" t="shared" si="112" ref="F348:G358">H348+J348+L348+N348</f>
        <v>7867.5</v>
      </c>
      <c r="G348" s="13">
        <f t="shared" si="112"/>
        <v>3026.2</v>
      </c>
      <c r="H348" s="13">
        <v>7867.5</v>
      </c>
      <c r="I348" s="13">
        <v>3026.2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69"/>
      <c r="Q348" s="70"/>
      <c r="R348" s="16"/>
      <c r="S348" s="16" t="s">
        <v>87</v>
      </c>
      <c r="T348" s="16" t="s">
        <v>88</v>
      </c>
      <c r="U348" s="16" t="s">
        <v>99</v>
      </c>
      <c r="V348" s="16" t="s">
        <v>103</v>
      </c>
      <c r="W348" s="16" t="s">
        <v>97</v>
      </c>
      <c r="X348" s="16" t="s">
        <v>93</v>
      </c>
      <c r="Y348" s="11">
        <f>Y314+Y302+Y290+Y278+Y267+Y158+Y133+Y61+Y50</f>
        <v>10000001</v>
      </c>
    </row>
    <row r="349" spans="1:25" ht="12.75">
      <c r="A349" s="81"/>
      <c r="B349" s="74"/>
      <c r="C349" s="74"/>
      <c r="D349" s="8"/>
      <c r="E349" s="42" t="s">
        <v>12</v>
      </c>
      <c r="F349" s="13">
        <f t="shared" si="112"/>
        <v>8450.2</v>
      </c>
      <c r="G349" s="13">
        <f t="shared" si="112"/>
        <v>2399</v>
      </c>
      <c r="H349" s="13">
        <v>8450.2</v>
      </c>
      <c r="I349" s="20">
        <v>2399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69"/>
      <c r="Q349" s="70"/>
      <c r="R349" s="16"/>
      <c r="S349" s="16" t="s">
        <v>87</v>
      </c>
      <c r="T349" s="16" t="s">
        <v>104</v>
      </c>
      <c r="U349" s="16" t="s">
        <v>105</v>
      </c>
      <c r="V349" s="16" t="s">
        <v>106</v>
      </c>
      <c r="W349" s="16" t="s">
        <v>97</v>
      </c>
      <c r="X349" s="16" t="s">
        <v>93</v>
      </c>
      <c r="Y349" s="11">
        <f>Y315+Y303+Y291+Y279+Y268+Y159+Y134+Y62+Y51</f>
        <v>1431001</v>
      </c>
    </row>
    <row r="350" spans="1:18" ht="12.75">
      <c r="A350" s="81"/>
      <c r="B350" s="74"/>
      <c r="C350" s="74"/>
      <c r="D350" s="8"/>
      <c r="E350" s="42" t="s">
        <v>13</v>
      </c>
      <c r="F350" s="13">
        <f t="shared" si="112"/>
        <v>9072.5</v>
      </c>
      <c r="G350" s="13">
        <f t="shared" si="112"/>
        <v>1054.1</v>
      </c>
      <c r="H350" s="21">
        <v>9072.5</v>
      </c>
      <c r="I350" s="13">
        <f>2218.6-1000-164.5</f>
        <v>1054.1</v>
      </c>
      <c r="J350" s="22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69"/>
      <c r="Q350" s="70"/>
      <c r="R350" s="11"/>
    </row>
    <row r="351" spans="1:18" ht="12.75">
      <c r="A351" s="81"/>
      <c r="B351" s="74"/>
      <c r="C351" s="74"/>
      <c r="D351" s="8"/>
      <c r="E351" s="42" t="s">
        <v>16</v>
      </c>
      <c r="F351" s="13">
        <f t="shared" si="112"/>
        <v>9718.6</v>
      </c>
      <c r="G351" s="13">
        <f t="shared" si="112"/>
        <v>1420.6</v>
      </c>
      <c r="H351" s="21">
        <v>9718.6</v>
      </c>
      <c r="I351" s="13">
        <f>1800-379.4</f>
        <v>1420.6</v>
      </c>
      <c r="J351" s="22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69"/>
      <c r="Q351" s="70"/>
      <c r="R351" s="11"/>
    </row>
    <row r="352" spans="1:18" ht="12.75">
      <c r="A352" s="81"/>
      <c r="B352" s="74"/>
      <c r="C352" s="74"/>
      <c r="D352" s="8"/>
      <c r="E352" s="42" t="s">
        <v>17</v>
      </c>
      <c r="F352" s="13">
        <f t="shared" si="112"/>
        <v>10387.1</v>
      </c>
      <c r="G352" s="13">
        <f t="shared" si="112"/>
        <v>1119.2</v>
      </c>
      <c r="H352" s="21">
        <v>10387.1</v>
      </c>
      <c r="I352" s="13">
        <v>1119.2</v>
      </c>
      <c r="J352" s="22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69"/>
      <c r="Q352" s="70"/>
      <c r="R352" s="11"/>
    </row>
    <row r="353" spans="1:18" ht="12.75">
      <c r="A353" s="81"/>
      <c r="B353" s="74"/>
      <c r="C353" s="74"/>
      <c r="D353" s="8"/>
      <c r="E353" s="12" t="s">
        <v>63</v>
      </c>
      <c r="F353" s="13">
        <f t="shared" si="112"/>
        <v>1590.2</v>
      </c>
      <c r="G353" s="13">
        <f t="shared" si="112"/>
        <v>0</v>
      </c>
      <c r="H353" s="13">
        <v>1590.2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69"/>
      <c r="Q353" s="70"/>
      <c r="R353" s="11"/>
    </row>
    <row r="354" spans="1:18" ht="12.75">
      <c r="A354" s="81"/>
      <c r="B354" s="74"/>
      <c r="C354" s="74"/>
      <c r="D354" s="8"/>
      <c r="E354" s="42" t="s">
        <v>112</v>
      </c>
      <c r="F354" s="13">
        <f>H354+J354+L354+N354</f>
        <v>2151.6</v>
      </c>
      <c r="G354" s="13">
        <f t="shared" si="112"/>
        <v>1119.2</v>
      </c>
      <c r="H354" s="13">
        <v>2151.6</v>
      </c>
      <c r="I354" s="13">
        <v>1119.2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69"/>
      <c r="Q354" s="70"/>
      <c r="R354" s="11"/>
    </row>
    <row r="355" spans="1:18" ht="12.75">
      <c r="A355" s="81"/>
      <c r="B355" s="74"/>
      <c r="C355" s="74"/>
      <c r="D355" s="8"/>
      <c r="E355" s="42" t="s">
        <v>113</v>
      </c>
      <c r="F355" s="13">
        <f>H355+J355+L355+N355</f>
        <v>2151.6</v>
      </c>
      <c r="G355" s="13">
        <f t="shared" si="112"/>
        <v>1119.2</v>
      </c>
      <c r="H355" s="13">
        <v>2151.6</v>
      </c>
      <c r="I355" s="13">
        <v>1119.2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69"/>
      <c r="Q355" s="70"/>
      <c r="R355" s="11"/>
    </row>
    <row r="356" spans="1:18" ht="12.75">
      <c r="A356" s="81"/>
      <c r="B356" s="74"/>
      <c r="C356" s="74"/>
      <c r="D356" s="8"/>
      <c r="E356" s="42" t="s">
        <v>114</v>
      </c>
      <c r="F356" s="13">
        <f>H356+J356+L356+N356</f>
        <v>0</v>
      </c>
      <c r="G356" s="13">
        <f t="shared" si="112"/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69"/>
      <c r="Q356" s="70"/>
      <c r="R356" s="11"/>
    </row>
    <row r="357" spans="1:18" ht="12.75">
      <c r="A357" s="81"/>
      <c r="B357" s="74"/>
      <c r="C357" s="74"/>
      <c r="D357" s="8"/>
      <c r="E357" s="12" t="s">
        <v>115</v>
      </c>
      <c r="F357" s="13">
        <f>H357+J357+L357+N357</f>
        <v>0</v>
      </c>
      <c r="G357" s="13">
        <f t="shared" si="112"/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69"/>
      <c r="Q357" s="70"/>
      <c r="R357" s="11"/>
    </row>
    <row r="358" spans="1:18" ht="12.75">
      <c r="A358" s="82"/>
      <c r="B358" s="75"/>
      <c r="C358" s="75"/>
      <c r="D358" s="8"/>
      <c r="E358" s="42" t="s">
        <v>74</v>
      </c>
      <c r="F358" s="13">
        <f>H358+J358+L358+N358</f>
        <v>0</v>
      </c>
      <c r="G358" s="13">
        <f t="shared" si="112"/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71"/>
      <c r="Q358" s="72"/>
      <c r="R358" s="11"/>
    </row>
    <row r="359" spans="1:18" ht="12.75" customHeight="1">
      <c r="A359" s="80">
        <v>27</v>
      </c>
      <c r="B359" s="73" t="s">
        <v>47</v>
      </c>
      <c r="C359" s="73" t="s">
        <v>53</v>
      </c>
      <c r="D359" s="8"/>
      <c r="E359" s="41" t="s">
        <v>10</v>
      </c>
      <c r="F359" s="10">
        <f aca="true" t="shared" si="113" ref="F359:O359">SUM(F360:F370)</f>
        <v>5723.5</v>
      </c>
      <c r="G359" s="10">
        <f t="shared" si="113"/>
        <v>5723.5</v>
      </c>
      <c r="H359" s="10">
        <f t="shared" si="113"/>
        <v>1144.7</v>
      </c>
      <c r="I359" s="10">
        <f t="shared" si="113"/>
        <v>1144.7</v>
      </c>
      <c r="J359" s="10">
        <f t="shared" si="113"/>
        <v>0</v>
      </c>
      <c r="K359" s="10">
        <f t="shared" si="113"/>
        <v>0</v>
      </c>
      <c r="L359" s="10">
        <f t="shared" si="113"/>
        <v>4578.8</v>
      </c>
      <c r="M359" s="10">
        <f t="shared" si="113"/>
        <v>4578.8</v>
      </c>
      <c r="N359" s="10">
        <f t="shared" si="113"/>
        <v>0</v>
      </c>
      <c r="O359" s="10">
        <f t="shared" si="113"/>
        <v>0</v>
      </c>
      <c r="P359" s="67" t="s">
        <v>38</v>
      </c>
      <c r="Q359" s="68"/>
      <c r="R359" s="11"/>
    </row>
    <row r="360" spans="1:20" ht="25.5">
      <c r="A360" s="81"/>
      <c r="B360" s="74"/>
      <c r="C360" s="74"/>
      <c r="D360" s="8" t="s">
        <v>46</v>
      </c>
      <c r="E360" s="42" t="s">
        <v>15</v>
      </c>
      <c r="F360" s="13">
        <f aca="true" t="shared" si="114" ref="F360:G365">H360+J360+L360+N360</f>
        <v>3085.5</v>
      </c>
      <c r="G360" s="13">
        <f t="shared" si="114"/>
        <v>3085.5</v>
      </c>
      <c r="H360" s="13">
        <v>617.1</v>
      </c>
      <c r="I360" s="13">
        <v>617.1</v>
      </c>
      <c r="J360" s="13">
        <v>0</v>
      </c>
      <c r="K360" s="13">
        <v>0</v>
      </c>
      <c r="L360" s="13">
        <v>2468.4</v>
      </c>
      <c r="M360" s="13">
        <v>2468.4</v>
      </c>
      <c r="N360" s="13">
        <v>0</v>
      </c>
      <c r="O360" s="13">
        <v>0</v>
      </c>
      <c r="P360" s="69"/>
      <c r="Q360" s="70"/>
      <c r="R360" s="11"/>
      <c r="T360" s="6"/>
    </row>
    <row r="361" spans="1:18" ht="12.75">
      <c r="A361" s="81"/>
      <c r="B361" s="74"/>
      <c r="C361" s="74"/>
      <c r="D361" s="8"/>
      <c r="E361" s="42" t="s">
        <v>12</v>
      </c>
      <c r="F361" s="13">
        <f t="shared" si="114"/>
        <v>2638</v>
      </c>
      <c r="G361" s="13">
        <f t="shared" si="114"/>
        <v>2638</v>
      </c>
      <c r="H361" s="13">
        <v>527.6</v>
      </c>
      <c r="I361" s="13">
        <v>527.6</v>
      </c>
      <c r="J361" s="13">
        <v>0</v>
      </c>
      <c r="K361" s="13">
        <v>0</v>
      </c>
      <c r="L361" s="13">
        <v>2110.4</v>
      </c>
      <c r="M361" s="13">
        <v>2110.4</v>
      </c>
      <c r="N361" s="13">
        <v>0</v>
      </c>
      <c r="O361" s="13">
        <v>0</v>
      </c>
      <c r="P361" s="69"/>
      <c r="Q361" s="70"/>
      <c r="R361" s="11"/>
    </row>
    <row r="362" spans="1:18" ht="12.75">
      <c r="A362" s="81"/>
      <c r="B362" s="74"/>
      <c r="C362" s="74"/>
      <c r="D362" s="8"/>
      <c r="E362" s="42" t="s">
        <v>13</v>
      </c>
      <c r="F362" s="13">
        <f t="shared" si="114"/>
        <v>0</v>
      </c>
      <c r="G362" s="13">
        <f t="shared" si="114"/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69"/>
      <c r="Q362" s="70"/>
      <c r="R362" s="11"/>
    </row>
    <row r="363" spans="1:18" ht="12.75">
      <c r="A363" s="81"/>
      <c r="B363" s="74"/>
      <c r="C363" s="74"/>
      <c r="D363" s="8"/>
      <c r="E363" s="42" t="s">
        <v>16</v>
      </c>
      <c r="F363" s="13">
        <f t="shared" si="114"/>
        <v>0</v>
      </c>
      <c r="G363" s="13">
        <f t="shared" si="114"/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69"/>
      <c r="Q363" s="70"/>
      <c r="R363" s="11"/>
    </row>
    <row r="364" spans="1:18" ht="12.75">
      <c r="A364" s="81"/>
      <c r="B364" s="74"/>
      <c r="C364" s="74"/>
      <c r="D364" s="8"/>
      <c r="E364" s="42" t="s">
        <v>17</v>
      </c>
      <c r="F364" s="13">
        <f t="shared" si="114"/>
        <v>0</v>
      </c>
      <c r="G364" s="13">
        <f t="shared" si="114"/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69"/>
      <c r="Q364" s="70"/>
      <c r="R364" s="11"/>
    </row>
    <row r="365" spans="1:18" ht="12.75">
      <c r="A365" s="81"/>
      <c r="B365" s="74"/>
      <c r="C365" s="74"/>
      <c r="D365" s="8"/>
      <c r="E365" s="12" t="s">
        <v>63</v>
      </c>
      <c r="F365" s="13">
        <f t="shared" si="114"/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69"/>
      <c r="Q365" s="70"/>
      <c r="R365" s="11"/>
    </row>
    <row r="366" spans="1:18" ht="12.75">
      <c r="A366" s="81"/>
      <c r="B366" s="74"/>
      <c r="C366" s="74"/>
      <c r="D366" s="8"/>
      <c r="E366" s="42" t="s">
        <v>112</v>
      </c>
      <c r="F366" s="13">
        <f>H366+J366+L366+N366</f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69"/>
      <c r="Q366" s="70"/>
      <c r="R366" s="11"/>
    </row>
    <row r="367" spans="1:18" ht="12.75">
      <c r="A367" s="81"/>
      <c r="B367" s="74"/>
      <c r="C367" s="74"/>
      <c r="D367" s="8"/>
      <c r="E367" s="42" t="s">
        <v>113</v>
      </c>
      <c r="F367" s="13">
        <f>H367+J367+L367+N367</f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69"/>
      <c r="Q367" s="70"/>
      <c r="R367" s="11"/>
    </row>
    <row r="368" spans="1:18" ht="12.75">
      <c r="A368" s="81"/>
      <c r="B368" s="74"/>
      <c r="C368" s="74"/>
      <c r="D368" s="8"/>
      <c r="E368" s="42" t="s">
        <v>114</v>
      </c>
      <c r="F368" s="13">
        <f>H368+J368+L368+N368</f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69"/>
      <c r="Q368" s="70"/>
      <c r="R368" s="11"/>
    </row>
    <row r="369" spans="1:18" ht="12.75">
      <c r="A369" s="81"/>
      <c r="B369" s="74"/>
      <c r="C369" s="74"/>
      <c r="D369" s="8"/>
      <c r="E369" s="42" t="s">
        <v>115</v>
      </c>
      <c r="F369" s="13">
        <f>H369+J369+L369+N369</f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69"/>
      <c r="Q369" s="70"/>
      <c r="R369" s="11"/>
    </row>
    <row r="370" spans="1:18" ht="68.25" customHeight="1">
      <c r="A370" s="82"/>
      <c r="B370" s="75"/>
      <c r="C370" s="75"/>
      <c r="D370" s="8"/>
      <c r="E370" s="43" t="s">
        <v>74</v>
      </c>
      <c r="F370" s="44">
        <f>H370+J370+L370+N370</f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71"/>
      <c r="Q370" s="72"/>
      <c r="R370" s="11"/>
    </row>
    <row r="371" spans="1:18" ht="12.75" customHeight="1">
      <c r="A371" s="80">
        <v>28</v>
      </c>
      <c r="B371" s="73" t="s">
        <v>50</v>
      </c>
      <c r="C371" s="73" t="s">
        <v>53</v>
      </c>
      <c r="D371" s="8"/>
      <c r="E371" s="41" t="s">
        <v>10</v>
      </c>
      <c r="F371" s="10">
        <f aca="true" t="shared" si="115" ref="F371:O371">SUM(F372:F382)</f>
        <v>3122.1</v>
      </c>
      <c r="G371" s="10">
        <f t="shared" si="115"/>
        <v>3122.1</v>
      </c>
      <c r="H371" s="10">
        <f t="shared" si="115"/>
        <v>1561.1</v>
      </c>
      <c r="I371" s="10">
        <f t="shared" si="115"/>
        <v>1561.1</v>
      </c>
      <c r="J371" s="10">
        <f t="shared" si="115"/>
        <v>0</v>
      </c>
      <c r="K371" s="10">
        <f t="shared" si="115"/>
        <v>0</v>
      </c>
      <c r="L371" s="10">
        <f t="shared" si="115"/>
        <v>1561</v>
      </c>
      <c r="M371" s="10">
        <f t="shared" si="115"/>
        <v>1561</v>
      </c>
      <c r="N371" s="10">
        <f t="shared" si="115"/>
        <v>0</v>
      </c>
      <c r="O371" s="10">
        <f t="shared" si="115"/>
        <v>0</v>
      </c>
      <c r="P371" s="67" t="s">
        <v>38</v>
      </c>
      <c r="Q371" s="68"/>
      <c r="R371" s="11"/>
    </row>
    <row r="372" spans="1:18" ht="12.75">
      <c r="A372" s="81"/>
      <c r="B372" s="74"/>
      <c r="C372" s="74"/>
      <c r="D372" s="8"/>
      <c r="E372" s="42" t="s">
        <v>15</v>
      </c>
      <c r="F372" s="13">
        <f aca="true" t="shared" si="116" ref="F372:G376">H372+J372+L372+N372</f>
        <v>0</v>
      </c>
      <c r="G372" s="13">
        <f t="shared" si="116"/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69"/>
      <c r="Q372" s="70"/>
      <c r="R372" s="11"/>
    </row>
    <row r="373" spans="1:18" ht="12.75">
      <c r="A373" s="81"/>
      <c r="B373" s="74"/>
      <c r="C373" s="74"/>
      <c r="D373" s="8"/>
      <c r="E373" s="42" t="s">
        <v>12</v>
      </c>
      <c r="F373" s="13">
        <f t="shared" si="116"/>
        <v>3122.1</v>
      </c>
      <c r="G373" s="13">
        <f t="shared" si="116"/>
        <v>3122.1</v>
      </c>
      <c r="H373" s="13">
        <v>1561.1</v>
      </c>
      <c r="I373" s="13">
        <v>1561.1</v>
      </c>
      <c r="J373" s="13">
        <v>0</v>
      </c>
      <c r="K373" s="13">
        <v>0</v>
      </c>
      <c r="L373" s="13">
        <v>1561</v>
      </c>
      <c r="M373" s="13">
        <v>1561</v>
      </c>
      <c r="N373" s="13">
        <v>0</v>
      </c>
      <c r="O373" s="13">
        <v>0</v>
      </c>
      <c r="P373" s="69"/>
      <c r="Q373" s="70"/>
      <c r="R373" s="11"/>
    </row>
    <row r="374" spans="1:18" ht="12.75">
      <c r="A374" s="81"/>
      <c r="B374" s="74"/>
      <c r="C374" s="74"/>
      <c r="D374" s="8"/>
      <c r="E374" s="42" t="s">
        <v>13</v>
      </c>
      <c r="F374" s="13">
        <f t="shared" si="116"/>
        <v>0</v>
      </c>
      <c r="G374" s="13">
        <f t="shared" si="116"/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69"/>
      <c r="Q374" s="70"/>
      <c r="R374" s="11"/>
    </row>
    <row r="375" spans="1:18" ht="12.75">
      <c r="A375" s="81"/>
      <c r="B375" s="74"/>
      <c r="C375" s="74"/>
      <c r="D375" s="8"/>
      <c r="E375" s="42" t="s">
        <v>16</v>
      </c>
      <c r="F375" s="13">
        <f t="shared" si="116"/>
        <v>0</v>
      </c>
      <c r="G375" s="13">
        <f t="shared" si="116"/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69"/>
      <c r="Q375" s="70"/>
      <c r="R375" s="11"/>
    </row>
    <row r="376" spans="1:21" ht="12.75">
      <c r="A376" s="81"/>
      <c r="B376" s="74"/>
      <c r="C376" s="74"/>
      <c r="D376" s="8"/>
      <c r="E376" s="42" t="s">
        <v>17</v>
      </c>
      <c r="F376" s="13">
        <f t="shared" si="116"/>
        <v>0</v>
      </c>
      <c r="G376" s="13">
        <f t="shared" si="116"/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69"/>
      <c r="Q376" s="70"/>
      <c r="R376" s="11"/>
      <c r="U376" s="2" t="s">
        <v>119</v>
      </c>
    </row>
    <row r="377" spans="1:23" ht="12.75">
      <c r="A377" s="81"/>
      <c r="B377" s="74"/>
      <c r="C377" s="74"/>
      <c r="D377" s="8"/>
      <c r="E377" s="12" t="s">
        <v>63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69"/>
      <c r="Q377" s="70"/>
      <c r="R377" s="11"/>
      <c r="U377" s="42" t="s">
        <v>15</v>
      </c>
      <c r="V377" s="6">
        <f aca="true" t="shared" si="117" ref="V377:V387">F311+F299+F287+F275+F263+F154+F130+F106+F58+F46</f>
        <v>49277.8</v>
      </c>
      <c r="W377" s="6">
        <f aca="true" t="shared" si="118" ref="W377:W387">G311+G299+G287+G275+G263+G154+G130+G106+G58+G46</f>
        <v>29426.3</v>
      </c>
    </row>
    <row r="378" spans="1:23" ht="12.75">
      <c r="A378" s="81"/>
      <c r="B378" s="74"/>
      <c r="C378" s="74"/>
      <c r="D378" s="8"/>
      <c r="E378" s="42" t="s">
        <v>112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69"/>
      <c r="Q378" s="70"/>
      <c r="R378" s="11"/>
      <c r="U378" s="42" t="s">
        <v>12</v>
      </c>
      <c r="V378" s="6">
        <f t="shared" si="117"/>
        <v>53063.7</v>
      </c>
      <c r="W378" s="6">
        <f t="shared" si="118"/>
        <v>31141.999999999996</v>
      </c>
    </row>
    <row r="379" spans="1:23" ht="12.75">
      <c r="A379" s="81"/>
      <c r="B379" s="74"/>
      <c r="C379" s="74"/>
      <c r="D379" s="8"/>
      <c r="E379" s="42" t="s">
        <v>113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69"/>
      <c r="Q379" s="70"/>
      <c r="R379" s="11"/>
      <c r="U379" s="42" t="s">
        <v>13</v>
      </c>
      <c r="V379" s="6">
        <f t="shared" si="117"/>
        <v>57034.9</v>
      </c>
      <c r="W379" s="6">
        <f t="shared" si="118"/>
        <v>25933.399999999998</v>
      </c>
    </row>
    <row r="380" spans="1:23" ht="12.75">
      <c r="A380" s="81"/>
      <c r="B380" s="74"/>
      <c r="C380" s="74"/>
      <c r="D380" s="8"/>
      <c r="E380" s="42" t="s">
        <v>114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69"/>
      <c r="Q380" s="70"/>
      <c r="R380" s="11"/>
      <c r="U380" s="42" t="s">
        <v>16</v>
      </c>
      <c r="V380" s="6">
        <f t="shared" si="117"/>
        <v>71557.7</v>
      </c>
      <c r="W380" s="6">
        <f t="shared" si="118"/>
        <v>39708.899999999994</v>
      </c>
    </row>
    <row r="381" spans="1:23" ht="12.75">
      <c r="A381" s="81"/>
      <c r="B381" s="74"/>
      <c r="C381" s="74"/>
      <c r="D381" s="8"/>
      <c r="E381" s="12" t="s">
        <v>115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69"/>
      <c r="Q381" s="70"/>
      <c r="R381" s="11"/>
      <c r="U381" s="42" t="s">
        <v>17</v>
      </c>
      <c r="V381" s="6">
        <f t="shared" si="117"/>
        <v>70331.80000000002</v>
      </c>
      <c r="W381" s="6">
        <f t="shared" si="118"/>
        <v>33784.3</v>
      </c>
    </row>
    <row r="382" spans="1:23" ht="12.75">
      <c r="A382" s="82"/>
      <c r="B382" s="75"/>
      <c r="C382" s="75"/>
      <c r="D382" s="8"/>
      <c r="E382" s="42" t="s">
        <v>74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71"/>
      <c r="Q382" s="72"/>
      <c r="R382" s="11"/>
      <c r="U382" s="12" t="s">
        <v>63</v>
      </c>
      <c r="V382" s="6">
        <f t="shared" si="117"/>
        <v>86822.90000000001</v>
      </c>
      <c r="W382" s="6">
        <f t="shared" si="118"/>
        <v>29649.25993</v>
      </c>
    </row>
    <row r="383" spans="1:23" ht="12.75" customHeight="1">
      <c r="A383" s="80">
        <v>29</v>
      </c>
      <c r="B383" s="73" t="s">
        <v>56</v>
      </c>
      <c r="C383" s="73" t="s">
        <v>62</v>
      </c>
      <c r="D383" s="8"/>
      <c r="E383" s="41" t="s">
        <v>10</v>
      </c>
      <c r="F383" s="10">
        <f aca="true" t="shared" si="119" ref="F383:O383">SUM(F384:F394)</f>
        <v>1533.2</v>
      </c>
      <c r="G383" s="10">
        <f t="shared" si="119"/>
        <v>1533.2</v>
      </c>
      <c r="H383" s="10">
        <f t="shared" si="119"/>
        <v>383.20000000000005</v>
      </c>
      <c r="I383" s="10">
        <f t="shared" si="119"/>
        <v>383.20000000000005</v>
      </c>
      <c r="J383" s="10">
        <f t="shared" si="119"/>
        <v>0</v>
      </c>
      <c r="K383" s="10">
        <f t="shared" si="119"/>
        <v>0</v>
      </c>
      <c r="L383" s="10">
        <f t="shared" si="119"/>
        <v>1150</v>
      </c>
      <c r="M383" s="10">
        <f t="shared" si="119"/>
        <v>1150</v>
      </c>
      <c r="N383" s="10">
        <f t="shared" si="119"/>
        <v>0</v>
      </c>
      <c r="O383" s="10">
        <f t="shared" si="119"/>
        <v>0</v>
      </c>
      <c r="P383" s="67" t="s">
        <v>38</v>
      </c>
      <c r="Q383" s="68"/>
      <c r="R383" s="11"/>
      <c r="U383" s="42" t="s">
        <v>112</v>
      </c>
      <c r="V383" s="6">
        <f t="shared" si="117"/>
        <v>85626.70000000001</v>
      </c>
      <c r="W383" s="6">
        <f t="shared" si="118"/>
        <v>31251.520000000004</v>
      </c>
    </row>
    <row r="384" spans="1:23" ht="12.75">
      <c r="A384" s="81"/>
      <c r="B384" s="74"/>
      <c r="C384" s="74"/>
      <c r="D384" s="8"/>
      <c r="E384" s="42" t="s">
        <v>15</v>
      </c>
      <c r="F384" s="13">
        <f>H384+J384+L384+N384</f>
        <v>0</v>
      </c>
      <c r="G384" s="13">
        <f>I384+K384+M384+O384</f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69"/>
      <c r="Q384" s="70"/>
      <c r="R384" s="11"/>
      <c r="U384" s="42" t="s">
        <v>113</v>
      </c>
      <c r="V384" s="6">
        <f t="shared" si="117"/>
        <v>87146.70000000001</v>
      </c>
      <c r="W384" s="6">
        <f t="shared" si="118"/>
        <v>30627</v>
      </c>
    </row>
    <row r="385" spans="1:23" ht="12.75">
      <c r="A385" s="81"/>
      <c r="B385" s="74"/>
      <c r="C385" s="74"/>
      <c r="D385" s="8"/>
      <c r="E385" s="42" t="s">
        <v>12</v>
      </c>
      <c r="F385" s="13">
        <v>0</v>
      </c>
      <c r="G385" s="13">
        <f>I385+K385+M385+O385</f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69"/>
      <c r="Q385" s="70"/>
      <c r="R385" s="11"/>
      <c r="U385" s="42" t="s">
        <v>114</v>
      </c>
      <c r="V385" s="6">
        <f t="shared" si="117"/>
        <v>25000</v>
      </c>
      <c r="W385" s="6">
        <f t="shared" si="118"/>
        <v>25000</v>
      </c>
    </row>
    <row r="386" spans="1:23" ht="12.75">
      <c r="A386" s="81"/>
      <c r="B386" s="74"/>
      <c r="C386" s="74"/>
      <c r="D386" s="8"/>
      <c r="E386" s="42" t="s">
        <v>13</v>
      </c>
      <c r="F386" s="13">
        <f>H386+L386</f>
        <v>1533.2</v>
      </c>
      <c r="G386" s="13">
        <f>I386+M386</f>
        <v>1533.2</v>
      </c>
      <c r="H386" s="13">
        <f>I386</f>
        <v>383.20000000000005</v>
      </c>
      <c r="I386" s="13">
        <f>1500+10.8-1127.6</f>
        <v>383.20000000000005</v>
      </c>
      <c r="J386" s="13">
        <v>0</v>
      </c>
      <c r="K386" s="13">
        <v>0</v>
      </c>
      <c r="L386" s="13">
        <f>1800-650</f>
        <v>1150</v>
      </c>
      <c r="M386" s="13">
        <f>1800-650</f>
        <v>1150</v>
      </c>
      <c r="N386" s="13">
        <v>0</v>
      </c>
      <c r="O386" s="13">
        <v>0</v>
      </c>
      <c r="P386" s="69"/>
      <c r="Q386" s="70"/>
      <c r="R386" s="11"/>
      <c r="U386" s="12" t="s">
        <v>115</v>
      </c>
      <c r="V386" s="6">
        <f t="shared" si="117"/>
        <v>10000</v>
      </c>
      <c r="W386" s="6">
        <f t="shared" si="118"/>
        <v>10000</v>
      </c>
    </row>
    <row r="387" spans="1:23" ht="12.75">
      <c r="A387" s="81"/>
      <c r="B387" s="74"/>
      <c r="C387" s="74"/>
      <c r="D387" s="8"/>
      <c r="E387" s="42" t="s">
        <v>16</v>
      </c>
      <c r="F387" s="13">
        <f>H387+J387+L387+N387</f>
        <v>0</v>
      </c>
      <c r="G387" s="13">
        <f>I387+K387+M387+O387</f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69"/>
      <c r="Q387" s="70"/>
      <c r="R387" s="11"/>
      <c r="U387" s="42" t="s">
        <v>74</v>
      </c>
      <c r="V387" s="6">
        <f t="shared" si="117"/>
        <v>35000</v>
      </c>
      <c r="W387" s="6">
        <f t="shared" si="118"/>
        <v>35000</v>
      </c>
    </row>
    <row r="388" spans="1:18" ht="12.75">
      <c r="A388" s="81"/>
      <c r="B388" s="74"/>
      <c r="C388" s="74"/>
      <c r="D388" s="8"/>
      <c r="E388" s="42" t="s">
        <v>17</v>
      </c>
      <c r="F388" s="13">
        <f>H388+J388+L388+N388</f>
        <v>0</v>
      </c>
      <c r="G388" s="13">
        <f>I388+K388+M388+O388</f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69"/>
      <c r="Q388" s="70"/>
      <c r="R388" s="11"/>
    </row>
    <row r="389" spans="1:18" ht="12.75">
      <c r="A389" s="81"/>
      <c r="B389" s="74"/>
      <c r="C389" s="74"/>
      <c r="D389" s="8"/>
      <c r="E389" s="12" t="s">
        <v>63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69"/>
      <c r="Q389" s="70"/>
      <c r="R389" s="11"/>
    </row>
    <row r="390" spans="1:18" ht="12.75">
      <c r="A390" s="81"/>
      <c r="B390" s="74"/>
      <c r="C390" s="74"/>
      <c r="D390" s="8"/>
      <c r="E390" s="42" t="s">
        <v>112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69"/>
      <c r="Q390" s="70"/>
      <c r="R390" s="11"/>
    </row>
    <row r="391" spans="1:18" ht="12.75">
      <c r="A391" s="81"/>
      <c r="B391" s="74"/>
      <c r="C391" s="74"/>
      <c r="D391" s="8"/>
      <c r="E391" s="42" t="s">
        <v>113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69"/>
      <c r="Q391" s="70"/>
      <c r="R391" s="11"/>
    </row>
    <row r="392" spans="1:18" ht="12.75">
      <c r="A392" s="81"/>
      <c r="B392" s="74"/>
      <c r="C392" s="74"/>
      <c r="D392" s="8"/>
      <c r="E392" s="42" t="s">
        <v>114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69"/>
      <c r="Q392" s="70"/>
      <c r="R392" s="11"/>
    </row>
    <row r="393" spans="1:18" ht="12.75">
      <c r="A393" s="81"/>
      <c r="B393" s="74"/>
      <c r="C393" s="74"/>
      <c r="D393" s="8"/>
      <c r="E393" s="42" t="s">
        <v>115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69"/>
      <c r="Q393" s="70"/>
      <c r="R393" s="11"/>
    </row>
    <row r="394" spans="1:18" ht="12.75">
      <c r="A394" s="82"/>
      <c r="B394" s="75"/>
      <c r="C394" s="75"/>
      <c r="D394" s="8"/>
      <c r="E394" s="12" t="s">
        <v>74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71"/>
      <c r="Q394" s="72"/>
      <c r="R394" s="11"/>
    </row>
    <row r="395" spans="1:18" ht="12.75" customHeight="1">
      <c r="A395" s="80">
        <v>30</v>
      </c>
      <c r="B395" s="73" t="s">
        <v>57</v>
      </c>
      <c r="C395" s="73" t="s">
        <v>62</v>
      </c>
      <c r="D395" s="8"/>
      <c r="E395" s="41" t="s">
        <v>10</v>
      </c>
      <c r="F395" s="10">
        <f aca="true" t="shared" si="120" ref="F395:O395">SUM(F396:F406)</f>
        <v>3768.2999999999997</v>
      </c>
      <c r="G395" s="10">
        <f t="shared" si="120"/>
        <v>3768.2999999999997</v>
      </c>
      <c r="H395" s="10">
        <f t="shared" si="120"/>
        <v>1518.2999999999997</v>
      </c>
      <c r="I395" s="10">
        <f t="shared" si="120"/>
        <v>1518.2999999999997</v>
      </c>
      <c r="J395" s="10">
        <f t="shared" si="120"/>
        <v>0</v>
      </c>
      <c r="K395" s="10">
        <f t="shared" si="120"/>
        <v>0</v>
      </c>
      <c r="L395" s="10">
        <f t="shared" si="120"/>
        <v>2250</v>
      </c>
      <c r="M395" s="10">
        <f t="shared" si="120"/>
        <v>2250</v>
      </c>
      <c r="N395" s="10">
        <f t="shared" si="120"/>
        <v>0</v>
      </c>
      <c r="O395" s="10">
        <f t="shared" si="120"/>
        <v>0</v>
      </c>
      <c r="P395" s="67" t="s">
        <v>38</v>
      </c>
      <c r="Q395" s="68"/>
      <c r="R395" s="11"/>
    </row>
    <row r="396" spans="1:18" ht="12.75">
      <c r="A396" s="81"/>
      <c r="B396" s="74"/>
      <c r="C396" s="74"/>
      <c r="D396" s="8"/>
      <c r="E396" s="42" t="s">
        <v>15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69"/>
      <c r="Q396" s="70"/>
      <c r="R396" s="11"/>
    </row>
    <row r="397" spans="1:18" ht="12.75">
      <c r="A397" s="81"/>
      <c r="B397" s="74"/>
      <c r="C397" s="74"/>
      <c r="D397" s="8"/>
      <c r="E397" s="42" t="s">
        <v>12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69"/>
      <c r="Q397" s="70"/>
      <c r="R397" s="11"/>
    </row>
    <row r="398" spans="1:18" ht="12.75">
      <c r="A398" s="81"/>
      <c r="B398" s="74"/>
      <c r="C398" s="74"/>
      <c r="D398" s="8"/>
      <c r="E398" s="42" t="s">
        <v>13</v>
      </c>
      <c r="F398" s="13">
        <f>H398+L398</f>
        <v>3768.2999999999997</v>
      </c>
      <c r="G398" s="13">
        <f>I398+M398</f>
        <v>3768.2999999999997</v>
      </c>
      <c r="H398" s="13">
        <f>I398</f>
        <v>1518.2999999999997</v>
      </c>
      <c r="I398" s="13">
        <f>2250+12.2+6.1-750</f>
        <v>1518.2999999999997</v>
      </c>
      <c r="J398" s="13">
        <v>0</v>
      </c>
      <c r="K398" s="13">
        <v>0</v>
      </c>
      <c r="L398" s="13">
        <f>3200-950</f>
        <v>2250</v>
      </c>
      <c r="M398" s="13">
        <f>3200-950</f>
        <v>2250</v>
      </c>
      <c r="N398" s="13">
        <v>0</v>
      </c>
      <c r="O398" s="13">
        <v>0</v>
      </c>
      <c r="P398" s="69"/>
      <c r="Q398" s="70"/>
      <c r="R398" s="11"/>
    </row>
    <row r="399" spans="1:18" ht="12.75">
      <c r="A399" s="81"/>
      <c r="B399" s="74"/>
      <c r="C399" s="74"/>
      <c r="D399" s="8"/>
      <c r="E399" s="42" t="s">
        <v>16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69"/>
      <c r="Q399" s="70"/>
      <c r="R399" s="11"/>
    </row>
    <row r="400" spans="1:18" ht="12.75">
      <c r="A400" s="81"/>
      <c r="B400" s="74"/>
      <c r="C400" s="74"/>
      <c r="D400" s="8"/>
      <c r="E400" s="42" t="s">
        <v>17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69"/>
      <c r="Q400" s="70"/>
      <c r="R400" s="11"/>
    </row>
    <row r="401" spans="1:18" ht="12.75">
      <c r="A401" s="81"/>
      <c r="B401" s="74"/>
      <c r="C401" s="74"/>
      <c r="D401" s="8"/>
      <c r="E401" s="12" t="s">
        <v>63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69"/>
      <c r="Q401" s="70"/>
      <c r="R401" s="11"/>
    </row>
    <row r="402" spans="1:18" ht="12.75">
      <c r="A402" s="81"/>
      <c r="B402" s="74"/>
      <c r="C402" s="74"/>
      <c r="D402" s="8"/>
      <c r="E402" s="42" t="s">
        <v>112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69"/>
      <c r="Q402" s="70"/>
      <c r="R402" s="11"/>
    </row>
    <row r="403" spans="1:18" ht="12.75">
      <c r="A403" s="81"/>
      <c r="B403" s="74"/>
      <c r="C403" s="74"/>
      <c r="D403" s="8"/>
      <c r="E403" s="42" t="s">
        <v>113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69"/>
      <c r="Q403" s="70"/>
      <c r="R403" s="11"/>
    </row>
    <row r="404" spans="1:18" ht="12.75">
      <c r="A404" s="81"/>
      <c r="B404" s="74"/>
      <c r="C404" s="74"/>
      <c r="D404" s="8"/>
      <c r="E404" s="42" t="s">
        <v>114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69"/>
      <c r="Q404" s="70"/>
      <c r="R404" s="11"/>
    </row>
    <row r="405" spans="1:18" ht="12.75">
      <c r="A405" s="81"/>
      <c r="B405" s="74"/>
      <c r="C405" s="74"/>
      <c r="D405" s="8"/>
      <c r="E405" s="42" t="s">
        <v>115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69"/>
      <c r="Q405" s="70"/>
      <c r="R405" s="11"/>
    </row>
    <row r="406" spans="1:18" ht="12.75">
      <c r="A406" s="82"/>
      <c r="B406" s="75"/>
      <c r="C406" s="75"/>
      <c r="D406" s="8"/>
      <c r="E406" s="12" t="s">
        <v>74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71"/>
      <c r="Q406" s="72"/>
      <c r="R406" s="11"/>
    </row>
    <row r="407" spans="1:18" ht="12.75" customHeight="1">
      <c r="A407" s="80">
        <v>31</v>
      </c>
      <c r="B407" s="73" t="s">
        <v>73</v>
      </c>
      <c r="C407" s="73" t="s">
        <v>53</v>
      </c>
      <c r="D407" s="8"/>
      <c r="E407" s="41" t="s">
        <v>10</v>
      </c>
      <c r="F407" s="10">
        <f aca="true" t="shared" si="121" ref="F407:O407">SUM(F408:F418)</f>
        <v>2326.8</v>
      </c>
      <c r="G407" s="10">
        <f t="shared" si="121"/>
        <v>1256.6000000000001</v>
      </c>
      <c r="H407" s="10">
        <f t="shared" si="121"/>
        <v>2326.8</v>
      </c>
      <c r="I407" s="10">
        <f t="shared" si="121"/>
        <v>1256.6000000000001</v>
      </c>
      <c r="J407" s="10">
        <f t="shared" si="121"/>
        <v>0</v>
      </c>
      <c r="K407" s="10">
        <f t="shared" si="121"/>
        <v>0</v>
      </c>
      <c r="L407" s="10">
        <f t="shared" si="121"/>
        <v>0</v>
      </c>
      <c r="M407" s="10">
        <f t="shared" si="121"/>
        <v>0</v>
      </c>
      <c r="N407" s="10">
        <f t="shared" si="121"/>
        <v>0</v>
      </c>
      <c r="O407" s="10">
        <f t="shared" si="121"/>
        <v>0</v>
      </c>
      <c r="P407" s="67" t="s">
        <v>38</v>
      </c>
      <c r="Q407" s="68"/>
      <c r="R407" s="11"/>
    </row>
    <row r="408" spans="1:18" ht="12.75">
      <c r="A408" s="81"/>
      <c r="B408" s="74"/>
      <c r="C408" s="74"/>
      <c r="D408" s="8"/>
      <c r="E408" s="42" t="s">
        <v>15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69"/>
      <c r="Q408" s="70"/>
      <c r="R408" s="11"/>
    </row>
    <row r="409" spans="1:18" ht="12.75">
      <c r="A409" s="81"/>
      <c r="B409" s="74"/>
      <c r="C409" s="74"/>
      <c r="D409" s="8"/>
      <c r="E409" s="42" t="s">
        <v>12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69"/>
      <c r="Q409" s="70"/>
      <c r="R409" s="11"/>
    </row>
    <row r="410" spans="1:18" ht="12.75">
      <c r="A410" s="81"/>
      <c r="B410" s="74"/>
      <c r="C410" s="74"/>
      <c r="D410" s="8"/>
      <c r="E410" s="42" t="s">
        <v>13</v>
      </c>
      <c r="F410" s="13">
        <v>700</v>
      </c>
      <c r="G410" s="13">
        <v>0</v>
      </c>
      <c r="H410" s="13">
        <v>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69"/>
      <c r="Q410" s="70"/>
      <c r="R410" s="11"/>
    </row>
    <row r="411" spans="1:18" ht="12.75">
      <c r="A411" s="81"/>
      <c r="B411" s="74"/>
      <c r="C411" s="74"/>
      <c r="D411" s="8"/>
      <c r="E411" s="42" t="s">
        <v>16</v>
      </c>
      <c r="F411" s="13">
        <f>H411</f>
        <v>1626.8</v>
      </c>
      <c r="G411" s="13">
        <f>I411</f>
        <v>1256.6000000000001</v>
      </c>
      <c r="H411" s="13">
        <v>1626.8</v>
      </c>
      <c r="I411" s="13">
        <f>340.4+1286.4-370.2</f>
        <v>1256.6000000000001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69"/>
      <c r="Q411" s="70"/>
      <c r="R411" s="11"/>
    </row>
    <row r="412" spans="1:18" ht="12.75">
      <c r="A412" s="81"/>
      <c r="B412" s="74"/>
      <c r="C412" s="74"/>
      <c r="D412" s="8"/>
      <c r="E412" s="42" t="s">
        <v>17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69"/>
      <c r="Q412" s="70"/>
      <c r="R412" s="11"/>
    </row>
    <row r="413" spans="1:18" ht="12.75">
      <c r="A413" s="81"/>
      <c r="B413" s="74"/>
      <c r="C413" s="74"/>
      <c r="D413" s="8"/>
      <c r="E413" s="12" t="s">
        <v>63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69"/>
      <c r="Q413" s="70"/>
      <c r="R413" s="11"/>
    </row>
    <row r="414" spans="1:18" ht="12.75">
      <c r="A414" s="81"/>
      <c r="B414" s="74"/>
      <c r="C414" s="74"/>
      <c r="D414" s="12"/>
      <c r="E414" s="42" t="s">
        <v>112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69"/>
      <c r="Q414" s="70"/>
      <c r="R414" s="11"/>
    </row>
    <row r="415" spans="1:18" ht="12.75">
      <c r="A415" s="81"/>
      <c r="B415" s="74"/>
      <c r="C415" s="74"/>
      <c r="D415" s="12"/>
      <c r="E415" s="42" t="s">
        <v>113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69"/>
      <c r="Q415" s="70"/>
      <c r="R415" s="11"/>
    </row>
    <row r="416" spans="1:18" ht="12.75">
      <c r="A416" s="81"/>
      <c r="B416" s="74"/>
      <c r="C416" s="74"/>
      <c r="D416" s="12"/>
      <c r="E416" s="42" t="s">
        <v>114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69"/>
      <c r="Q416" s="70"/>
      <c r="R416" s="11"/>
    </row>
    <row r="417" spans="1:18" ht="12.75">
      <c r="A417" s="81"/>
      <c r="B417" s="74"/>
      <c r="C417" s="74"/>
      <c r="D417" s="12"/>
      <c r="E417" s="12" t="s">
        <v>115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69"/>
      <c r="Q417" s="70"/>
      <c r="R417" s="11"/>
    </row>
    <row r="418" spans="1:18" ht="12.75">
      <c r="A418" s="82"/>
      <c r="B418" s="75"/>
      <c r="C418" s="75"/>
      <c r="D418" s="12"/>
      <c r="E418" s="42" t="s">
        <v>74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71"/>
      <c r="Q418" s="72"/>
      <c r="R418" s="11"/>
    </row>
    <row r="419" spans="1:18" ht="12.75" customHeight="1">
      <c r="A419" s="80">
        <v>32</v>
      </c>
      <c r="B419" s="73" t="s">
        <v>58</v>
      </c>
      <c r="C419" s="45"/>
      <c r="D419" s="12"/>
      <c r="E419" s="41" t="s">
        <v>10</v>
      </c>
      <c r="F419" s="10">
        <f aca="true" t="shared" si="122" ref="F419:O419">SUM(F420:F430)</f>
        <v>1626</v>
      </c>
      <c r="G419" s="10">
        <f t="shared" si="122"/>
        <v>553</v>
      </c>
      <c r="H419" s="10">
        <f t="shared" si="122"/>
        <v>1103</v>
      </c>
      <c r="I419" s="10">
        <f t="shared" si="122"/>
        <v>553</v>
      </c>
      <c r="J419" s="10">
        <f t="shared" si="122"/>
        <v>0</v>
      </c>
      <c r="K419" s="10">
        <f t="shared" si="122"/>
        <v>0</v>
      </c>
      <c r="L419" s="10">
        <f t="shared" si="122"/>
        <v>523</v>
      </c>
      <c r="M419" s="10">
        <f t="shared" si="122"/>
        <v>0</v>
      </c>
      <c r="N419" s="10">
        <f t="shared" si="122"/>
        <v>0</v>
      </c>
      <c r="O419" s="10">
        <f t="shared" si="122"/>
        <v>0</v>
      </c>
      <c r="P419" s="67" t="s">
        <v>38</v>
      </c>
      <c r="Q419" s="68"/>
      <c r="R419" s="11"/>
    </row>
    <row r="420" spans="1:18" ht="12.75">
      <c r="A420" s="81"/>
      <c r="B420" s="74"/>
      <c r="C420" s="34"/>
      <c r="D420" s="12"/>
      <c r="E420" s="42" t="s">
        <v>15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69"/>
      <c r="Q420" s="70"/>
      <c r="R420" s="11"/>
    </row>
    <row r="421" spans="1:18" ht="12.75">
      <c r="A421" s="81"/>
      <c r="B421" s="74"/>
      <c r="C421" s="34"/>
      <c r="D421" s="12"/>
      <c r="E421" s="42" t="s">
        <v>12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69"/>
      <c r="Q421" s="70"/>
      <c r="R421" s="11"/>
    </row>
    <row r="422" spans="1:18" ht="12.75">
      <c r="A422" s="81"/>
      <c r="B422" s="74"/>
      <c r="C422" s="34" t="s">
        <v>53</v>
      </c>
      <c r="D422" s="12"/>
      <c r="E422" s="42" t="s">
        <v>13</v>
      </c>
      <c r="F422" s="13">
        <v>550</v>
      </c>
      <c r="G422" s="13">
        <v>0</v>
      </c>
      <c r="H422" s="13">
        <v>550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69"/>
      <c r="Q422" s="70"/>
      <c r="R422" s="11"/>
    </row>
    <row r="423" spans="1:18" ht="12.75">
      <c r="A423" s="81"/>
      <c r="B423" s="74"/>
      <c r="C423" s="34" t="s">
        <v>53</v>
      </c>
      <c r="D423" s="12"/>
      <c r="E423" s="42" t="s">
        <v>16</v>
      </c>
      <c r="F423" s="13">
        <f>H423+L423</f>
        <v>1076</v>
      </c>
      <c r="G423" s="13">
        <f>I423+M423</f>
        <v>553</v>
      </c>
      <c r="H423" s="13">
        <v>553</v>
      </c>
      <c r="I423" s="13">
        <f>523+30</f>
        <v>553</v>
      </c>
      <c r="J423" s="13">
        <v>0</v>
      </c>
      <c r="K423" s="13">
        <v>0</v>
      </c>
      <c r="L423" s="13">
        <v>523</v>
      </c>
      <c r="M423" s="13">
        <v>0</v>
      </c>
      <c r="N423" s="13">
        <v>0</v>
      </c>
      <c r="O423" s="13">
        <v>0</v>
      </c>
      <c r="P423" s="69"/>
      <c r="Q423" s="70"/>
      <c r="R423" s="11"/>
    </row>
    <row r="424" spans="1:18" ht="12.75">
      <c r="A424" s="81"/>
      <c r="B424" s="74"/>
      <c r="C424" s="34"/>
      <c r="D424" s="12"/>
      <c r="E424" s="42" t="s">
        <v>17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69"/>
      <c r="Q424" s="70"/>
      <c r="R424" s="11"/>
    </row>
    <row r="425" spans="1:18" ht="12.75">
      <c r="A425" s="81"/>
      <c r="B425" s="74"/>
      <c r="C425" s="34"/>
      <c r="D425" s="12"/>
      <c r="E425" s="12" t="s">
        <v>63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69"/>
      <c r="Q425" s="70"/>
      <c r="R425" s="11"/>
    </row>
    <row r="426" spans="1:18" ht="12.75">
      <c r="A426" s="81"/>
      <c r="B426" s="74"/>
      <c r="C426" s="34"/>
      <c r="D426" s="12"/>
      <c r="E426" s="42" t="s">
        <v>112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69"/>
      <c r="Q426" s="70"/>
      <c r="R426" s="11"/>
    </row>
    <row r="427" spans="1:18" ht="12.75">
      <c r="A427" s="81"/>
      <c r="B427" s="74"/>
      <c r="C427" s="34"/>
      <c r="D427" s="12"/>
      <c r="E427" s="42" t="s">
        <v>113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69"/>
      <c r="Q427" s="70"/>
      <c r="R427" s="11"/>
    </row>
    <row r="428" spans="1:18" ht="12.75">
      <c r="A428" s="81"/>
      <c r="B428" s="74"/>
      <c r="C428" s="34"/>
      <c r="D428" s="12"/>
      <c r="E428" s="42" t="s">
        <v>114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69"/>
      <c r="Q428" s="70"/>
      <c r="R428" s="11"/>
    </row>
    <row r="429" spans="1:18" ht="12.75">
      <c r="A429" s="81"/>
      <c r="B429" s="74"/>
      <c r="C429" s="34"/>
      <c r="D429" s="12"/>
      <c r="E429" s="12" t="s">
        <v>115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69"/>
      <c r="Q429" s="70"/>
      <c r="R429" s="11"/>
    </row>
    <row r="430" spans="1:18" ht="12.75">
      <c r="A430" s="82"/>
      <c r="B430" s="75"/>
      <c r="C430" s="34"/>
      <c r="D430" s="12"/>
      <c r="E430" s="42" t="s">
        <v>74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71"/>
      <c r="Q430" s="72"/>
      <c r="R430" s="11"/>
    </row>
    <row r="431" spans="1:18" ht="12.75" customHeight="1">
      <c r="A431" s="80">
        <v>33</v>
      </c>
      <c r="B431" s="73" t="s">
        <v>60</v>
      </c>
      <c r="C431" s="73" t="s">
        <v>59</v>
      </c>
      <c r="D431" s="8"/>
      <c r="E431" s="41" t="s">
        <v>10</v>
      </c>
      <c r="F431" s="10">
        <f aca="true" t="shared" si="123" ref="F431:O431">SUM(F432:F442)</f>
        <v>7.2</v>
      </c>
      <c r="G431" s="10">
        <f t="shared" si="123"/>
        <v>7.2</v>
      </c>
      <c r="H431" s="10">
        <f t="shared" si="123"/>
        <v>0.1</v>
      </c>
      <c r="I431" s="10">
        <f t="shared" si="123"/>
        <v>0.1</v>
      </c>
      <c r="J431" s="10">
        <f t="shared" si="123"/>
        <v>0</v>
      </c>
      <c r="K431" s="10">
        <f t="shared" si="123"/>
        <v>0</v>
      </c>
      <c r="L431" s="10">
        <f t="shared" si="123"/>
        <v>7.1</v>
      </c>
      <c r="M431" s="10">
        <f t="shared" si="123"/>
        <v>7.1</v>
      </c>
      <c r="N431" s="10">
        <f t="shared" si="123"/>
        <v>0</v>
      </c>
      <c r="O431" s="10">
        <f t="shared" si="123"/>
        <v>0</v>
      </c>
      <c r="P431" s="67" t="s">
        <v>38</v>
      </c>
      <c r="Q431" s="68"/>
      <c r="R431" s="11"/>
    </row>
    <row r="432" spans="1:18" ht="12.75">
      <c r="A432" s="81"/>
      <c r="B432" s="74"/>
      <c r="C432" s="74"/>
      <c r="D432" s="8"/>
      <c r="E432" s="42" t="s">
        <v>15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69"/>
      <c r="Q432" s="70"/>
      <c r="R432" s="11"/>
    </row>
    <row r="433" spans="1:18" ht="12.75">
      <c r="A433" s="81"/>
      <c r="B433" s="74"/>
      <c r="C433" s="74"/>
      <c r="D433" s="8"/>
      <c r="E433" s="42" t="s">
        <v>12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69"/>
      <c r="Q433" s="70"/>
      <c r="R433" s="11"/>
    </row>
    <row r="434" spans="1:18" ht="12.75">
      <c r="A434" s="81"/>
      <c r="B434" s="74"/>
      <c r="C434" s="74"/>
      <c r="D434" s="8"/>
      <c r="E434" s="42" t="s">
        <v>13</v>
      </c>
      <c r="F434" s="13">
        <v>7.2</v>
      </c>
      <c r="G434" s="13">
        <v>7.2</v>
      </c>
      <c r="H434" s="13">
        <v>0.1</v>
      </c>
      <c r="I434" s="13">
        <v>0.1</v>
      </c>
      <c r="J434" s="13">
        <v>0</v>
      </c>
      <c r="K434" s="13">
        <v>0</v>
      </c>
      <c r="L434" s="13">
        <v>7.1</v>
      </c>
      <c r="M434" s="13">
        <v>7.1</v>
      </c>
      <c r="N434" s="13">
        <v>0</v>
      </c>
      <c r="O434" s="13">
        <v>0</v>
      </c>
      <c r="P434" s="69"/>
      <c r="Q434" s="70"/>
      <c r="R434" s="11"/>
    </row>
    <row r="435" spans="1:18" ht="12.75">
      <c r="A435" s="81"/>
      <c r="B435" s="74"/>
      <c r="C435" s="74"/>
      <c r="D435" s="8"/>
      <c r="E435" s="42" t="s">
        <v>16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69"/>
      <c r="Q435" s="70"/>
      <c r="R435" s="11"/>
    </row>
    <row r="436" spans="1:18" ht="12.75">
      <c r="A436" s="81"/>
      <c r="B436" s="74"/>
      <c r="C436" s="74"/>
      <c r="D436" s="8"/>
      <c r="E436" s="42" t="s">
        <v>17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69"/>
      <c r="Q436" s="70"/>
      <c r="R436" s="11"/>
    </row>
    <row r="437" spans="1:18" ht="12.75">
      <c r="A437" s="81"/>
      <c r="B437" s="74"/>
      <c r="C437" s="74"/>
      <c r="D437" s="8"/>
      <c r="E437" s="12" t="s">
        <v>63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69"/>
      <c r="Q437" s="70"/>
      <c r="R437" s="11"/>
    </row>
    <row r="438" spans="1:18" ht="12.75">
      <c r="A438" s="81"/>
      <c r="B438" s="74"/>
      <c r="C438" s="60"/>
      <c r="D438" s="12"/>
      <c r="E438" s="42" t="s">
        <v>112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69"/>
      <c r="Q438" s="70"/>
      <c r="R438" s="11"/>
    </row>
    <row r="439" spans="1:18" ht="12.75">
      <c r="A439" s="81"/>
      <c r="B439" s="74"/>
      <c r="C439" s="60"/>
      <c r="D439" s="12"/>
      <c r="E439" s="42" t="s">
        <v>113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69"/>
      <c r="Q439" s="70"/>
      <c r="R439" s="11"/>
    </row>
    <row r="440" spans="1:18" ht="12.75">
      <c r="A440" s="81"/>
      <c r="B440" s="74"/>
      <c r="C440" s="60"/>
      <c r="D440" s="12"/>
      <c r="E440" s="42" t="s">
        <v>114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69"/>
      <c r="Q440" s="70"/>
      <c r="R440" s="11"/>
    </row>
    <row r="441" spans="1:18" ht="12.75">
      <c r="A441" s="81"/>
      <c r="B441" s="74"/>
      <c r="C441" s="60"/>
      <c r="D441" s="12"/>
      <c r="E441" s="12" t="s">
        <v>115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69"/>
      <c r="Q441" s="70"/>
      <c r="R441" s="11"/>
    </row>
    <row r="442" spans="1:18" ht="12.75">
      <c r="A442" s="82"/>
      <c r="B442" s="75"/>
      <c r="C442" s="60"/>
      <c r="D442" s="12"/>
      <c r="E442" s="42" t="s">
        <v>74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71"/>
      <c r="Q442" s="72"/>
      <c r="R442" s="11"/>
    </row>
    <row r="443" spans="1:18" ht="12.75">
      <c r="A443" s="80">
        <v>34</v>
      </c>
      <c r="B443" s="73" t="s">
        <v>124</v>
      </c>
      <c r="C443" s="59"/>
      <c r="D443" s="12"/>
      <c r="E443" s="41" t="s">
        <v>10</v>
      </c>
      <c r="F443" s="10">
        <f aca="true" t="shared" si="124" ref="F443:O443">SUM(F444:F454)</f>
        <v>12414.5</v>
      </c>
      <c r="G443" s="10">
        <f t="shared" si="124"/>
        <v>0</v>
      </c>
      <c r="H443" s="10">
        <f t="shared" si="124"/>
        <v>12414.5</v>
      </c>
      <c r="I443" s="10">
        <f t="shared" si="124"/>
        <v>0</v>
      </c>
      <c r="J443" s="10">
        <f t="shared" si="124"/>
        <v>0</v>
      </c>
      <c r="K443" s="10">
        <f t="shared" si="124"/>
        <v>0</v>
      </c>
      <c r="L443" s="10">
        <f t="shared" si="124"/>
        <v>0</v>
      </c>
      <c r="M443" s="10">
        <f t="shared" si="124"/>
        <v>0</v>
      </c>
      <c r="N443" s="10">
        <f t="shared" si="124"/>
        <v>0</v>
      </c>
      <c r="O443" s="10">
        <f t="shared" si="124"/>
        <v>0</v>
      </c>
      <c r="P443" s="67" t="s">
        <v>38</v>
      </c>
      <c r="Q443" s="68"/>
      <c r="R443" s="11"/>
    </row>
    <row r="444" spans="1:18" ht="12.75">
      <c r="A444" s="81"/>
      <c r="B444" s="74"/>
      <c r="C444" s="60"/>
      <c r="D444" s="12"/>
      <c r="E444" s="42" t="s">
        <v>15</v>
      </c>
      <c r="F444" s="13">
        <f>H444+J444+L444+N444</f>
        <v>0</v>
      </c>
      <c r="G444" s="13">
        <f>I444+K444+M444+O444</f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69"/>
      <c r="Q444" s="70"/>
      <c r="R444" s="11"/>
    </row>
    <row r="445" spans="1:18" ht="12.75">
      <c r="A445" s="81"/>
      <c r="B445" s="74"/>
      <c r="C445" s="60"/>
      <c r="D445" s="12"/>
      <c r="E445" s="42" t="s">
        <v>12</v>
      </c>
      <c r="F445" s="13">
        <f aca="true" t="shared" si="125" ref="F445:G449">H445+J445+L445+N445</f>
        <v>0</v>
      </c>
      <c r="G445" s="13">
        <f t="shared" si="125"/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69"/>
      <c r="Q445" s="70"/>
      <c r="R445" s="11"/>
    </row>
    <row r="446" spans="1:18" ht="12.75">
      <c r="A446" s="81"/>
      <c r="B446" s="74"/>
      <c r="C446" s="60"/>
      <c r="D446" s="12"/>
      <c r="E446" s="42" t="s">
        <v>13</v>
      </c>
      <c r="F446" s="13">
        <f t="shared" si="125"/>
        <v>0</v>
      </c>
      <c r="G446" s="13">
        <f t="shared" si="125"/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69"/>
      <c r="Q446" s="70"/>
      <c r="R446" s="11"/>
    </row>
    <row r="447" spans="1:18" ht="12.75">
      <c r="A447" s="81"/>
      <c r="B447" s="74"/>
      <c r="C447" s="60" t="s">
        <v>53</v>
      </c>
      <c r="D447" s="12"/>
      <c r="E447" s="42" t="s">
        <v>16</v>
      </c>
      <c r="F447" s="13">
        <f t="shared" si="125"/>
        <v>0</v>
      </c>
      <c r="G447" s="13">
        <f t="shared" si="125"/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69"/>
      <c r="Q447" s="70"/>
      <c r="R447" s="11"/>
    </row>
    <row r="448" spans="1:18" ht="12.75">
      <c r="A448" s="81"/>
      <c r="B448" s="74"/>
      <c r="C448" s="60"/>
      <c r="D448" s="12"/>
      <c r="E448" s="42" t="s">
        <v>17</v>
      </c>
      <c r="F448" s="13">
        <f t="shared" si="125"/>
        <v>3200</v>
      </c>
      <c r="G448" s="13">
        <v>0</v>
      </c>
      <c r="H448" s="13">
        <v>3200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69"/>
      <c r="Q448" s="70"/>
      <c r="R448" s="11"/>
    </row>
    <row r="449" spans="1:18" ht="12.75">
      <c r="A449" s="81"/>
      <c r="B449" s="74"/>
      <c r="C449" s="60"/>
      <c r="D449" s="12"/>
      <c r="E449" s="12" t="s">
        <v>63</v>
      </c>
      <c r="F449" s="13">
        <f t="shared" si="125"/>
        <v>9207.3</v>
      </c>
      <c r="G449" s="13">
        <f t="shared" si="125"/>
        <v>0</v>
      </c>
      <c r="H449" s="13">
        <v>9207.3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69"/>
      <c r="Q449" s="70"/>
      <c r="R449" s="11"/>
    </row>
    <row r="450" spans="1:18" ht="12.75">
      <c r="A450" s="81"/>
      <c r="B450" s="74"/>
      <c r="C450" s="60"/>
      <c r="D450" s="12"/>
      <c r="E450" s="42" t="s">
        <v>112</v>
      </c>
      <c r="F450" s="13">
        <f aca="true" t="shared" si="126" ref="F450:G454">H450+J450+L450+N450</f>
        <v>7.2</v>
      </c>
      <c r="G450" s="13">
        <f t="shared" si="126"/>
        <v>0</v>
      </c>
      <c r="H450" s="13">
        <v>7.2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69"/>
      <c r="Q450" s="70"/>
      <c r="R450" s="11"/>
    </row>
    <row r="451" spans="1:18" ht="12.75">
      <c r="A451" s="81"/>
      <c r="B451" s="74"/>
      <c r="C451" s="60"/>
      <c r="D451" s="12"/>
      <c r="E451" s="42" t="s">
        <v>113</v>
      </c>
      <c r="F451" s="13">
        <f t="shared" si="126"/>
        <v>0</v>
      </c>
      <c r="G451" s="13">
        <f t="shared" si="126"/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69"/>
      <c r="Q451" s="70"/>
      <c r="R451" s="11"/>
    </row>
    <row r="452" spans="1:18" ht="12.75">
      <c r="A452" s="81"/>
      <c r="B452" s="74"/>
      <c r="C452" s="60"/>
      <c r="D452" s="12"/>
      <c r="E452" s="12" t="s">
        <v>114</v>
      </c>
      <c r="F452" s="13">
        <f t="shared" si="126"/>
        <v>0</v>
      </c>
      <c r="G452" s="13">
        <f t="shared" si="126"/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69"/>
      <c r="Q452" s="70"/>
      <c r="R452" s="11"/>
    </row>
    <row r="453" spans="1:18" ht="12.75">
      <c r="A453" s="81"/>
      <c r="B453" s="74"/>
      <c r="C453" s="60"/>
      <c r="D453" s="12"/>
      <c r="E453" s="42" t="s">
        <v>115</v>
      </c>
      <c r="F453" s="13">
        <f t="shared" si="126"/>
        <v>0</v>
      </c>
      <c r="G453" s="13">
        <f t="shared" si="126"/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69"/>
      <c r="Q453" s="70"/>
      <c r="R453" s="11"/>
    </row>
    <row r="454" spans="1:18" ht="12.75">
      <c r="A454" s="82"/>
      <c r="B454" s="75"/>
      <c r="C454" s="60"/>
      <c r="D454" s="12"/>
      <c r="E454" s="42" t="s">
        <v>74</v>
      </c>
      <c r="F454" s="13">
        <f t="shared" si="126"/>
        <v>0</v>
      </c>
      <c r="G454" s="13">
        <f t="shared" si="126"/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71"/>
      <c r="Q454" s="72"/>
      <c r="R454" s="11"/>
    </row>
    <row r="455" spans="1:18" ht="12.75">
      <c r="A455" s="80">
        <v>35</v>
      </c>
      <c r="B455" s="73" t="s">
        <v>150</v>
      </c>
      <c r="C455" s="59"/>
      <c r="D455" s="12"/>
      <c r="E455" s="41" t="s">
        <v>10</v>
      </c>
      <c r="F455" s="13">
        <f>SUM(F456:F466)</f>
        <v>326</v>
      </c>
      <c r="G455" s="13">
        <f>SUM(G456:G466)</f>
        <v>325.99999999999994</v>
      </c>
      <c r="H455" s="13">
        <f aca="true" t="shared" si="127" ref="H455:O455">SUM(H456:H466)</f>
        <v>326</v>
      </c>
      <c r="I455" s="13">
        <f t="shared" si="127"/>
        <v>325.99999999999994</v>
      </c>
      <c r="J455" s="13">
        <f t="shared" si="127"/>
        <v>0</v>
      </c>
      <c r="K455" s="13">
        <f t="shared" si="127"/>
        <v>0</v>
      </c>
      <c r="L455" s="13">
        <f t="shared" si="127"/>
        <v>0</v>
      </c>
      <c r="M455" s="13">
        <f t="shared" si="127"/>
        <v>0</v>
      </c>
      <c r="N455" s="13">
        <f t="shared" si="127"/>
        <v>0</v>
      </c>
      <c r="O455" s="13">
        <f t="shared" si="127"/>
        <v>0</v>
      </c>
      <c r="P455" s="67" t="s">
        <v>38</v>
      </c>
      <c r="Q455" s="68"/>
      <c r="R455" s="11"/>
    </row>
    <row r="456" spans="1:18" ht="12.75">
      <c r="A456" s="81"/>
      <c r="B456" s="74"/>
      <c r="C456" s="60"/>
      <c r="D456" s="12"/>
      <c r="E456" s="42" t="s">
        <v>15</v>
      </c>
      <c r="F456" s="13">
        <f>SUM(H456+J456+L456+N456)</f>
        <v>0</v>
      </c>
      <c r="G456" s="13">
        <f>SUM(I456+K456+M456+O456)</f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69"/>
      <c r="Q456" s="70"/>
      <c r="R456" s="11"/>
    </row>
    <row r="457" spans="1:18" ht="12.75">
      <c r="A457" s="81"/>
      <c r="B457" s="74"/>
      <c r="C457" s="60"/>
      <c r="D457" s="12"/>
      <c r="E457" s="42" t="s">
        <v>12</v>
      </c>
      <c r="F457" s="13">
        <f aca="true" t="shared" si="128" ref="F457:F466">SUM(H457+J457+L457+N457)</f>
        <v>0</v>
      </c>
      <c r="G457" s="13">
        <f aca="true" t="shared" si="129" ref="G457:G466">SUM(I457+K457+M457+O457)</f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69"/>
      <c r="Q457" s="70"/>
      <c r="R457" s="11"/>
    </row>
    <row r="458" spans="1:18" ht="12.75">
      <c r="A458" s="81"/>
      <c r="B458" s="74"/>
      <c r="C458" s="60"/>
      <c r="D458" s="12"/>
      <c r="E458" s="42" t="s">
        <v>13</v>
      </c>
      <c r="F458" s="13">
        <f t="shared" si="128"/>
        <v>0</v>
      </c>
      <c r="G458" s="13">
        <f t="shared" si="129"/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69"/>
      <c r="Q458" s="70"/>
      <c r="R458" s="11"/>
    </row>
    <row r="459" spans="1:18" ht="12.75">
      <c r="A459" s="81"/>
      <c r="B459" s="74"/>
      <c r="C459" s="60"/>
      <c r="D459" s="12"/>
      <c r="E459" s="42" t="s">
        <v>16</v>
      </c>
      <c r="F459" s="13">
        <f t="shared" si="128"/>
        <v>0</v>
      </c>
      <c r="G459" s="13">
        <f t="shared" si="129"/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69"/>
      <c r="Q459" s="70"/>
      <c r="R459" s="11"/>
    </row>
    <row r="460" spans="1:18" ht="12.75">
      <c r="A460" s="81"/>
      <c r="B460" s="74"/>
      <c r="C460" s="60" t="s">
        <v>53</v>
      </c>
      <c r="D460" s="12"/>
      <c r="E460" s="42" t="s">
        <v>17</v>
      </c>
      <c r="F460" s="13">
        <f t="shared" si="128"/>
        <v>326</v>
      </c>
      <c r="G460" s="13">
        <f t="shared" si="129"/>
        <v>325.99999999999994</v>
      </c>
      <c r="H460" s="13">
        <v>326</v>
      </c>
      <c r="I460" s="13">
        <f>952.3-456-170.3</f>
        <v>325.99999999999994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69"/>
      <c r="Q460" s="70"/>
      <c r="R460" s="11"/>
    </row>
    <row r="461" spans="1:18" ht="12.75">
      <c r="A461" s="81"/>
      <c r="B461" s="74"/>
      <c r="C461" s="60"/>
      <c r="D461" s="12"/>
      <c r="E461" s="12" t="s">
        <v>63</v>
      </c>
      <c r="F461" s="13">
        <f t="shared" si="128"/>
        <v>0</v>
      </c>
      <c r="G461" s="13">
        <f t="shared" si="129"/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69"/>
      <c r="Q461" s="70"/>
      <c r="R461" s="11"/>
    </row>
    <row r="462" spans="1:18" ht="12.75">
      <c r="A462" s="81"/>
      <c r="B462" s="74"/>
      <c r="C462" s="60"/>
      <c r="D462" s="12"/>
      <c r="E462" s="42" t="s">
        <v>112</v>
      </c>
      <c r="F462" s="13">
        <f t="shared" si="128"/>
        <v>0</v>
      </c>
      <c r="G462" s="13">
        <f t="shared" si="129"/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69"/>
      <c r="Q462" s="70"/>
      <c r="R462" s="11"/>
    </row>
    <row r="463" spans="1:18" ht="12.75">
      <c r="A463" s="81"/>
      <c r="B463" s="74"/>
      <c r="C463" s="60"/>
      <c r="D463" s="12"/>
      <c r="E463" s="42" t="s">
        <v>113</v>
      </c>
      <c r="F463" s="13">
        <f t="shared" si="128"/>
        <v>0</v>
      </c>
      <c r="G463" s="13">
        <f t="shared" si="129"/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69"/>
      <c r="Q463" s="70"/>
      <c r="R463" s="11"/>
    </row>
    <row r="464" spans="1:18" ht="12.75">
      <c r="A464" s="81"/>
      <c r="B464" s="74"/>
      <c r="C464" s="60"/>
      <c r="D464" s="12"/>
      <c r="E464" s="42" t="s">
        <v>114</v>
      </c>
      <c r="F464" s="13">
        <f t="shared" si="128"/>
        <v>0</v>
      </c>
      <c r="G464" s="13">
        <f t="shared" si="129"/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69"/>
      <c r="Q464" s="70"/>
      <c r="R464" s="11"/>
    </row>
    <row r="465" spans="1:18" ht="12.75">
      <c r="A465" s="81"/>
      <c r="B465" s="74"/>
      <c r="C465" s="60"/>
      <c r="D465" s="12"/>
      <c r="E465" s="12" t="s">
        <v>115</v>
      </c>
      <c r="F465" s="13">
        <f t="shared" si="128"/>
        <v>0</v>
      </c>
      <c r="G465" s="13">
        <f t="shared" si="129"/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69"/>
      <c r="Q465" s="70"/>
      <c r="R465" s="11"/>
    </row>
    <row r="466" spans="1:18" ht="12.75">
      <c r="A466" s="82"/>
      <c r="B466" s="75"/>
      <c r="C466" s="61"/>
      <c r="D466" s="12"/>
      <c r="E466" s="42" t="s">
        <v>74</v>
      </c>
      <c r="F466" s="13">
        <f t="shared" si="128"/>
        <v>0</v>
      </c>
      <c r="G466" s="13">
        <f t="shared" si="129"/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71"/>
      <c r="Q466" s="72"/>
      <c r="R466" s="11"/>
    </row>
    <row r="467" spans="1:18" ht="12.75">
      <c r="A467" s="80">
        <v>36</v>
      </c>
      <c r="B467" s="73" t="s">
        <v>149</v>
      </c>
      <c r="C467" s="60"/>
      <c r="D467" s="12"/>
      <c r="E467" s="41" t="s">
        <v>10</v>
      </c>
      <c r="F467" s="13">
        <f>SUM(F468:F478)</f>
        <v>1557.4</v>
      </c>
      <c r="G467" s="13">
        <f>SUM(G468:G478)</f>
        <v>1557.4</v>
      </c>
      <c r="H467" s="13">
        <f aca="true" t="shared" si="130" ref="H467:O467">SUM(H468:H478)</f>
        <v>1557.4</v>
      </c>
      <c r="I467" s="13">
        <f t="shared" si="130"/>
        <v>1557.4</v>
      </c>
      <c r="J467" s="13">
        <f t="shared" si="130"/>
        <v>0</v>
      </c>
      <c r="K467" s="13">
        <f t="shared" si="130"/>
        <v>0</v>
      </c>
      <c r="L467" s="13">
        <f t="shared" si="130"/>
        <v>0</v>
      </c>
      <c r="M467" s="13">
        <f t="shared" si="130"/>
        <v>0</v>
      </c>
      <c r="N467" s="13">
        <f t="shared" si="130"/>
        <v>0</v>
      </c>
      <c r="O467" s="13">
        <f t="shared" si="130"/>
        <v>0</v>
      </c>
      <c r="P467" s="67" t="s">
        <v>38</v>
      </c>
      <c r="Q467" s="68"/>
      <c r="R467" s="11"/>
    </row>
    <row r="468" spans="1:18" ht="12.75">
      <c r="A468" s="81"/>
      <c r="B468" s="74"/>
      <c r="C468" s="60"/>
      <c r="D468" s="12"/>
      <c r="E468" s="42" t="s">
        <v>15</v>
      </c>
      <c r="F468" s="13">
        <f>SUM(H468+J468+L468+N468)</f>
        <v>0</v>
      </c>
      <c r="G468" s="13">
        <f>SUM(I468+K468+M468+O468)</f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69"/>
      <c r="Q468" s="70"/>
      <c r="R468" s="11"/>
    </row>
    <row r="469" spans="1:18" ht="12.75">
      <c r="A469" s="81"/>
      <c r="B469" s="74"/>
      <c r="C469" s="60"/>
      <c r="D469" s="12"/>
      <c r="E469" s="42" t="s">
        <v>12</v>
      </c>
      <c r="F469" s="13">
        <f aca="true" t="shared" si="131" ref="F469:G478">SUM(H469+J469+L469+N469)</f>
        <v>0</v>
      </c>
      <c r="G469" s="13">
        <f t="shared" si="131"/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69"/>
      <c r="Q469" s="70"/>
      <c r="R469" s="11"/>
    </row>
    <row r="470" spans="1:18" ht="12.75">
      <c r="A470" s="81"/>
      <c r="B470" s="74"/>
      <c r="C470" s="60"/>
      <c r="D470" s="12"/>
      <c r="E470" s="42" t="s">
        <v>13</v>
      </c>
      <c r="F470" s="13">
        <f t="shared" si="131"/>
        <v>0</v>
      </c>
      <c r="G470" s="13">
        <f t="shared" si="131"/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69"/>
      <c r="Q470" s="70"/>
      <c r="R470" s="11"/>
    </row>
    <row r="471" spans="1:18" ht="12.75">
      <c r="A471" s="81"/>
      <c r="B471" s="74"/>
      <c r="C471" s="60"/>
      <c r="D471" s="12"/>
      <c r="E471" s="42" t="s">
        <v>16</v>
      </c>
      <c r="F471" s="13">
        <f t="shared" si="131"/>
        <v>0</v>
      </c>
      <c r="G471" s="13">
        <f t="shared" si="131"/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69"/>
      <c r="Q471" s="70"/>
      <c r="R471" s="11"/>
    </row>
    <row r="472" spans="1:18" ht="12.75">
      <c r="A472" s="81"/>
      <c r="B472" s="74"/>
      <c r="C472" s="60" t="s">
        <v>53</v>
      </c>
      <c r="D472" s="12"/>
      <c r="E472" s="42" t="s">
        <v>17</v>
      </c>
      <c r="F472" s="13">
        <f t="shared" si="131"/>
        <v>1557.4</v>
      </c>
      <c r="G472" s="13">
        <f t="shared" si="131"/>
        <v>1557.4</v>
      </c>
      <c r="H472" s="13">
        <v>1557.4</v>
      </c>
      <c r="I472" s="13">
        <v>1557.4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69"/>
      <c r="Q472" s="70"/>
      <c r="R472" s="11"/>
    </row>
    <row r="473" spans="1:18" ht="12.75">
      <c r="A473" s="81"/>
      <c r="B473" s="74"/>
      <c r="C473" s="60"/>
      <c r="D473" s="12"/>
      <c r="E473" s="12" t="s">
        <v>63</v>
      </c>
      <c r="F473" s="13">
        <f t="shared" si="131"/>
        <v>0</v>
      </c>
      <c r="G473" s="13">
        <f t="shared" si="131"/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69"/>
      <c r="Q473" s="70"/>
      <c r="R473" s="11"/>
    </row>
    <row r="474" spans="1:18" ht="12.75">
      <c r="A474" s="81"/>
      <c r="B474" s="74"/>
      <c r="C474" s="60"/>
      <c r="D474" s="12"/>
      <c r="E474" s="42" t="s">
        <v>112</v>
      </c>
      <c r="F474" s="13">
        <f t="shared" si="131"/>
        <v>0</v>
      </c>
      <c r="G474" s="13">
        <f t="shared" si="131"/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69"/>
      <c r="Q474" s="70"/>
      <c r="R474" s="11"/>
    </row>
    <row r="475" spans="1:18" ht="12.75">
      <c r="A475" s="81"/>
      <c r="B475" s="74"/>
      <c r="C475" s="60"/>
      <c r="D475" s="12"/>
      <c r="E475" s="42" t="s">
        <v>113</v>
      </c>
      <c r="F475" s="13">
        <f t="shared" si="131"/>
        <v>0</v>
      </c>
      <c r="G475" s="13">
        <f t="shared" si="131"/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69"/>
      <c r="Q475" s="70"/>
      <c r="R475" s="11"/>
    </row>
    <row r="476" spans="1:18" ht="12.75">
      <c r="A476" s="81"/>
      <c r="B476" s="74"/>
      <c r="C476" s="60"/>
      <c r="D476" s="12"/>
      <c r="E476" s="42" t="s">
        <v>114</v>
      </c>
      <c r="F476" s="13">
        <f t="shared" si="131"/>
        <v>0</v>
      </c>
      <c r="G476" s="13">
        <f t="shared" si="131"/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69"/>
      <c r="Q476" s="70"/>
      <c r="R476" s="11"/>
    </row>
    <row r="477" spans="1:18" ht="12.75">
      <c r="A477" s="81"/>
      <c r="B477" s="74"/>
      <c r="C477" s="60"/>
      <c r="D477" s="12"/>
      <c r="E477" s="12" t="s">
        <v>115</v>
      </c>
      <c r="F477" s="13">
        <f t="shared" si="131"/>
        <v>0</v>
      </c>
      <c r="G477" s="13">
        <f t="shared" si="131"/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69"/>
      <c r="Q477" s="70"/>
      <c r="R477" s="11"/>
    </row>
    <row r="478" spans="1:18" ht="12.75">
      <c r="A478" s="82"/>
      <c r="B478" s="75"/>
      <c r="C478" s="60"/>
      <c r="D478" s="12"/>
      <c r="E478" s="42" t="s">
        <v>74</v>
      </c>
      <c r="F478" s="13">
        <f t="shared" si="131"/>
        <v>0</v>
      </c>
      <c r="G478" s="13">
        <f t="shared" si="131"/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71"/>
      <c r="Q478" s="72"/>
      <c r="R478" s="11"/>
    </row>
    <row r="479" spans="1:18" ht="12.75" customHeight="1">
      <c r="A479" s="80">
        <v>37</v>
      </c>
      <c r="B479" s="73" t="s">
        <v>69</v>
      </c>
      <c r="C479" s="59"/>
      <c r="D479" s="12"/>
      <c r="E479" s="41" t="s">
        <v>10</v>
      </c>
      <c r="F479" s="10">
        <f aca="true" t="shared" si="132" ref="F479:O479">SUM(F480:F490)</f>
        <v>1200</v>
      </c>
      <c r="G479" s="10">
        <f t="shared" si="132"/>
        <v>0</v>
      </c>
      <c r="H479" s="10">
        <f t="shared" si="132"/>
        <v>1200</v>
      </c>
      <c r="I479" s="10">
        <f t="shared" si="132"/>
        <v>0</v>
      </c>
      <c r="J479" s="10">
        <f t="shared" si="132"/>
        <v>0</v>
      </c>
      <c r="K479" s="10">
        <f t="shared" si="132"/>
        <v>0</v>
      </c>
      <c r="L479" s="10">
        <f t="shared" si="132"/>
        <v>0</v>
      </c>
      <c r="M479" s="10">
        <f t="shared" si="132"/>
        <v>0</v>
      </c>
      <c r="N479" s="10">
        <f t="shared" si="132"/>
        <v>0</v>
      </c>
      <c r="O479" s="10">
        <f t="shared" si="132"/>
        <v>0</v>
      </c>
      <c r="P479" s="67" t="s">
        <v>38</v>
      </c>
      <c r="Q479" s="68"/>
      <c r="R479" s="11"/>
    </row>
    <row r="480" spans="1:18" ht="12.75">
      <c r="A480" s="81"/>
      <c r="B480" s="74"/>
      <c r="C480" s="60"/>
      <c r="D480" s="12"/>
      <c r="E480" s="42" t="s">
        <v>15</v>
      </c>
      <c r="F480" s="13">
        <f>H480+J480+L480+N480</f>
        <v>0</v>
      </c>
      <c r="G480" s="13">
        <f>I480+K480+M480+O480</f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69"/>
      <c r="Q480" s="70"/>
      <c r="R480" s="11"/>
    </row>
    <row r="481" spans="1:18" ht="12.75">
      <c r="A481" s="81"/>
      <c r="B481" s="74"/>
      <c r="C481" s="60"/>
      <c r="D481" s="12"/>
      <c r="E481" s="42" t="s">
        <v>12</v>
      </c>
      <c r="F481" s="13">
        <f aca="true" t="shared" si="133" ref="F481:G485">H481+J481+L481+N481</f>
        <v>0</v>
      </c>
      <c r="G481" s="13">
        <f t="shared" si="133"/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69"/>
      <c r="Q481" s="70"/>
      <c r="R481" s="11"/>
    </row>
    <row r="482" spans="1:18" ht="12.75">
      <c r="A482" s="81"/>
      <c r="B482" s="74"/>
      <c r="C482" s="60"/>
      <c r="D482" s="12"/>
      <c r="E482" s="42" t="s">
        <v>13</v>
      </c>
      <c r="F482" s="13">
        <f t="shared" si="133"/>
        <v>0</v>
      </c>
      <c r="G482" s="13">
        <f t="shared" si="133"/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69"/>
      <c r="Q482" s="70"/>
      <c r="R482" s="11"/>
    </row>
    <row r="483" spans="1:18" ht="12.75">
      <c r="A483" s="81"/>
      <c r="B483" s="74"/>
      <c r="C483" s="60"/>
      <c r="D483" s="12"/>
      <c r="E483" s="42" t="s">
        <v>16</v>
      </c>
      <c r="F483" s="13">
        <f t="shared" si="133"/>
        <v>0</v>
      </c>
      <c r="G483" s="13">
        <f t="shared" si="133"/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69"/>
      <c r="Q483" s="70"/>
      <c r="R483" s="11"/>
    </row>
    <row r="484" spans="1:18" ht="12.75">
      <c r="A484" s="81"/>
      <c r="B484" s="74"/>
      <c r="C484" s="60" t="s">
        <v>53</v>
      </c>
      <c r="D484" s="12"/>
      <c r="E484" s="42" t="s">
        <v>17</v>
      </c>
      <c r="F484" s="13">
        <f t="shared" si="133"/>
        <v>0</v>
      </c>
      <c r="G484" s="13">
        <f t="shared" si="133"/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69"/>
      <c r="Q484" s="70"/>
      <c r="R484" s="11"/>
    </row>
    <row r="485" spans="1:18" ht="12.75">
      <c r="A485" s="81"/>
      <c r="B485" s="74"/>
      <c r="C485" s="60"/>
      <c r="D485" s="12"/>
      <c r="E485" s="12" t="s">
        <v>63</v>
      </c>
      <c r="F485" s="13">
        <f t="shared" si="133"/>
        <v>1200</v>
      </c>
      <c r="G485" s="13">
        <f t="shared" si="133"/>
        <v>0</v>
      </c>
      <c r="H485" s="13">
        <v>1200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69"/>
      <c r="Q485" s="70"/>
      <c r="R485" s="11"/>
    </row>
    <row r="486" spans="1:18" ht="12.75">
      <c r="A486" s="81"/>
      <c r="B486" s="74"/>
      <c r="C486" s="60"/>
      <c r="D486" s="12"/>
      <c r="E486" s="42" t="s">
        <v>112</v>
      </c>
      <c r="F486" s="13">
        <f aca="true" t="shared" si="134" ref="F486:G490">H486+J486+L486+N486</f>
        <v>0</v>
      </c>
      <c r="G486" s="13">
        <f t="shared" si="134"/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69"/>
      <c r="Q486" s="70"/>
      <c r="R486" s="11"/>
    </row>
    <row r="487" spans="1:18" ht="12.75">
      <c r="A487" s="81"/>
      <c r="B487" s="74"/>
      <c r="C487" s="60"/>
      <c r="D487" s="12"/>
      <c r="E487" s="42" t="s">
        <v>113</v>
      </c>
      <c r="F487" s="13">
        <f t="shared" si="134"/>
        <v>0</v>
      </c>
      <c r="G487" s="13">
        <f t="shared" si="134"/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69"/>
      <c r="Q487" s="70"/>
      <c r="R487" s="11"/>
    </row>
    <row r="488" spans="1:18" ht="12.75">
      <c r="A488" s="81"/>
      <c r="B488" s="74"/>
      <c r="C488" s="60"/>
      <c r="D488" s="12"/>
      <c r="E488" s="42" t="s">
        <v>114</v>
      </c>
      <c r="F488" s="13">
        <f t="shared" si="134"/>
        <v>0</v>
      </c>
      <c r="G488" s="13">
        <f t="shared" si="134"/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69"/>
      <c r="Q488" s="70"/>
      <c r="R488" s="11"/>
    </row>
    <row r="489" spans="1:18" ht="12.75">
      <c r="A489" s="81"/>
      <c r="B489" s="74"/>
      <c r="C489" s="60"/>
      <c r="D489" s="12"/>
      <c r="E489" s="12" t="s">
        <v>115</v>
      </c>
      <c r="F489" s="13">
        <f t="shared" si="134"/>
        <v>0</v>
      </c>
      <c r="G489" s="13">
        <f t="shared" si="134"/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69"/>
      <c r="Q489" s="70"/>
      <c r="R489" s="11"/>
    </row>
    <row r="490" spans="1:18" ht="12.75">
      <c r="A490" s="82"/>
      <c r="B490" s="75"/>
      <c r="C490" s="60"/>
      <c r="D490" s="12"/>
      <c r="E490" s="42" t="s">
        <v>74</v>
      </c>
      <c r="F490" s="13">
        <f t="shared" si="134"/>
        <v>0</v>
      </c>
      <c r="G490" s="13">
        <f t="shared" si="134"/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71"/>
      <c r="Q490" s="72"/>
      <c r="R490" s="11"/>
    </row>
    <row r="491" spans="1:18" ht="12.75" customHeight="1">
      <c r="A491" s="80">
        <v>38</v>
      </c>
      <c r="B491" s="73" t="s">
        <v>68</v>
      </c>
      <c r="C491" s="59"/>
      <c r="D491" s="12"/>
      <c r="E491" s="41" t="s">
        <v>10</v>
      </c>
      <c r="F491" s="10">
        <f aca="true" t="shared" si="135" ref="F491:O491">SUM(F492:F502)</f>
        <v>1000</v>
      </c>
      <c r="G491" s="10">
        <f t="shared" si="135"/>
        <v>0</v>
      </c>
      <c r="H491" s="10">
        <f t="shared" si="135"/>
        <v>1000</v>
      </c>
      <c r="I491" s="10">
        <f t="shared" si="135"/>
        <v>0</v>
      </c>
      <c r="J491" s="10">
        <f t="shared" si="135"/>
        <v>0</v>
      </c>
      <c r="K491" s="10">
        <f t="shared" si="135"/>
        <v>0</v>
      </c>
      <c r="L491" s="10">
        <f t="shared" si="135"/>
        <v>0</v>
      </c>
      <c r="M491" s="10">
        <f t="shared" si="135"/>
        <v>0</v>
      </c>
      <c r="N491" s="10">
        <f t="shared" si="135"/>
        <v>0</v>
      </c>
      <c r="O491" s="10">
        <f t="shared" si="135"/>
        <v>0</v>
      </c>
      <c r="P491" s="67" t="s">
        <v>38</v>
      </c>
      <c r="Q491" s="68"/>
      <c r="R491" s="11"/>
    </row>
    <row r="492" spans="1:18" ht="12.75">
      <c r="A492" s="81"/>
      <c r="B492" s="74"/>
      <c r="C492" s="60"/>
      <c r="D492" s="12"/>
      <c r="E492" s="42" t="s">
        <v>15</v>
      </c>
      <c r="F492" s="13">
        <f>H492+J492+L492+N492</f>
        <v>0</v>
      </c>
      <c r="G492" s="13">
        <f>I492+K492+M492+O492</f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69"/>
      <c r="Q492" s="70"/>
      <c r="R492" s="11"/>
    </row>
    <row r="493" spans="1:18" ht="12.75">
      <c r="A493" s="81"/>
      <c r="B493" s="74"/>
      <c r="C493" s="60"/>
      <c r="D493" s="12"/>
      <c r="E493" s="42" t="s">
        <v>12</v>
      </c>
      <c r="F493" s="13">
        <f aca="true" t="shared" si="136" ref="F493:G495">H493+J493+L493+N493</f>
        <v>0</v>
      </c>
      <c r="G493" s="13">
        <f t="shared" si="136"/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69"/>
      <c r="Q493" s="70"/>
      <c r="R493" s="11"/>
    </row>
    <row r="494" spans="1:18" ht="12.75">
      <c r="A494" s="81"/>
      <c r="B494" s="74"/>
      <c r="C494" s="60"/>
      <c r="D494" s="12"/>
      <c r="E494" s="42" t="s">
        <v>13</v>
      </c>
      <c r="F494" s="13">
        <f t="shared" si="136"/>
        <v>0</v>
      </c>
      <c r="G494" s="13">
        <f t="shared" si="136"/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69"/>
      <c r="Q494" s="70"/>
      <c r="R494" s="11"/>
    </row>
    <row r="495" spans="1:18" ht="12.75">
      <c r="A495" s="81"/>
      <c r="B495" s="74"/>
      <c r="C495" s="60"/>
      <c r="D495" s="12"/>
      <c r="E495" s="42" t="s">
        <v>16</v>
      </c>
      <c r="F495" s="13">
        <f t="shared" si="136"/>
        <v>0</v>
      </c>
      <c r="G495" s="13">
        <f t="shared" si="136"/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69"/>
      <c r="Q495" s="70"/>
      <c r="R495" s="11"/>
    </row>
    <row r="496" spans="1:18" ht="12.75">
      <c r="A496" s="81"/>
      <c r="B496" s="74"/>
      <c r="C496" s="60" t="s">
        <v>53</v>
      </c>
      <c r="D496" s="12"/>
      <c r="E496" s="42" t="s">
        <v>17</v>
      </c>
      <c r="F496" s="13">
        <f aca="true" t="shared" si="137" ref="F496:G498">H496+J496+L496+N496</f>
        <v>0</v>
      </c>
      <c r="G496" s="13">
        <f t="shared" si="137"/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69"/>
      <c r="Q496" s="70"/>
      <c r="R496" s="11"/>
    </row>
    <row r="497" spans="1:18" ht="12.75">
      <c r="A497" s="81"/>
      <c r="B497" s="74"/>
      <c r="C497" s="60"/>
      <c r="D497" s="12"/>
      <c r="E497" s="12" t="s">
        <v>63</v>
      </c>
      <c r="F497" s="13">
        <f t="shared" si="137"/>
        <v>1000</v>
      </c>
      <c r="G497" s="13">
        <f t="shared" si="137"/>
        <v>0</v>
      </c>
      <c r="H497" s="13">
        <v>1000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69"/>
      <c r="Q497" s="70"/>
      <c r="R497" s="11"/>
    </row>
    <row r="498" spans="1:18" ht="12.75">
      <c r="A498" s="81"/>
      <c r="B498" s="74"/>
      <c r="C498" s="60"/>
      <c r="D498" s="12"/>
      <c r="E498" s="42" t="s">
        <v>112</v>
      </c>
      <c r="F498" s="13">
        <f t="shared" si="137"/>
        <v>0</v>
      </c>
      <c r="G498" s="13">
        <f t="shared" si="137"/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69"/>
      <c r="Q498" s="70"/>
      <c r="R498" s="11"/>
    </row>
    <row r="499" spans="1:18" ht="12.75">
      <c r="A499" s="81"/>
      <c r="B499" s="74"/>
      <c r="C499" s="60"/>
      <c r="D499" s="12"/>
      <c r="E499" s="42" t="s">
        <v>113</v>
      </c>
      <c r="F499" s="13">
        <f aca="true" t="shared" si="138" ref="F499:G502">H499+J499+L499+N499</f>
        <v>0</v>
      </c>
      <c r="G499" s="13">
        <f t="shared" si="138"/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69"/>
      <c r="Q499" s="70"/>
      <c r="R499" s="11"/>
    </row>
    <row r="500" spans="1:18" ht="12.75">
      <c r="A500" s="81"/>
      <c r="B500" s="74"/>
      <c r="C500" s="60"/>
      <c r="D500" s="12"/>
      <c r="E500" s="42" t="s">
        <v>114</v>
      </c>
      <c r="F500" s="13">
        <f t="shared" si="138"/>
        <v>0</v>
      </c>
      <c r="G500" s="13">
        <f t="shared" si="138"/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69"/>
      <c r="Q500" s="70"/>
      <c r="R500" s="11"/>
    </row>
    <row r="501" spans="1:18" ht="12.75">
      <c r="A501" s="81"/>
      <c r="B501" s="74"/>
      <c r="C501" s="60"/>
      <c r="D501" s="12"/>
      <c r="E501" s="42" t="s">
        <v>115</v>
      </c>
      <c r="F501" s="13">
        <f t="shared" si="138"/>
        <v>0</v>
      </c>
      <c r="G501" s="13">
        <f t="shared" si="138"/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69"/>
      <c r="Q501" s="70"/>
      <c r="R501" s="11"/>
    </row>
    <row r="502" spans="1:18" ht="12.75">
      <c r="A502" s="82"/>
      <c r="B502" s="75"/>
      <c r="C502" s="60"/>
      <c r="D502" s="12"/>
      <c r="E502" s="12" t="s">
        <v>74</v>
      </c>
      <c r="F502" s="13">
        <f t="shared" si="138"/>
        <v>0</v>
      </c>
      <c r="G502" s="13">
        <f t="shared" si="138"/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71"/>
      <c r="Q502" s="72"/>
      <c r="R502" s="11"/>
    </row>
    <row r="503" spans="1:18" ht="12.75" customHeight="1">
      <c r="A503" s="80">
        <v>39</v>
      </c>
      <c r="B503" s="73" t="s">
        <v>70</v>
      </c>
      <c r="C503" s="59"/>
      <c r="D503" s="12"/>
      <c r="E503" s="41" t="s">
        <v>10</v>
      </c>
      <c r="F503" s="10">
        <f aca="true" t="shared" si="139" ref="F503:O503">SUM(F504:F514)</f>
        <v>1000</v>
      </c>
      <c r="G503" s="10">
        <f t="shared" si="139"/>
        <v>0</v>
      </c>
      <c r="H503" s="10">
        <f t="shared" si="139"/>
        <v>1000</v>
      </c>
      <c r="I503" s="10">
        <f t="shared" si="139"/>
        <v>0</v>
      </c>
      <c r="J503" s="10">
        <f t="shared" si="139"/>
        <v>0</v>
      </c>
      <c r="K503" s="10">
        <f t="shared" si="139"/>
        <v>0</v>
      </c>
      <c r="L503" s="10">
        <f t="shared" si="139"/>
        <v>0</v>
      </c>
      <c r="M503" s="10">
        <f t="shared" si="139"/>
        <v>0</v>
      </c>
      <c r="N503" s="10">
        <f t="shared" si="139"/>
        <v>0</v>
      </c>
      <c r="O503" s="10">
        <f t="shared" si="139"/>
        <v>0</v>
      </c>
      <c r="P503" s="67" t="s">
        <v>38</v>
      </c>
      <c r="Q503" s="68"/>
      <c r="R503" s="11"/>
    </row>
    <row r="504" spans="1:18" ht="12.75">
      <c r="A504" s="81"/>
      <c r="B504" s="74"/>
      <c r="C504" s="60"/>
      <c r="D504" s="12"/>
      <c r="E504" s="42" t="s">
        <v>15</v>
      </c>
      <c r="F504" s="13">
        <f>H504+J504+L504+N504</f>
        <v>0</v>
      </c>
      <c r="G504" s="13">
        <f>I504+K504+M504+O504</f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69"/>
      <c r="Q504" s="70"/>
      <c r="R504" s="11"/>
    </row>
    <row r="505" spans="1:18" ht="12.75">
      <c r="A505" s="81"/>
      <c r="B505" s="74"/>
      <c r="C505" s="60"/>
      <c r="D505" s="12"/>
      <c r="E505" s="42" t="s">
        <v>12</v>
      </c>
      <c r="F505" s="13">
        <f aca="true" t="shared" si="140" ref="F505:G510">H505+J505+L505+N505</f>
        <v>0</v>
      </c>
      <c r="G505" s="13">
        <f t="shared" si="140"/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69"/>
      <c r="Q505" s="70"/>
      <c r="R505" s="11"/>
    </row>
    <row r="506" spans="1:18" ht="12.75">
      <c r="A506" s="81"/>
      <c r="B506" s="74"/>
      <c r="C506" s="60"/>
      <c r="D506" s="12"/>
      <c r="E506" s="42" t="s">
        <v>13</v>
      </c>
      <c r="F506" s="13">
        <f t="shared" si="140"/>
        <v>0</v>
      </c>
      <c r="G506" s="13">
        <f t="shared" si="140"/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69"/>
      <c r="Q506" s="70"/>
      <c r="R506" s="11"/>
    </row>
    <row r="507" spans="1:18" ht="12.75">
      <c r="A507" s="81"/>
      <c r="B507" s="74"/>
      <c r="C507" s="60"/>
      <c r="D507" s="12"/>
      <c r="E507" s="42" t="s">
        <v>16</v>
      </c>
      <c r="F507" s="13">
        <f t="shared" si="140"/>
        <v>0</v>
      </c>
      <c r="G507" s="13">
        <f t="shared" si="140"/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69"/>
      <c r="Q507" s="70"/>
      <c r="R507" s="11"/>
    </row>
    <row r="508" spans="1:18" ht="12.75">
      <c r="A508" s="81"/>
      <c r="B508" s="74"/>
      <c r="C508" s="60" t="s">
        <v>53</v>
      </c>
      <c r="D508" s="12"/>
      <c r="E508" s="42" t="s">
        <v>17</v>
      </c>
      <c r="F508" s="13">
        <f t="shared" si="140"/>
        <v>0</v>
      </c>
      <c r="G508" s="13">
        <f t="shared" si="140"/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69"/>
      <c r="Q508" s="70"/>
      <c r="R508" s="11"/>
    </row>
    <row r="509" spans="1:18" ht="12.75">
      <c r="A509" s="81"/>
      <c r="B509" s="74"/>
      <c r="C509" s="60"/>
      <c r="D509" s="12"/>
      <c r="E509" s="12" t="s">
        <v>63</v>
      </c>
      <c r="F509" s="13">
        <f t="shared" si="140"/>
        <v>1000</v>
      </c>
      <c r="G509" s="13">
        <f t="shared" si="140"/>
        <v>0</v>
      </c>
      <c r="H509" s="13">
        <v>1000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69"/>
      <c r="Q509" s="70"/>
      <c r="R509" s="11"/>
    </row>
    <row r="510" spans="1:18" ht="12.75">
      <c r="A510" s="81"/>
      <c r="B510" s="69"/>
      <c r="C510" s="60"/>
      <c r="D510" s="12"/>
      <c r="E510" s="42" t="s">
        <v>112</v>
      </c>
      <c r="F510" s="13">
        <f t="shared" si="140"/>
        <v>0</v>
      </c>
      <c r="G510" s="13">
        <f t="shared" si="140"/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69"/>
      <c r="Q510" s="70"/>
      <c r="R510" s="11"/>
    </row>
    <row r="511" spans="1:18" ht="12.75">
      <c r="A511" s="81"/>
      <c r="B511" s="74"/>
      <c r="C511" s="60"/>
      <c r="D511" s="12"/>
      <c r="E511" s="42" t="s">
        <v>113</v>
      </c>
      <c r="F511" s="13">
        <f aca="true" t="shared" si="141" ref="F511:G515">H511+J511+L511+N511</f>
        <v>0</v>
      </c>
      <c r="G511" s="13">
        <f t="shared" si="141"/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69"/>
      <c r="Q511" s="70"/>
      <c r="R511" s="11"/>
    </row>
    <row r="512" spans="1:18" ht="12.75">
      <c r="A512" s="81"/>
      <c r="B512" s="74"/>
      <c r="C512" s="60"/>
      <c r="D512" s="12"/>
      <c r="E512" s="42" t="s">
        <v>114</v>
      </c>
      <c r="F512" s="13">
        <f t="shared" si="141"/>
        <v>0</v>
      </c>
      <c r="G512" s="13">
        <f t="shared" si="141"/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69"/>
      <c r="Q512" s="70"/>
      <c r="R512" s="11"/>
    </row>
    <row r="513" spans="1:18" ht="12.75">
      <c r="A513" s="81"/>
      <c r="B513" s="74"/>
      <c r="C513" s="60"/>
      <c r="D513" s="12"/>
      <c r="E513" s="12" t="s">
        <v>115</v>
      </c>
      <c r="F513" s="13">
        <f t="shared" si="141"/>
        <v>0</v>
      </c>
      <c r="G513" s="13">
        <f t="shared" si="141"/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69"/>
      <c r="Q513" s="70"/>
      <c r="R513" s="11"/>
    </row>
    <row r="514" spans="1:18" ht="12.75">
      <c r="A514" s="81"/>
      <c r="B514" s="74"/>
      <c r="C514" s="60"/>
      <c r="D514" s="12"/>
      <c r="E514" s="42" t="s">
        <v>74</v>
      </c>
      <c r="F514" s="13">
        <f t="shared" si="141"/>
        <v>0</v>
      </c>
      <c r="G514" s="13">
        <f t="shared" si="141"/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69"/>
      <c r="Q514" s="70"/>
      <c r="R514" s="11"/>
    </row>
    <row r="515" spans="1:18" ht="12.75">
      <c r="A515" s="82"/>
      <c r="B515" s="75"/>
      <c r="C515" s="60"/>
      <c r="D515" s="12"/>
      <c r="E515" s="42" t="s">
        <v>116</v>
      </c>
      <c r="F515" s="13">
        <f t="shared" si="141"/>
        <v>0</v>
      </c>
      <c r="G515" s="13">
        <f t="shared" si="141"/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71"/>
      <c r="Q515" s="72"/>
      <c r="R515" s="11"/>
    </row>
    <row r="516" spans="1:18" ht="12.75" customHeight="1">
      <c r="A516" s="80">
        <v>40</v>
      </c>
      <c r="B516" s="73" t="s">
        <v>120</v>
      </c>
      <c r="C516" s="59"/>
      <c r="D516" s="12"/>
      <c r="E516" s="41" t="s">
        <v>10</v>
      </c>
      <c r="F516" s="10">
        <f aca="true" t="shared" si="142" ref="F516:O516">SUM(F517:F527)</f>
        <v>0</v>
      </c>
      <c r="G516" s="10">
        <f t="shared" si="142"/>
        <v>0</v>
      </c>
      <c r="H516" s="10">
        <f t="shared" si="142"/>
        <v>0</v>
      </c>
      <c r="I516" s="10">
        <f t="shared" si="142"/>
        <v>0</v>
      </c>
      <c r="J516" s="10">
        <f t="shared" si="142"/>
        <v>0</v>
      </c>
      <c r="K516" s="10">
        <f t="shared" si="142"/>
        <v>0</v>
      </c>
      <c r="L516" s="10">
        <f t="shared" si="142"/>
        <v>0</v>
      </c>
      <c r="M516" s="10">
        <f t="shared" si="142"/>
        <v>0</v>
      </c>
      <c r="N516" s="10">
        <f t="shared" si="142"/>
        <v>0</v>
      </c>
      <c r="O516" s="10">
        <f t="shared" si="142"/>
        <v>0</v>
      </c>
      <c r="P516" s="67" t="s">
        <v>38</v>
      </c>
      <c r="Q516" s="68"/>
      <c r="R516" s="11"/>
    </row>
    <row r="517" spans="1:18" ht="12.75">
      <c r="A517" s="81"/>
      <c r="B517" s="74"/>
      <c r="C517" s="60"/>
      <c r="D517" s="12"/>
      <c r="E517" s="42" t="s">
        <v>15</v>
      </c>
      <c r="F517" s="13">
        <f>H517+J517+L517+N517</f>
        <v>0</v>
      </c>
      <c r="G517" s="13">
        <f>I517+K517+M517+O517</f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69"/>
      <c r="Q517" s="70"/>
      <c r="R517" s="11"/>
    </row>
    <row r="518" spans="1:18" ht="12.75">
      <c r="A518" s="81"/>
      <c r="B518" s="74"/>
      <c r="C518" s="60"/>
      <c r="D518" s="12"/>
      <c r="E518" s="42" t="s">
        <v>12</v>
      </c>
      <c r="F518" s="13">
        <f aca="true" t="shared" si="143" ref="F518:G523">H518+J518+L518+N518</f>
        <v>0</v>
      </c>
      <c r="G518" s="13">
        <f t="shared" si="143"/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69"/>
      <c r="Q518" s="70"/>
      <c r="R518" s="11"/>
    </row>
    <row r="519" spans="1:18" ht="12.75">
      <c r="A519" s="81"/>
      <c r="B519" s="74"/>
      <c r="C519" s="60"/>
      <c r="D519" s="12"/>
      <c r="E519" s="42" t="s">
        <v>13</v>
      </c>
      <c r="F519" s="13">
        <f t="shared" si="143"/>
        <v>0</v>
      </c>
      <c r="G519" s="13">
        <f t="shared" si="143"/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69"/>
      <c r="Q519" s="70"/>
      <c r="R519" s="11"/>
    </row>
    <row r="520" spans="1:18" ht="12.75">
      <c r="A520" s="81"/>
      <c r="B520" s="74"/>
      <c r="C520" s="60"/>
      <c r="D520" s="12"/>
      <c r="E520" s="42" t="s">
        <v>16</v>
      </c>
      <c r="F520" s="13">
        <f t="shared" si="143"/>
        <v>0</v>
      </c>
      <c r="G520" s="13">
        <f t="shared" si="143"/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69"/>
      <c r="Q520" s="70"/>
      <c r="R520" s="11"/>
    </row>
    <row r="521" spans="1:18" ht="12.75">
      <c r="A521" s="81"/>
      <c r="B521" s="74"/>
      <c r="C521" s="60"/>
      <c r="D521" s="12"/>
      <c r="E521" s="42" t="s">
        <v>17</v>
      </c>
      <c r="F521" s="13">
        <f t="shared" si="143"/>
        <v>0</v>
      </c>
      <c r="G521" s="13">
        <f t="shared" si="143"/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69"/>
      <c r="Q521" s="70"/>
      <c r="R521" s="11"/>
    </row>
    <row r="522" spans="1:18" ht="12.75">
      <c r="A522" s="81"/>
      <c r="B522" s="74"/>
      <c r="C522" s="60" t="s">
        <v>53</v>
      </c>
      <c r="D522" s="12"/>
      <c r="E522" s="12" t="s">
        <v>63</v>
      </c>
      <c r="F522" s="13">
        <f t="shared" si="143"/>
        <v>0</v>
      </c>
      <c r="G522" s="13">
        <f t="shared" si="143"/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69"/>
      <c r="Q522" s="70"/>
      <c r="R522" s="11"/>
    </row>
    <row r="523" spans="1:18" ht="12.75">
      <c r="A523" s="81"/>
      <c r="B523" s="74"/>
      <c r="C523" s="60"/>
      <c r="D523" s="12"/>
      <c r="E523" s="42" t="s">
        <v>112</v>
      </c>
      <c r="F523" s="13">
        <f t="shared" si="143"/>
        <v>0</v>
      </c>
      <c r="G523" s="13">
        <f t="shared" si="143"/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69"/>
      <c r="Q523" s="70"/>
      <c r="R523" s="11"/>
    </row>
    <row r="524" spans="1:18" ht="12.75">
      <c r="A524" s="81"/>
      <c r="B524" s="74"/>
      <c r="C524" s="60"/>
      <c r="D524" s="12"/>
      <c r="E524" s="42" t="s">
        <v>113</v>
      </c>
      <c r="F524" s="13">
        <f aca="true" t="shared" si="144" ref="F524:G527">H524+J524+L524+N524</f>
        <v>0</v>
      </c>
      <c r="G524" s="13">
        <f t="shared" si="144"/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69"/>
      <c r="Q524" s="70"/>
      <c r="R524" s="11"/>
    </row>
    <row r="525" spans="1:18" ht="12.75">
      <c r="A525" s="81"/>
      <c r="B525" s="74"/>
      <c r="C525" s="60"/>
      <c r="D525" s="12"/>
      <c r="E525" s="12" t="s">
        <v>114</v>
      </c>
      <c r="F525" s="13">
        <f t="shared" si="144"/>
        <v>0</v>
      </c>
      <c r="G525" s="13">
        <f t="shared" si="144"/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69"/>
      <c r="Q525" s="70"/>
      <c r="R525" s="11"/>
    </row>
    <row r="526" spans="1:18" ht="12.75">
      <c r="A526" s="81"/>
      <c r="B526" s="74"/>
      <c r="C526" s="60"/>
      <c r="D526" s="12"/>
      <c r="E526" s="42" t="s">
        <v>115</v>
      </c>
      <c r="F526" s="13">
        <f t="shared" si="144"/>
        <v>0</v>
      </c>
      <c r="G526" s="13">
        <f t="shared" si="144"/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69"/>
      <c r="Q526" s="70"/>
      <c r="R526" s="11"/>
    </row>
    <row r="527" spans="1:18" ht="12.75">
      <c r="A527" s="82"/>
      <c r="B527" s="75"/>
      <c r="C527" s="60"/>
      <c r="D527" s="12"/>
      <c r="E527" s="42" t="s">
        <v>74</v>
      </c>
      <c r="F527" s="13">
        <f t="shared" si="144"/>
        <v>0</v>
      </c>
      <c r="G527" s="13">
        <f t="shared" si="144"/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71"/>
      <c r="Q527" s="72"/>
      <c r="R527" s="11"/>
    </row>
    <row r="528" spans="1:18" ht="12.75" customHeight="1">
      <c r="A528" s="80">
        <v>41</v>
      </c>
      <c r="B528" s="73" t="s">
        <v>71</v>
      </c>
      <c r="C528" s="59"/>
      <c r="D528" s="12"/>
      <c r="E528" s="41" t="s">
        <v>10</v>
      </c>
      <c r="F528" s="10">
        <f>SUM(F529:F539)</f>
        <v>0</v>
      </c>
      <c r="G528" s="10">
        <f aca="true" t="shared" si="145" ref="G528:O528">SUM(G529:G539)</f>
        <v>0</v>
      </c>
      <c r="H528" s="10">
        <f t="shared" si="145"/>
        <v>0</v>
      </c>
      <c r="I528" s="10">
        <f t="shared" si="145"/>
        <v>0</v>
      </c>
      <c r="J528" s="10">
        <f t="shared" si="145"/>
        <v>0</v>
      </c>
      <c r="K528" s="10">
        <f t="shared" si="145"/>
        <v>0</v>
      </c>
      <c r="L528" s="10">
        <f t="shared" si="145"/>
        <v>0</v>
      </c>
      <c r="M528" s="10">
        <f t="shared" si="145"/>
        <v>0</v>
      </c>
      <c r="N528" s="10">
        <f t="shared" si="145"/>
        <v>0</v>
      </c>
      <c r="O528" s="10">
        <f t="shared" si="145"/>
        <v>0</v>
      </c>
      <c r="P528" s="67" t="s">
        <v>38</v>
      </c>
      <c r="Q528" s="68"/>
      <c r="R528" s="11"/>
    </row>
    <row r="529" spans="1:18" ht="12.75">
      <c r="A529" s="81"/>
      <c r="B529" s="74"/>
      <c r="C529" s="60"/>
      <c r="D529" s="12"/>
      <c r="E529" s="42" t="s">
        <v>15</v>
      </c>
      <c r="F529" s="13">
        <f>H529+J529+L529+N529</f>
        <v>0</v>
      </c>
      <c r="G529" s="13">
        <f>I529+K529+M529+O529</f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69"/>
      <c r="Q529" s="70"/>
      <c r="R529" s="11"/>
    </row>
    <row r="530" spans="1:18" ht="12.75">
      <c r="A530" s="81"/>
      <c r="B530" s="74"/>
      <c r="C530" s="60"/>
      <c r="D530" s="12"/>
      <c r="E530" s="42" t="s">
        <v>12</v>
      </c>
      <c r="F530" s="13">
        <f aca="true" t="shared" si="146" ref="F530:G535">H530+J530+L530+N530</f>
        <v>0</v>
      </c>
      <c r="G530" s="13">
        <f t="shared" si="146"/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69"/>
      <c r="Q530" s="70"/>
      <c r="R530" s="11"/>
    </row>
    <row r="531" spans="1:18" ht="12.75">
      <c r="A531" s="81"/>
      <c r="B531" s="74"/>
      <c r="C531" s="60"/>
      <c r="D531" s="12"/>
      <c r="E531" s="42" t="s">
        <v>13</v>
      </c>
      <c r="F531" s="13">
        <f t="shared" si="146"/>
        <v>0</v>
      </c>
      <c r="G531" s="13">
        <f t="shared" si="146"/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69"/>
      <c r="Q531" s="70"/>
      <c r="R531" s="11"/>
    </row>
    <row r="532" spans="1:18" ht="12.75">
      <c r="A532" s="81"/>
      <c r="B532" s="74"/>
      <c r="C532" s="60"/>
      <c r="D532" s="12"/>
      <c r="E532" s="42" t="s">
        <v>16</v>
      </c>
      <c r="F532" s="13">
        <f t="shared" si="146"/>
        <v>0</v>
      </c>
      <c r="G532" s="13">
        <f t="shared" si="146"/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69"/>
      <c r="Q532" s="70"/>
      <c r="R532" s="11"/>
    </row>
    <row r="533" spans="1:18" ht="12.75">
      <c r="A533" s="81"/>
      <c r="B533" s="74"/>
      <c r="C533" s="60"/>
      <c r="D533" s="12"/>
      <c r="E533" s="42" t="s">
        <v>17</v>
      </c>
      <c r="F533" s="13">
        <f t="shared" si="146"/>
        <v>0</v>
      </c>
      <c r="G533" s="13">
        <f t="shared" si="146"/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69"/>
      <c r="Q533" s="70"/>
      <c r="R533" s="11"/>
    </row>
    <row r="534" spans="1:18" ht="12.75">
      <c r="A534" s="81"/>
      <c r="B534" s="74"/>
      <c r="C534" s="60" t="s">
        <v>53</v>
      </c>
      <c r="D534" s="12"/>
      <c r="E534" s="12" t="s">
        <v>63</v>
      </c>
      <c r="F534" s="13">
        <f t="shared" si="146"/>
        <v>0</v>
      </c>
      <c r="G534" s="13">
        <f t="shared" si="146"/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69"/>
      <c r="Q534" s="70"/>
      <c r="R534" s="11"/>
    </row>
    <row r="535" spans="1:18" ht="12.75">
      <c r="A535" s="81"/>
      <c r="B535" s="74"/>
      <c r="C535" s="60"/>
      <c r="D535" s="12"/>
      <c r="E535" s="42" t="s">
        <v>112</v>
      </c>
      <c r="F535" s="13">
        <f t="shared" si="146"/>
        <v>0</v>
      </c>
      <c r="G535" s="13">
        <f t="shared" si="146"/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69"/>
      <c r="Q535" s="70"/>
      <c r="R535" s="11"/>
    </row>
    <row r="536" spans="1:18" ht="12.75">
      <c r="A536" s="81"/>
      <c r="B536" s="74"/>
      <c r="C536" s="60"/>
      <c r="D536" s="12"/>
      <c r="E536" s="42" t="s">
        <v>113</v>
      </c>
      <c r="F536" s="13">
        <f aca="true" t="shared" si="147" ref="F536:G539">H536+J536+L536+N536</f>
        <v>0</v>
      </c>
      <c r="G536" s="13">
        <f t="shared" si="147"/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69"/>
      <c r="Q536" s="70"/>
      <c r="R536" s="11"/>
    </row>
    <row r="537" spans="1:18" ht="12.75">
      <c r="A537" s="81"/>
      <c r="B537" s="74"/>
      <c r="C537" s="60"/>
      <c r="D537" s="12"/>
      <c r="E537" s="42" t="s">
        <v>114</v>
      </c>
      <c r="F537" s="13">
        <f t="shared" si="147"/>
        <v>0</v>
      </c>
      <c r="G537" s="13">
        <f t="shared" si="147"/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69"/>
      <c r="Q537" s="70"/>
      <c r="R537" s="11"/>
    </row>
    <row r="538" spans="1:18" ht="12.75">
      <c r="A538" s="81"/>
      <c r="B538" s="74"/>
      <c r="C538" s="60"/>
      <c r="D538" s="12"/>
      <c r="E538" s="12" t="s">
        <v>115</v>
      </c>
      <c r="F538" s="13">
        <f t="shared" si="147"/>
        <v>0</v>
      </c>
      <c r="G538" s="13">
        <f t="shared" si="147"/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69"/>
      <c r="Q538" s="70"/>
      <c r="R538" s="11"/>
    </row>
    <row r="539" spans="1:18" ht="12.75">
      <c r="A539" s="82"/>
      <c r="B539" s="75"/>
      <c r="C539" s="60"/>
      <c r="D539" s="12"/>
      <c r="E539" s="42" t="s">
        <v>74</v>
      </c>
      <c r="F539" s="13">
        <f t="shared" si="147"/>
        <v>0</v>
      </c>
      <c r="G539" s="13">
        <f t="shared" si="147"/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71"/>
      <c r="Q539" s="72"/>
      <c r="R539" s="11"/>
    </row>
    <row r="540" spans="1:18" ht="12.75" customHeight="1">
      <c r="A540" s="80">
        <v>42</v>
      </c>
      <c r="B540" s="73" t="s">
        <v>72</v>
      </c>
      <c r="C540" s="59"/>
      <c r="D540" s="12"/>
      <c r="E540" s="41" t="s">
        <v>10</v>
      </c>
      <c r="F540" s="10">
        <f>SUM(F541:F551)</f>
        <v>0</v>
      </c>
      <c r="G540" s="10">
        <f aca="true" t="shared" si="148" ref="G540:O540">SUM(G541:G551)</f>
        <v>0</v>
      </c>
      <c r="H540" s="10">
        <f t="shared" si="148"/>
        <v>0</v>
      </c>
      <c r="I540" s="10">
        <f t="shared" si="148"/>
        <v>0</v>
      </c>
      <c r="J540" s="10">
        <f t="shared" si="148"/>
        <v>0</v>
      </c>
      <c r="K540" s="10">
        <f t="shared" si="148"/>
        <v>0</v>
      </c>
      <c r="L540" s="10">
        <f t="shared" si="148"/>
        <v>0</v>
      </c>
      <c r="M540" s="10">
        <f t="shared" si="148"/>
        <v>0</v>
      </c>
      <c r="N540" s="10">
        <f t="shared" si="148"/>
        <v>0</v>
      </c>
      <c r="O540" s="10">
        <f t="shared" si="148"/>
        <v>0</v>
      </c>
      <c r="P540" s="67" t="s">
        <v>38</v>
      </c>
      <c r="Q540" s="68"/>
      <c r="R540" s="11"/>
    </row>
    <row r="541" spans="1:18" ht="12.75">
      <c r="A541" s="81"/>
      <c r="B541" s="74"/>
      <c r="C541" s="60"/>
      <c r="D541" s="12"/>
      <c r="E541" s="42" t="s">
        <v>15</v>
      </c>
      <c r="F541" s="13">
        <f>H541+J541+L541+N541</f>
        <v>0</v>
      </c>
      <c r="G541" s="13">
        <f>I541+K541+M541+O541</f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69"/>
      <c r="Q541" s="70"/>
      <c r="R541" s="11"/>
    </row>
    <row r="542" spans="1:18" ht="12.75">
      <c r="A542" s="81"/>
      <c r="B542" s="74"/>
      <c r="C542" s="60"/>
      <c r="D542" s="12"/>
      <c r="E542" s="42" t="s">
        <v>12</v>
      </c>
      <c r="F542" s="13">
        <f aca="true" t="shared" si="149" ref="F542:G547">H542+J542+L542+N542</f>
        <v>0</v>
      </c>
      <c r="G542" s="13">
        <f t="shared" si="149"/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69"/>
      <c r="Q542" s="70"/>
      <c r="R542" s="11"/>
    </row>
    <row r="543" spans="1:18" ht="12.75">
      <c r="A543" s="81"/>
      <c r="B543" s="74"/>
      <c r="C543" s="60"/>
      <c r="D543" s="12"/>
      <c r="E543" s="42" t="s">
        <v>13</v>
      </c>
      <c r="F543" s="13">
        <f t="shared" si="149"/>
        <v>0</v>
      </c>
      <c r="G543" s="13">
        <f t="shared" si="149"/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69"/>
      <c r="Q543" s="70"/>
      <c r="R543" s="11"/>
    </row>
    <row r="544" spans="1:18" ht="12.75">
      <c r="A544" s="81"/>
      <c r="B544" s="74"/>
      <c r="C544" s="60"/>
      <c r="D544" s="12"/>
      <c r="E544" s="42" t="s">
        <v>16</v>
      </c>
      <c r="F544" s="13">
        <f t="shared" si="149"/>
        <v>0</v>
      </c>
      <c r="G544" s="13">
        <f t="shared" si="149"/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69"/>
      <c r="Q544" s="70"/>
      <c r="R544" s="11"/>
    </row>
    <row r="545" spans="1:18" ht="12.75">
      <c r="A545" s="81"/>
      <c r="B545" s="74"/>
      <c r="C545" s="60"/>
      <c r="D545" s="12"/>
      <c r="E545" s="42" t="s">
        <v>17</v>
      </c>
      <c r="F545" s="13">
        <f t="shared" si="149"/>
        <v>0</v>
      </c>
      <c r="G545" s="13">
        <f t="shared" si="149"/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69"/>
      <c r="Q545" s="70"/>
      <c r="R545" s="11"/>
    </row>
    <row r="546" spans="1:18" ht="12.75">
      <c r="A546" s="81"/>
      <c r="B546" s="74"/>
      <c r="C546" s="60" t="s">
        <v>53</v>
      </c>
      <c r="D546" s="12"/>
      <c r="E546" s="12" t="s">
        <v>63</v>
      </c>
      <c r="F546" s="13">
        <f t="shared" si="149"/>
        <v>0</v>
      </c>
      <c r="G546" s="13">
        <f t="shared" si="149"/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69"/>
      <c r="Q546" s="70"/>
      <c r="R546" s="11"/>
    </row>
    <row r="547" spans="1:18" ht="12.75">
      <c r="A547" s="81"/>
      <c r="B547" s="74"/>
      <c r="C547" s="60"/>
      <c r="D547" s="12"/>
      <c r="E547" s="42" t="s">
        <v>112</v>
      </c>
      <c r="F547" s="13">
        <f t="shared" si="149"/>
        <v>0</v>
      </c>
      <c r="G547" s="13">
        <f t="shared" si="149"/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69"/>
      <c r="Q547" s="70"/>
      <c r="R547" s="11"/>
    </row>
    <row r="548" spans="1:18" ht="12.75">
      <c r="A548" s="81"/>
      <c r="B548" s="74"/>
      <c r="C548" s="60"/>
      <c r="D548" s="12"/>
      <c r="E548" s="42" t="s">
        <v>113</v>
      </c>
      <c r="F548" s="13">
        <f aca="true" t="shared" si="150" ref="F548:G551">H548+J548+L548+N548</f>
        <v>0</v>
      </c>
      <c r="G548" s="13">
        <f t="shared" si="150"/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69"/>
      <c r="Q548" s="70"/>
      <c r="R548" s="11"/>
    </row>
    <row r="549" spans="1:18" ht="12.75">
      <c r="A549" s="81"/>
      <c r="B549" s="74"/>
      <c r="C549" s="60"/>
      <c r="D549" s="12"/>
      <c r="E549" s="42" t="s">
        <v>114</v>
      </c>
      <c r="F549" s="13">
        <f t="shared" si="150"/>
        <v>0</v>
      </c>
      <c r="G549" s="13">
        <f t="shared" si="150"/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69"/>
      <c r="Q549" s="70"/>
      <c r="R549" s="11"/>
    </row>
    <row r="550" spans="1:18" ht="12.75">
      <c r="A550" s="81"/>
      <c r="B550" s="74"/>
      <c r="C550" s="60"/>
      <c r="D550" s="12"/>
      <c r="E550" s="12" t="s">
        <v>115</v>
      </c>
      <c r="F550" s="13">
        <f t="shared" si="150"/>
        <v>0</v>
      </c>
      <c r="G550" s="13">
        <f t="shared" si="150"/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69"/>
      <c r="Q550" s="70"/>
      <c r="R550" s="11"/>
    </row>
    <row r="551" spans="1:18" ht="12.75">
      <c r="A551" s="82"/>
      <c r="B551" s="75"/>
      <c r="C551" s="61"/>
      <c r="D551" s="12"/>
      <c r="E551" s="42" t="s">
        <v>74</v>
      </c>
      <c r="F551" s="13">
        <f t="shared" si="150"/>
        <v>0</v>
      </c>
      <c r="G551" s="13">
        <f t="shared" si="150"/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71"/>
      <c r="Q551" s="72"/>
      <c r="R551" s="11"/>
    </row>
    <row r="552" spans="1:18" ht="12.75">
      <c r="A552" s="80">
        <v>43</v>
      </c>
      <c r="B552" s="73" t="s">
        <v>139</v>
      </c>
      <c r="C552" s="60"/>
      <c r="D552" s="12"/>
      <c r="E552" s="41" t="s">
        <v>10</v>
      </c>
      <c r="F552" s="10">
        <f>SUM(F553:F563)</f>
        <v>0</v>
      </c>
      <c r="G552" s="10">
        <f aca="true" t="shared" si="151" ref="G552:O552">SUM(G553:G563)</f>
        <v>0</v>
      </c>
      <c r="H552" s="10">
        <f t="shared" si="151"/>
        <v>0</v>
      </c>
      <c r="I552" s="10">
        <f t="shared" si="151"/>
        <v>0</v>
      </c>
      <c r="J552" s="10">
        <f t="shared" si="151"/>
        <v>0</v>
      </c>
      <c r="K552" s="10">
        <f t="shared" si="151"/>
        <v>0</v>
      </c>
      <c r="L552" s="10">
        <f t="shared" si="151"/>
        <v>0</v>
      </c>
      <c r="M552" s="10">
        <f t="shared" si="151"/>
        <v>0</v>
      </c>
      <c r="N552" s="10">
        <f t="shared" si="151"/>
        <v>0</v>
      </c>
      <c r="O552" s="10">
        <f t="shared" si="151"/>
        <v>0</v>
      </c>
      <c r="P552" s="67" t="s">
        <v>38</v>
      </c>
      <c r="Q552" s="68"/>
      <c r="R552" s="11"/>
    </row>
    <row r="553" spans="1:18" ht="12.75">
      <c r="A553" s="81"/>
      <c r="B553" s="74"/>
      <c r="C553" s="60"/>
      <c r="D553" s="12"/>
      <c r="E553" s="42" t="s">
        <v>15</v>
      </c>
      <c r="F553" s="13">
        <f>H553+J553+L553+N553</f>
        <v>0</v>
      </c>
      <c r="G553" s="13">
        <f>I553+K553+M553+O553</f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69"/>
      <c r="Q553" s="70"/>
      <c r="R553" s="11"/>
    </row>
    <row r="554" spans="1:18" ht="12.75">
      <c r="A554" s="81"/>
      <c r="B554" s="74"/>
      <c r="C554" s="60"/>
      <c r="D554" s="12"/>
      <c r="E554" s="42" t="s">
        <v>12</v>
      </c>
      <c r="F554" s="13">
        <f aca="true" t="shared" si="152" ref="F554:F563">H554+J554+L554+N554</f>
        <v>0</v>
      </c>
      <c r="G554" s="13">
        <f aca="true" t="shared" si="153" ref="G554:G563">I554+K554+M554+O554</f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69"/>
      <c r="Q554" s="70"/>
      <c r="R554" s="11"/>
    </row>
    <row r="555" spans="1:18" ht="12.75">
      <c r="A555" s="81"/>
      <c r="B555" s="74"/>
      <c r="C555" s="60"/>
      <c r="D555" s="12"/>
      <c r="E555" s="42" t="s">
        <v>13</v>
      </c>
      <c r="F555" s="13">
        <f t="shared" si="152"/>
        <v>0</v>
      </c>
      <c r="G555" s="13">
        <f t="shared" si="153"/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69"/>
      <c r="Q555" s="70"/>
      <c r="R555" s="11"/>
    </row>
    <row r="556" spans="1:18" ht="12.75">
      <c r="A556" s="81"/>
      <c r="B556" s="74"/>
      <c r="C556" s="60" t="s">
        <v>53</v>
      </c>
      <c r="D556" s="12"/>
      <c r="E556" s="42" t="s">
        <v>16</v>
      </c>
      <c r="F556" s="13">
        <f t="shared" si="152"/>
        <v>0</v>
      </c>
      <c r="G556" s="13">
        <f t="shared" si="153"/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69"/>
      <c r="Q556" s="70"/>
      <c r="R556" s="11"/>
    </row>
    <row r="557" spans="1:18" ht="12.75">
      <c r="A557" s="81"/>
      <c r="B557" s="74"/>
      <c r="C557" s="60"/>
      <c r="D557" s="12"/>
      <c r="E557" s="42" t="s">
        <v>17</v>
      </c>
      <c r="F557" s="13">
        <f t="shared" si="152"/>
        <v>0</v>
      </c>
      <c r="G557" s="13">
        <f t="shared" si="153"/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69"/>
      <c r="Q557" s="70"/>
      <c r="R557" s="11"/>
    </row>
    <row r="558" spans="1:18" ht="12.75">
      <c r="A558" s="81"/>
      <c r="B558" s="74"/>
      <c r="C558" s="60"/>
      <c r="D558" s="12"/>
      <c r="E558" s="12" t="s">
        <v>63</v>
      </c>
      <c r="F558" s="13">
        <f t="shared" si="152"/>
        <v>0</v>
      </c>
      <c r="G558" s="13">
        <f t="shared" si="153"/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69"/>
      <c r="Q558" s="70"/>
      <c r="R558" s="11"/>
    </row>
    <row r="559" spans="1:18" ht="12.75">
      <c r="A559" s="81"/>
      <c r="B559" s="74"/>
      <c r="C559" s="60"/>
      <c r="D559" s="12"/>
      <c r="E559" s="42" t="s">
        <v>112</v>
      </c>
      <c r="F559" s="13">
        <f>G559+H559</f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69"/>
      <c r="Q559" s="70"/>
      <c r="R559" s="11"/>
    </row>
    <row r="560" spans="1:18" ht="12.75">
      <c r="A560" s="81"/>
      <c r="B560" s="74"/>
      <c r="C560" s="60"/>
      <c r="D560" s="12"/>
      <c r="E560" s="42" t="s">
        <v>113</v>
      </c>
      <c r="F560" s="13">
        <f t="shared" si="152"/>
        <v>0</v>
      </c>
      <c r="G560" s="13">
        <f t="shared" si="153"/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69"/>
      <c r="Q560" s="70"/>
      <c r="R560" s="11"/>
    </row>
    <row r="561" spans="1:18" ht="12.75">
      <c r="A561" s="81"/>
      <c r="B561" s="74"/>
      <c r="C561" s="60"/>
      <c r="D561" s="12"/>
      <c r="E561" s="42" t="s">
        <v>114</v>
      </c>
      <c r="F561" s="13">
        <f t="shared" si="152"/>
        <v>0</v>
      </c>
      <c r="G561" s="13">
        <f t="shared" si="153"/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69"/>
      <c r="Q561" s="70"/>
      <c r="R561" s="11"/>
    </row>
    <row r="562" spans="1:18" ht="12.75">
      <c r="A562" s="81"/>
      <c r="B562" s="74"/>
      <c r="C562" s="60"/>
      <c r="D562" s="12"/>
      <c r="E562" s="12" t="s">
        <v>115</v>
      </c>
      <c r="F562" s="13">
        <f t="shared" si="152"/>
        <v>0</v>
      </c>
      <c r="G562" s="13">
        <f t="shared" si="153"/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69"/>
      <c r="Q562" s="70"/>
      <c r="R562" s="11"/>
    </row>
    <row r="563" spans="1:18" ht="12.75">
      <c r="A563" s="82"/>
      <c r="B563" s="75"/>
      <c r="C563" s="61"/>
      <c r="D563" s="12"/>
      <c r="E563" s="42" t="s">
        <v>74</v>
      </c>
      <c r="F563" s="13">
        <f t="shared" si="152"/>
        <v>0</v>
      </c>
      <c r="G563" s="13">
        <f t="shared" si="153"/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71"/>
      <c r="Q563" s="72"/>
      <c r="R563" s="11"/>
    </row>
    <row r="564" spans="1:18" ht="12.75">
      <c r="A564" s="80">
        <v>44</v>
      </c>
      <c r="B564" s="73" t="s">
        <v>148</v>
      </c>
      <c r="C564" s="60"/>
      <c r="D564" s="12"/>
      <c r="E564" s="41" t="s">
        <v>10</v>
      </c>
      <c r="F564" s="10">
        <f>SUM(F565:F575)</f>
        <v>0</v>
      </c>
      <c r="G564" s="10">
        <f aca="true" t="shared" si="154" ref="G564:O564">SUM(G565:G575)</f>
        <v>0</v>
      </c>
      <c r="H564" s="10">
        <f t="shared" si="154"/>
        <v>0</v>
      </c>
      <c r="I564" s="10">
        <f t="shared" si="154"/>
        <v>0</v>
      </c>
      <c r="J564" s="10">
        <f t="shared" si="154"/>
        <v>0</v>
      </c>
      <c r="K564" s="10">
        <f t="shared" si="154"/>
        <v>0</v>
      </c>
      <c r="L564" s="10">
        <f t="shared" si="154"/>
        <v>0</v>
      </c>
      <c r="M564" s="10">
        <f t="shared" si="154"/>
        <v>0</v>
      </c>
      <c r="N564" s="10">
        <f t="shared" si="154"/>
        <v>0</v>
      </c>
      <c r="O564" s="10">
        <f t="shared" si="154"/>
        <v>0</v>
      </c>
      <c r="P564" s="67" t="s">
        <v>38</v>
      </c>
      <c r="Q564" s="68"/>
      <c r="R564" s="11"/>
    </row>
    <row r="565" spans="1:18" ht="12.75">
      <c r="A565" s="81"/>
      <c r="B565" s="74"/>
      <c r="C565" s="60"/>
      <c r="D565" s="12"/>
      <c r="E565" s="42" t="s">
        <v>15</v>
      </c>
      <c r="F565" s="13">
        <f aca="true" t="shared" si="155" ref="F565:G570">H565+J565+L565+N565</f>
        <v>0</v>
      </c>
      <c r="G565" s="13">
        <f t="shared" si="155"/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69"/>
      <c r="Q565" s="70"/>
      <c r="R565" s="11"/>
    </row>
    <row r="566" spans="1:18" ht="12.75">
      <c r="A566" s="81"/>
      <c r="B566" s="74"/>
      <c r="C566" s="60"/>
      <c r="D566" s="12"/>
      <c r="E566" s="42" t="s">
        <v>12</v>
      </c>
      <c r="F566" s="13">
        <f t="shared" si="155"/>
        <v>0</v>
      </c>
      <c r="G566" s="13">
        <f t="shared" si="155"/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69"/>
      <c r="Q566" s="70"/>
      <c r="R566" s="11"/>
    </row>
    <row r="567" spans="1:18" ht="12.75">
      <c r="A567" s="81"/>
      <c r="B567" s="74"/>
      <c r="C567" s="60" t="s">
        <v>53</v>
      </c>
      <c r="D567" s="12"/>
      <c r="E567" s="42" t="s">
        <v>13</v>
      </c>
      <c r="F567" s="13">
        <f t="shared" si="155"/>
        <v>0</v>
      </c>
      <c r="G567" s="13">
        <f t="shared" si="155"/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69"/>
      <c r="Q567" s="70"/>
      <c r="R567" s="11"/>
    </row>
    <row r="568" spans="1:18" ht="12.75">
      <c r="A568" s="81"/>
      <c r="B568" s="74"/>
      <c r="C568" s="60"/>
      <c r="D568" s="12"/>
      <c r="E568" s="42" t="s">
        <v>16</v>
      </c>
      <c r="F568" s="13">
        <f t="shared" si="155"/>
        <v>0</v>
      </c>
      <c r="G568" s="13">
        <f t="shared" si="155"/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69"/>
      <c r="Q568" s="70"/>
      <c r="R568" s="11"/>
    </row>
    <row r="569" spans="1:18" ht="12.75">
      <c r="A569" s="81"/>
      <c r="B569" s="74"/>
      <c r="C569" s="60"/>
      <c r="D569" s="12"/>
      <c r="E569" s="42" t="s">
        <v>17</v>
      </c>
      <c r="F569" s="13">
        <f t="shared" si="155"/>
        <v>0</v>
      </c>
      <c r="G569" s="13">
        <f t="shared" si="155"/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69"/>
      <c r="Q569" s="70"/>
      <c r="R569" s="11"/>
    </row>
    <row r="570" spans="1:18" ht="12.75">
      <c r="A570" s="81"/>
      <c r="B570" s="74"/>
      <c r="C570" s="60"/>
      <c r="D570" s="12"/>
      <c r="E570" s="12" t="s">
        <v>63</v>
      </c>
      <c r="F570" s="13">
        <f t="shared" si="155"/>
        <v>0</v>
      </c>
      <c r="G570" s="13">
        <f t="shared" si="155"/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69"/>
      <c r="Q570" s="70"/>
      <c r="R570" s="11"/>
    </row>
    <row r="571" spans="1:18" ht="12.75">
      <c r="A571" s="81"/>
      <c r="B571" s="74"/>
      <c r="C571" s="60"/>
      <c r="D571" s="12"/>
      <c r="E571" s="42" t="s">
        <v>112</v>
      </c>
      <c r="F571" s="13">
        <f>G571+H571</f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69"/>
      <c r="Q571" s="70"/>
      <c r="R571" s="11"/>
    </row>
    <row r="572" spans="1:18" ht="12.75">
      <c r="A572" s="81"/>
      <c r="B572" s="74"/>
      <c r="C572" s="60"/>
      <c r="D572" s="12"/>
      <c r="E572" s="42" t="s">
        <v>113</v>
      </c>
      <c r="F572" s="13">
        <f aca="true" t="shared" si="156" ref="F572:G575">H572+J572+L572+N572</f>
        <v>0</v>
      </c>
      <c r="G572" s="13">
        <f t="shared" si="156"/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69"/>
      <c r="Q572" s="70"/>
      <c r="R572" s="11"/>
    </row>
    <row r="573" spans="1:18" ht="12.75">
      <c r="A573" s="81"/>
      <c r="B573" s="74"/>
      <c r="C573" s="60"/>
      <c r="D573" s="12"/>
      <c r="E573" s="42" t="s">
        <v>114</v>
      </c>
      <c r="F573" s="13">
        <f t="shared" si="156"/>
        <v>0</v>
      </c>
      <c r="G573" s="13">
        <f t="shared" si="156"/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69"/>
      <c r="Q573" s="70"/>
      <c r="R573" s="11"/>
    </row>
    <row r="574" spans="1:18" ht="12.75">
      <c r="A574" s="81"/>
      <c r="B574" s="74"/>
      <c r="C574" s="60"/>
      <c r="D574" s="12"/>
      <c r="E574" s="12" t="s">
        <v>115</v>
      </c>
      <c r="F574" s="13">
        <f t="shared" si="156"/>
        <v>0</v>
      </c>
      <c r="G574" s="13">
        <f t="shared" si="156"/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69"/>
      <c r="Q574" s="70"/>
      <c r="R574" s="11"/>
    </row>
    <row r="575" spans="1:18" ht="12.75">
      <c r="A575" s="82"/>
      <c r="B575" s="75"/>
      <c r="C575" s="61"/>
      <c r="D575" s="12"/>
      <c r="E575" s="42" t="s">
        <v>74</v>
      </c>
      <c r="F575" s="13">
        <f t="shared" si="156"/>
        <v>0</v>
      </c>
      <c r="G575" s="13">
        <f t="shared" si="156"/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71"/>
      <c r="Q575" s="72"/>
      <c r="R575" s="11"/>
    </row>
    <row r="576" spans="1:18" ht="12.75">
      <c r="A576" s="80">
        <v>45</v>
      </c>
      <c r="B576" s="73" t="s">
        <v>147</v>
      </c>
      <c r="C576" s="60"/>
      <c r="D576" s="12"/>
      <c r="E576" s="41" t="s">
        <v>10</v>
      </c>
      <c r="F576" s="10">
        <f>SUM(F577:F587)</f>
        <v>0</v>
      </c>
      <c r="G576" s="10">
        <f aca="true" t="shared" si="157" ref="G576:O576">SUM(G577:G587)</f>
        <v>0</v>
      </c>
      <c r="H576" s="10">
        <f t="shared" si="157"/>
        <v>0</v>
      </c>
      <c r="I576" s="10">
        <f t="shared" si="157"/>
        <v>0</v>
      </c>
      <c r="J576" s="10">
        <f t="shared" si="157"/>
        <v>0</v>
      </c>
      <c r="K576" s="10">
        <f t="shared" si="157"/>
        <v>0</v>
      </c>
      <c r="L576" s="10">
        <f t="shared" si="157"/>
        <v>0</v>
      </c>
      <c r="M576" s="10">
        <f t="shared" si="157"/>
        <v>0</v>
      </c>
      <c r="N576" s="10">
        <f t="shared" si="157"/>
        <v>0</v>
      </c>
      <c r="O576" s="10">
        <f t="shared" si="157"/>
        <v>0</v>
      </c>
      <c r="P576" s="67" t="s">
        <v>38</v>
      </c>
      <c r="Q576" s="68"/>
      <c r="R576" s="11"/>
    </row>
    <row r="577" spans="1:18" ht="12.75">
      <c r="A577" s="81"/>
      <c r="B577" s="74"/>
      <c r="C577" s="60"/>
      <c r="D577" s="12"/>
      <c r="E577" s="42" t="s">
        <v>15</v>
      </c>
      <c r="F577" s="13">
        <f aca="true" t="shared" si="158" ref="F577:G582">H577+J577+L577+N577</f>
        <v>0</v>
      </c>
      <c r="G577" s="13">
        <f t="shared" si="158"/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69"/>
      <c r="Q577" s="70"/>
      <c r="R577" s="11"/>
    </row>
    <row r="578" spans="1:18" ht="12.75">
      <c r="A578" s="81"/>
      <c r="B578" s="74"/>
      <c r="C578" s="60"/>
      <c r="D578" s="12"/>
      <c r="E578" s="42" t="s">
        <v>12</v>
      </c>
      <c r="F578" s="13">
        <f t="shared" si="158"/>
        <v>0</v>
      </c>
      <c r="G578" s="13">
        <f t="shared" si="158"/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69"/>
      <c r="Q578" s="70"/>
      <c r="R578" s="11"/>
    </row>
    <row r="579" spans="1:18" ht="12.75">
      <c r="A579" s="81"/>
      <c r="B579" s="74"/>
      <c r="C579" s="60"/>
      <c r="D579" s="12"/>
      <c r="E579" s="42" t="s">
        <v>13</v>
      </c>
      <c r="F579" s="13">
        <f t="shared" si="158"/>
        <v>0</v>
      </c>
      <c r="G579" s="13">
        <f t="shared" si="158"/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69"/>
      <c r="Q579" s="70"/>
      <c r="R579" s="11"/>
    </row>
    <row r="580" spans="1:18" ht="12.75">
      <c r="A580" s="81"/>
      <c r="B580" s="74"/>
      <c r="C580" s="60" t="s">
        <v>53</v>
      </c>
      <c r="D580" s="12"/>
      <c r="E580" s="42" t="s">
        <v>16</v>
      </c>
      <c r="F580" s="13">
        <f t="shared" si="158"/>
        <v>0</v>
      </c>
      <c r="G580" s="13">
        <f t="shared" si="158"/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69"/>
      <c r="Q580" s="70"/>
      <c r="R580" s="11"/>
    </row>
    <row r="581" spans="1:18" ht="12.75">
      <c r="A581" s="81"/>
      <c r="B581" s="74"/>
      <c r="C581" s="60"/>
      <c r="D581" s="12"/>
      <c r="E581" s="42" t="s">
        <v>17</v>
      </c>
      <c r="F581" s="13">
        <f t="shared" si="158"/>
        <v>0</v>
      </c>
      <c r="G581" s="13">
        <f t="shared" si="158"/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69"/>
      <c r="Q581" s="70"/>
      <c r="R581" s="11"/>
    </row>
    <row r="582" spans="1:18" ht="12.75">
      <c r="A582" s="81"/>
      <c r="B582" s="74"/>
      <c r="C582" s="60"/>
      <c r="D582" s="12"/>
      <c r="E582" s="12" t="s">
        <v>63</v>
      </c>
      <c r="F582" s="13">
        <f t="shared" si="158"/>
        <v>0</v>
      </c>
      <c r="G582" s="13">
        <f t="shared" si="158"/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69"/>
      <c r="Q582" s="70"/>
      <c r="R582" s="11"/>
    </row>
    <row r="583" spans="1:18" ht="12.75">
      <c r="A583" s="81"/>
      <c r="B583" s="74"/>
      <c r="C583" s="60"/>
      <c r="D583" s="12"/>
      <c r="E583" s="42" t="s">
        <v>112</v>
      </c>
      <c r="F583" s="13">
        <f>G583+H583</f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69"/>
      <c r="Q583" s="70"/>
      <c r="R583" s="11"/>
    </row>
    <row r="584" spans="1:18" ht="12.75">
      <c r="A584" s="81"/>
      <c r="B584" s="74"/>
      <c r="C584" s="60"/>
      <c r="D584" s="12"/>
      <c r="E584" s="42" t="s">
        <v>113</v>
      </c>
      <c r="F584" s="13">
        <f aca="true" t="shared" si="159" ref="F584:G587">H584+J584+L584+N584</f>
        <v>0</v>
      </c>
      <c r="G584" s="13">
        <f t="shared" si="159"/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69"/>
      <c r="Q584" s="70"/>
      <c r="R584" s="11"/>
    </row>
    <row r="585" spans="1:18" ht="12.75">
      <c r="A585" s="81"/>
      <c r="B585" s="74"/>
      <c r="C585" s="60"/>
      <c r="D585" s="12"/>
      <c r="E585" s="42" t="s">
        <v>114</v>
      </c>
      <c r="F585" s="13">
        <f t="shared" si="159"/>
        <v>0</v>
      </c>
      <c r="G585" s="13">
        <f t="shared" si="159"/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69"/>
      <c r="Q585" s="70"/>
      <c r="R585" s="11"/>
    </row>
    <row r="586" spans="1:18" ht="12.75">
      <c r="A586" s="81"/>
      <c r="B586" s="74"/>
      <c r="C586" s="60"/>
      <c r="D586" s="12"/>
      <c r="E586" s="12" t="s">
        <v>115</v>
      </c>
      <c r="F586" s="13">
        <f t="shared" si="159"/>
        <v>0</v>
      </c>
      <c r="G586" s="13">
        <f t="shared" si="159"/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69"/>
      <c r="Q586" s="70"/>
      <c r="R586" s="11"/>
    </row>
    <row r="587" spans="1:18" ht="12.75">
      <c r="A587" s="82"/>
      <c r="B587" s="75"/>
      <c r="C587" s="60"/>
      <c r="D587" s="12"/>
      <c r="E587" s="42" t="s">
        <v>74</v>
      </c>
      <c r="F587" s="13">
        <f t="shared" si="159"/>
        <v>0</v>
      </c>
      <c r="G587" s="13">
        <f t="shared" si="159"/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71"/>
      <c r="Q587" s="72"/>
      <c r="R587" s="11"/>
    </row>
    <row r="588" spans="1:18" ht="12.75">
      <c r="A588" s="80">
        <v>46</v>
      </c>
      <c r="B588" s="73" t="s">
        <v>67</v>
      </c>
      <c r="C588" s="59"/>
      <c r="D588" s="8"/>
      <c r="E588" s="41" t="s">
        <v>10</v>
      </c>
      <c r="F588" s="10">
        <f>SUM(F589:F599)</f>
        <v>13619.5</v>
      </c>
      <c r="G588" s="10">
        <f aca="true" t="shared" si="160" ref="G588:O588">SUM(G589:G599)</f>
        <v>13619.5</v>
      </c>
      <c r="H588" s="10">
        <f t="shared" si="160"/>
        <v>13619.5</v>
      </c>
      <c r="I588" s="10">
        <f t="shared" si="160"/>
        <v>13619.5</v>
      </c>
      <c r="J588" s="10">
        <f t="shared" si="160"/>
        <v>0</v>
      </c>
      <c r="K588" s="10">
        <f t="shared" si="160"/>
        <v>0</v>
      </c>
      <c r="L588" s="10">
        <f t="shared" si="160"/>
        <v>0</v>
      </c>
      <c r="M588" s="10">
        <f t="shared" si="160"/>
        <v>0</v>
      </c>
      <c r="N588" s="10">
        <f t="shared" si="160"/>
        <v>0</v>
      </c>
      <c r="O588" s="10">
        <f t="shared" si="160"/>
        <v>0</v>
      </c>
      <c r="P588" s="67" t="s">
        <v>38</v>
      </c>
      <c r="Q588" s="68"/>
      <c r="R588" s="11"/>
    </row>
    <row r="589" spans="1:18" ht="12.75">
      <c r="A589" s="81"/>
      <c r="B589" s="74"/>
      <c r="C589" s="60"/>
      <c r="D589" s="8"/>
      <c r="E589" s="42" t="s">
        <v>15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69"/>
      <c r="Q589" s="70"/>
      <c r="R589" s="11"/>
    </row>
    <row r="590" spans="1:18" ht="12.75">
      <c r="A590" s="81"/>
      <c r="B590" s="74"/>
      <c r="C590" s="60"/>
      <c r="D590" s="8"/>
      <c r="E590" s="42" t="s">
        <v>12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69"/>
      <c r="Q590" s="70"/>
      <c r="R590" s="11"/>
    </row>
    <row r="591" spans="1:18" ht="12.75">
      <c r="A591" s="81"/>
      <c r="B591" s="74"/>
      <c r="C591" s="60"/>
      <c r="D591" s="8"/>
      <c r="E591" s="42" t="s">
        <v>13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69"/>
      <c r="Q591" s="70"/>
      <c r="R591" s="11"/>
    </row>
    <row r="592" spans="1:18" ht="12.75">
      <c r="A592" s="81"/>
      <c r="B592" s="74"/>
      <c r="C592" s="60" t="s">
        <v>52</v>
      </c>
      <c r="D592" s="8"/>
      <c r="E592" s="42" t="s">
        <v>16</v>
      </c>
      <c r="F592" s="13">
        <f>H592</f>
        <v>795.8</v>
      </c>
      <c r="G592" s="13">
        <f>I592</f>
        <v>795.8</v>
      </c>
      <c r="H592" s="13">
        <f>I592</f>
        <v>795.8</v>
      </c>
      <c r="I592" s="13">
        <f>569.4+226.4</f>
        <v>795.8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69"/>
      <c r="Q592" s="70"/>
      <c r="R592" s="11"/>
    </row>
    <row r="593" spans="1:18" ht="12.75">
      <c r="A593" s="81"/>
      <c r="B593" s="74"/>
      <c r="C593" s="60"/>
      <c r="D593" s="8"/>
      <c r="E593" s="42" t="s">
        <v>17</v>
      </c>
      <c r="F593" s="13">
        <f aca="true" t="shared" si="161" ref="F593:F599">H593</f>
        <v>2492</v>
      </c>
      <c r="G593" s="13">
        <f aca="true" t="shared" si="162" ref="G593:G599">I593</f>
        <v>2492</v>
      </c>
      <c r="H593" s="13">
        <v>2492</v>
      </c>
      <c r="I593" s="13">
        <v>2492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69"/>
      <c r="Q593" s="70"/>
      <c r="R593" s="11"/>
    </row>
    <row r="594" spans="1:18" ht="12.75">
      <c r="A594" s="81"/>
      <c r="B594" s="74"/>
      <c r="C594" s="60"/>
      <c r="D594" s="8"/>
      <c r="E594" s="12" t="s">
        <v>63</v>
      </c>
      <c r="F594" s="13">
        <f t="shared" si="161"/>
        <v>3443.9</v>
      </c>
      <c r="G594" s="13">
        <f t="shared" si="162"/>
        <v>3443.9</v>
      </c>
      <c r="H594" s="13">
        <v>3443.9</v>
      </c>
      <c r="I594" s="13">
        <v>3443.9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69"/>
      <c r="Q594" s="70"/>
      <c r="R594" s="11"/>
    </row>
    <row r="595" spans="1:18" ht="12.75">
      <c r="A595" s="81"/>
      <c r="B595" s="74"/>
      <c r="C595" s="60"/>
      <c r="D595" s="8"/>
      <c r="E595" s="42" t="s">
        <v>112</v>
      </c>
      <c r="F595" s="13">
        <f t="shared" si="161"/>
        <v>3443.9</v>
      </c>
      <c r="G595" s="13">
        <f t="shared" si="162"/>
        <v>3443.9</v>
      </c>
      <c r="H595" s="13">
        <v>3443.9</v>
      </c>
      <c r="I595" s="13">
        <v>3443.9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69"/>
      <c r="Q595" s="70"/>
      <c r="R595" s="11"/>
    </row>
    <row r="596" spans="1:18" ht="12.75">
      <c r="A596" s="81"/>
      <c r="B596" s="74"/>
      <c r="C596" s="60"/>
      <c r="D596" s="8"/>
      <c r="E596" s="42" t="s">
        <v>113</v>
      </c>
      <c r="F596" s="13">
        <f t="shared" si="161"/>
        <v>3443.9</v>
      </c>
      <c r="G596" s="13">
        <f t="shared" si="162"/>
        <v>3443.9</v>
      </c>
      <c r="H596" s="13">
        <v>3443.9</v>
      </c>
      <c r="I596" s="13">
        <v>3443.9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69"/>
      <c r="Q596" s="70"/>
      <c r="R596" s="11"/>
    </row>
    <row r="597" spans="1:18" ht="12.75">
      <c r="A597" s="81"/>
      <c r="B597" s="74"/>
      <c r="C597" s="60"/>
      <c r="D597" s="8"/>
      <c r="E597" s="42" t="s">
        <v>114</v>
      </c>
      <c r="F597" s="13">
        <f t="shared" si="161"/>
        <v>0</v>
      </c>
      <c r="G597" s="13">
        <f t="shared" si="162"/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69"/>
      <c r="Q597" s="70"/>
      <c r="R597" s="11"/>
    </row>
    <row r="598" spans="1:18" ht="12.75">
      <c r="A598" s="81"/>
      <c r="B598" s="74"/>
      <c r="C598" s="60"/>
      <c r="D598" s="8"/>
      <c r="E598" s="12" t="s">
        <v>115</v>
      </c>
      <c r="F598" s="13">
        <f t="shared" si="161"/>
        <v>0</v>
      </c>
      <c r="G598" s="13">
        <f t="shared" si="162"/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69"/>
      <c r="Q598" s="70"/>
      <c r="R598" s="11"/>
    </row>
    <row r="599" spans="1:18" ht="125.25" customHeight="1">
      <c r="A599" s="82"/>
      <c r="B599" s="75"/>
      <c r="C599" s="61"/>
      <c r="D599" s="8"/>
      <c r="E599" s="42" t="s">
        <v>74</v>
      </c>
      <c r="F599" s="13">
        <f t="shared" si="161"/>
        <v>0</v>
      </c>
      <c r="G599" s="13">
        <f t="shared" si="162"/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71"/>
      <c r="Q599" s="72"/>
      <c r="R599" s="11"/>
    </row>
    <row r="600" spans="1:18" ht="12.75">
      <c r="A600" s="80">
        <v>47</v>
      </c>
      <c r="B600" s="73" t="s">
        <v>123</v>
      </c>
      <c r="C600" s="59"/>
      <c r="D600" s="8"/>
      <c r="E600" s="41" t="s">
        <v>10</v>
      </c>
      <c r="F600" s="10">
        <f>SUM(F601:F611)</f>
        <v>373.7</v>
      </c>
      <c r="G600" s="10">
        <f>SUM(G601:G611)</f>
        <v>373.7</v>
      </c>
      <c r="H600" s="10">
        <f>SUM(H601:H611)</f>
        <v>373.7</v>
      </c>
      <c r="I600" s="10">
        <f aca="true" t="shared" si="163" ref="I600:O600">SUM(I601:I611)</f>
        <v>373.7</v>
      </c>
      <c r="J600" s="10">
        <f t="shared" si="163"/>
        <v>0</v>
      </c>
      <c r="K600" s="10">
        <f t="shared" si="163"/>
        <v>0</v>
      </c>
      <c r="L600" s="10">
        <f t="shared" si="163"/>
        <v>0</v>
      </c>
      <c r="M600" s="10">
        <f t="shared" si="163"/>
        <v>0</v>
      </c>
      <c r="N600" s="10">
        <f t="shared" si="163"/>
        <v>0</v>
      </c>
      <c r="O600" s="10">
        <f t="shared" si="163"/>
        <v>0</v>
      </c>
      <c r="P600" s="67" t="s">
        <v>38</v>
      </c>
      <c r="Q600" s="68"/>
      <c r="R600" s="11"/>
    </row>
    <row r="601" spans="1:18" ht="12.75">
      <c r="A601" s="81"/>
      <c r="B601" s="74"/>
      <c r="C601" s="60"/>
      <c r="D601" s="8"/>
      <c r="E601" s="42" t="s">
        <v>15</v>
      </c>
      <c r="F601" s="13">
        <f>SUM(H601+J601+L601+N601)</f>
        <v>0</v>
      </c>
      <c r="G601" s="13">
        <f>SUM(I601+K601+M601+O601)</f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69"/>
      <c r="Q601" s="70"/>
      <c r="R601" s="11"/>
    </row>
    <row r="602" spans="1:18" ht="12.75">
      <c r="A602" s="81"/>
      <c r="B602" s="74"/>
      <c r="C602" s="60"/>
      <c r="D602" s="8"/>
      <c r="E602" s="42" t="s">
        <v>12</v>
      </c>
      <c r="F602" s="13">
        <f aca="true" t="shared" si="164" ref="F602:F611">SUM(H602+J602+L602+N602)</f>
        <v>0</v>
      </c>
      <c r="G602" s="13">
        <f aca="true" t="shared" si="165" ref="G602:G611">SUM(I602+K602+M602+O602)</f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69"/>
      <c r="Q602" s="70"/>
      <c r="R602" s="11"/>
    </row>
    <row r="603" spans="1:18" ht="12.75">
      <c r="A603" s="81"/>
      <c r="B603" s="74"/>
      <c r="C603" s="60"/>
      <c r="D603" s="8"/>
      <c r="E603" s="42" t="s">
        <v>13</v>
      </c>
      <c r="F603" s="13">
        <f t="shared" si="164"/>
        <v>0</v>
      </c>
      <c r="G603" s="13">
        <f t="shared" si="165"/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69"/>
      <c r="Q603" s="70"/>
      <c r="R603" s="11"/>
    </row>
    <row r="604" spans="1:18" ht="12.75">
      <c r="A604" s="81"/>
      <c r="B604" s="74"/>
      <c r="C604" s="60"/>
      <c r="D604" s="8"/>
      <c r="E604" s="42" t="s">
        <v>16</v>
      </c>
      <c r="F604" s="13">
        <f t="shared" si="164"/>
        <v>0</v>
      </c>
      <c r="G604" s="13">
        <f t="shared" si="165"/>
        <v>0</v>
      </c>
      <c r="H604" s="13">
        <f aca="true" t="shared" si="166" ref="H604:O604">J604</f>
        <v>0</v>
      </c>
      <c r="I604" s="13">
        <f t="shared" si="166"/>
        <v>0</v>
      </c>
      <c r="J604" s="13">
        <f t="shared" si="166"/>
        <v>0</v>
      </c>
      <c r="K604" s="13">
        <f t="shared" si="166"/>
        <v>0</v>
      </c>
      <c r="L604" s="13">
        <f t="shared" si="166"/>
        <v>0</v>
      </c>
      <c r="M604" s="13">
        <f t="shared" si="166"/>
        <v>0</v>
      </c>
      <c r="N604" s="13">
        <f t="shared" si="166"/>
        <v>0</v>
      </c>
      <c r="O604" s="13">
        <f t="shared" si="166"/>
        <v>0</v>
      </c>
      <c r="P604" s="69"/>
      <c r="Q604" s="70"/>
      <c r="R604" s="11"/>
    </row>
    <row r="605" spans="1:18" ht="12.75">
      <c r="A605" s="81"/>
      <c r="B605" s="74"/>
      <c r="C605" s="60"/>
      <c r="D605" s="8"/>
      <c r="E605" s="42" t="s">
        <v>17</v>
      </c>
      <c r="F605" s="13">
        <f t="shared" si="164"/>
        <v>373.7</v>
      </c>
      <c r="G605" s="13">
        <f t="shared" si="165"/>
        <v>373.7</v>
      </c>
      <c r="H605" s="13">
        <v>373.7</v>
      </c>
      <c r="I605" s="13">
        <v>373.7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69"/>
      <c r="Q605" s="70"/>
      <c r="R605" s="11"/>
    </row>
    <row r="606" spans="1:18" ht="12.75">
      <c r="A606" s="81"/>
      <c r="B606" s="74"/>
      <c r="C606" s="60" t="s">
        <v>52</v>
      </c>
      <c r="D606" s="8"/>
      <c r="E606" s="12" t="s">
        <v>63</v>
      </c>
      <c r="F606" s="13">
        <f t="shared" si="164"/>
        <v>0</v>
      </c>
      <c r="G606" s="13">
        <f t="shared" si="165"/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69"/>
      <c r="Q606" s="70"/>
      <c r="R606" s="11"/>
    </row>
    <row r="607" spans="1:18" ht="12.75">
      <c r="A607" s="81"/>
      <c r="B607" s="74"/>
      <c r="C607" s="60"/>
      <c r="D607" s="8"/>
      <c r="E607" s="42" t="s">
        <v>112</v>
      </c>
      <c r="F607" s="13">
        <f t="shared" si="164"/>
        <v>0</v>
      </c>
      <c r="G607" s="13">
        <f t="shared" si="165"/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69"/>
      <c r="Q607" s="70"/>
      <c r="R607" s="11"/>
    </row>
    <row r="608" spans="1:18" ht="12.75">
      <c r="A608" s="81"/>
      <c r="B608" s="74"/>
      <c r="C608" s="60"/>
      <c r="D608" s="8"/>
      <c r="E608" s="42" t="s">
        <v>113</v>
      </c>
      <c r="F608" s="13">
        <f t="shared" si="164"/>
        <v>0</v>
      </c>
      <c r="G608" s="13">
        <f t="shared" si="165"/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69"/>
      <c r="Q608" s="70"/>
      <c r="R608" s="11"/>
    </row>
    <row r="609" spans="1:18" ht="12.75">
      <c r="A609" s="81"/>
      <c r="B609" s="74"/>
      <c r="C609" s="60"/>
      <c r="D609" s="8"/>
      <c r="E609" s="42" t="s">
        <v>114</v>
      </c>
      <c r="F609" s="13">
        <f t="shared" si="164"/>
        <v>0</v>
      </c>
      <c r="G609" s="13">
        <f t="shared" si="165"/>
        <v>0</v>
      </c>
      <c r="H609" s="13">
        <f aca="true" t="shared" si="167" ref="H609:O609">J609</f>
        <v>0</v>
      </c>
      <c r="I609" s="13">
        <f t="shared" si="167"/>
        <v>0</v>
      </c>
      <c r="J609" s="13">
        <f t="shared" si="167"/>
        <v>0</v>
      </c>
      <c r="K609" s="13">
        <f t="shared" si="167"/>
        <v>0</v>
      </c>
      <c r="L609" s="13">
        <f t="shared" si="167"/>
        <v>0</v>
      </c>
      <c r="M609" s="13">
        <f t="shared" si="167"/>
        <v>0</v>
      </c>
      <c r="N609" s="13">
        <f t="shared" si="167"/>
        <v>0</v>
      </c>
      <c r="O609" s="13">
        <f t="shared" si="167"/>
        <v>0</v>
      </c>
      <c r="P609" s="69"/>
      <c r="Q609" s="70"/>
      <c r="R609" s="11"/>
    </row>
    <row r="610" spans="1:18" ht="12.75">
      <c r="A610" s="81"/>
      <c r="B610" s="74"/>
      <c r="C610" s="60"/>
      <c r="D610" s="8"/>
      <c r="E610" s="12" t="s">
        <v>115</v>
      </c>
      <c r="F610" s="13">
        <f t="shared" si="164"/>
        <v>0</v>
      </c>
      <c r="G610" s="13">
        <f t="shared" si="165"/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69"/>
      <c r="Q610" s="70"/>
      <c r="R610" s="11"/>
    </row>
    <row r="611" spans="1:18" ht="12.75">
      <c r="A611" s="82"/>
      <c r="B611" s="75"/>
      <c r="C611" s="61"/>
      <c r="D611" s="8"/>
      <c r="E611" s="42" t="s">
        <v>74</v>
      </c>
      <c r="F611" s="13">
        <f t="shared" si="164"/>
        <v>0</v>
      </c>
      <c r="G611" s="13">
        <f t="shared" si="165"/>
        <v>0</v>
      </c>
      <c r="H611" s="13">
        <f aca="true" t="shared" si="168" ref="H611:O611">J611</f>
        <v>0</v>
      </c>
      <c r="I611" s="13">
        <f t="shared" si="168"/>
        <v>0</v>
      </c>
      <c r="J611" s="13">
        <f t="shared" si="168"/>
        <v>0</v>
      </c>
      <c r="K611" s="13">
        <f t="shared" si="168"/>
        <v>0</v>
      </c>
      <c r="L611" s="13">
        <f t="shared" si="168"/>
        <v>0</v>
      </c>
      <c r="M611" s="13">
        <f t="shared" si="168"/>
        <v>0</v>
      </c>
      <c r="N611" s="13">
        <f t="shared" si="168"/>
        <v>0</v>
      </c>
      <c r="O611" s="13">
        <f t="shared" si="168"/>
        <v>0</v>
      </c>
      <c r="P611" s="71"/>
      <c r="Q611" s="72"/>
      <c r="R611" s="11"/>
    </row>
    <row r="612" spans="1:18" ht="12.75" customHeight="1">
      <c r="A612" s="81">
        <v>48</v>
      </c>
      <c r="B612" s="74" t="s">
        <v>122</v>
      </c>
      <c r="C612" s="60"/>
      <c r="D612" s="8"/>
      <c r="E612" s="41" t="s">
        <v>10</v>
      </c>
      <c r="F612" s="10">
        <f aca="true" t="shared" si="169" ref="F612:O612">SUM(F613:F623)</f>
        <v>57.5</v>
      </c>
      <c r="G612" s="10">
        <f t="shared" si="169"/>
        <v>57.5</v>
      </c>
      <c r="H612" s="10">
        <f t="shared" si="169"/>
        <v>57.5</v>
      </c>
      <c r="I612" s="10">
        <f t="shared" si="169"/>
        <v>57.5</v>
      </c>
      <c r="J612" s="10">
        <f t="shared" si="169"/>
        <v>0</v>
      </c>
      <c r="K612" s="10">
        <f t="shared" si="169"/>
        <v>0</v>
      </c>
      <c r="L612" s="10">
        <f t="shared" si="169"/>
        <v>0</v>
      </c>
      <c r="M612" s="10">
        <f t="shared" si="169"/>
        <v>0</v>
      </c>
      <c r="N612" s="10">
        <f t="shared" si="169"/>
        <v>0</v>
      </c>
      <c r="O612" s="10">
        <f t="shared" si="169"/>
        <v>0</v>
      </c>
      <c r="P612" s="67" t="s">
        <v>38</v>
      </c>
      <c r="Q612" s="68"/>
      <c r="R612" s="11"/>
    </row>
    <row r="613" spans="1:18" ht="12.75">
      <c r="A613" s="81"/>
      <c r="B613" s="74"/>
      <c r="C613" s="60"/>
      <c r="D613" s="8"/>
      <c r="E613" s="42" t="s">
        <v>15</v>
      </c>
      <c r="F613" s="13">
        <f>SUM(H613+J613+L613+N613)</f>
        <v>0</v>
      </c>
      <c r="G613" s="13">
        <f>SUM(I613+K613+M613+O613)</f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69"/>
      <c r="Q613" s="70"/>
      <c r="R613" s="11"/>
    </row>
    <row r="614" spans="1:18" ht="27" customHeight="1">
      <c r="A614" s="81"/>
      <c r="B614" s="74"/>
      <c r="C614" s="60"/>
      <c r="D614" s="8"/>
      <c r="E614" s="42" t="s">
        <v>12</v>
      </c>
      <c r="F614" s="13">
        <f aca="true" t="shared" si="170" ref="F614:F623">SUM(H614+J614+L614+N614)</f>
        <v>0</v>
      </c>
      <c r="G614" s="13">
        <f aca="true" t="shared" si="171" ref="G614:G623">SUM(I614+K614+M614+O614)</f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69"/>
      <c r="Q614" s="70"/>
      <c r="R614" s="11"/>
    </row>
    <row r="615" spans="1:18" ht="21.75" customHeight="1">
      <c r="A615" s="81"/>
      <c r="B615" s="74"/>
      <c r="C615" s="60"/>
      <c r="D615" s="8"/>
      <c r="E615" s="42" t="s">
        <v>13</v>
      </c>
      <c r="F615" s="13">
        <f t="shared" si="170"/>
        <v>0</v>
      </c>
      <c r="G615" s="13">
        <f t="shared" si="171"/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69"/>
      <c r="Q615" s="70"/>
      <c r="R615" s="11"/>
    </row>
    <row r="616" spans="1:18" ht="12.75">
      <c r="A616" s="81"/>
      <c r="B616" s="74"/>
      <c r="C616" s="60"/>
      <c r="D616" s="8"/>
      <c r="E616" s="42" t="s">
        <v>16</v>
      </c>
      <c r="F616" s="13">
        <f t="shared" si="170"/>
        <v>0</v>
      </c>
      <c r="G616" s="13">
        <f t="shared" si="171"/>
        <v>0</v>
      </c>
      <c r="H616" s="13">
        <f aca="true" t="shared" si="172" ref="H616:O623">J616</f>
        <v>0</v>
      </c>
      <c r="I616" s="13">
        <f t="shared" si="172"/>
        <v>0</v>
      </c>
      <c r="J616" s="13">
        <f t="shared" si="172"/>
        <v>0</v>
      </c>
      <c r="K616" s="13">
        <f t="shared" si="172"/>
        <v>0</v>
      </c>
      <c r="L616" s="13">
        <f t="shared" si="172"/>
        <v>0</v>
      </c>
      <c r="M616" s="13">
        <f t="shared" si="172"/>
        <v>0</v>
      </c>
      <c r="N616" s="13">
        <f t="shared" si="172"/>
        <v>0</v>
      </c>
      <c r="O616" s="13">
        <f t="shared" si="172"/>
        <v>0</v>
      </c>
      <c r="P616" s="69"/>
      <c r="Q616" s="70"/>
      <c r="R616" s="11"/>
    </row>
    <row r="617" spans="1:18" ht="12.75">
      <c r="A617" s="81"/>
      <c r="B617" s="74"/>
      <c r="C617" s="60"/>
      <c r="D617" s="8"/>
      <c r="E617" s="42" t="s">
        <v>17</v>
      </c>
      <c r="F617" s="13">
        <f t="shared" si="170"/>
        <v>57.5</v>
      </c>
      <c r="G617" s="13">
        <f t="shared" si="171"/>
        <v>57.5</v>
      </c>
      <c r="H617" s="13">
        <v>57.5</v>
      </c>
      <c r="I617" s="13">
        <v>57.5</v>
      </c>
      <c r="J617" s="13">
        <f t="shared" si="172"/>
        <v>0</v>
      </c>
      <c r="K617" s="13">
        <f t="shared" si="172"/>
        <v>0</v>
      </c>
      <c r="L617" s="13">
        <f t="shared" si="172"/>
        <v>0</v>
      </c>
      <c r="M617" s="13">
        <f t="shared" si="172"/>
        <v>0</v>
      </c>
      <c r="N617" s="13">
        <f t="shared" si="172"/>
        <v>0</v>
      </c>
      <c r="O617" s="13">
        <f t="shared" si="172"/>
        <v>0</v>
      </c>
      <c r="P617" s="69"/>
      <c r="Q617" s="70"/>
      <c r="R617" s="11"/>
    </row>
    <row r="618" spans="1:18" ht="12.75">
      <c r="A618" s="81"/>
      <c r="B618" s="74"/>
      <c r="C618" s="60" t="s">
        <v>52</v>
      </c>
      <c r="D618" s="8"/>
      <c r="E618" s="12" t="s">
        <v>63</v>
      </c>
      <c r="F618" s="13">
        <f t="shared" si="170"/>
        <v>0</v>
      </c>
      <c r="G618" s="13">
        <f t="shared" si="171"/>
        <v>0</v>
      </c>
      <c r="H618" s="13">
        <f t="shared" si="172"/>
        <v>0</v>
      </c>
      <c r="I618" s="13">
        <f t="shared" si="172"/>
        <v>0</v>
      </c>
      <c r="J618" s="13">
        <f t="shared" si="172"/>
        <v>0</v>
      </c>
      <c r="K618" s="13">
        <f t="shared" si="172"/>
        <v>0</v>
      </c>
      <c r="L618" s="13">
        <f t="shared" si="172"/>
        <v>0</v>
      </c>
      <c r="M618" s="13">
        <f t="shared" si="172"/>
        <v>0</v>
      </c>
      <c r="N618" s="13">
        <f t="shared" si="172"/>
        <v>0</v>
      </c>
      <c r="O618" s="13">
        <f t="shared" si="172"/>
        <v>0</v>
      </c>
      <c r="P618" s="69"/>
      <c r="Q618" s="70"/>
      <c r="R618" s="11"/>
    </row>
    <row r="619" spans="1:18" ht="12.75">
      <c r="A619" s="81"/>
      <c r="B619" s="74"/>
      <c r="C619" s="60"/>
      <c r="D619" s="8"/>
      <c r="E619" s="42" t="s">
        <v>112</v>
      </c>
      <c r="F619" s="13">
        <f t="shared" si="170"/>
        <v>0</v>
      </c>
      <c r="G619" s="13">
        <f t="shared" si="171"/>
        <v>0</v>
      </c>
      <c r="H619" s="13">
        <f t="shared" si="172"/>
        <v>0</v>
      </c>
      <c r="I619" s="13">
        <f t="shared" si="172"/>
        <v>0</v>
      </c>
      <c r="J619" s="13">
        <f t="shared" si="172"/>
        <v>0</v>
      </c>
      <c r="K619" s="13">
        <f t="shared" si="172"/>
        <v>0</v>
      </c>
      <c r="L619" s="13">
        <f t="shared" si="172"/>
        <v>0</v>
      </c>
      <c r="M619" s="13">
        <f t="shared" si="172"/>
        <v>0</v>
      </c>
      <c r="N619" s="13">
        <f t="shared" si="172"/>
        <v>0</v>
      </c>
      <c r="O619" s="13">
        <f t="shared" si="172"/>
        <v>0</v>
      </c>
      <c r="P619" s="69"/>
      <c r="Q619" s="70"/>
      <c r="R619" s="11"/>
    </row>
    <row r="620" spans="1:18" ht="12.75">
      <c r="A620" s="81"/>
      <c r="B620" s="74"/>
      <c r="C620" s="60"/>
      <c r="D620" s="8"/>
      <c r="E620" s="42" t="s">
        <v>113</v>
      </c>
      <c r="F620" s="13">
        <f t="shared" si="170"/>
        <v>0</v>
      </c>
      <c r="G620" s="13">
        <f t="shared" si="171"/>
        <v>0</v>
      </c>
      <c r="H620" s="13">
        <f t="shared" si="172"/>
        <v>0</v>
      </c>
      <c r="I620" s="13">
        <f t="shared" si="172"/>
        <v>0</v>
      </c>
      <c r="J620" s="13">
        <f t="shared" si="172"/>
        <v>0</v>
      </c>
      <c r="K620" s="13">
        <f t="shared" si="172"/>
        <v>0</v>
      </c>
      <c r="L620" s="13">
        <f t="shared" si="172"/>
        <v>0</v>
      </c>
      <c r="M620" s="13">
        <f t="shared" si="172"/>
        <v>0</v>
      </c>
      <c r="N620" s="13">
        <f t="shared" si="172"/>
        <v>0</v>
      </c>
      <c r="O620" s="13">
        <f t="shared" si="172"/>
        <v>0</v>
      </c>
      <c r="P620" s="69"/>
      <c r="Q620" s="70"/>
      <c r="R620" s="11"/>
    </row>
    <row r="621" spans="1:18" ht="12.75">
      <c r="A621" s="81"/>
      <c r="B621" s="74"/>
      <c r="C621" s="60"/>
      <c r="D621" s="8"/>
      <c r="E621" s="42" t="s">
        <v>114</v>
      </c>
      <c r="F621" s="13">
        <f t="shared" si="170"/>
        <v>0</v>
      </c>
      <c r="G621" s="13">
        <f t="shared" si="171"/>
        <v>0</v>
      </c>
      <c r="H621" s="13">
        <f t="shared" si="172"/>
        <v>0</v>
      </c>
      <c r="I621" s="13">
        <f t="shared" si="172"/>
        <v>0</v>
      </c>
      <c r="J621" s="13">
        <f t="shared" si="172"/>
        <v>0</v>
      </c>
      <c r="K621" s="13">
        <f t="shared" si="172"/>
        <v>0</v>
      </c>
      <c r="L621" s="13">
        <f t="shared" si="172"/>
        <v>0</v>
      </c>
      <c r="M621" s="13">
        <f t="shared" si="172"/>
        <v>0</v>
      </c>
      <c r="N621" s="13">
        <f t="shared" si="172"/>
        <v>0</v>
      </c>
      <c r="O621" s="13">
        <f t="shared" si="172"/>
        <v>0</v>
      </c>
      <c r="P621" s="69"/>
      <c r="Q621" s="70"/>
      <c r="R621" s="11"/>
    </row>
    <row r="622" spans="1:18" ht="12.75">
      <c r="A622" s="81"/>
      <c r="B622" s="74"/>
      <c r="C622" s="60"/>
      <c r="D622" s="8"/>
      <c r="E622" s="12" t="s">
        <v>115</v>
      </c>
      <c r="F622" s="13">
        <f t="shared" si="170"/>
        <v>0</v>
      </c>
      <c r="G622" s="13">
        <f t="shared" si="171"/>
        <v>0</v>
      </c>
      <c r="H622" s="13">
        <f t="shared" si="172"/>
        <v>0</v>
      </c>
      <c r="I622" s="13">
        <f t="shared" si="172"/>
        <v>0</v>
      </c>
      <c r="J622" s="13">
        <f t="shared" si="172"/>
        <v>0</v>
      </c>
      <c r="K622" s="13">
        <f t="shared" si="172"/>
        <v>0</v>
      </c>
      <c r="L622" s="13">
        <f t="shared" si="172"/>
        <v>0</v>
      </c>
      <c r="M622" s="13">
        <f t="shared" si="172"/>
        <v>0</v>
      </c>
      <c r="N622" s="13">
        <f t="shared" si="172"/>
        <v>0</v>
      </c>
      <c r="O622" s="13">
        <f t="shared" si="172"/>
        <v>0</v>
      </c>
      <c r="P622" s="69"/>
      <c r="Q622" s="70"/>
      <c r="R622" s="11"/>
    </row>
    <row r="623" spans="1:18" ht="12.75">
      <c r="A623" s="82"/>
      <c r="B623" s="75"/>
      <c r="C623" s="60"/>
      <c r="D623" s="8"/>
      <c r="E623" s="42" t="s">
        <v>74</v>
      </c>
      <c r="F623" s="13">
        <f t="shared" si="170"/>
        <v>0</v>
      </c>
      <c r="G623" s="13">
        <f t="shared" si="171"/>
        <v>0</v>
      </c>
      <c r="H623" s="13">
        <f t="shared" si="172"/>
        <v>0</v>
      </c>
      <c r="I623" s="13">
        <f t="shared" si="172"/>
        <v>0</v>
      </c>
      <c r="J623" s="13">
        <f t="shared" si="172"/>
        <v>0</v>
      </c>
      <c r="K623" s="13">
        <f t="shared" si="172"/>
        <v>0</v>
      </c>
      <c r="L623" s="13">
        <f t="shared" si="172"/>
        <v>0</v>
      </c>
      <c r="M623" s="13">
        <f t="shared" si="172"/>
        <v>0</v>
      </c>
      <c r="N623" s="13">
        <f t="shared" si="172"/>
        <v>0</v>
      </c>
      <c r="O623" s="13">
        <f t="shared" si="172"/>
        <v>0</v>
      </c>
      <c r="P623" s="71"/>
      <c r="Q623" s="72"/>
      <c r="R623" s="11"/>
    </row>
    <row r="624" spans="1:18" ht="12.75">
      <c r="A624" s="80">
        <v>49</v>
      </c>
      <c r="B624" s="73" t="s">
        <v>129</v>
      </c>
      <c r="C624" s="59"/>
      <c r="D624" s="8"/>
      <c r="E624" s="41" t="s">
        <v>10</v>
      </c>
      <c r="F624" s="10">
        <f aca="true" t="shared" si="173" ref="F624:O624">SUM(F625:F635)</f>
        <v>456</v>
      </c>
      <c r="G624" s="10">
        <f t="shared" si="173"/>
        <v>456</v>
      </c>
      <c r="H624" s="10">
        <f t="shared" si="173"/>
        <v>456</v>
      </c>
      <c r="I624" s="10">
        <f t="shared" si="173"/>
        <v>456</v>
      </c>
      <c r="J624" s="10">
        <f t="shared" si="173"/>
        <v>0</v>
      </c>
      <c r="K624" s="10">
        <f t="shared" si="173"/>
        <v>0</v>
      </c>
      <c r="L624" s="10">
        <f t="shared" si="173"/>
        <v>0</v>
      </c>
      <c r="M624" s="10">
        <f t="shared" si="173"/>
        <v>0</v>
      </c>
      <c r="N624" s="10">
        <f t="shared" si="173"/>
        <v>0</v>
      </c>
      <c r="O624" s="10">
        <f t="shared" si="173"/>
        <v>0</v>
      </c>
      <c r="P624" s="58"/>
      <c r="Q624" s="62"/>
      <c r="R624" s="11"/>
    </row>
    <row r="625" spans="1:18" ht="12.75">
      <c r="A625" s="81"/>
      <c r="B625" s="74"/>
      <c r="C625" s="60"/>
      <c r="D625" s="8"/>
      <c r="E625" s="42" t="s">
        <v>15</v>
      </c>
      <c r="F625" s="13">
        <f>SUM(H625+J625+L625+N625)</f>
        <v>0</v>
      </c>
      <c r="G625" s="13">
        <f>SUM(I625+K625+M625+O625)</f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69" t="s">
        <v>38</v>
      </c>
      <c r="Q625" s="70"/>
      <c r="R625" s="11"/>
    </row>
    <row r="626" spans="1:18" ht="12.75">
      <c r="A626" s="81"/>
      <c r="B626" s="74"/>
      <c r="C626" s="60"/>
      <c r="D626" s="8"/>
      <c r="E626" s="42" t="s">
        <v>12</v>
      </c>
      <c r="F626" s="13">
        <f aca="true" t="shared" si="174" ref="F626:F635">SUM(H626+J626+L626+N626)</f>
        <v>0</v>
      </c>
      <c r="G626" s="13">
        <f aca="true" t="shared" si="175" ref="G626:G635">SUM(I626+K626+M626+O626)</f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69"/>
      <c r="Q626" s="70"/>
      <c r="R626" s="11"/>
    </row>
    <row r="627" spans="1:18" ht="12.75">
      <c r="A627" s="81"/>
      <c r="B627" s="74"/>
      <c r="C627" s="60"/>
      <c r="D627" s="8"/>
      <c r="E627" s="42" t="s">
        <v>13</v>
      </c>
      <c r="F627" s="13">
        <f t="shared" si="174"/>
        <v>0</v>
      </c>
      <c r="G627" s="13">
        <f t="shared" si="175"/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69"/>
      <c r="Q627" s="70"/>
      <c r="R627" s="11"/>
    </row>
    <row r="628" spans="1:18" ht="12.75">
      <c r="A628" s="81"/>
      <c r="B628" s="74"/>
      <c r="C628" s="60"/>
      <c r="D628" s="8"/>
      <c r="E628" s="42" t="s">
        <v>16</v>
      </c>
      <c r="F628" s="13">
        <f t="shared" si="174"/>
        <v>0</v>
      </c>
      <c r="G628" s="13">
        <f t="shared" si="175"/>
        <v>0</v>
      </c>
      <c r="H628" s="13">
        <f>J628</f>
        <v>0</v>
      </c>
      <c r="I628" s="13">
        <f>K628</f>
        <v>0</v>
      </c>
      <c r="J628" s="13">
        <f aca="true" t="shared" si="176" ref="J628:J635">L628</f>
        <v>0</v>
      </c>
      <c r="K628" s="13">
        <f aca="true" t="shared" si="177" ref="K628:K635">M628</f>
        <v>0</v>
      </c>
      <c r="L628" s="13">
        <f aca="true" t="shared" si="178" ref="L628:L635">N628</f>
        <v>0</v>
      </c>
      <c r="M628" s="13">
        <f aca="true" t="shared" si="179" ref="M628:M635">O628</f>
        <v>0</v>
      </c>
      <c r="N628" s="13">
        <f aca="true" t="shared" si="180" ref="N628:N635">P628</f>
        <v>0</v>
      </c>
      <c r="O628" s="13">
        <f aca="true" t="shared" si="181" ref="O628:O635">Q628</f>
        <v>0</v>
      </c>
      <c r="P628" s="69"/>
      <c r="Q628" s="70"/>
      <c r="R628" s="11"/>
    </row>
    <row r="629" spans="1:18" ht="12.75">
      <c r="A629" s="81"/>
      <c r="B629" s="74"/>
      <c r="C629" s="60" t="s">
        <v>52</v>
      </c>
      <c r="D629" s="8"/>
      <c r="E629" s="42" t="s">
        <v>17</v>
      </c>
      <c r="F629" s="13">
        <f t="shared" si="174"/>
        <v>456</v>
      </c>
      <c r="G629" s="13">
        <f t="shared" si="175"/>
        <v>456</v>
      </c>
      <c r="H629" s="13">
        <v>456</v>
      </c>
      <c r="I629" s="13">
        <v>456</v>
      </c>
      <c r="J629" s="13">
        <f t="shared" si="176"/>
        <v>0</v>
      </c>
      <c r="K629" s="13">
        <f t="shared" si="177"/>
        <v>0</v>
      </c>
      <c r="L629" s="13">
        <f t="shared" si="178"/>
        <v>0</v>
      </c>
      <c r="M629" s="13">
        <f t="shared" si="179"/>
        <v>0</v>
      </c>
      <c r="N629" s="13">
        <f t="shared" si="180"/>
        <v>0</v>
      </c>
      <c r="O629" s="13">
        <f t="shared" si="181"/>
        <v>0</v>
      </c>
      <c r="P629" s="69"/>
      <c r="Q629" s="70"/>
      <c r="R629" s="11"/>
    </row>
    <row r="630" spans="1:18" ht="12.75">
      <c r="A630" s="81"/>
      <c r="B630" s="74"/>
      <c r="C630" s="60"/>
      <c r="D630" s="8"/>
      <c r="E630" s="12" t="s">
        <v>63</v>
      </c>
      <c r="F630" s="13">
        <f t="shared" si="174"/>
        <v>0</v>
      </c>
      <c r="G630" s="13">
        <f t="shared" si="175"/>
        <v>0</v>
      </c>
      <c r="H630" s="13">
        <f aca="true" t="shared" si="182" ref="H630:H635">J630</f>
        <v>0</v>
      </c>
      <c r="I630" s="13">
        <f aca="true" t="shared" si="183" ref="I630:I635">K630</f>
        <v>0</v>
      </c>
      <c r="J630" s="13">
        <f t="shared" si="176"/>
        <v>0</v>
      </c>
      <c r="K630" s="13">
        <f t="shared" si="177"/>
        <v>0</v>
      </c>
      <c r="L630" s="13">
        <f t="shared" si="178"/>
        <v>0</v>
      </c>
      <c r="M630" s="13">
        <f t="shared" si="179"/>
        <v>0</v>
      </c>
      <c r="N630" s="13">
        <f t="shared" si="180"/>
        <v>0</v>
      </c>
      <c r="O630" s="13">
        <f t="shared" si="181"/>
        <v>0</v>
      </c>
      <c r="P630" s="69"/>
      <c r="Q630" s="70"/>
      <c r="R630" s="11"/>
    </row>
    <row r="631" spans="1:18" ht="12.75">
      <c r="A631" s="81"/>
      <c r="B631" s="74"/>
      <c r="C631" s="60"/>
      <c r="D631" s="8"/>
      <c r="E631" s="42" t="s">
        <v>112</v>
      </c>
      <c r="F631" s="13">
        <f t="shared" si="174"/>
        <v>0</v>
      </c>
      <c r="G631" s="13">
        <f t="shared" si="175"/>
        <v>0</v>
      </c>
      <c r="H631" s="13">
        <f t="shared" si="182"/>
        <v>0</v>
      </c>
      <c r="I631" s="13">
        <f t="shared" si="183"/>
        <v>0</v>
      </c>
      <c r="J631" s="13">
        <f t="shared" si="176"/>
        <v>0</v>
      </c>
      <c r="K631" s="13">
        <f t="shared" si="177"/>
        <v>0</v>
      </c>
      <c r="L631" s="13">
        <f t="shared" si="178"/>
        <v>0</v>
      </c>
      <c r="M631" s="13">
        <f t="shared" si="179"/>
        <v>0</v>
      </c>
      <c r="N631" s="13">
        <f t="shared" si="180"/>
        <v>0</v>
      </c>
      <c r="O631" s="13">
        <f t="shared" si="181"/>
        <v>0</v>
      </c>
      <c r="P631" s="69"/>
      <c r="Q631" s="70"/>
      <c r="R631" s="11"/>
    </row>
    <row r="632" spans="1:18" ht="12.75">
      <c r="A632" s="81"/>
      <c r="B632" s="74"/>
      <c r="C632" s="60"/>
      <c r="D632" s="8"/>
      <c r="E632" s="42" t="s">
        <v>113</v>
      </c>
      <c r="F632" s="13">
        <f t="shared" si="174"/>
        <v>0</v>
      </c>
      <c r="G632" s="13">
        <f t="shared" si="175"/>
        <v>0</v>
      </c>
      <c r="H632" s="13">
        <f t="shared" si="182"/>
        <v>0</v>
      </c>
      <c r="I632" s="13">
        <f t="shared" si="183"/>
        <v>0</v>
      </c>
      <c r="J632" s="13">
        <f t="shared" si="176"/>
        <v>0</v>
      </c>
      <c r="K632" s="13">
        <f t="shared" si="177"/>
        <v>0</v>
      </c>
      <c r="L632" s="13">
        <f t="shared" si="178"/>
        <v>0</v>
      </c>
      <c r="M632" s="13">
        <f t="shared" si="179"/>
        <v>0</v>
      </c>
      <c r="N632" s="13">
        <f t="shared" si="180"/>
        <v>0</v>
      </c>
      <c r="O632" s="13">
        <f t="shared" si="181"/>
        <v>0</v>
      </c>
      <c r="P632" s="69"/>
      <c r="Q632" s="70"/>
      <c r="R632" s="11"/>
    </row>
    <row r="633" spans="1:18" ht="12.75">
      <c r="A633" s="81"/>
      <c r="B633" s="74"/>
      <c r="C633" s="60"/>
      <c r="D633" s="8"/>
      <c r="E633" s="42" t="s">
        <v>114</v>
      </c>
      <c r="F633" s="13">
        <f t="shared" si="174"/>
        <v>0</v>
      </c>
      <c r="G633" s="13">
        <f t="shared" si="175"/>
        <v>0</v>
      </c>
      <c r="H633" s="13">
        <f t="shared" si="182"/>
        <v>0</v>
      </c>
      <c r="I633" s="13">
        <f t="shared" si="183"/>
        <v>0</v>
      </c>
      <c r="J633" s="13">
        <f t="shared" si="176"/>
        <v>0</v>
      </c>
      <c r="K633" s="13">
        <f t="shared" si="177"/>
        <v>0</v>
      </c>
      <c r="L633" s="13">
        <f t="shared" si="178"/>
        <v>0</v>
      </c>
      <c r="M633" s="13">
        <f t="shared" si="179"/>
        <v>0</v>
      </c>
      <c r="N633" s="13">
        <f t="shared" si="180"/>
        <v>0</v>
      </c>
      <c r="O633" s="13">
        <f t="shared" si="181"/>
        <v>0</v>
      </c>
      <c r="P633" s="69"/>
      <c r="Q633" s="70"/>
      <c r="R633" s="11"/>
    </row>
    <row r="634" spans="1:18" ht="12.75">
      <c r="A634" s="81"/>
      <c r="B634" s="74"/>
      <c r="C634" s="60"/>
      <c r="D634" s="8"/>
      <c r="E634" s="12" t="s">
        <v>115</v>
      </c>
      <c r="F634" s="13">
        <f t="shared" si="174"/>
        <v>0</v>
      </c>
      <c r="G634" s="13">
        <f t="shared" si="175"/>
        <v>0</v>
      </c>
      <c r="H634" s="13">
        <f t="shared" si="182"/>
        <v>0</v>
      </c>
      <c r="I634" s="13">
        <f t="shared" si="183"/>
        <v>0</v>
      </c>
      <c r="J634" s="13">
        <f t="shared" si="176"/>
        <v>0</v>
      </c>
      <c r="K634" s="13">
        <f t="shared" si="177"/>
        <v>0</v>
      </c>
      <c r="L634" s="13">
        <f t="shared" si="178"/>
        <v>0</v>
      </c>
      <c r="M634" s="13">
        <f t="shared" si="179"/>
        <v>0</v>
      </c>
      <c r="N634" s="13">
        <f t="shared" si="180"/>
        <v>0</v>
      </c>
      <c r="O634" s="13">
        <f t="shared" si="181"/>
        <v>0</v>
      </c>
      <c r="P634" s="69"/>
      <c r="Q634" s="70"/>
      <c r="R634" s="11"/>
    </row>
    <row r="635" spans="1:18" ht="36.75" customHeight="1">
      <c r="A635" s="82"/>
      <c r="B635" s="75"/>
      <c r="C635" s="60"/>
      <c r="D635" s="8"/>
      <c r="E635" s="42" t="s">
        <v>74</v>
      </c>
      <c r="F635" s="13">
        <f t="shared" si="174"/>
        <v>0</v>
      </c>
      <c r="G635" s="13">
        <f t="shared" si="175"/>
        <v>0</v>
      </c>
      <c r="H635" s="13">
        <f t="shared" si="182"/>
        <v>0</v>
      </c>
      <c r="I635" s="13">
        <f t="shared" si="183"/>
        <v>0</v>
      </c>
      <c r="J635" s="13">
        <f t="shared" si="176"/>
        <v>0</v>
      </c>
      <c r="K635" s="13">
        <f t="shared" si="177"/>
        <v>0</v>
      </c>
      <c r="L635" s="13">
        <f t="shared" si="178"/>
        <v>0</v>
      </c>
      <c r="M635" s="13">
        <f t="shared" si="179"/>
        <v>0</v>
      </c>
      <c r="N635" s="13">
        <f t="shared" si="180"/>
        <v>0</v>
      </c>
      <c r="O635" s="13">
        <f t="shared" si="181"/>
        <v>0</v>
      </c>
      <c r="P635" s="71"/>
      <c r="Q635" s="72"/>
      <c r="R635" s="11"/>
    </row>
    <row r="636" spans="1:18" ht="12.75">
      <c r="A636" s="80">
        <v>50</v>
      </c>
      <c r="B636" s="73" t="s">
        <v>128</v>
      </c>
      <c r="C636" s="59"/>
      <c r="D636" s="8"/>
      <c r="E636" s="41" t="s">
        <v>10</v>
      </c>
      <c r="F636" s="10">
        <f aca="true" t="shared" si="184" ref="F636:O636">SUM(F637:F647)</f>
        <v>170.3</v>
      </c>
      <c r="G636" s="10">
        <f t="shared" si="184"/>
        <v>170.3</v>
      </c>
      <c r="H636" s="10">
        <f t="shared" si="184"/>
        <v>170.3</v>
      </c>
      <c r="I636" s="10">
        <f t="shared" si="184"/>
        <v>170.3</v>
      </c>
      <c r="J636" s="10">
        <f t="shared" si="184"/>
        <v>0</v>
      </c>
      <c r="K636" s="10">
        <f t="shared" si="184"/>
        <v>0</v>
      </c>
      <c r="L636" s="10">
        <f t="shared" si="184"/>
        <v>0</v>
      </c>
      <c r="M636" s="10">
        <f t="shared" si="184"/>
        <v>0</v>
      </c>
      <c r="N636" s="10">
        <f t="shared" si="184"/>
        <v>0</v>
      </c>
      <c r="O636" s="10">
        <f t="shared" si="184"/>
        <v>0</v>
      </c>
      <c r="P636" s="67" t="s">
        <v>38</v>
      </c>
      <c r="Q636" s="68"/>
      <c r="R636" s="11"/>
    </row>
    <row r="637" spans="1:18" ht="12.75">
      <c r="A637" s="81"/>
      <c r="B637" s="74"/>
      <c r="C637" s="60"/>
      <c r="D637" s="8"/>
      <c r="E637" s="42" t="s">
        <v>15</v>
      </c>
      <c r="F637" s="13">
        <f>SUM(H637+J637+L637+N637)</f>
        <v>0</v>
      </c>
      <c r="G637" s="13">
        <f>SUM(I637+K637+M637+O637)</f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69"/>
      <c r="Q637" s="70"/>
      <c r="R637" s="11"/>
    </row>
    <row r="638" spans="1:18" ht="12.75">
      <c r="A638" s="81"/>
      <c r="B638" s="74"/>
      <c r="C638" s="60"/>
      <c r="D638" s="8"/>
      <c r="E638" s="42" t="s">
        <v>12</v>
      </c>
      <c r="F638" s="13">
        <f aca="true" t="shared" si="185" ref="F638:F647">SUM(H638+J638+L638+N638)</f>
        <v>0</v>
      </c>
      <c r="G638" s="13">
        <f aca="true" t="shared" si="186" ref="G638:G647">SUM(I638+K638+M638+O638)</f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69"/>
      <c r="Q638" s="70"/>
      <c r="R638" s="11"/>
    </row>
    <row r="639" spans="1:18" ht="12.75">
      <c r="A639" s="81"/>
      <c r="B639" s="74"/>
      <c r="C639" s="60"/>
      <c r="D639" s="8"/>
      <c r="E639" s="42" t="s">
        <v>13</v>
      </c>
      <c r="F639" s="13">
        <f t="shared" si="185"/>
        <v>0</v>
      </c>
      <c r="G639" s="13">
        <f t="shared" si="186"/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69"/>
      <c r="Q639" s="70"/>
      <c r="R639" s="11"/>
    </row>
    <row r="640" spans="1:18" ht="12.75">
      <c r="A640" s="81"/>
      <c r="B640" s="74"/>
      <c r="C640" s="60"/>
      <c r="D640" s="8"/>
      <c r="E640" s="42" t="s">
        <v>16</v>
      </c>
      <c r="F640" s="13">
        <f t="shared" si="185"/>
        <v>0</v>
      </c>
      <c r="G640" s="13">
        <f t="shared" si="186"/>
        <v>0</v>
      </c>
      <c r="H640" s="13">
        <f>J640</f>
        <v>0</v>
      </c>
      <c r="I640" s="13">
        <f>K640</f>
        <v>0</v>
      </c>
      <c r="J640" s="13">
        <f aca="true" t="shared" si="187" ref="J640:J647">L640</f>
        <v>0</v>
      </c>
      <c r="K640" s="13">
        <f aca="true" t="shared" si="188" ref="K640:K647">M640</f>
        <v>0</v>
      </c>
      <c r="L640" s="13">
        <f aca="true" t="shared" si="189" ref="L640:L647">N640</f>
        <v>0</v>
      </c>
      <c r="M640" s="13">
        <f aca="true" t="shared" si="190" ref="M640:M647">O640</f>
        <v>0</v>
      </c>
      <c r="N640" s="13">
        <f aca="true" t="shared" si="191" ref="N640:N647">P640</f>
        <v>0</v>
      </c>
      <c r="O640" s="13">
        <f aca="true" t="shared" si="192" ref="O640:O647">Q640</f>
        <v>0</v>
      </c>
      <c r="P640" s="69"/>
      <c r="Q640" s="70"/>
      <c r="R640" s="11"/>
    </row>
    <row r="641" spans="1:18" ht="12.75">
      <c r="A641" s="81"/>
      <c r="B641" s="74"/>
      <c r="C641" s="60" t="s">
        <v>53</v>
      </c>
      <c r="D641" s="8"/>
      <c r="E641" s="42" t="s">
        <v>17</v>
      </c>
      <c r="F641" s="13">
        <f t="shared" si="185"/>
        <v>170.3</v>
      </c>
      <c r="G641" s="13">
        <f t="shared" si="186"/>
        <v>170.3</v>
      </c>
      <c r="H641" s="13">
        <v>170.3</v>
      </c>
      <c r="I641" s="13">
        <v>170.3</v>
      </c>
      <c r="J641" s="13">
        <f t="shared" si="187"/>
        <v>0</v>
      </c>
      <c r="K641" s="13">
        <f t="shared" si="188"/>
        <v>0</v>
      </c>
      <c r="L641" s="13">
        <f t="shared" si="189"/>
        <v>0</v>
      </c>
      <c r="M641" s="13">
        <f t="shared" si="190"/>
        <v>0</v>
      </c>
      <c r="N641" s="13">
        <f t="shared" si="191"/>
        <v>0</v>
      </c>
      <c r="O641" s="13">
        <f t="shared" si="192"/>
        <v>0</v>
      </c>
      <c r="P641" s="69"/>
      <c r="Q641" s="70"/>
      <c r="R641" s="11"/>
    </row>
    <row r="642" spans="1:18" ht="12.75">
      <c r="A642" s="81"/>
      <c r="B642" s="74"/>
      <c r="C642" s="60"/>
      <c r="D642" s="8"/>
      <c r="E642" s="12" t="s">
        <v>63</v>
      </c>
      <c r="F642" s="13">
        <f t="shared" si="185"/>
        <v>0</v>
      </c>
      <c r="G642" s="13">
        <f t="shared" si="186"/>
        <v>0</v>
      </c>
      <c r="H642" s="13">
        <f aca="true" t="shared" si="193" ref="H642:H647">J642</f>
        <v>0</v>
      </c>
      <c r="I642" s="13">
        <f aca="true" t="shared" si="194" ref="I642:I647">K642</f>
        <v>0</v>
      </c>
      <c r="J642" s="13">
        <f t="shared" si="187"/>
        <v>0</v>
      </c>
      <c r="K642" s="13">
        <f t="shared" si="188"/>
        <v>0</v>
      </c>
      <c r="L642" s="13">
        <f t="shared" si="189"/>
        <v>0</v>
      </c>
      <c r="M642" s="13">
        <f t="shared" si="190"/>
        <v>0</v>
      </c>
      <c r="N642" s="13">
        <f t="shared" si="191"/>
        <v>0</v>
      </c>
      <c r="O642" s="13">
        <f t="shared" si="192"/>
        <v>0</v>
      </c>
      <c r="P642" s="69"/>
      <c r="Q642" s="70"/>
      <c r="R642" s="11"/>
    </row>
    <row r="643" spans="1:18" ht="12.75">
      <c r="A643" s="81"/>
      <c r="B643" s="74"/>
      <c r="C643" s="60"/>
      <c r="D643" s="8"/>
      <c r="E643" s="42" t="s">
        <v>112</v>
      </c>
      <c r="F643" s="13">
        <f t="shared" si="185"/>
        <v>0</v>
      </c>
      <c r="G643" s="13">
        <f t="shared" si="186"/>
        <v>0</v>
      </c>
      <c r="H643" s="13">
        <f t="shared" si="193"/>
        <v>0</v>
      </c>
      <c r="I643" s="13">
        <f t="shared" si="194"/>
        <v>0</v>
      </c>
      <c r="J643" s="13">
        <f t="shared" si="187"/>
        <v>0</v>
      </c>
      <c r="K643" s="13">
        <f t="shared" si="188"/>
        <v>0</v>
      </c>
      <c r="L643" s="13">
        <f t="shared" si="189"/>
        <v>0</v>
      </c>
      <c r="M643" s="13">
        <f t="shared" si="190"/>
        <v>0</v>
      </c>
      <c r="N643" s="13">
        <f t="shared" si="191"/>
        <v>0</v>
      </c>
      <c r="O643" s="13">
        <f t="shared" si="192"/>
        <v>0</v>
      </c>
      <c r="P643" s="69"/>
      <c r="Q643" s="70"/>
      <c r="R643" s="11"/>
    </row>
    <row r="644" spans="1:18" ht="12.75">
      <c r="A644" s="81"/>
      <c r="B644" s="74"/>
      <c r="C644" s="60"/>
      <c r="D644" s="8"/>
      <c r="E644" s="42" t="s">
        <v>113</v>
      </c>
      <c r="F644" s="13">
        <f t="shared" si="185"/>
        <v>0</v>
      </c>
      <c r="G644" s="13">
        <f t="shared" si="186"/>
        <v>0</v>
      </c>
      <c r="H644" s="13">
        <f t="shared" si="193"/>
        <v>0</v>
      </c>
      <c r="I644" s="13">
        <f t="shared" si="194"/>
        <v>0</v>
      </c>
      <c r="J644" s="13">
        <f t="shared" si="187"/>
        <v>0</v>
      </c>
      <c r="K644" s="13">
        <f t="shared" si="188"/>
        <v>0</v>
      </c>
      <c r="L644" s="13">
        <f t="shared" si="189"/>
        <v>0</v>
      </c>
      <c r="M644" s="13">
        <f t="shared" si="190"/>
        <v>0</v>
      </c>
      <c r="N644" s="13">
        <f t="shared" si="191"/>
        <v>0</v>
      </c>
      <c r="O644" s="13">
        <f t="shared" si="192"/>
        <v>0</v>
      </c>
      <c r="P644" s="69"/>
      <c r="Q644" s="70"/>
      <c r="R644" s="11"/>
    </row>
    <row r="645" spans="1:18" ht="12.75">
      <c r="A645" s="81"/>
      <c r="B645" s="74"/>
      <c r="C645" s="60"/>
      <c r="D645" s="8"/>
      <c r="E645" s="42" t="s">
        <v>114</v>
      </c>
      <c r="F645" s="13">
        <f t="shared" si="185"/>
        <v>0</v>
      </c>
      <c r="G645" s="13">
        <f t="shared" si="186"/>
        <v>0</v>
      </c>
      <c r="H645" s="13">
        <f t="shared" si="193"/>
        <v>0</v>
      </c>
      <c r="I645" s="13">
        <f t="shared" si="194"/>
        <v>0</v>
      </c>
      <c r="J645" s="13">
        <f t="shared" si="187"/>
        <v>0</v>
      </c>
      <c r="K645" s="13">
        <f t="shared" si="188"/>
        <v>0</v>
      </c>
      <c r="L645" s="13">
        <f t="shared" si="189"/>
        <v>0</v>
      </c>
      <c r="M645" s="13">
        <f t="shared" si="190"/>
        <v>0</v>
      </c>
      <c r="N645" s="13">
        <f t="shared" si="191"/>
        <v>0</v>
      </c>
      <c r="O645" s="13">
        <f t="shared" si="192"/>
        <v>0</v>
      </c>
      <c r="P645" s="69"/>
      <c r="Q645" s="70"/>
      <c r="R645" s="11"/>
    </row>
    <row r="646" spans="1:18" ht="12.75">
      <c r="A646" s="81"/>
      <c r="B646" s="74"/>
      <c r="C646" s="60"/>
      <c r="D646" s="8"/>
      <c r="E646" s="12" t="s">
        <v>115</v>
      </c>
      <c r="F646" s="13">
        <f t="shared" si="185"/>
        <v>0</v>
      </c>
      <c r="G646" s="13">
        <f t="shared" si="186"/>
        <v>0</v>
      </c>
      <c r="H646" s="13">
        <f t="shared" si="193"/>
        <v>0</v>
      </c>
      <c r="I646" s="13">
        <f t="shared" si="194"/>
        <v>0</v>
      </c>
      <c r="J646" s="13">
        <f t="shared" si="187"/>
        <v>0</v>
      </c>
      <c r="K646" s="13">
        <f t="shared" si="188"/>
        <v>0</v>
      </c>
      <c r="L646" s="13">
        <f t="shared" si="189"/>
        <v>0</v>
      </c>
      <c r="M646" s="13">
        <f t="shared" si="190"/>
        <v>0</v>
      </c>
      <c r="N646" s="13">
        <f t="shared" si="191"/>
        <v>0</v>
      </c>
      <c r="O646" s="13">
        <f t="shared" si="192"/>
        <v>0</v>
      </c>
      <c r="P646" s="69"/>
      <c r="Q646" s="70"/>
      <c r="R646" s="11"/>
    </row>
    <row r="647" spans="1:18" ht="12.75">
      <c r="A647" s="82"/>
      <c r="B647" s="75"/>
      <c r="C647" s="60"/>
      <c r="D647" s="8"/>
      <c r="E647" s="42" t="s">
        <v>74</v>
      </c>
      <c r="F647" s="13">
        <f t="shared" si="185"/>
        <v>0</v>
      </c>
      <c r="G647" s="13">
        <f t="shared" si="186"/>
        <v>0</v>
      </c>
      <c r="H647" s="13">
        <f t="shared" si="193"/>
        <v>0</v>
      </c>
      <c r="I647" s="13">
        <f t="shared" si="194"/>
        <v>0</v>
      </c>
      <c r="J647" s="13">
        <f t="shared" si="187"/>
        <v>0</v>
      </c>
      <c r="K647" s="13">
        <f t="shared" si="188"/>
        <v>0</v>
      </c>
      <c r="L647" s="13">
        <f t="shared" si="189"/>
        <v>0</v>
      </c>
      <c r="M647" s="13">
        <f t="shared" si="190"/>
        <v>0</v>
      </c>
      <c r="N647" s="13">
        <f t="shared" si="191"/>
        <v>0</v>
      </c>
      <c r="O647" s="13">
        <f t="shared" si="192"/>
        <v>0</v>
      </c>
      <c r="P647" s="71"/>
      <c r="Q647" s="72"/>
      <c r="R647" s="11"/>
    </row>
    <row r="648" spans="1:18" ht="12.75">
      <c r="A648" s="120">
        <v>51</v>
      </c>
      <c r="B648" s="76" t="s">
        <v>145</v>
      </c>
      <c r="C648" s="73"/>
      <c r="D648" s="8"/>
      <c r="E648" s="46" t="s">
        <v>10</v>
      </c>
      <c r="F648" s="13">
        <f>SUM(F650:F659)</f>
        <v>7.2</v>
      </c>
      <c r="G648" s="13">
        <f>SUM(G650:G659)</f>
        <v>0</v>
      </c>
      <c r="H648" s="13">
        <f>SUM(H650:H659)</f>
        <v>7.2</v>
      </c>
      <c r="I648" s="13">
        <f aca="true" t="shared" si="195" ref="I648:O648">SUM(I649:I659)</f>
        <v>0</v>
      </c>
      <c r="J648" s="13">
        <f t="shared" si="195"/>
        <v>0</v>
      </c>
      <c r="K648" s="13">
        <f t="shared" si="195"/>
        <v>0</v>
      </c>
      <c r="L648" s="13">
        <f t="shared" si="195"/>
        <v>0</v>
      </c>
      <c r="M648" s="13">
        <f t="shared" si="195"/>
        <v>0</v>
      </c>
      <c r="N648" s="13">
        <f t="shared" si="195"/>
        <v>0</v>
      </c>
      <c r="O648" s="13">
        <f t="shared" si="195"/>
        <v>0</v>
      </c>
      <c r="P648" s="67" t="s">
        <v>151</v>
      </c>
      <c r="Q648" s="121"/>
      <c r="R648" s="11"/>
    </row>
    <row r="649" spans="1:18" ht="12.75">
      <c r="A649" s="120"/>
      <c r="B649" s="76"/>
      <c r="C649" s="74"/>
      <c r="D649" s="8"/>
      <c r="E649" s="47" t="s">
        <v>15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69"/>
      <c r="Q649" s="122"/>
      <c r="R649" s="11"/>
    </row>
    <row r="650" spans="1:18" ht="12.75">
      <c r="A650" s="120"/>
      <c r="B650" s="76"/>
      <c r="C650" s="74"/>
      <c r="D650" s="8"/>
      <c r="E650" s="47" t="s">
        <v>12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69"/>
      <c r="Q650" s="122"/>
      <c r="R650" s="11"/>
    </row>
    <row r="651" spans="1:18" ht="12.75">
      <c r="A651" s="120"/>
      <c r="B651" s="76"/>
      <c r="C651" s="74"/>
      <c r="D651" s="8"/>
      <c r="E651" s="47" t="s">
        <v>13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69"/>
      <c r="Q651" s="122"/>
      <c r="R651" s="11"/>
    </row>
    <row r="652" spans="1:18" ht="12.75">
      <c r="A652" s="120"/>
      <c r="B652" s="76"/>
      <c r="C652" s="74"/>
      <c r="D652" s="8"/>
      <c r="E652" s="47" t="s">
        <v>16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69"/>
      <c r="Q652" s="122"/>
      <c r="R652" s="11"/>
    </row>
    <row r="653" spans="1:18" ht="12.75">
      <c r="A653" s="120"/>
      <c r="B653" s="76"/>
      <c r="C653" s="74"/>
      <c r="D653" s="8"/>
      <c r="E653" s="47" t="s">
        <v>17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69"/>
      <c r="Q653" s="122"/>
      <c r="R653" s="11"/>
    </row>
    <row r="654" spans="1:18" ht="12.75">
      <c r="A654" s="120"/>
      <c r="B654" s="76"/>
      <c r="C654" s="74"/>
      <c r="D654" s="8"/>
      <c r="E654" s="8" t="s">
        <v>63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69"/>
      <c r="Q654" s="122"/>
      <c r="R654" s="11"/>
    </row>
    <row r="655" spans="1:18" ht="12.75">
      <c r="A655" s="120"/>
      <c r="B655" s="76"/>
      <c r="C655" s="74"/>
      <c r="D655" s="8"/>
      <c r="E655" s="47" t="s">
        <v>112</v>
      </c>
      <c r="F655" s="13">
        <v>7.2</v>
      </c>
      <c r="G655" s="13">
        <v>0</v>
      </c>
      <c r="H655" s="13">
        <v>7.2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69"/>
      <c r="Q655" s="122"/>
      <c r="R655" s="11"/>
    </row>
    <row r="656" spans="1:18" ht="12.75">
      <c r="A656" s="120"/>
      <c r="B656" s="76"/>
      <c r="C656" s="74"/>
      <c r="D656" s="8"/>
      <c r="E656" s="47" t="s">
        <v>113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69"/>
      <c r="Q656" s="122"/>
      <c r="R656" s="11"/>
    </row>
    <row r="657" spans="1:18" ht="12.75">
      <c r="A657" s="120"/>
      <c r="B657" s="76"/>
      <c r="C657" s="74"/>
      <c r="D657" s="8"/>
      <c r="E657" s="47" t="s">
        <v>114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69"/>
      <c r="Q657" s="122"/>
      <c r="R657" s="11"/>
    </row>
    <row r="658" spans="1:18" ht="12.75">
      <c r="A658" s="120"/>
      <c r="B658" s="76"/>
      <c r="C658" s="74"/>
      <c r="D658" s="8"/>
      <c r="E658" s="8" t="s">
        <v>115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69"/>
      <c r="Q658" s="122"/>
      <c r="R658" s="11"/>
    </row>
    <row r="659" spans="1:18" ht="12.75">
      <c r="A659" s="120"/>
      <c r="B659" s="76"/>
      <c r="C659" s="75"/>
      <c r="D659" s="8"/>
      <c r="E659" s="47" t="s">
        <v>74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69"/>
      <c r="Q659" s="122"/>
      <c r="R659" s="11"/>
    </row>
    <row r="660" spans="1:18" ht="12.75">
      <c r="A660" s="80">
        <v>52</v>
      </c>
      <c r="B660" s="76" t="s">
        <v>146</v>
      </c>
      <c r="C660" s="73"/>
      <c r="D660" s="8"/>
      <c r="E660" s="46" t="s">
        <v>10</v>
      </c>
      <c r="F660" s="13">
        <f>SUM(F661:F671)</f>
        <v>7.2</v>
      </c>
      <c r="G660" s="13">
        <f aca="true" t="shared" si="196" ref="G660:O660">SUM(G661:G671)</f>
        <v>0</v>
      </c>
      <c r="H660" s="13">
        <f t="shared" si="196"/>
        <v>7.2</v>
      </c>
      <c r="I660" s="13">
        <f t="shared" si="196"/>
        <v>0</v>
      </c>
      <c r="J660" s="13">
        <f t="shared" si="196"/>
        <v>0</v>
      </c>
      <c r="K660" s="13">
        <f t="shared" si="196"/>
        <v>0</v>
      </c>
      <c r="L660" s="13">
        <f t="shared" si="196"/>
        <v>0</v>
      </c>
      <c r="M660" s="13">
        <f t="shared" si="196"/>
        <v>0</v>
      </c>
      <c r="N660" s="13">
        <f t="shared" si="196"/>
        <v>0</v>
      </c>
      <c r="O660" s="13">
        <f t="shared" si="196"/>
        <v>0</v>
      </c>
      <c r="P660" s="67" t="s">
        <v>151</v>
      </c>
      <c r="Q660" s="121"/>
      <c r="R660" s="11"/>
    </row>
    <row r="661" spans="1:18" ht="12.75">
      <c r="A661" s="81"/>
      <c r="B661" s="76"/>
      <c r="C661" s="74"/>
      <c r="D661" s="8"/>
      <c r="E661" s="47" t="s">
        <v>15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69"/>
      <c r="Q661" s="122"/>
      <c r="R661" s="11"/>
    </row>
    <row r="662" spans="1:18" ht="12.75">
      <c r="A662" s="81"/>
      <c r="B662" s="76"/>
      <c r="C662" s="74"/>
      <c r="D662" s="8"/>
      <c r="E662" s="47" t="s">
        <v>12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69"/>
      <c r="Q662" s="122"/>
      <c r="R662" s="11"/>
    </row>
    <row r="663" spans="1:18" ht="12.75">
      <c r="A663" s="81"/>
      <c r="B663" s="76"/>
      <c r="C663" s="74"/>
      <c r="D663" s="8"/>
      <c r="E663" s="47" t="s">
        <v>13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69"/>
      <c r="Q663" s="122"/>
      <c r="R663" s="11"/>
    </row>
    <row r="664" spans="1:18" ht="12.75">
      <c r="A664" s="81"/>
      <c r="B664" s="76"/>
      <c r="C664" s="74"/>
      <c r="D664" s="8"/>
      <c r="E664" s="47" t="s">
        <v>16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69"/>
      <c r="Q664" s="122"/>
      <c r="R664" s="11"/>
    </row>
    <row r="665" spans="1:18" ht="12.75">
      <c r="A665" s="81"/>
      <c r="B665" s="76"/>
      <c r="C665" s="74"/>
      <c r="D665" s="8"/>
      <c r="E665" s="47" t="s">
        <v>17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69"/>
      <c r="Q665" s="122"/>
      <c r="R665" s="11"/>
    </row>
    <row r="666" spans="1:18" ht="12.75">
      <c r="A666" s="81"/>
      <c r="B666" s="76"/>
      <c r="C666" s="74"/>
      <c r="D666" s="8"/>
      <c r="E666" s="8" t="s">
        <v>63</v>
      </c>
      <c r="F666" s="13">
        <v>0</v>
      </c>
      <c r="G666" s="13">
        <v>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69"/>
      <c r="Q666" s="122"/>
      <c r="R666" s="11"/>
    </row>
    <row r="667" spans="1:18" ht="12.75">
      <c r="A667" s="81"/>
      <c r="B667" s="76"/>
      <c r="C667" s="74"/>
      <c r="D667" s="8"/>
      <c r="E667" s="47" t="s">
        <v>112</v>
      </c>
      <c r="F667" s="13">
        <v>7.2</v>
      </c>
      <c r="G667" s="13">
        <v>0</v>
      </c>
      <c r="H667" s="13">
        <v>7.2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69"/>
      <c r="Q667" s="122"/>
      <c r="R667" s="11"/>
    </row>
    <row r="668" spans="1:18" ht="12.75">
      <c r="A668" s="81"/>
      <c r="B668" s="76"/>
      <c r="C668" s="74"/>
      <c r="D668" s="8"/>
      <c r="E668" s="47" t="s">
        <v>113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69"/>
      <c r="Q668" s="122"/>
      <c r="R668" s="11"/>
    </row>
    <row r="669" spans="1:18" ht="12.75">
      <c r="A669" s="81"/>
      <c r="B669" s="76"/>
      <c r="C669" s="74"/>
      <c r="D669" s="8"/>
      <c r="E669" s="47" t="s">
        <v>114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69"/>
      <c r="Q669" s="122"/>
      <c r="R669" s="11"/>
    </row>
    <row r="670" spans="1:18" ht="12.75">
      <c r="A670" s="81"/>
      <c r="B670" s="76"/>
      <c r="C670" s="74"/>
      <c r="D670" s="8"/>
      <c r="E670" s="8" t="s">
        <v>115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69"/>
      <c r="Q670" s="122"/>
      <c r="R670" s="11"/>
    </row>
    <row r="671" spans="1:18" ht="12.75">
      <c r="A671" s="82"/>
      <c r="B671" s="76"/>
      <c r="C671" s="75"/>
      <c r="D671" s="8"/>
      <c r="E671" s="47" t="s">
        <v>74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69"/>
      <c r="Q671" s="122"/>
      <c r="R671" s="11"/>
    </row>
    <row r="672" spans="1:18" ht="12.75">
      <c r="A672" s="80">
        <v>53</v>
      </c>
      <c r="B672" s="73" t="s">
        <v>140</v>
      </c>
      <c r="C672" s="73"/>
      <c r="D672" s="8"/>
      <c r="E672" s="46" t="s">
        <v>10</v>
      </c>
      <c r="F672" s="13">
        <f>SUM(F673:F683)</f>
        <v>7.2</v>
      </c>
      <c r="G672" s="13">
        <f aca="true" t="shared" si="197" ref="G672:O672">SUM(G673:G683)</f>
        <v>0</v>
      </c>
      <c r="H672" s="13">
        <f t="shared" si="197"/>
        <v>7.2</v>
      </c>
      <c r="I672" s="13">
        <f t="shared" si="197"/>
        <v>0</v>
      </c>
      <c r="J672" s="13">
        <f t="shared" si="197"/>
        <v>0</v>
      </c>
      <c r="K672" s="13">
        <f t="shared" si="197"/>
        <v>0</v>
      </c>
      <c r="L672" s="13">
        <f t="shared" si="197"/>
        <v>0</v>
      </c>
      <c r="M672" s="13">
        <f t="shared" si="197"/>
        <v>0</v>
      </c>
      <c r="N672" s="13">
        <f t="shared" si="197"/>
        <v>0</v>
      </c>
      <c r="O672" s="13">
        <f t="shared" si="197"/>
        <v>0</v>
      </c>
      <c r="P672" s="67" t="s">
        <v>151</v>
      </c>
      <c r="Q672" s="121"/>
      <c r="R672" s="11"/>
    </row>
    <row r="673" spans="1:18" ht="12.75">
      <c r="A673" s="81"/>
      <c r="B673" s="74"/>
      <c r="C673" s="74"/>
      <c r="D673" s="8"/>
      <c r="E673" s="47" t="s">
        <v>15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69"/>
      <c r="Q673" s="122"/>
      <c r="R673" s="11"/>
    </row>
    <row r="674" spans="1:18" ht="12.75">
      <c r="A674" s="81"/>
      <c r="B674" s="74"/>
      <c r="C674" s="74"/>
      <c r="D674" s="8"/>
      <c r="E674" s="47" t="s">
        <v>12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69"/>
      <c r="Q674" s="122"/>
      <c r="R674" s="11"/>
    </row>
    <row r="675" spans="1:18" ht="12.75">
      <c r="A675" s="81"/>
      <c r="B675" s="74"/>
      <c r="C675" s="74"/>
      <c r="D675" s="8"/>
      <c r="E675" s="47" t="s">
        <v>13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69"/>
      <c r="Q675" s="122"/>
      <c r="R675" s="11"/>
    </row>
    <row r="676" spans="1:18" ht="12.75">
      <c r="A676" s="81"/>
      <c r="B676" s="74"/>
      <c r="C676" s="74"/>
      <c r="D676" s="8"/>
      <c r="E676" s="47" t="s">
        <v>16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69"/>
      <c r="Q676" s="122"/>
      <c r="R676" s="11"/>
    </row>
    <row r="677" spans="1:18" ht="12.75">
      <c r="A677" s="81"/>
      <c r="B677" s="74"/>
      <c r="C677" s="74"/>
      <c r="D677" s="8"/>
      <c r="E677" s="47" t="s">
        <v>17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69"/>
      <c r="Q677" s="122"/>
      <c r="R677" s="11"/>
    </row>
    <row r="678" spans="1:18" ht="12.75">
      <c r="A678" s="81"/>
      <c r="B678" s="74"/>
      <c r="C678" s="74"/>
      <c r="D678" s="8"/>
      <c r="E678" s="8" t="s">
        <v>63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69"/>
      <c r="Q678" s="122"/>
      <c r="R678" s="11"/>
    </row>
    <row r="679" spans="1:18" ht="12.75">
      <c r="A679" s="81"/>
      <c r="B679" s="74"/>
      <c r="C679" s="74"/>
      <c r="D679" s="8"/>
      <c r="E679" s="47" t="s">
        <v>112</v>
      </c>
      <c r="F679" s="13">
        <v>7.2</v>
      </c>
      <c r="G679" s="13">
        <v>0</v>
      </c>
      <c r="H679" s="13">
        <v>7.2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69"/>
      <c r="Q679" s="122"/>
      <c r="R679" s="11"/>
    </row>
    <row r="680" spans="1:18" ht="12.75">
      <c r="A680" s="81"/>
      <c r="B680" s="74"/>
      <c r="C680" s="74"/>
      <c r="D680" s="8"/>
      <c r="E680" s="47" t="s">
        <v>113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69"/>
      <c r="Q680" s="122"/>
      <c r="R680" s="11"/>
    </row>
    <row r="681" spans="1:18" ht="12.75">
      <c r="A681" s="81"/>
      <c r="B681" s="74"/>
      <c r="C681" s="74"/>
      <c r="D681" s="8"/>
      <c r="E681" s="47" t="s">
        <v>114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69"/>
      <c r="Q681" s="122"/>
      <c r="R681" s="11"/>
    </row>
    <row r="682" spans="1:18" ht="12.75">
      <c r="A682" s="81"/>
      <c r="B682" s="74"/>
      <c r="C682" s="74"/>
      <c r="D682" s="8"/>
      <c r="E682" s="8" t="s">
        <v>115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69"/>
      <c r="Q682" s="122"/>
      <c r="R682" s="11"/>
    </row>
    <row r="683" spans="1:18" ht="12.75">
      <c r="A683" s="82"/>
      <c r="B683" s="75"/>
      <c r="C683" s="75"/>
      <c r="D683" s="8"/>
      <c r="E683" s="47" t="s">
        <v>74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69"/>
      <c r="Q683" s="122"/>
      <c r="R683" s="11"/>
    </row>
    <row r="684" spans="1:18" ht="12.75">
      <c r="A684" s="80">
        <v>54</v>
      </c>
      <c r="B684" s="73" t="s">
        <v>141</v>
      </c>
      <c r="C684" s="73"/>
      <c r="D684" s="8"/>
      <c r="E684" s="46" t="s">
        <v>10</v>
      </c>
      <c r="F684" s="13">
        <f>SUM(F685:F695)</f>
        <v>150</v>
      </c>
      <c r="G684" s="13">
        <f aca="true" t="shared" si="198" ref="G684:O684">SUM(G685:G695)</f>
        <v>0</v>
      </c>
      <c r="H684" s="13">
        <f t="shared" si="198"/>
        <v>150</v>
      </c>
      <c r="I684" s="13">
        <f t="shared" si="198"/>
        <v>0</v>
      </c>
      <c r="J684" s="13">
        <f t="shared" si="198"/>
        <v>0</v>
      </c>
      <c r="K684" s="13">
        <f t="shared" si="198"/>
        <v>0</v>
      </c>
      <c r="L684" s="13">
        <f t="shared" si="198"/>
        <v>0</v>
      </c>
      <c r="M684" s="13">
        <f t="shared" si="198"/>
        <v>0</v>
      </c>
      <c r="N684" s="13">
        <f t="shared" si="198"/>
        <v>0</v>
      </c>
      <c r="O684" s="13">
        <f t="shared" si="198"/>
        <v>0</v>
      </c>
      <c r="P684" s="67" t="s">
        <v>151</v>
      </c>
      <c r="Q684" s="121"/>
      <c r="R684" s="11"/>
    </row>
    <row r="685" spans="1:18" ht="12.75">
      <c r="A685" s="81"/>
      <c r="B685" s="74"/>
      <c r="C685" s="74"/>
      <c r="D685" s="8"/>
      <c r="E685" s="47" t="s">
        <v>15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69"/>
      <c r="Q685" s="122"/>
      <c r="R685" s="11"/>
    </row>
    <row r="686" spans="1:18" ht="12.75">
      <c r="A686" s="81"/>
      <c r="B686" s="74"/>
      <c r="C686" s="74"/>
      <c r="D686" s="8"/>
      <c r="E686" s="47" t="s">
        <v>12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69"/>
      <c r="Q686" s="122"/>
      <c r="R686" s="11"/>
    </row>
    <row r="687" spans="1:18" ht="12.75">
      <c r="A687" s="81"/>
      <c r="B687" s="74"/>
      <c r="C687" s="74"/>
      <c r="D687" s="8"/>
      <c r="E687" s="47" t="s">
        <v>13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69"/>
      <c r="Q687" s="122"/>
      <c r="R687" s="11"/>
    </row>
    <row r="688" spans="1:18" ht="12.75">
      <c r="A688" s="81"/>
      <c r="B688" s="74"/>
      <c r="C688" s="74"/>
      <c r="D688" s="8"/>
      <c r="E688" s="47" t="s">
        <v>16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69"/>
      <c r="Q688" s="122"/>
      <c r="R688" s="11"/>
    </row>
    <row r="689" spans="1:18" ht="12.75">
      <c r="A689" s="81"/>
      <c r="B689" s="74"/>
      <c r="C689" s="74"/>
      <c r="D689" s="8"/>
      <c r="E689" s="47" t="s">
        <v>17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69"/>
      <c r="Q689" s="122"/>
      <c r="R689" s="11"/>
    </row>
    <row r="690" spans="1:18" ht="12.75">
      <c r="A690" s="81"/>
      <c r="B690" s="74"/>
      <c r="C690" s="74"/>
      <c r="D690" s="8"/>
      <c r="E690" s="8" t="s">
        <v>63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69"/>
      <c r="Q690" s="122"/>
      <c r="R690" s="11"/>
    </row>
    <row r="691" spans="1:18" ht="12.75">
      <c r="A691" s="81"/>
      <c r="B691" s="74"/>
      <c r="C691" s="74"/>
      <c r="D691" s="8"/>
      <c r="E691" s="47" t="s">
        <v>112</v>
      </c>
      <c r="F691" s="13">
        <v>150</v>
      </c>
      <c r="G691" s="13">
        <v>0</v>
      </c>
      <c r="H691" s="13">
        <v>150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69"/>
      <c r="Q691" s="122"/>
      <c r="R691" s="11"/>
    </row>
    <row r="692" spans="1:18" ht="12.75">
      <c r="A692" s="81"/>
      <c r="B692" s="74"/>
      <c r="C692" s="74"/>
      <c r="D692" s="8"/>
      <c r="E692" s="47" t="s">
        <v>113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69"/>
      <c r="Q692" s="122"/>
      <c r="R692" s="11"/>
    </row>
    <row r="693" spans="1:18" ht="12.75">
      <c r="A693" s="81"/>
      <c r="B693" s="74"/>
      <c r="C693" s="74"/>
      <c r="D693" s="8"/>
      <c r="E693" s="47" t="s">
        <v>114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69"/>
      <c r="Q693" s="122"/>
      <c r="R693" s="11"/>
    </row>
    <row r="694" spans="1:18" ht="12.75">
      <c r="A694" s="81"/>
      <c r="B694" s="74"/>
      <c r="C694" s="74"/>
      <c r="D694" s="8"/>
      <c r="E694" s="8" t="s">
        <v>115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69"/>
      <c r="Q694" s="122"/>
      <c r="R694" s="11"/>
    </row>
    <row r="695" spans="1:18" ht="12.75">
      <c r="A695" s="82"/>
      <c r="B695" s="75"/>
      <c r="C695" s="75"/>
      <c r="D695" s="8"/>
      <c r="E695" s="47" t="s">
        <v>74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69"/>
      <c r="Q695" s="122"/>
      <c r="R695" s="11"/>
    </row>
    <row r="696" spans="1:18" ht="12.75">
      <c r="A696" s="80">
        <v>55</v>
      </c>
      <c r="B696" s="73" t="s">
        <v>142</v>
      </c>
      <c r="C696" s="57"/>
      <c r="D696" s="8"/>
      <c r="E696" s="46" t="s">
        <v>10</v>
      </c>
      <c r="F696" s="13">
        <f>SUM(F697:F707)</f>
        <v>1325</v>
      </c>
      <c r="G696" s="13">
        <f aca="true" t="shared" si="199" ref="G696:O696">SUM(G697:G707)</f>
        <v>0</v>
      </c>
      <c r="H696" s="13">
        <f t="shared" si="199"/>
        <v>1325</v>
      </c>
      <c r="I696" s="13">
        <f t="shared" si="199"/>
        <v>0</v>
      </c>
      <c r="J696" s="13">
        <f t="shared" si="199"/>
        <v>0</v>
      </c>
      <c r="K696" s="13">
        <f t="shared" si="199"/>
        <v>0</v>
      </c>
      <c r="L696" s="13">
        <f t="shared" si="199"/>
        <v>0</v>
      </c>
      <c r="M696" s="13">
        <f t="shared" si="199"/>
        <v>0</v>
      </c>
      <c r="N696" s="13">
        <f t="shared" si="199"/>
        <v>0</v>
      </c>
      <c r="O696" s="13">
        <f t="shared" si="199"/>
        <v>0</v>
      </c>
      <c r="P696" s="67" t="s">
        <v>151</v>
      </c>
      <c r="Q696" s="121"/>
      <c r="R696" s="11"/>
    </row>
    <row r="697" spans="1:18" ht="12.75">
      <c r="A697" s="81"/>
      <c r="B697" s="74"/>
      <c r="C697" s="57"/>
      <c r="D697" s="8"/>
      <c r="E697" s="47" t="s">
        <v>15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69"/>
      <c r="Q697" s="122"/>
      <c r="R697" s="11"/>
    </row>
    <row r="698" spans="1:18" ht="12.75">
      <c r="A698" s="81"/>
      <c r="B698" s="74"/>
      <c r="C698" s="57"/>
      <c r="D698" s="8"/>
      <c r="E698" s="47" t="s">
        <v>12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69"/>
      <c r="Q698" s="122"/>
      <c r="R698" s="11"/>
    </row>
    <row r="699" spans="1:18" ht="12.75">
      <c r="A699" s="81"/>
      <c r="B699" s="74"/>
      <c r="C699" s="57"/>
      <c r="D699" s="8"/>
      <c r="E699" s="47" t="s">
        <v>13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69"/>
      <c r="Q699" s="122"/>
      <c r="R699" s="11"/>
    </row>
    <row r="700" spans="1:18" ht="12.75">
      <c r="A700" s="81"/>
      <c r="B700" s="74"/>
      <c r="C700" s="57"/>
      <c r="D700" s="8"/>
      <c r="E700" s="47" t="s">
        <v>16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69"/>
      <c r="Q700" s="122"/>
      <c r="R700" s="11"/>
    </row>
    <row r="701" spans="1:18" ht="12.75">
      <c r="A701" s="81"/>
      <c r="B701" s="74"/>
      <c r="C701" s="57"/>
      <c r="D701" s="8"/>
      <c r="E701" s="47" t="s">
        <v>17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69"/>
      <c r="Q701" s="122"/>
      <c r="R701" s="11"/>
    </row>
    <row r="702" spans="1:18" ht="12.75">
      <c r="A702" s="81"/>
      <c r="B702" s="74"/>
      <c r="C702" s="57"/>
      <c r="D702" s="8"/>
      <c r="E702" s="8" t="s">
        <v>63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69"/>
      <c r="Q702" s="122"/>
      <c r="R702" s="11"/>
    </row>
    <row r="703" spans="1:18" ht="12.75">
      <c r="A703" s="81"/>
      <c r="B703" s="74"/>
      <c r="C703" s="57"/>
      <c r="D703" s="8"/>
      <c r="E703" s="47" t="s">
        <v>112</v>
      </c>
      <c r="F703" s="13">
        <v>1325</v>
      </c>
      <c r="G703" s="13">
        <v>0</v>
      </c>
      <c r="H703" s="13">
        <v>1325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69"/>
      <c r="Q703" s="122"/>
      <c r="R703" s="11"/>
    </row>
    <row r="704" spans="1:18" ht="12.75">
      <c r="A704" s="81"/>
      <c r="B704" s="74"/>
      <c r="C704" s="57"/>
      <c r="D704" s="8"/>
      <c r="E704" s="47" t="s">
        <v>113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69"/>
      <c r="Q704" s="122"/>
      <c r="R704" s="11"/>
    </row>
    <row r="705" spans="1:18" ht="12.75">
      <c r="A705" s="81"/>
      <c r="B705" s="74"/>
      <c r="C705" s="57"/>
      <c r="D705" s="8"/>
      <c r="E705" s="47" t="s">
        <v>114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69"/>
      <c r="Q705" s="122"/>
      <c r="R705" s="11"/>
    </row>
    <row r="706" spans="1:18" ht="12.75">
      <c r="A706" s="81"/>
      <c r="B706" s="74"/>
      <c r="C706" s="57"/>
      <c r="D706" s="8"/>
      <c r="E706" s="8" t="s">
        <v>115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69"/>
      <c r="Q706" s="122"/>
      <c r="R706" s="11"/>
    </row>
    <row r="707" spans="1:18" ht="12.75">
      <c r="A707" s="82"/>
      <c r="B707" s="75"/>
      <c r="C707" s="57"/>
      <c r="D707" s="8"/>
      <c r="E707" s="47" t="s">
        <v>74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69"/>
      <c r="Q707" s="122"/>
      <c r="R707" s="11"/>
    </row>
    <row r="708" spans="1:18" ht="12.75">
      <c r="A708" s="80">
        <v>56</v>
      </c>
      <c r="B708" s="73" t="s">
        <v>144</v>
      </c>
      <c r="C708" s="57"/>
      <c r="D708" s="8"/>
      <c r="E708" s="46" t="s">
        <v>10</v>
      </c>
      <c r="F708" s="13">
        <f>SUM(F709:F719)</f>
        <v>132.012</v>
      </c>
      <c r="G708" s="13">
        <f aca="true" t="shared" si="200" ref="G708:O708">SUM(G709:G719)</f>
        <v>0</v>
      </c>
      <c r="H708" s="13">
        <f t="shared" si="200"/>
        <v>132.012</v>
      </c>
      <c r="I708" s="13">
        <f t="shared" si="200"/>
        <v>0</v>
      </c>
      <c r="J708" s="13">
        <f t="shared" si="200"/>
        <v>0</v>
      </c>
      <c r="K708" s="13">
        <f t="shared" si="200"/>
        <v>0</v>
      </c>
      <c r="L708" s="13">
        <f t="shared" si="200"/>
        <v>0</v>
      </c>
      <c r="M708" s="13">
        <f t="shared" si="200"/>
        <v>0</v>
      </c>
      <c r="N708" s="13">
        <f t="shared" si="200"/>
        <v>0</v>
      </c>
      <c r="O708" s="13">
        <f t="shared" si="200"/>
        <v>0</v>
      </c>
      <c r="P708" s="67" t="s">
        <v>151</v>
      </c>
      <c r="Q708" s="121"/>
      <c r="R708" s="11"/>
    </row>
    <row r="709" spans="1:18" ht="12.75">
      <c r="A709" s="81"/>
      <c r="B709" s="74"/>
      <c r="C709" s="57"/>
      <c r="D709" s="8"/>
      <c r="E709" s="47" t="s">
        <v>15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69"/>
      <c r="Q709" s="122"/>
      <c r="R709" s="11"/>
    </row>
    <row r="710" spans="1:18" ht="12.75">
      <c r="A710" s="81"/>
      <c r="B710" s="74"/>
      <c r="C710" s="57"/>
      <c r="D710" s="8"/>
      <c r="E710" s="47" t="s">
        <v>12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69"/>
      <c r="Q710" s="122"/>
      <c r="R710" s="11"/>
    </row>
    <row r="711" spans="1:18" ht="12.75">
      <c r="A711" s="81"/>
      <c r="B711" s="74"/>
      <c r="C711" s="57"/>
      <c r="D711" s="8"/>
      <c r="E711" s="47" t="s">
        <v>13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69"/>
      <c r="Q711" s="122"/>
      <c r="R711" s="11"/>
    </row>
    <row r="712" spans="1:18" ht="12.75">
      <c r="A712" s="81"/>
      <c r="B712" s="74"/>
      <c r="C712" s="57"/>
      <c r="D712" s="8"/>
      <c r="E712" s="47" t="s">
        <v>16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69"/>
      <c r="Q712" s="122"/>
      <c r="R712" s="11"/>
    </row>
    <row r="713" spans="1:18" ht="12.75">
      <c r="A713" s="81"/>
      <c r="B713" s="74"/>
      <c r="C713" s="57"/>
      <c r="D713" s="8"/>
      <c r="E713" s="47" t="s">
        <v>17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69"/>
      <c r="Q713" s="122"/>
      <c r="R713" s="11"/>
    </row>
    <row r="714" spans="1:18" ht="12.75">
      <c r="A714" s="81"/>
      <c r="B714" s="74"/>
      <c r="C714" s="57"/>
      <c r="D714" s="8"/>
      <c r="E714" s="8" t="s">
        <v>63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69"/>
      <c r="Q714" s="122"/>
      <c r="R714" s="11"/>
    </row>
    <row r="715" spans="1:18" ht="12.75">
      <c r="A715" s="81"/>
      <c r="B715" s="74"/>
      <c r="C715" s="57"/>
      <c r="D715" s="8"/>
      <c r="E715" s="47" t="s">
        <v>112</v>
      </c>
      <c r="F715" s="13">
        <v>132.012</v>
      </c>
      <c r="G715" s="13">
        <v>0</v>
      </c>
      <c r="H715" s="13">
        <v>132.012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69"/>
      <c r="Q715" s="122"/>
      <c r="R715" s="11"/>
    </row>
    <row r="716" spans="1:18" ht="12.75">
      <c r="A716" s="81"/>
      <c r="B716" s="74"/>
      <c r="C716" s="57"/>
      <c r="D716" s="8"/>
      <c r="E716" s="47" t="s">
        <v>113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69"/>
      <c r="Q716" s="122"/>
      <c r="R716" s="11"/>
    </row>
    <row r="717" spans="1:18" ht="12.75">
      <c r="A717" s="81"/>
      <c r="B717" s="74"/>
      <c r="C717" s="57"/>
      <c r="D717" s="8"/>
      <c r="E717" s="47" t="s">
        <v>114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69"/>
      <c r="Q717" s="122"/>
      <c r="R717" s="11"/>
    </row>
    <row r="718" spans="1:18" ht="12.75">
      <c r="A718" s="81"/>
      <c r="B718" s="74"/>
      <c r="C718" s="57"/>
      <c r="D718" s="8"/>
      <c r="E718" s="8" t="s">
        <v>115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69"/>
      <c r="Q718" s="122"/>
      <c r="R718" s="11"/>
    </row>
    <row r="719" spans="1:18" ht="12.75">
      <c r="A719" s="82"/>
      <c r="B719" s="75"/>
      <c r="C719" s="57"/>
      <c r="D719" s="8"/>
      <c r="E719" s="47" t="s">
        <v>74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69"/>
      <c r="Q719" s="122"/>
      <c r="R719" s="11"/>
    </row>
    <row r="720" spans="1:18" ht="12.75">
      <c r="A720" s="80">
        <v>57</v>
      </c>
      <c r="B720" s="73" t="s">
        <v>143</v>
      </c>
      <c r="C720" s="57"/>
      <c r="D720" s="8"/>
      <c r="E720" s="46" t="s">
        <v>10</v>
      </c>
      <c r="F720" s="13">
        <f>SUM(F721:F731)</f>
        <v>80.72928</v>
      </c>
      <c r="G720" s="13">
        <f>SUM(G721:G731)</f>
        <v>0</v>
      </c>
      <c r="H720" s="13">
        <f>SUM(H721:H731)</f>
        <v>80.72928</v>
      </c>
      <c r="I720" s="13">
        <f>SUM(I721:I731)</f>
        <v>0</v>
      </c>
      <c r="J720" s="13">
        <f aca="true" t="shared" si="201" ref="J720:O720">SUM(J721:J731)</f>
        <v>0</v>
      </c>
      <c r="K720" s="13">
        <f t="shared" si="201"/>
        <v>0</v>
      </c>
      <c r="L720" s="13">
        <f t="shared" si="201"/>
        <v>0</v>
      </c>
      <c r="M720" s="13">
        <f t="shared" si="201"/>
        <v>0</v>
      </c>
      <c r="N720" s="13">
        <f t="shared" si="201"/>
        <v>0</v>
      </c>
      <c r="O720" s="13">
        <f t="shared" si="201"/>
        <v>0</v>
      </c>
      <c r="P720" s="67" t="s">
        <v>151</v>
      </c>
      <c r="Q720" s="121"/>
      <c r="R720" s="11"/>
    </row>
    <row r="721" spans="1:18" ht="12.75">
      <c r="A721" s="81"/>
      <c r="B721" s="74"/>
      <c r="C721" s="57"/>
      <c r="D721" s="8"/>
      <c r="E721" s="47" t="s">
        <v>15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69"/>
      <c r="Q721" s="122"/>
      <c r="R721" s="11"/>
    </row>
    <row r="722" spans="1:18" ht="12.75">
      <c r="A722" s="81"/>
      <c r="B722" s="74"/>
      <c r="C722" s="57"/>
      <c r="D722" s="8"/>
      <c r="E722" s="47" t="s">
        <v>12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69"/>
      <c r="Q722" s="122"/>
      <c r="R722" s="11"/>
    </row>
    <row r="723" spans="1:18" ht="12.75">
      <c r="A723" s="81"/>
      <c r="B723" s="74"/>
      <c r="C723" s="57"/>
      <c r="D723" s="8"/>
      <c r="E723" s="47" t="s">
        <v>13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69"/>
      <c r="Q723" s="122"/>
      <c r="R723" s="11"/>
    </row>
    <row r="724" spans="1:18" ht="12.75">
      <c r="A724" s="81"/>
      <c r="B724" s="74"/>
      <c r="C724" s="57"/>
      <c r="D724" s="8"/>
      <c r="E724" s="47" t="s">
        <v>16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69"/>
      <c r="Q724" s="122"/>
      <c r="R724" s="11"/>
    </row>
    <row r="725" spans="1:18" ht="12.75">
      <c r="A725" s="81"/>
      <c r="B725" s="74"/>
      <c r="C725" s="57"/>
      <c r="D725" s="8"/>
      <c r="E725" s="47" t="s">
        <v>17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69"/>
      <c r="Q725" s="122"/>
      <c r="R725" s="11"/>
    </row>
    <row r="726" spans="1:18" ht="12.75">
      <c r="A726" s="81"/>
      <c r="B726" s="74"/>
      <c r="C726" s="57"/>
      <c r="D726" s="8"/>
      <c r="E726" s="8" t="s">
        <v>63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69"/>
      <c r="Q726" s="122"/>
      <c r="R726" s="11"/>
    </row>
    <row r="727" spans="1:18" ht="12.75">
      <c r="A727" s="81"/>
      <c r="B727" s="74"/>
      <c r="C727" s="57"/>
      <c r="D727" s="8"/>
      <c r="E727" s="47" t="s">
        <v>112</v>
      </c>
      <c r="F727" s="13">
        <v>80.72928</v>
      </c>
      <c r="G727" s="13">
        <v>0</v>
      </c>
      <c r="H727" s="13">
        <v>80.72928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69"/>
      <c r="Q727" s="122"/>
      <c r="R727" s="11"/>
    </row>
    <row r="728" spans="1:18" ht="12.75">
      <c r="A728" s="81"/>
      <c r="B728" s="74"/>
      <c r="C728" s="57"/>
      <c r="D728" s="8"/>
      <c r="E728" s="47" t="s">
        <v>113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69"/>
      <c r="Q728" s="122"/>
      <c r="R728" s="11"/>
    </row>
    <row r="729" spans="1:18" ht="12.75">
      <c r="A729" s="81"/>
      <c r="B729" s="74"/>
      <c r="C729" s="57"/>
      <c r="D729" s="8"/>
      <c r="E729" s="47" t="s">
        <v>114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69"/>
      <c r="Q729" s="122"/>
      <c r="R729" s="11"/>
    </row>
    <row r="730" spans="1:18" ht="12.75">
      <c r="A730" s="81"/>
      <c r="B730" s="74"/>
      <c r="C730" s="57"/>
      <c r="D730" s="8"/>
      <c r="E730" s="8" t="s">
        <v>115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69"/>
      <c r="Q730" s="122"/>
      <c r="R730" s="11"/>
    </row>
    <row r="731" spans="1:18" ht="12.75">
      <c r="A731" s="82"/>
      <c r="B731" s="75"/>
      <c r="C731" s="57"/>
      <c r="D731" s="8"/>
      <c r="E731" s="47" t="s">
        <v>74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69"/>
      <c r="Q731" s="122"/>
      <c r="R731" s="11"/>
    </row>
    <row r="732" spans="1:18" ht="12.75">
      <c r="A732" s="80">
        <v>58</v>
      </c>
      <c r="B732" s="73" t="s">
        <v>152</v>
      </c>
      <c r="C732" s="57"/>
      <c r="D732" s="8"/>
      <c r="E732" s="46" t="s">
        <v>10</v>
      </c>
      <c r="F732" s="13">
        <f>SUM(F733:F743)</f>
        <v>3206.92752</v>
      </c>
      <c r="G732" s="13">
        <f>SUM(G733:G743)</f>
        <v>0</v>
      </c>
      <c r="H732" s="13">
        <f>SUM(H733:H743)</f>
        <v>3206.92752</v>
      </c>
      <c r="I732" s="13">
        <f>SUM(I733:I743)</f>
        <v>0</v>
      </c>
      <c r="J732" s="13">
        <f aca="true" t="shared" si="202" ref="J732:O732">SUM(J733:J743)</f>
        <v>0</v>
      </c>
      <c r="K732" s="13">
        <f t="shared" si="202"/>
        <v>0</v>
      </c>
      <c r="L732" s="13">
        <f t="shared" si="202"/>
        <v>0</v>
      </c>
      <c r="M732" s="13">
        <f t="shared" si="202"/>
        <v>0</v>
      </c>
      <c r="N732" s="13">
        <f t="shared" si="202"/>
        <v>0</v>
      </c>
      <c r="O732" s="13">
        <f t="shared" si="202"/>
        <v>0</v>
      </c>
      <c r="P732" s="67" t="s">
        <v>151</v>
      </c>
      <c r="Q732" s="121"/>
      <c r="R732" s="11"/>
    </row>
    <row r="733" spans="1:18" ht="12.75">
      <c r="A733" s="81"/>
      <c r="B733" s="74"/>
      <c r="C733" s="57"/>
      <c r="D733" s="8"/>
      <c r="E733" s="47" t="s">
        <v>15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69"/>
      <c r="Q733" s="122"/>
      <c r="R733" s="11"/>
    </row>
    <row r="734" spans="1:18" ht="12.75">
      <c r="A734" s="81"/>
      <c r="B734" s="74"/>
      <c r="C734" s="57"/>
      <c r="D734" s="8"/>
      <c r="E734" s="47" t="s">
        <v>12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69"/>
      <c r="Q734" s="122"/>
      <c r="R734" s="11"/>
    </row>
    <row r="735" spans="1:18" ht="12.75">
      <c r="A735" s="81"/>
      <c r="B735" s="74"/>
      <c r="C735" s="57"/>
      <c r="D735" s="8"/>
      <c r="E735" s="47" t="s">
        <v>13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69"/>
      <c r="Q735" s="122"/>
      <c r="R735" s="11"/>
    </row>
    <row r="736" spans="1:18" ht="12.75">
      <c r="A736" s="81"/>
      <c r="B736" s="74"/>
      <c r="C736" s="57"/>
      <c r="D736" s="8"/>
      <c r="E736" s="47" t="s">
        <v>16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69"/>
      <c r="Q736" s="122"/>
      <c r="R736" s="11"/>
    </row>
    <row r="737" spans="1:18" ht="12.75">
      <c r="A737" s="81"/>
      <c r="B737" s="74"/>
      <c r="C737" s="57"/>
      <c r="D737" s="8"/>
      <c r="E737" s="47" t="s">
        <v>17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69"/>
      <c r="Q737" s="122"/>
      <c r="R737" s="11"/>
    </row>
    <row r="738" spans="1:18" ht="12.75">
      <c r="A738" s="81"/>
      <c r="B738" s="74"/>
      <c r="C738" s="57"/>
      <c r="D738" s="8"/>
      <c r="E738" s="8" t="s">
        <v>63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69"/>
      <c r="Q738" s="122"/>
      <c r="R738" s="11"/>
    </row>
    <row r="739" spans="1:18" ht="12.75">
      <c r="A739" s="81"/>
      <c r="B739" s="74"/>
      <c r="C739" s="57"/>
      <c r="D739" s="8"/>
      <c r="E739" s="47" t="s">
        <v>112</v>
      </c>
      <c r="F739" s="13">
        <v>3206.92752</v>
      </c>
      <c r="G739" s="13">
        <v>0</v>
      </c>
      <c r="H739" s="13">
        <v>3206.92752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69"/>
      <c r="Q739" s="122"/>
      <c r="R739" s="11"/>
    </row>
    <row r="740" spans="1:18" ht="12.75">
      <c r="A740" s="81"/>
      <c r="B740" s="74"/>
      <c r="C740" s="57"/>
      <c r="D740" s="8"/>
      <c r="E740" s="47" t="s">
        <v>113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69"/>
      <c r="Q740" s="122"/>
      <c r="R740" s="11"/>
    </row>
    <row r="741" spans="1:18" ht="12.75">
      <c r="A741" s="81"/>
      <c r="B741" s="74"/>
      <c r="C741" s="57"/>
      <c r="D741" s="8"/>
      <c r="E741" s="47" t="s">
        <v>114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69"/>
      <c r="Q741" s="122"/>
      <c r="R741" s="11"/>
    </row>
    <row r="742" spans="1:18" ht="12.75">
      <c r="A742" s="81"/>
      <c r="B742" s="74"/>
      <c r="C742" s="57"/>
      <c r="D742" s="8"/>
      <c r="E742" s="8" t="s">
        <v>115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69"/>
      <c r="Q742" s="122"/>
      <c r="R742" s="11"/>
    </row>
    <row r="743" spans="1:18" ht="12.75">
      <c r="A743" s="82"/>
      <c r="B743" s="75"/>
      <c r="C743" s="59"/>
      <c r="D743" s="33"/>
      <c r="E743" s="52" t="s">
        <v>74</v>
      </c>
      <c r="F743" s="13">
        <v>0</v>
      </c>
      <c r="G743" s="20">
        <v>0</v>
      </c>
      <c r="H743" s="13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69"/>
      <c r="Q743" s="122"/>
      <c r="R743" s="11"/>
    </row>
    <row r="744" spans="1:18" ht="12.75" customHeight="1">
      <c r="A744" s="80">
        <v>59</v>
      </c>
      <c r="B744" s="73" t="s">
        <v>154</v>
      </c>
      <c r="C744" s="57"/>
      <c r="D744" s="8"/>
      <c r="E744" s="53" t="s">
        <v>10</v>
      </c>
      <c r="F744" s="54">
        <f>SUM(F745:F755)</f>
        <v>13533.3</v>
      </c>
      <c r="G744" s="54">
        <f aca="true" t="shared" si="203" ref="G744:O744">SUM(G745:G755)</f>
        <v>0</v>
      </c>
      <c r="H744" s="54">
        <f t="shared" si="203"/>
        <v>13533.3</v>
      </c>
      <c r="I744" s="54">
        <f t="shared" si="203"/>
        <v>0</v>
      </c>
      <c r="J744" s="54">
        <f t="shared" si="203"/>
        <v>0</v>
      </c>
      <c r="K744" s="54">
        <f t="shared" si="203"/>
        <v>0</v>
      </c>
      <c r="L744" s="54">
        <f t="shared" si="203"/>
        <v>0</v>
      </c>
      <c r="M744" s="54">
        <f t="shared" si="203"/>
        <v>0</v>
      </c>
      <c r="N744" s="54">
        <f t="shared" si="203"/>
        <v>0</v>
      </c>
      <c r="O744" s="54">
        <f t="shared" si="203"/>
        <v>0</v>
      </c>
      <c r="P744" s="76" t="s">
        <v>151</v>
      </c>
      <c r="Q744" s="76"/>
      <c r="R744" s="11"/>
    </row>
    <row r="745" spans="1:18" ht="12.75">
      <c r="A745" s="81"/>
      <c r="B745" s="74"/>
      <c r="C745" s="57"/>
      <c r="D745" s="8"/>
      <c r="E745" s="55" t="s">
        <v>15</v>
      </c>
      <c r="F745" s="56">
        <f>H745+J745+L745+N745</f>
        <v>0</v>
      </c>
      <c r="G745" s="56">
        <v>0</v>
      </c>
      <c r="H745" s="56">
        <v>0</v>
      </c>
      <c r="I745" s="56">
        <v>0</v>
      </c>
      <c r="J745" s="56">
        <v>0</v>
      </c>
      <c r="K745" s="56">
        <v>0</v>
      </c>
      <c r="L745" s="56">
        <v>0</v>
      </c>
      <c r="M745" s="56">
        <v>0</v>
      </c>
      <c r="N745" s="56">
        <v>0</v>
      </c>
      <c r="O745" s="56">
        <v>0</v>
      </c>
      <c r="P745" s="76"/>
      <c r="Q745" s="76"/>
      <c r="R745" s="11"/>
    </row>
    <row r="746" spans="1:18" ht="12.75">
      <c r="A746" s="81"/>
      <c r="B746" s="74"/>
      <c r="C746" s="57"/>
      <c r="D746" s="8"/>
      <c r="E746" s="55" t="s">
        <v>12</v>
      </c>
      <c r="F746" s="56">
        <f>H746+J746+L746+N746</f>
        <v>0</v>
      </c>
      <c r="G746" s="56">
        <f>I746+K746+M746+O746</f>
        <v>0</v>
      </c>
      <c r="H746" s="56">
        <v>0</v>
      </c>
      <c r="I746" s="56">
        <v>0</v>
      </c>
      <c r="J746" s="56">
        <v>0</v>
      </c>
      <c r="K746" s="56">
        <v>0</v>
      </c>
      <c r="L746" s="56">
        <v>0</v>
      </c>
      <c r="M746" s="56">
        <v>0</v>
      </c>
      <c r="N746" s="56">
        <v>0</v>
      </c>
      <c r="O746" s="56">
        <v>0</v>
      </c>
      <c r="P746" s="76"/>
      <c r="Q746" s="76"/>
      <c r="R746" s="11"/>
    </row>
    <row r="747" spans="1:18" ht="12.75">
      <c r="A747" s="81"/>
      <c r="B747" s="74"/>
      <c r="C747" s="57"/>
      <c r="D747" s="8"/>
      <c r="E747" s="55" t="s">
        <v>13</v>
      </c>
      <c r="F747" s="56">
        <f>H747+J747+L747+N747</f>
        <v>0</v>
      </c>
      <c r="G747" s="56">
        <f>I747+K747+M747+O747</f>
        <v>0</v>
      </c>
      <c r="H747" s="56">
        <v>0</v>
      </c>
      <c r="I747" s="56"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76"/>
      <c r="Q747" s="76"/>
      <c r="R747" s="11"/>
    </row>
    <row r="748" spans="1:18" ht="12.75">
      <c r="A748" s="81"/>
      <c r="B748" s="74"/>
      <c r="C748" s="57"/>
      <c r="D748" s="8"/>
      <c r="E748" s="55" t="s">
        <v>16</v>
      </c>
      <c r="F748" s="56">
        <f>H748+J748+L748+N748</f>
        <v>0</v>
      </c>
      <c r="G748" s="56">
        <f>I748+K748+M748+O748</f>
        <v>0</v>
      </c>
      <c r="H748" s="56">
        <v>0</v>
      </c>
      <c r="I748" s="56"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76"/>
      <c r="Q748" s="76"/>
      <c r="R748" s="11"/>
    </row>
    <row r="749" spans="1:18" ht="12.75">
      <c r="A749" s="81"/>
      <c r="B749" s="74"/>
      <c r="C749" s="57"/>
      <c r="D749" s="8"/>
      <c r="E749" s="55" t="s">
        <v>17</v>
      </c>
      <c r="F749" s="56">
        <f>H749+J749+L749+N749</f>
        <v>0</v>
      </c>
      <c r="G749" s="56">
        <f>I749+K749+M749+O749</f>
        <v>0</v>
      </c>
      <c r="H749" s="56">
        <v>0</v>
      </c>
      <c r="I749" s="56"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76"/>
      <c r="Q749" s="76"/>
      <c r="R749" s="11"/>
    </row>
    <row r="750" spans="1:18" ht="12.75">
      <c r="A750" s="81"/>
      <c r="B750" s="74"/>
      <c r="C750" s="57"/>
      <c r="D750" s="8"/>
      <c r="E750" s="55" t="s">
        <v>63</v>
      </c>
      <c r="F750" s="56">
        <v>0</v>
      </c>
      <c r="G750" s="56">
        <v>0</v>
      </c>
      <c r="H750" s="56">
        <v>0</v>
      </c>
      <c r="I750" s="56">
        <v>0</v>
      </c>
      <c r="J750" s="56">
        <v>0</v>
      </c>
      <c r="K750" s="56">
        <v>0</v>
      </c>
      <c r="L750" s="56">
        <v>0</v>
      </c>
      <c r="M750" s="56">
        <v>0</v>
      </c>
      <c r="N750" s="56">
        <v>0</v>
      </c>
      <c r="O750" s="56">
        <v>0</v>
      </c>
      <c r="P750" s="76"/>
      <c r="Q750" s="76"/>
      <c r="R750" s="11"/>
    </row>
    <row r="751" spans="1:18" ht="12.75">
      <c r="A751" s="81"/>
      <c r="B751" s="74"/>
      <c r="C751" s="57"/>
      <c r="D751" s="8"/>
      <c r="E751" s="55" t="s">
        <v>112</v>
      </c>
      <c r="F751" s="56">
        <f aca="true" t="shared" si="204" ref="F751:G755">H751+J751+L751+N751</f>
        <v>13533.3</v>
      </c>
      <c r="G751" s="56">
        <f t="shared" si="204"/>
        <v>0</v>
      </c>
      <c r="H751" s="56">
        <v>13533.3</v>
      </c>
      <c r="I751" s="56">
        <v>0</v>
      </c>
      <c r="J751" s="56">
        <v>0</v>
      </c>
      <c r="K751" s="56">
        <v>0</v>
      </c>
      <c r="L751" s="56">
        <v>0</v>
      </c>
      <c r="M751" s="56">
        <v>0</v>
      </c>
      <c r="N751" s="56">
        <v>0</v>
      </c>
      <c r="O751" s="56">
        <v>0</v>
      </c>
      <c r="P751" s="76"/>
      <c r="Q751" s="76"/>
      <c r="R751" s="11"/>
    </row>
    <row r="752" spans="1:18" ht="12.75">
      <c r="A752" s="81"/>
      <c r="B752" s="74"/>
      <c r="C752" s="57"/>
      <c r="D752" s="8"/>
      <c r="E752" s="55" t="s">
        <v>113</v>
      </c>
      <c r="F752" s="56">
        <f t="shared" si="204"/>
        <v>0</v>
      </c>
      <c r="G752" s="56">
        <f t="shared" si="204"/>
        <v>0</v>
      </c>
      <c r="H752" s="56">
        <v>0</v>
      </c>
      <c r="I752" s="56"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76"/>
      <c r="Q752" s="76"/>
      <c r="R752" s="11"/>
    </row>
    <row r="753" spans="1:18" ht="12.75">
      <c r="A753" s="81"/>
      <c r="B753" s="74"/>
      <c r="C753" s="57"/>
      <c r="D753" s="8"/>
      <c r="E753" s="55" t="s">
        <v>114</v>
      </c>
      <c r="F753" s="56">
        <f t="shared" si="204"/>
        <v>0</v>
      </c>
      <c r="G753" s="56">
        <f t="shared" si="204"/>
        <v>0</v>
      </c>
      <c r="H753" s="56">
        <v>0</v>
      </c>
      <c r="I753" s="56">
        <v>0</v>
      </c>
      <c r="J753" s="56">
        <v>0</v>
      </c>
      <c r="K753" s="56">
        <v>0</v>
      </c>
      <c r="L753" s="56">
        <v>0</v>
      </c>
      <c r="M753" s="56">
        <v>0</v>
      </c>
      <c r="N753" s="56">
        <v>0</v>
      </c>
      <c r="O753" s="56">
        <v>0</v>
      </c>
      <c r="P753" s="76"/>
      <c r="Q753" s="76"/>
      <c r="R753" s="11"/>
    </row>
    <row r="754" spans="1:18" ht="12.75">
      <c r="A754" s="81"/>
      <c r="B754" s="74"/>
      <c r="C754" s="57"/>
      <c r="D754" s="8"/>
      <c r="E754" s="55" t="s">
        <v>115</v>
      </c>
      <c r="F754" s="56">
        <f t="shared" si="204"/>
        <v>0</v>
      </c>
      <c r="G754" s="56">
        <f t="shared" si="204"/>
        <v>0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76"/>
      <c r="Q754" s="76"/>
      <c r="R754" s="11"/>
    </row>
    <row r="755" spans="1:18" ht="13.5" thickBot="1">
      <c r="A755" s="81"/>
      <c r="B755" s="75"/>
      <c r="C755" s="57"/>
      <c r="D755" s="8"/>
      <c r="E755" s="55" t="s">
        <v>74</v>
      </c>
      <c r="F755" s="56">
        <f t="shared" si="204"/>
        <v>0</v>
      </c>
      <c r="G755" s="56">
        <f t="shared" si="204"/>
        <v>0</v>
      </c>
      <c r="H755" s="56">
        <v>0</v>
      </c>
      <c r="I755" s="56"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76"/>
      <c r="Q755" s="76"/>
      <c r="R755" s="11"/>
    </row>
    <row r="756" spans="1:18" ht="12.75">
      <c r="A756" s="120">
        <v>60</v>
      </c>
      <c r="B756" s="138" t="s">
        <v>155</v>
      </c>
      <c r="C756" s="57"/>
      <c r="D756" s="8"/>
      <c r="E756" s="53" t="s">
        <v>10</v>
      </c>
      <c r="F756" s="56">
        <f>SUM(F757:F767)</f>
        <v>39405</v>
      </c>
      <c r="G756" s="56">
        <f aca="true" t="shared" si="205" ref="G756:O756">SUM(G757:G767)</f>
        <v>0</v>
      </c>
      <c r="H756" s="56">
        <f t="shared" si="205"/>
        <v>39405</v>
      </c>
      <c r="I756" s="56">
        <f t="shared" si="205"/>
        <v>0</v>
      </c>
      <c r="J756" s="56">
        <f t="shared" si="205"/>
        <v>0</v>
      </c>
      <c r="K756" s="56">
        <f t="shared" si="205"/>
        <v>0</v>
      </c>
      <c r="L756" s="56">
        <f t="shared" si="205"/>
        <v>0</v>
      </c>
      <c r="M756" s="56">
        <f t="shared" si="205"/>
        <v>0</v>
      </c>
      <c r="N756" s="56">
        <f t="shared" si="205"/>
        <v>0</v>
      </c>
      <c r="O756" s="56">
        <f t="shared" si="205"/>
        <v>0</v>
      </c>
      <c r="P756" s="76" t="s">
        <v>151</v>
      </c>
      <c r="Q756" s="76"/>
      <c r="R756" s="11"/>
    </row>
    <row r="757" spans="1:18" ht="12.75">
      <c r="A757" s="120"/>
      <c r="B757" s="139"/>
      <c r="C757" s="57"/>
      <c r="D757" s="8"/>
      <c r="E757" s="55" t="s">
        <v>15</v>
      </c>
      <c r="F757" s="56">
        <v>0</v>
      </c>
      <c r="G757" s="56">
        <v>0</v>
      </c>
      <c r="H757" s="56">
        <v>0</v>
      </c>
      <c r="I757" s="56">
        <v>0</v>
      </c>
      <c r="J757" s="56">
        <v>0</v>
      </c>
      <c r="K757" s="56">
        <v>0</v>
      </c>
      <c r="L757" s="56">
        <v>0</v>
      </c>
      <c r="M757" s="56">
        <v>0</v>
      </c>
      <c r="N757" s="56">
        <v>0</v>
      </c>
      <c r="O757" s="56">
        <v>0</v>
      </c>
      <c r="P757" s="76"/>
      <c r="Q757" s="76"/>
      <c r="R757" s="11"/>
    </row>
    <row r="758" spans="1:18" ht="12.75">
      <c r="A758" s="120"/>
      <c r="B758" s="139"/>
      <c r="C758" s="57"/>
      <c r="D758" s="8"/>
      <c r="E758" s="55" t="s">
        <v>12</v>
      </c>
      <c r="F758" s="56">
        <v>5000</v>
      </c>
      <c r="G758" s="56">
        <v>0</v>
      </c>
      <c r="H758" s="56">
        <v>5000</v>
      </c>
      <c r="I758" s="56">
        <v>0</v>
      </c>
      <c r="J758" s="56">
        <v>0</v>
      </c>
      <c r="K758" s="56">
        <v>0</v>
      </c>
      <c r="L758" s="56">
        <v>0</v>
      </c>
      <c r="M758" s="56">
        <v>0</v>
      </c>
      <c r="N758" s="56">
        <v>0</v>
      </c>
      <c r="O758" s="56">
        <v>0</v>
      </c>
      <c r="P758" s="76"/>
      <c r="Q758" s="76"/>
      <c r="R758" s="11"/>
    </row>
    <row r="759" spans="1:18" ht="12.75">
      <c r="A759" s="120"/>
      <c r="B759" s="139"/>
      <c r="C759" s="57"/>
      <c r="D759" s="8"/>
      <c r="E759" s="55" t="s">
        <v>13</v>
      </c>
      <c r="F759" s="56">
        <v>5500</v>
      </c>
      <c r="G759" s="56">
        <v>0</v>
      </c>
      <c r="H759" s="56">
        <v>5500</v>
      </c>
      <c r="I759" s="56">
        <v>0</v>
      </c>
      <c r="J759" s="56">
        <v>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76"/>
      <c r="Q759" s="76"/>
      <c r="R759" s="11"/>
    </row>
    <row r="760" spans="1:18" ht="12.75">
      <c r="A760" s="120"/>
      <c r="B760" s="139"/>
      <c r="C760" s="57"/>
      <c r="D760" s="8"/>
      <c r="E760" s="55" t="s">
        <v>16</v>
      </c>
      <c r="F760" s="56">
        <v>6050</v>
      </c>
      <c r="G760" s="56">
        <v>0</v>
      </c>
      <c r="H760" s="56">
        <v>6050</v>
      </c>
      <c r="I760" s="56">
        <v>0</v>
      </c>
      <c r="J760" s="56">
        <v>0</v>
      </c>
      <c r="K760" s="56">
        <v>0</v>
      </c>
      <c r="L760" s="56">
        <v>0</v>
      </c>
      <c r="M760" s="56">
        <v>0</v>
      </c>
      <c r="N760" s="56">
        <v>0</v>
      </c>
      <c r="O760" s="56">
        <v>0</v>
      </c>
      <c r="P760" s="76"/>
      <c r="Q760" s="76"/>
      <c r="R760" s="11"/>
    </row>
    <row r="761" spans="1:18" ht="12.75">
      <c r="A761" s="120"/>
      <c r="B761" s="139"/>
      <c r="C761" s="57"/>
      <c r="D761" s="8"/>
      <c r="E761" s="55" t="s">
        <v>17</v>
      </c>
      <c r="F761" s="56">
        <v>6655</v>
      </c>
      <c r="G761" s="56">
        <v>0</v>
      </c>
      <c r="H761" s="56">
        <v>6655</v>
      </c>
      <c r="I761" s="56">
        <v>0</v>
      </c>
      <c r="J761" s="56">
        <v>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76"/>
      <c r="Q761" s="76"/>
      <c r="R761" s="11"/>
    </row>
    <row r="762" spans="1:18" ht="12.75">
      <c r="A762" s="120"/>
      <c r="B762" s="139"/>
      <c r="C762" s="57"/>
      <c r="D762" s="8"/>
      <c r="E762" s="55" t="s">
        <v>63</v>
      </c>
      <c r="F762" s="56">
        <f aca="true" t="shared" si="206" ref="F762:G767">H762+J762+L762+N762</f>
        <v>0</v>
      </c>
      <c r="G762" s="56">
        <f t="shared" si="206"/>
        <v>0</v>
      </c>
      <c r="H762" s="56">
        <v>0</v>
      </c>
      <c r="I762" s="56">
        <v>0</v>
      </c>
      <c r="J762" s="56">
        <v>0</v>
      </c>
      <c r="K762" s="56">
        <v>0</v>
      </c>
      <c r="L762" s="56">
        <v>0</v>
      </c>
      <c r="M762" s="56">
        <v>0</v>
      </c>
      <c r="N762" s="56">
        <v>0</v>
      </c>
      <c r="O762" s="56">
        <v>0</v>
      </c>
      <c r="P762" s="76"/>
      <c r="Q762" s="76"/>
      <c r="R762" s="11"/>
    </row>
    <row r="763" spans="1:18" ht="12.75">
      <c r="A763" s="120"/>
      <c r="B763" s="139"/>
      <c r="C763" s="57"/>
      <c r="D763" s="8"/>
      <c r="E763" s="55" t="s">
        <v>112</v>
      </c>
      <c r="F763" s="56">
        <f t="shared" si="206"/>
        <v>16200</v>
      </c>
      <c r="G763" s="56">
        <f t="shared" si="206"/>
        <v>0</v>
      </c>
      <c r="H763" s="56">
        <v>16200</v>
      </c>
      <c r="I763" s="56">
        <v>0</v>
      </c>
      <c r="J763" s="56">
        <v>0</v>
      </c>
      <c r="K763" s="56">
        <v>0</v>
      </c>
      <c r="L763" s="56">
        <v>0</v>
      </c>
      <c r="M763" s="56">
        <v>0</v>
      </c>
      <c r="N763" s="56">
        <v>0</v>
      </c>
      <c r="O763" s="56">
        <v>0</v>
      </c>
      <c r="P763" s="76"/>
      <c r="Q763" s="76"/>
      <c r="R763" s="11"/>
    </row>
    <row r="764" spans="1:18" ht="12.75">
      <c r="A764" s="120"/>
      <c r="B764" s="139"/>
      <c r="C764" s="57"/>
      <c r="D764" s="8"/>
      <c r="E764" s="55" t="s">
        <v>113</v>
      </c>
      <c r="F764" s="56">
        <f t="shared" si="206"/>
        <v>0</v>
      </c>
      <c r="G764" s="56">
        <f t="shared" si="206"/>
        <v>0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76"/>
      <c r="Q764" s="76"/>
      <c r="R764" s="11"/>
    </row>
    <row r="765" spans="1:18" ht="12.75">
      <c r="A765" s="120"/>
      <c r="B765" s="139"/>
      <c r="C765" s="57"/>
      <c r="D765" s="8"/>
      <c r="E765" s="55" t="s">
        <v>114</v>
      </c>
      <c r="F765" s="56">
        <f t="shared" si="206"/>
        <v>0</v>
      </c>
      <c r="G765" s="56">
        <f t="shared" si="206"/>
        <v>0</v>
      </c>
      <c r="H765" s="56">
        <v>0</v>
      </c>
      <c r="I765" s="56">
        <v>0</v>
      </c>
      <c r="J765" s="56">
        <v>0</v>
      </c>
      <c r="K765" s="56">
        <v>0</v>
      </c>
      <c r="L765" s="56">
        <v>0</v>
      </c>
      <c r="M765" s="56">
        <v>0</v>
      </c>
      <c r="N765" s="56">
        <v>0</v>
      </c>
      <c r="O765" s="56">
        <v>0</v>
      </c>
      <c r="P765" s="76"/>
      <c r="Q765" s="76"/>
      <c r="R765" s="11"/>
    </row>
    <row r="766" spans="1:18" ht="12.75">
      <c r="A766" s="120"/>
      <c r="B766" s="139"/>
      <c r="C766" s="57"/>
      <c r="D766" s="8"/>
      <c r="E766" s="55" t="s">
        <v>115</v>
      </c>
      <c r="F766" s="56">
        <f t="shared" si="206"/>
        <v>0</v>
      </c>
      <c r="G766" s="56">
        <f t="shared" si="206"/>
        <v>0</v>
      </c>
      <c r="H766" s="56">
        <v>0</v>
      </c>
      <c r="I766" s="56"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76"/>
      <c r="Q766" s="76"/>
      <c r="R766" s="11"/>
    </row>
    <row r="767" spans="1:18" ht="13.5" thickBot="1">
      <c r="A767" s="120"/>
      <c r="B767" s="140"/>
      <c r="C767" s="57"/>
      <c r="D767" s="8"/>
      <c r="E767" s="55" t="s">
        <v>74</v>
      </c>
      <c r="F767" s="56">
        <f t="shared" si="206"/>
        <v>0</v>
      </c>
      <c r="G767" s="56">
        <f t="shared" si="206"/>
        <v>0</v>
      </c>
      <c r="H767" s="56">
        <v>0</v>
      </c>
      <c r="I767" s="56">
        <v>0</v>
      </c>
      <c r="J767" s="56">
        <v>0</v>
      </c>
      <c r="K767" s="56">
        <v>0</v>
      </c>
      <c r="L767" s="56">
        <v>0</v>
      </c>
      <c r="M767" s="56">
        <v>0</v>
      </c>
      <c r="N767" s="56">
        <v>0</v>
      </c>
      <c r="O767" s="56">
        <v>0</v>
      </c>
      <c r="P767" s="76"/>
      <c r="Q767" s="76"/>
      <c r="R767" s="11"/>
    </row>
    <row r="768" spans="1:18" ht="12.75">
      <c r="A768" s="120">
        <v>61</v>
      </c>
      <c r="B768" s="137" t="s">
        <v>156</v>
      </c>
      <c r="C768" s="59"/>
      <c r="D768" s="8"/>
      <c r="E768" s="53" t="s">
        <v>10</v>
      </c>
      <c r="F768" s="56">
        <f>SUM(F769:F779)</f>
        <v>150</v>
      </c>
      <c r="G768" s="56">
        <f aca="true" t="shared" si="207" ref="G768:O768">SUM(G769:G779)</f>
        <v>0</v>
      </c>
      <c r="H768" s="56">
        <f t="shared" si="207"/>
        <v>150</v>
      </c>
      <c r="I768" s="56">
        <f t="shared" si="207"/>
        <v>0</v>
      </c>
      <c r="J768" s="56">
        <f t="shared" si="207"/>
        <v>0</v>
      </c>
      <c r="K768" s="56">
        <f t="shared" si="207"/>
        <v>0</v>
      </c>
      <c r="L768" s="56">
        <f t="shared" si="207"/>
        <v>0</v>
      </c>
      <c r="M768" s="56">
        <f t="shared" si="207"/>
        <v>0</v>
      </c>
      <c r="N768" s="56">
        <f t="shared" si="207"/>
        <v>0</v>
      </c>
      <c r="O768" s="56">
        <f t="shared" si="207"/>
        <v>0</v>
      </c>
      <c r="P768" s="76" t="s">
        <v>151</v>
      </c>
      <c r="Q768" s="76"/>
      <c r="R768" s="11"/>
    </row>
    <row r="769" spans="1:18" ht="12.75">
      <c r="A769" s="120"/>
      <c r="B769" s="99"/>
      <c r="C769" s="59"/>
      <c r="D769" s="8"/>
      <c r="E769" s="55" t="s">
        <v>15</v>
      </c>
      <c r="F769" s="56">
        <f aca="true" t="shared" si="208" ref="F769:F779">H769+J769+L769+N769</f>
        <v>0</v>
      </c>
      <c r="G769" s="56">
        <f aca="true" t="shared" si="209" ref="G769:G779">I769+K769+M769+O769</f>
        <v>0</v>
      </c>
      <c r="H769" s="56">
        <v>0</v>
      </c>
      <c r="I769" s="56">
        <v>0</v>
      </c>
      <c r="J769" s="56">
        <v>0</v>
      </c>
      <c r="K769" s="56">
        <v>0</v>
      </c>
      <c r="L769" s="56">
        <v>0</v>
      </c>
      <c r="M769" s="56">
        <v>0</v>
      </c>
      <c r="N769" s="56">
        <v>0</v>
      </c>
      <c r="O769" s="56">
        <v>0</v>
      </c>
      <c r="P769" s="76"/>
      <c r="Q769" s="76"/>
      <c r="R769" s="11"/>
    </row>
    <row r="770" spans="1:18" ht="12.75">
      <c r="A770" s="120"/>
      <c r="B770" s="99"/>
      <c r="C770" s="59"/>
      <c r="D770" s="8"/>
      <c r="E770" s="55" t="s">
        <v>12</v>
      </c>
      <c r="F770" s="56">
        <f t="shared" si="208"/>
        <v>0</v>
      </c>
      <c r="G770" s="56">
        <f t="shared" si="209"/>
        <v>0</v>
      </c>
      <c r="H770" s="56">
        <v>0</v>
      </c>
      <c r="I770" s="56">
        <v>0</v>
      </c>
      <c r="J770" s="56">
        <v>0</v>
      </c>
      <c r="K770" s="56">
        <v>0</v>
      </c>
      <c r="L770" s="56">
        <v>0</v>
      </c>
      <c r="M770" s="56">
        <v>0</v>
      </c>
      <c r="N770" s="56">
        <v>0</v>
      </c>
      <c r="O770" s="56">
        <v>0</v>
      </c>
      <c r="P770" s="76"/>
      <c r="Q770" s="76"/>
      <c r="R770" s="11"/>
    </row>
    <row r="771" spans="1:18" ht="12.75">
      <c r="A771" s="120"/>
      <c r="B771" s="99"/>
      <c r="C771" s="59"/>
      <c r="D771" s="8"/>
      <c r="E771" s="55" t="s">
        <v>13</v>
      </c>
      <c r="F771" s="56">
        <f t="shared" si="208"/>
        <v>0</v>
      </c>
      <c r="G771" s="56">
        <f t="shared" si="209"/>
        <v>0</v>
      </c>
      <c r="H771" s="56">
        <v>0</v>
      </c>
      <c r="I771" s="56"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0</v>
      </c>
      <c r="P771" s="76"/>
      <c r="Q771" s="76"/>
      <c r="R771" s="11"/>
    </row>
    <row r="772" spans="1:18" ht="12.75">
      <c r="A772" s="120"/>
      <c r="B772" s="99"/>
      <c r="C772" s="59"/>
      <c r="D772" s="8"/>
      <c r="E772" s="55" t="s">
        <v>16</v>
      </c>
      <c r="F772" s="56">
        <f t="shared" si="208"/>
        <v>0</v>
      </c>
      <c r="G772" s="56">
        <f t="shared" si="209"/>
        <v>0</v>
      </c>
      <c r="H772" s="56">
        <v>0</v>
      </c>
      <c r="I772" s="56">
        <v>0</v>
      </c>
      <c r="J772" s="56">
        <v>0</v>
      </c>
      <c r="K772" s="56">
        <v>0</v>
      </c>
      <c r="L772" s="56">
        <v>0</v>
      </c>
      <c r="M772" s="56">
        <v>0</v>
      </c>
      <c r="N772" s="56">
        <v>0</v>
      </c>
      <c r="O772" s="56">
        <v>0</v>
      </c>
      <c r="P772" s="76"/>
      <c r="Q772" s="76"/>
      <c r="R772" s="11"/>
    </row>
    <row r="773" spans="1:18" ht="12.75">
      <c r="A773" s="120"/>
      <c r="B773" s="99"/>
      <c r="C773" s="59"/>
      <c r="D773" s="8"/>
      <c r="E773" s="55" t="s">
        <v>17</v>
      </c>
      <c r="F773" s="56">
        <f t="shared" si="208"/>
        <v>0</v>
      </c>
      <c r="G773" s="56">
        <f t="shared" si="209"/>
        <v>0</v>
      </c>
      <c r="H773" s="56">
        <v>0</v>
      </c>
      <c r="I773" s="56">
        <v>0</v>
      </c>
      <c r="J773" s="56">
        <v>0</v>
      </c>
      <c r="K773" s="56">
        <v>0</v>
      </c>
      <c r="L773" s="56">
        <v>0</v>
      </c>
      <c r="M773" s="56">
        <v>0</v>
      </c>
      <c r="N773" s="56">
        <v>0</v>
      </c>
      <c r="O773" s="56">
        <v>0</v>
      </c>
      <c r="P773" s="76"/>
      <c r="Q773" s="76"/>
      <c r="R773" s="11"/>
    </row>
    <row r="774" spans="1:18" ht="12.75">
      <c r="A774" s="120"/>
      <c r="B774" s="99"/>
      <c r="C774" s="59"/>
      <c r="D774" s="8"/>
      <c r="E774" s="55" t="s">
        <v>63</v>
      </c>
      <c r="F774" s="56">
        <f t="shared" si="208"/>
        <v>0</v>
      </c>
      <c r="G774" s="56">
        <f t="shared" si="209"/>
        <v>0</v>
      </c>
      <c r="H774" s="56">
        <v>0</v>
      </c>
      <c r="I774" s="56">
        <v>0</v>
      </c>
      <c r="J774" s="56">
        <v>0</v>
      </c>
      <c r="K774" s="56">
        <v>0</v>
      </c>
      <c r="L774" s="56">
        <v>0</v>
      </c>
      <c r="M774" s="56">
        <v>0</v>
      </c>
      <c r="N774" s="56">
        <v>0</v>
      </c>
      <c r="O774" s="56">
        <v>0</v>
      </c>
      <c r="P774" s="76"/>
      <c r="Q774" s="76"/>
      <c r="R774" s="11"/>
    </row>
    <row r="775" spans="1:18" ht="12.75">
      <c r="A775" s="120"/>
      <c r="B775" s="99"/>
      <c r="C775" s="59"/>
      <c r="D775" s="8"/>
      <c r="E775" s="55" t="s">
        <v>112</v>
      </c>
      <c r="F775" s="56">
        <f t="shared" si="208"/>
        <v>150</v>
      </c>
      <c r="G775" s="56">
        <f t="shared" si="209"/>
        <v>0</v>
      </c>
      <c r="H775" s="56">
        <v>150</v>
      </c>
      <c r="I775" s="56">
        <v>0</v>
      </c>
      <c r="J775" s="56">
        <v>0</v>
      </c>
      <c r="K775" s="56">
        <v>0</v>
      </c>
      <c r="L775" s="56">
        <v>0</v>
      </c>
      <c r="M775" s="56">
        <v>0</v>
      </c>
      <c r="N775" s="56">
        <v>0</v>
      </c>
      <c r="O775" s="56">
        <v>0</v>
      </c>
      <c r="P775" s="76"/>
      <c r="Q775" s="76"/>
      <c r="R775" s="11"/>
    </row>
    <row r="776" spans="1:18" ht="12.75">
      <c r="A776" s="120"/>
      <c r="B776" s="99"/>
      <c r="C776" s="59"/>
      <c r="D776" s="8"/>
      <c r="E776" s="55" t="s">
        <v>113</v>
      </c>
      <c r="F776" s="56">
        <f t="shared" si="208"/>
        <v>0</v>
      </c>
      <c r="G776" s="56">
        <f t="shared" si="209"/>
        <v>0</v>
      </c>
      <c r="H776" s="56">
        <v>0</v>
      </c>
      <c r="I776" s="56">
        <v>0</v>
      </c>
      <c r="J776" s="56">
        <v>0</v>
      </c>
      <c r="K776" s="56">
        <v>0</v>
      </c>
      <c r="L776" s="56">
        <v>0</v>
      </c>
      <c r="M776" s="56">
        <v>0</v>
      </c>
      <c r="N776" s="56">
        <v>0</v>
      </c>
      <c r="O776" s="56">
        <v>0</v>
      </c>
      <c r="P776" s="76"/>
      <c r="Q776" s="76"/>
      <c r="R776" s="11"/>
    </row>
    <row r="777" spans="1:18" ht="12.75">
      <c r="A777" s="120"/>
      <c r="B777" s="99"/>
      <c r="C777" s="59"/>
      <c r="D777" s="8"/>
      <c r="E777" s="55" t="s">
        <v>114</v>
      </c>
      <c r="F777" s="56">
        <f t="shared" si="208"/>
        <v>0</v>
      </c>
      <c r="G777" s="56">
        <f t="shared" si="209"/>
        <v>0</v>
      </c>
      <c r="H777" s="56">
        <v>0</v>
      </c>
      <c r="I777" s="56">
        <v>0</v>
      </c>
      <c r="J777" s="56">
        <v>0</v>
      </c>
      <c r="K777" s="56">
        <v>0</v>
      </c>
      <c r="L777" s="56">
        <v>0</v>
      </c>
      <c r="M777" s="56">
        <v>0</v>
      </c>
      <c r="N777" s="56">
        <v>0</v>
      </c>
      <c r="O777" s="56">
        <v>0</v>
      </c>
      <c r="P777" s="76"/>
      <c r="Q777" s="76"/>
      <c r="R777" s="11"/>
    </row>
    <row r="778" spans="1:18" ht="12.75">
      <c r="A778" s="120"/>
      <c r="B778" s="99"/>
      <c r="C778" s="59"/>
      <c r="D778" s="8"/>
      <c r="E778" s="55" t="s">
        <v>115</v>
      </c>
      <c r="F778" s="56">
        <f t="shared" si="208"/>
        <v>0</v>
      </c>
      <c r="G778" s="56">
        <f t="shared" si="209"/>
        <v>0</v>
      </c>
      <c r="H778" s="56">
        <v>0</v>
      </c>
      <c r="I778" s="56">
        <v>0</v>
      </c>
      <c r="J778" s="56">
        <v>0</v>
      </c>
      <c r="K778" s="56">
        <v>0</v>
      </c>
      <c r="L778" s="56">
        <v>0</v>
      </c>
      <c r="M778" s="56">
        <v>0</v>
      </c>
      <c r="N778" s="56">
        <v>0</v>
      </c>
      <c r="O778" s="56">
        <v>0</v>
      </c>
      <c r="P778" s="76"/>
      <c r="Q778" s="76"/>
      <c r="R778" s="11"/>
    </row>
    <row r="779" spans="1:18" ht="12.75">
      <c r="A779" s="120"/>
      <c r="B779" s="100"/>
      <c r="C779" s="59"/>
      <c r="D779" s="8"/>
      <c r="E779" s="55" t="s">
        <v>74</v>
      </c>
      <c r="F779" s="56">
        <f t="shared" si="208"/>
        <v>0</v>
      </c>
      <c r="G779" s="56">
        <f t="shared" si="209"/>
        <v>0</v>
      </c>
      <c r="H779" s="56">
        <v>0</v>
      </c>
      <c r="I779" s="56">
        <v>0</v>
      </c>
      <c r="J779" s="56">
        <v>0</v>
      </c>
      <c r="K779" s="56">
        <v>0</v>
      </c>
      <c r="L779" s="56">
        <v>0</v>
      </c>
      <c r="M779" s="56">
        <v>0</v>
      </c>
      <c r="N779" s="56">
        <v>0</v>
      </c>
      <c r="O779" s="56">
        <v>0</v>
      </c>
      <c r="P779" s="76"/>
      <c r="Q779" s="76"/>
      <c r="R779" s="11"/>
    </row>
    <row r="780" spans="1:18" ht="12.75">
      <c r="A780" s="120">
        <v>62</v>
      </c>
      <c r="B780" s="98" t="s">
        <v>157</v>
      </c>
      <c r="C780" s="59"/>
      <c r="D780" s="8"/>
      <c r="E780" s="53" t="s">
        <v>10</v>
      </c>
      <c r="F780" s="56">
        <f>SUM(F781:F791)</f>
        <v>0</v>
      </c>
      <c r="G780" s="56">
        <f aca="true" t="shared" si="210" ref="G780:O780">SUM(G781:G791)</f>
        <v>0</v>
      </c>
      <c r="H780" s="56">
        <f t="shared" si="210"/>
        <v>0</v>
      </c>
      <c r="I780" s="56">
        <f t="shared" si="210"/>
        <v>0</v>
      </c>
      <c r="J780" s="56">
        <f t="shared" si="210"/>
        <v>0</v>
      </c>
      <c r="K780" s="56">
        <f t="shared" si="210"/>
        <v>0</v>
      </c>
      <c r="L780" s="56">
        <f t="shared" si="210"/>
        <v>0</v>
      </c>
      <c r="M780" s="56">
        <f t="shared" si="210"/>
        <v>0</v>
      </c>
      <c r="N780" s="56">
        <f t="shared" si="210"/>
        <v>0</v>
      </c>
      <c r="O780" s="56">
        <f t="shared" si="210"/>
        <v>0</v>
      </c>
      <c r="P780" s="76" t="s">
        <v>151</v>
      </c>
      <c r="Q780" s="76"/>
      <c r="R780" s="11"/>
    </row>
    <row r="781" spans="1:18" ht="12.75">
      <c r="A781" s="120"/>
      <c r="B781" s="99"/>
      <c r="C781" s="59"/>
      <c r="D781" s="8"/>
      <c r="E781" s="55" t="s">
        <v>15</v>
      </c>
      <c r="F781" s="56">
        <f aca="true" t="shared" si="211" ref="F781:F791">H781+J781+L781+N781</f>
        <v>0</v>
      </c>
      <c r="G781" s="56">
        <f aca="true" t="shared" si="212" ref="G781:G791">I781+K781+M781+O781</f>
        <v>0</v>
      </c>
      <c r="H781" s="56">
        <v>0</v>
      </c>
      <c r="I781" s="56">
        <v>0</v>
      </c>
      <c r="J781" s="56">
        <v>0</v>
      </c>
      <c r="K781" s="56">
        <v>0</v>
      </c>
      <c r="L781" s="56">
        <v>0</v>
      </c>
      <c r="M781" s="56">
        <v>0</v>
      </c>
      <c r="N781" s="56">
        <v>0</v>
      </c>
      <c r="O781" s="56">
        <v>0</v>
      </c>
      <c r="P781" s="76"/>
      <c r="Q781" s="76"/>
      <c r="R781" s="11"/>
    </row>
    <row r="782" spans="1:18" ht="12.75">
      <c r="A782" s="120"/>
      <c r="B782" s="99"/>
      <c r="C782" s="59"/>
      <c r="D782" s="8"/>
      <c r="E782" s="55" t="s">
        <v>12</v>
      </c>
      <c r="F782" s="56">
        <f t="shared" si="211"/>
        <v>0</v>
      </c>
      <c r="G782" s="56">
        <f t="shared" si="212"/>
        <v>0</v>
      </c>
      <c r="H782" s="56">
        <v>0</v>
      </c>
      <c r="I782" s="56">
        <v>0</v>
      </c>
      <c r="J782" s="56">
        <v>0</v>
      </c>
      <c r="K782" s="56">
        <v>0</v>
      </c>
      <c r="L782" s="56">
        <v>0</v>
      </c>
      <c r="M782" s="56">
        <v>0</v>
      </c>
      <c r="N782" s="56">
        <v>0</v>
      </c>
      <c r="O782" s="56">
        <v>0</v>
      </c>
      <c r="P782" s="76"/>
      <c r="Q782" s="76"/>
      <c r="R782" s="11"/>
    </row>
    <row r="783" spans="1:18" ht="12.75">
      <c r="A783" s="120"/>
      <c r="B783" s="99"/>
      <c r="C783" s="59"/>
      <c r="D783" s="8"/>
      <c r="E783" s="55" t="s">
        <v>13</v>
      </c>
      <c r="F783" s="56">
        <f t="shared" si="211"/>
        <v>0</v>
      </c>
      <c r="G783" s="56">
        <f t="shared" si="212"/>
        <v>0</v>
      </c>
      <c r="H783" s="56">
        <v>0</v>
      </c>
      <c r="I783" s="56">
        <v>0</v>
      </c>
      <c r="J783" s="56">
        <v>0</v>
      </c>
      <c r="K783" s="56">
        <v>0</v>
      </c>
      <c r="L783" s="56">
        <v>0</v>
      </c>
      <c r="M783" s="56">
        <v>0</v>
      </c>
      <c r="N783" s="56">
        <v>0</v>
      </c>
      <c r="O783" s="56">
        <v>0</v>
      </c>
      <c r="P783" s="76"/>
      <c r="Q783" s="76"/>
      <c r="R783" s="11"/>
    </row>
    <row r="784" spans="1:18" ht="12.75">
      <c r="A784" s="120"/>
      <c r="B784" s="99"/>
      <c r="C784" s="59"/>
      <c r="D784" s="8"/>
      <c r="E784" s="55" t="s">
        <v>16</v>
      </c>
      <c r="F784" s="56">
        <f t="shared" si="211"/>
        <v>0</v>
      </c>
      <c r="G784" s="56">
        <f t="shared" si="212"/>
        <v>0</v>
      </c>
      <c r="H784" s="56">
        <v>0</v>
      </c>
      <c r="I784" s="56"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0</v>
      </c>
      <c r="O784" s="56">
        <v>0</v>
      </c>
      <c r="P784" s="76"/>
      <c r="Q784" s="76"/>
      <c r="R784" s="11"/>
    </row>
    <row r="785" spans="1:18" ht="12.75">
      <c r="A785" s="120"/>
      <c r="B785" s="99"/>
      <c r="C785" s="59"/>
      <c r="D785" s="8"/>
      <c r="E785" s="55" t="s">
        <v>17</v>
      </c>
      <c r="F785" s="56">
        <f t="shared" si="211"/>
        <v>0</v>
      </c>
      <c r="G785" s="56">
        <f t="shared" si="212"/>
        <v>0</v>
      </c>
      <c r="H785" s="56">
        <v>0</v>
      </c>
      <c r="I785" s="56">
        <v>0</v>
      </c>
      <c r="J785" s="56">
        <v>0</v>
      </c>
      <c r="K785" s="56">
        <v>0</v>
      </c>
      <c r="L785" s="56">
        <v>0</v>
      </c>
      <c r="M785" s="56">
        <v>0</v>
      </c>
      <c r="N785" s="56">
        <v>0</v>
      </c>
      <c r="O785" s="56">
        <v>0</v>
      </c>
      <c r="P785" s="76"/>
      <c r="Q785" s="76"/>
      <c r="R785" s="11"/>
    </row>
    <row r="786" spans="1:18" ht="12.75">
      <c r="A786" s="120"/>
      <c r="B786" s="99"/>
      <c r="C786" s="59"/>
      <c r="D786" s="8"/>
      <c r="E786" s="55" t="s">
        <v>63</v>
      </c>
      <c r="F786" s="56">
        <f t="shared" si="211"/>
        <v>0</v>
      </c>
      <c r="G786" s="56">
        <f t="shared" si="212"/>
        <v>0</v>
      </c>
      <c r="H786" s="56">
        <v>0</v>
      </c>
      <c r="I786" s="56">
        <v>0</v>
      </c>
      <c r="J786" s="56">
        <v>0</v>
      </c>
      <c r="K786" s="56">
        <v>0</v>
      </c>
      <c r="L786" s="56">
        <v>0</v>
      </c>
      <c r="M786" s="56">
        <v>0</v>
      </c>
      <c r="N786" s="56">
        <v>0</v>
      </c>
      <c r="O786" s="56">
        <v>0</v>
      </c>
      <c r="P786" s="76"/>
      <c r="Q786" s="76"/>
      <c r="R786" s="11"/>
    </row>
    <row r="787" spans="1:18" ht="12.75">
      <c r="A787" s="120"/>
      <c r="B787" s="99"/>
      <c r="C787" s="59"/>
      <c r="D787" s="8"/>
      <c r="E787" s="55" t="s">
        <v>112</v>
      </c>
      <c r="F787" s="56">
        <f t="shared" si="211"/>
        <v>0</v>
      </c>
      <c r="G787" s="56">
        <f t="shared" si="212"/>
        <v>0</v>
      </c>
      <c r="H787" s="56">
        <v>0</v>
      </c>
      <c r="I787" s="56">
        <v>0</v>
      </c>
      <c r="J787" s="56">
        <v>0</v>
      </c>
      <c r="K787" s="56">
        <v>0</v>
      </c>
      <c r="L787" s="56">
        <v>0</v>
      </c>
      <c r="M787" s="56">
        <v>0</v>
      </c>
      <c r="N787" s="56">
        <v>0</v>
      </c>
      <c r="O787" s="56">
        <v>0</v>
      </c>
      <c r="P787" s="76"/>
      <c r="Q787" s="76"/>
      <c r="R787" s="11"/>
    </row>
    <row r="788" spans="1:18" ht="12.75">
      <c r="A788" s="120"/>
      <c r="B788" s="99"/>
      <c r="C788" s="59"/>
      <c r="D788" s="8"/>
      <c r="E788" s="55" t="s">
        <v>113</v>
      </c>
      <c r="F788" s="56">
        <f t="shared" si="211"/>
        <v>0</v>
      </c>
      <c r="G788" s="56">
        <f t="shared" si="212"/>
        <v>0</v>
      </c>
      <c r="H788" s="56">
        <v>0</v>
      </c>
      <c r="I788" s="56">
        <v>0</v>
      </c>
      <c r="J788" s="56">
        <v>0</v>
      </c>
      <c r="K788" s="56">
        <v>0</v>
      </c>
      <c r="L788" s="56">
        <v>0</v>
      </c>
      <c r="M788" s="56">
        <v>0</v>
      </c>
      <c r="N788" s="56">
        <v>0</v>
      </c>
      <c r="O788" s="56">
        <v>0</v>
      </c>
      <c r="P788" s="76"/>
      <c r="Q788" s="76"/>
      <c r="R788" s="11"/>
    </row>
    <row r="789" spans="1:18" ht="12.75">
      <c r="A789" s="120"/>
      <c r="B789" s="99"/>
      <c r="C789" s="59"/>
      <c r="D789" s="8"/>
      <c r="E789" s="55" t="s">
        <v>114</v>
      </c>
      <c r="F789" s="56">
        <f t="shared" si="211"/>
        <v>0</v>
      </c>
      <c r="G789" s="56">
        <f t="shared" si="212"/>
        <v>0</v>
      </c>
      <c r="H789" s="56">
        <v>0</v>
      </c>
      <c r="I789" s="56">
        <v>0</v>
      </c>
      <c r="J789" s="56">
        <v>0</v>
      </c>
      <c r="K789" s="56">
        <v>0</v>
      </c>
      <c r="L789" s="56">
        <v>0</v>
      </c>
      <c r="M789" s="56">
        <v>0</v>
      </c>
      <c r="N789" s="56">
        <v>0</v>
      </c>
      <c r="O789" s="56">
        <v>0</v>
      </c>
      <c r="P789" s="76"/>
      <c r="Q789" s="76"/>
      <c r="R789" s="11"/>
    </row>
    <row r="790" spans="1:18" ht="12.75">
      <c r="A790" s="120"/>
      <c r="B790" s="99"/>
      <c r="C790" s="59"/>
      <c r="D790" s="8"/>
      <c r="E790" s="55" t="s">
        <v>115</v>
      </c>
      <c r="F790" s="56">
        <f t="shared" si="211"/>
        <v>0</v>
      </c>
      <c r="G790" s="56">
        <f t="shared" si="212"/>
        <v>0</v>
      </c>
      <c r="H790" s="56">
        <v>0</v>
      </c>
      <c r="I790" s="56">
        <v>0</v>
      </c>
      <c r="J790" s="56">
        <v>0</v>
      </c>
      <c r="K790" s="56">
        <v>0</v>
      </c>
      <c r="L790" s="56">
        <v>0</v>
      </c>
      <c r="M790" s="56">
        <v>0</v>
      </c>
      <c r="N790" s="56">
        <v>0</v>
      </c>
      <c r="O790" s="56">
        <v>0</v>
      </c>
      <c r="P790" s="76"/>
      <c r="Q790" s="76"/>
      <c r="R790" s="11"/>
    </row>
    <row r="791" spans="1:18" ht="12.75">
      <c r="A791" s="120"/>
      <c r="B791" s="100"/>
      <c r="C791" s="59"/>
      <c r="D791" s="8"/>
      <c r="E791" s="55" t="s">
        <v>74</v>
      </c>
      <c r="F791" s="56">
        <f t="shared" si="211"/>
        <v>0</v>
      </c>
      <c r="G791" s="56">
        <f t="shared" si="212"/>
        <v>0</v>
      </c>
      <c r="H791" s="56">
        <v>0</v>
      </c>
      <c r="I791" s="56">
        <v>0</v>
      </c>
      <c r="J791" s="56">
        <v>0</v>
      </c>
      <c r="K791" s="56">
        <v>0</v>
      </c>
      <c r="L791" s="56">
        <v>0</v>
      </c>
      <c r="M791" s="56">
        <v>0</v>
      </c>
      <c r="N791" s="56">
        <v>0</v>
      </c>
      <c r="O791" s="56">
        <v>0</v>
      </c>
      <c r="P791" s="76"/>
      <c r="Q791" s="76"/>
      <c r="R791" s="11"/>
    </row>
    <row r="792" spans="1:17" ht="12.75">
      <c r="A792" s="80"/>
      <c r="B792" s="73" t="s">
        <v>43</v>
      </c>
      <c r="C792" s="73"/>
      <c r="D792" s="8"/>
      <c r="E792" s="46" t="s">
        <v>10</v>
      </c>
      <c r="F792" s="10">
        <f>SUM(F793:F803)</f>
        <v>159675.8</v>
      </c>
      <c r="G792" s="10">
        <f aca="true" t="shared" si="213" ref="G792:O792">SUM(G793:G803)</f>
        <v>43781.799999999996</v>
      </c>
      <c r="H792" s="10">
        <f t="shared" si="213"/>
        <v>149605.89999999997</v>
      </c>
      <c r="I792" s="10">
        <f t="shared" si="213"/>
        <v>34234.9</v>
      </c>
      <c r="J792" s="10">
        <f t="shared" si="213"/>
        <v>0</v>
      </c>
      <c r="K792" s="10">
        <f t="shared" si="213"/>
        <v>0</v>
      </c>
      <c r="L792" s="10">
        <f t="shared" si="213"/>
        <v>10069.9</v>
      </c>
      <c r="M792" s="10">
        <f t="shared" si="213"/>
        <v>9546.9</v>
      </c>
      <c r="N792" s="10">
        <f t="shared" si="213"/>
        <v>0</v>
      </c>
      <c r="O792" s="10">
        <f t="shared" si="213"/>
        <v>0</v>
      </c>
      <c r="P792" s="67"/>
      <c r="Q792" s="121"/>
    </row>
    <row r="793" spans="1:18" ht="12.75">
      <c r="A793" s="81"/>
      <c r="B793" s="74"/>
      <c r="C793" s="74"/>
      <c r="D793" s="8"/>
      <c r="E793" s="47" t="s">
        <v>15</v>
      </c>
      <c r="F793" s="13">
        <f>F348+F372+F360+F384+F396+F408+F420+F432+F589+F444+F456+F468+F613+F480+F492+F504+F517+F529+F541+F577+F565+F553+F733+F721+F709+F697+F685+F673+F661+F649+F637+F625+F601+F757</f>
        <v>10953</v>
      </c>
      <c r="G793" s="13">
        <f aca="true" t="shared" si="214" ref="G793:O793">G348+G372+G360+G384+G396+G408+G420+G432+G589+G444+G456+G468+G613+G480+G492+G504+G517+G529+G541+G577+G565+G553+G733+G721+G709+G697+G685+G673+G661+G649+G637+G625+G601+G757</f>
        <v>6111.7</v>
      </c>
      <c r="H793" s="13">
        <f t="shared" si="214"/>
        <v>8484.6</v>
      </c>
      <c r="I793" s="13">
        <f t="shared" si="214"/>
        <v>3643.2999999999997</v>
      </c>
      <c r="J793" s="13">
        <f t="shared" si="214"/>
        <v>0</v>
      </c>
      <c r="K793" s="13">
        <f t="shared" si="214"/>
        <v>0</v>
      </c>
      <c r="L793" s="13">
        <f t="shared" si="214"/>
        <v>2468.4</v>
      </c>
      <c r="M793" s="13">
        <f t="shared" si="214"/>
        <v>2468.4</v>
      </c>
      <c r="N793" s="13">
        <f t="shared" si="214"/>
        <v>0</v>
      </c>
      <c r="O793" s="13">
        <f t="shared" si="214"/>
        <v>0</v>
      </c>
      <c r="P793" s="69"/>
      <c r="Q793" s="122"/>
      <c r="R793" s="6">
        <f>I353+I594</f>
        <v>3443.9</v>
      </c>
    </row>
    <row r="794" spans="1:17" ht="12.75">
      <c r="A794" s="81"/>
      <c r="B794" s="74"/>
      <c r="C794" s="74"/>
      <c r="D794" s="8"/>
      <c r="E794" s="47" t="s">
        <v>12</v>
      </c>
      <c r="F794" s="13">
        <f>F349+F373+F361+F385+F397+F409+F421+F433+F590+F445+F457+F469+F614+F481+F493+F505+F518+F530+F542+F578+F566+F554+F734+F722+F710+F698+F686+F674+F662+F650+F638+F626+F602+F758</f>
        <v>19210.300000000003</v>
      </c>
      <c r="G794" s="13">
        <f aca="true" t="shared" si="215" ref="G794:O794">G349+G373+G361+G385+G397+G409+G421+G433+G590+G445+G457+G469+G614+G481+G493+G505+G518+G530+G542+G578+G566+G554+G734+G722+G710+G698+G686+G674+G662+G650+G638+G626+G602+G758</f>
        <v>8159.1</v>
      </c>
      <c r="H794" s="13">
        <f t="shared" si="215"/>
        <v>15538.900000000001</v>
      </c>
      <c r="I794" s="13">
        <f t="shared" si="215"/>
        <v>4487.7</v>
      </c>
      <c r="J794" s="13">
        <f t="shared" si="215"/>
        <v>0</v>
      </c>
      <c r="K794" s="13">
        <f t="shared" si="215"/>
        <v>0</v>
      </c>
      <c r="L794" s="13">
        <f t="shared" si="215"/>
        <v>3671.4</v>
      </c>
      <c r="M794" s="13">
        <f t="shared" si="215"/>
        <v>3671.4</v>
      </c>
      <c r="N794" s="13">
        <f t="shared" si="215"/>
        <v>0</v>
      </c>
      <c r="O794" s="13">
        <f t="shared" si="215"/>
        <v>0</v>
      </c>
      <c r="P794" s="69"/>
      <c r="Q794" s="122"/>
    </row>
    <row r="795" spans="1:17" ht="12.75">
      <c r="A795" s="81"/>
      <c r="B795" s="74"/>
      <c r="C795" s="74"/>
      <c r="D795" s="8"/>
      <c r="E795" s="47" t="s">
        <v>13</v>
      </c>
      <c r="F795" s="13">
        <f>F350+F374+F362+F386+F398+F410+F422+F434+F591+F446+F458+F470+F615+F482+F494+F506+F519+F531+F543+F579+F567+F555+F735+F723+F711+F699+F687+F675+F663+F651+F639+F627+F603+F759</f>
        <v>21131.2</v>
      </c>
      <c r="G795" s="13">
        <f aca="true" t="shared" si="216" ref="G795:O795">G350+G374+G362+G386+G398+G410+G422+G434+G591+G446+G458+G470+G615+G482+G494+G506+G519+G531+G543+G579+G567+G555+G735+G723+G711+G699+G687+G675+G663+G651+G639+G627+G603+G759</f>
        <v>6362.8</v>
      </c>
      <c r="H795" s="13">
        <f t="shared" si="216"/>
        <v>17724.1</v>
      </c>
      <c r="I795" s="13">
        <f t="shared" si="216"/>
        <v>2955.6999999999994</v>
      </c>
      <c r="J795" s="13">
        <f t="shared" si="216"/>
        <v>0</v>
      </c>
      <c r="K795" s="13">
        <f t="shared" si="216"/>
        <v>0</v>
      </c>
      <c r="L795" s="13">
        <f t="shared" si="216"/>
        <v>3407.1</v>
      </c>
      <c r="M795" s="13">
        <f t="shared" si="216"/>
        <v>3407.1</v>
      </c>
      <c r="N795" s="13">
        <f t="shared" si="216"/>
        <v>0</v>
      </c>
      <c r="O795" s="13">
        <f t="shared" si="216"/>
        <v>0</v>
      </c>
      <c r="P795" s="69"/>
      <c r="Q795" s="122"/>
    </row>
    <row r="796" spans="1:17" ht="12.75">
      <c r="A796" s="81"/>
      <c r="B796" s="74"/>
      <c r="C796" s="74"/>
      <c r="D796" s="8"/>
      <c r="E796" s="47" t="s">
        <v>16</v>
      </c>
      <c r="F796" s="13">
        <f>F351+F375+F363+F387+F399+F411+F423+F435+F592+F447+F459+F471+F616+F483+F495+F507+F520+F532+F544+F580+F568+F556+F736+F724+F712+F700+F688+F676+F664+F652+F640+F628+F604+F760</f>
        <v>19267.199999999997</v>
      </c>
      <c r="G796" s="13">
        <f aca="true" t="shared" si="217" ref="G796:O796">G351+G375+G363+G387+G399+G411+G423+G435+G592+G447+G459+G471+G616+G483+G495+G507+G520+G532+G544+G580+G568+G556+G736+G724+G712+G700+G688+G676+G664+G652+G640+G628+G604+G760</f>
        <v>4026</v>
      </c>
      <c r="H796" s="13">
        <f t="shared" si="217"/>
        <v>18744.199999999997</v>
      </c>
      <c r="I796" s="13">
        <f t="shared" si="217"/>
        <v>4026</v>
      </c>
      <c r="J796" s="13">
        <f t="shared" si="217"/>
        <v>0</v>
      </c>
      <c r="K796" s="13">
        <f t="shared" si="217"/>
        <v>0</v>
      </c>
      <c r="L796" s="13">
        <f t="shared" si="217"/>
        <v>523</v>
      </c>
      <c r="M796" s="13">
        <f t="shared" si="217"/>
        <v>0</v>
      </c>
      <c r="N796" s="13">
        <f t="shared" si="217"/>
        <v>0</v>
      </c>
      <c r="O796" s="13">
        <f t="shared" si="217"/>
        <v>0</v>
      </c>
      <c r="P796" s="69"/>
      <c r="Q796" s="122"/>
    </row>
    <row r="797" spans="1:17" ht="12.75">
      <c r="A797" s="81"/>
      <c r="B797" s="74"/>
      <c r="C797" s="74"/>
      <c r="D797" s="8"/>
      <c r="E797" s="47" t="s">
        <v>17</v>
      </c>
      <c r="F797" s="13">
        <f>F352+F376+F364+F388+F400+F412+F424+F436+F593+F448+F460+F472+F617+F484+F496+F508+F521+F533+F545+F581+F569+F557+F737+F725+F713+F701+F689+F677+F665+F653+F641+F629+F605+F761</f>
        <v>25675</v>
      </c>
      <c r="G797" s="13">
        <f aca="true" t="shared" si="218" ref="G797:O797">G352+G376+G364+G388+G400+G412+G424+G436+G593+G448+G460+G472+G617+G484+G496+G508+G521+G533+G545+G581+G569+G557+G737+G725+G713+G701+G689+G677+G665+G653+G641+G629+G605+G761</f>
        <v>6552.1</v>
      </c>
      <c r="H797" s="13">
        <f t="shared" si="218"/>
        <v>25675</v>
      </c>
      <c r="I797" s="13">
        <f t="shared" si="218"/>
        <v>6552.1</v>
      </c>
      <c r="J797" s="13">
        <f t="shared" si="218"/>
        <v>0</v>
      </c>
      <c r="K797" s="13">
        <f t="shared" si="218"/>
        <v>0</v>
      </c>
      <c r="L797" s="13">
        <f t="shared" si="218"/>
        <v>0</v>
      </c>
      <c r="M797" s="13">
        <f t="shared" si="218"/>
        <v>0</v>
      </c>
      <c r="N797" s="13">
        <f t="shared" si="218"/>
        <v>0</v>
      </c>
      <c r="O797" s="13">
        <f t="shared" si="218"/>
        <v>0</v>
      </c>
      <c r="P797" s="69"/>
      <c r="Q797" s="122"/>
    </row>
    <row r="798" spans="1:17" ht="12.75">
      <c r="A798" s="81"/>
      <c r="B798" s="74"/>
      <c r="C798" s="74"/>
      <c r="D798" s="8"/>
      <c r="E798" s="12" t="s">
        <v>63</v>
      </c>
      <c r="F798" s="13">
        <f aca="true" t="shared" si="219" ref="F798:O803">F353+F377+F365+F389+F401+F413+F425+F437+F594+F449+F461+F473+F618+F485+F497+F509+F522+F534+F546+F582+F570+F558+F738+F726+F714+F702+F690+F678+F666+F654+F642+F630+F606</f>
        <v>17441.4</v>
      </c>
      <c r="G798" s="13">
        <f t="shared" si="219"/>
        <v>3443.9</v>
      </c>
      <c r="H798" s="13">
        <f t="shared" si="219"/>
        <v>17441.4</v>
      </c>
      <c r="I798" s="13">
        <f t="shared" si="219"/>
        <v>3443.9</v>
      </c>
      <c r="J798" s="13">
        <f t="shared" si="219"/>
        <v>0</v>
      </c>
      <c r="K798" s="13">
        <f t="shared" si="219"/>
        <v>0</v>
      </c>
      <c r="L798" s="13">
        <f t="shared" si="219"/>
        <v>0</v>
      </c>
      <c r="M798" s="13">
        <f t="shared" si="219"/>
        <v>0</v>
      </c>
      <c r="N798" s="13">
        <f t="shared" si="219"/>
        <v>0</v>
      </c>
      <c r="O798" s="13">
        <f t="shared" si="219"/>
        <v>0</v>
      </c>
      <c r="P798" s="69"/>
      <c r="Q798" s="122"/>
    </row>
    <row r="799" spans="1:17" ht="12.75">
      <c r="A799" s="81"/>
      <c r="B799" s="74"/>
      <c r="C799" s="74"/>
      <c r="D799" s="12"/>
      <c r="E799" s="47" t="s">
        <v>112</v>
      </c>
      <c r="F799" s="13">
        <f>H799+J799+L799+N799</f>
        <v>40402.2</v>
      </c>
      <c r="G799" s="13">
        <f aca="true" t="shared" si="220" ref="G799:O799">G775+G787+G354+G378+G366+G390+G402+G414+G426+G438+G595+G450+G462+G474+G619+G486+G498+G510+G523+G535+G547+G583+G571+G559+G739+G727+G715+G703+G691+G679+G667+G655+G643+G631+G607+G751+G763</f>
        <v>4563.1</v>
      </c>
      <c r="H799" s="13">
        <v>40402.2</v>
      </c>
      <c r="I799" s="13">
        <f t="shared" si="220"/>
        <v>4563.1</v>
      </c>
      <c r="J799" s="13">
        <f t="shared" si="220"/>
        <v>0</v>
      </c>
      <c r="K799" s="13">
        <f t="shared" si="220"/>
        <v>0</v>
      </c>
      <c r="L799" s="13">
        <f t="shared" si="220"/>
        <v>0</v>
      </c>
      <c r="M799" s="13">
        <f t="shared" si="220"/>
        <v>0</v>
      </c>
      <c r="N799" s="13">
        <f t="shared" si="220"/>
        <v>0</v>
      </c>
      <c r="O799" s="13">
        <f t="shared" si="220"/>
        <v>0</v>
      </c>
      <c r="P799" s="69"/>
      <c r="Q799" s="122"/>
    </row>
    <row r="800" spans="1:17" ht="12.75">
      <c r="A800" s="81"/>
      <c r="B800" s="74"/>
      <c r="C800" s="74"/>
      <c r="D800" s="12"/>
      <c r="E800" s="47" t="s">
        <v>113</v>
      </c>
      <c r="F800" s="13">
        <f t="shared" si="219"/>
        <v>5595.5</v>
      </c>
      <c r="G800" s="13">
        <f t="shared" si="219"/>
        <v>4563.1</v>
      </c>
      <c r="H800" s="13">
        <f>H355+H367+H379+H391+H403+H415+H427+H439+H451+H463+H475+H487+H499+H511+H524+H536+H548+H560+H572+H584+H596+H608+H620+H644+H656+H668+H680+H692+H704+H716+H728+H740+H752+H764+H776+H788</f>
        <v>5595.5</v>
      </c>
      <c r="I800" s="13">
        <f t="shared" si="219"/>
        <v>4563.1</v>
      </c>
      <c r="J800" s="13">
        <f t="shared" si="219"/>
        <v>0</v>
      </c>
      <c r="K800" s="13">
        <f t="shared" si="219"/>
        <v>0</v>
      </c>
      <c r="L800" s="13">
        <f t="shared" si="219"/>
        <v>0</v>
      </c>
      <c r="M800" s="13">
        <f t="shared" si="219"/>
        <v>0</v>
      </c>
      <c r="N800" s="13">
        <f t="shared" si="219"/>
        <v>0</v>
      </c>
      <c r="O800" s="13">
        <f t="shared" si="219"/>
        <v>0</v>
      </c>
      <c r="P800" s="69"/>
      <c r="Q800" s="122"/>
    </row>
    <row r="801" spans="1:17" ht="12.75">
      <c r="A801" s="81"/>
      <c r="B801" s="74"/>
      <c r="C801" s="74"/>
      <c r="D801" s="12"/>
      <c r="E801" s="47" t="s">
        <v>114</v>
      </c>
      <c r="F801" s="13">
        <f t="shared" si="219"/>
        <v>0</v>
      </c>
      <c r="G801" s="13">
        <f t="shared" si="219"/>
        <v>0</v>
      </c>
      <c r="H801" s="13">
        <f>H356+H368+H380+H392+H404+H416+H428+H440+H452+H464+H476+H488+H500+H512+H525+H537+H549+H561+H573+H585+H597+H609+H621+H645+H657+H669+H681+H693+H705+H717+H729+H741+H753+H765+H777+H789</f>
        <v>0</v>
      </c>
      <c r="I801" s="13">
        <f t="shared" si="219"/>
        <v>0</v>
      </c>
      <c r="J801" s="13">
        <f t="shared" si="219"/>
        <v>0</v>
      </c>
      <c r="K801" s="13">
        <f t="shared" si="219"/>
        <v>0</v>
      </c>
      <c r="L801" s="13">
        <f t="shared" si="219"/>
        <v>0</v>
      </c>
      <c r="M801" s="13">
        <f t="shared" si="219"/>
        <v>0</v>
      </c>
      <c r="N801" s="13">
        <f t="shared" si="219"/>
        <v>0</v>
      </c>
      <c r="O801" s="13">
        <f t="shared" si="219"/>
        <v>0</v>
      </c>
      <c r="P801" s="69"/>
      <c r="Q801" s="122"/>
    </row>
    <row r="802" spans="1:17" ht="12.75">
      <c r="A802" s="81"/>
      <c r="B802" s="74"/>
      <c r="C802" s="74"/>
      <c r="D802" s="12"/>
      <c r="E802" s="12" t="s">
        <v>115</v>
      </c>
      <c r="F802" s="13">
        <f t="shared" si="219"/>
        <v>0</v>
      </c>
      <c r="G802" s="13">
        <f t="shared" si="219"/>
        <v>0</v>
      </c>
      <c r="H802" s="13">
        <f>H357+H369+H381+H393+H405+H417+H429+H441+H453+H465+H477+H489+H501+H513+H526+H538+H550+H562+H574+H586+H598+H610+H622+H646+H658+H670+H682+H694+H706+H718+H730+H742+H754+H766+H778+H790</f>
        <v>0</v>
      </c>
      <c r="I802" s="13">
        <f t="shared" si="219"/>
        <v>0</v>
      </c>
      <c r="J802" s="13">
        <f t="shared" si="219"/>
        <v>0</v>
      </c>
      <c r="K802" s="13">
        <f t="shared" si="219"/>
        <v>0</v>
      </c>
      <c r="L802" s="13">
        <f t="shared" si="219"/>
        <v>0</v>
      </c>
      <c r="M802" s="13">
        <f t="shared" si="219"/>
        <v>0</v>
      </c>
      <c r="N802" s="13">
        <f t="shared" si="219"/>
        <v>0</v>
      </c>
      <c r="O802" s="13">
        <f t="shared" si="219"/>
        <v>0</v>
      </c>
      <c r="P802" s="69"/>
      <c r="Q802" s="122"/>
    </row>
    <row r="803" spans="1:17" ht="12.75">
      <c r="A803" s="82"/>
      <c r="B803" s="75"/>
      <c r="C803" s="75"/>
      <c r="D803" s="12"/>
      <c r="E803" s="47" t="s">
        <v>74</v>
      </c>
      <c r="F803" s="13">
        <f t="shared" si="219"/>
        <v>0</v>
      </c>
      <c r="G803" s="13">
        <f t="shared" si="219"/>
        <v>0</v>
      </c>
      <c r="H803" s="13">
        <f>H358+H370+H382+H394+H406+H418+H430+H442+H454+H466+H478+H490+H502+H514+H527+H539+H551+H563+H575+H587+H599+H611+H623+H647+H659+H671+H683+H695+H707+H719+H731+H743+H755+H767+H779+H791</f>
        <v>0</v>
      </c>
      <c r="I803" s="13">
        <f t="shared" si="219"/>
        <v>0</v>
      </c>
      <c r="J803" s="13">
        <f t="shared" si="219"/>
        <v>0</v>
      </c>
      <c r="K803" s="13">
        <f t="shared" si="219"/>
        <v>0</v>
      </c>
      <c r="L803" s="13">
        <f t="shared" si="219"/>
        <v>0</v>
      </c>
      <c r="M803" s="13">
        <f t="shared" si="219"/>
        <v>0</v>
      </c>
      <c r="N803" s="13">
        <f t="shared" si="219"/>
        <v>0</v>
      </c>
      <c r="O803" s="13">
        <f t="shared" si="219"/>
        <v>0</v>
      </c>
      <c r="P803" s="71"/>
      <c r="Q803" s="123"/>
    </row>
    <row r="804" spans="1:17" ht="12.75">
      <c r="A804" s="134"/>
      <c r="B804" s="131" t="s">
        <v>11</v>
      </c>
      <c r="C804" s="121"/>
      <c r="D804" s="12"/>
      <c r="E804" s="10" t="s">
        <v>10</v>
      </c>
      <c r="F804" s="10">
        <f>SUM(F805:F815)</f>
        <v>1258061.344</v>
      </c>
      <c r="G804" s="10">
        <f aca="true" t="shared" si="221" ref="G804:O804">SUM(G805:G815)</f>
        <v>624515.04393</v>
      </c>
      <c r="H804" s="10">
        <f t="shared" si="221"/>
        <v>1240161.544</v>
      </c>
      <c r="I804" s="10">
        <f t="shared" si="221"/>
        <v>600794.2740000001</v>
      </c>
      <c r="J804" s="10">
        <f t="shared" si="221"/>
        <v>0</v>
      </c>
      <c r="K804" s="10">
        <f t="shared" si="221"/>
        <v>0</v>
      </c>
      <c r="L804" s="10">
        <f t="shared" si="221"/>
        <v>17899.8</v>
      </c>
      <c r="M804" s="10">
        <f t="shared" si="221"/>
        <v>17376.8</v>
      </c>
      <c r="N804" s="10">
        <f t="shared" si="221"/>
        <v>0</v>
      </c>
      <c r="O804" s="10">
        <f t="shared" si="221"/>
        <v>0</v>
      </c>
      <c r="P804" s="124"/>
      <c r="Q804" s="125"/>
    </row>
    <row r="805" spans="1:17" ht="12.75">
      <c r="A805" s="135"/>
      <c r="B805" s="132"/>
      <c r="C805" s="122"/>
      <c r="D805" s="12"/>
      <c r="E805" s="51" t="s">
        <v>15</v>
      </c>
      <c r="F805" s="13">
        <v>118075</v>
      </c>
      <c r="G805" s="13">
        <v>43029.3</v>
      </c>
      <c r="H805" s="13">
        <v>112606.6</v>
      </c>
      <c r="I805" s="13">
        <v>37560.899999999994</v>
      </c>
      <c r="J805" s="13">
        <v>0</v>
      </c>
      <c r="K805" s="13">
        <v>0</v>
      </c>
      <c r="L805" s="13">
        <v>5468.4</v>
      </c>
      <c r="M805" s="13">
        <v>5468.4</v>
      </c>
      <c r="N805" s="13">
        <v>0</v>
      </c>
      <c r="O805" s="13">
        <v>0</v>
      </c>
      <c r="P805" s="126"/>
      <c r="Q805" s="127"/>
    </row>
    <row r="806" spans="1:17" ht="12.75">
      <c r="A806" s="135"/>
      <c r="B806" s="132"/>
      <c r="C806" s="122"/>
      <c r="D806" s="12"/>
      <c r="E806" s="51" t="s">
        <v>12</v>
      </c>
      <c r="F806" s="13">
        <v>136941.90000000002</v>
      </c>
      <c r="G806" s="13">
        <v>59297.799999999996</v>
      </c>
      <c r="H806" s="13">
        <v>133270.5</v>
      </c>
      <c r="I806" s="13">
        <v>55626.399999999994</v>
      </c>
      <c r="J806" s="13">
        <v>0</v>
      </c>
      <c r="K806" s="13">
        <v>0</v>
      </c>
      <c r="L806" s="13">
        <v>3671.4</v>
      </c>
      <c r="M806" s="13">
        <v>3671.4</v>
      </c>
      <c r="N806" s="13">
        <v>0</v>
      </c>
      <c r="O806" s="13">
        <v>0</v>
      </c>
      <c r="P806" s="126"/>
      <c r="Q806" s="127"/>
    </row>
    <row r="807" spans="1:17" ht="12.75">
      <c r="A807" s="135"/>
      <c r="B807" s="132"/>
      <c r="C807" s="122"/>
      <c r="D807" s="12"/>
      <c r="E807" s="51" t="s">
        <v>13</v>
      </c>
      <c r="F807" s="13">
        <v>141425.6</v>
      </c>
      <c r="G807" s="13">
        <v>47717.8</v>
      </c>
      <c r="H807" s="13">
        <v>138018.5</v>
      </c>
      <c r="I807" s="13">
        <v>44310.7</v>
      </c>
      <c r="J807" s="13">
        <v>0</v>
      </c>
      <c r="K807" s="13">
        <v>0</v>
      </c>
      <c r="L807" s="13">
        <v>3407.1</v>
      </c>
      <c r="M807" s="13">
        <v>3407.1</v>
      </c>
      <c r="N807" s="13">
        <v>0</v>
      </c>
      <c r="O807" s="13">
        <v>0</v>
      </c>
      <c r="P807" s="126"/>
      <c r="Q807" s="127"/>
    </row>
    <row r="808" spans="1:17" ht="12.75">
      <c r="A808" s="135"/>
      <c r="B808" s="132"/>
      <c r="C808" s="122"/>
      <c r="D808" s="12"/>
      <c r="E808" s="51" t="s">
        <v>16</v>
      </c>
      <c r="F808" s="13">
        <v>134147.4</v>
      </c>
      <c r="G808" s="13">
        <v>60346.7</v>
      </c>
      <c r="H808" s="13">
        <v>133624.4</v>
      </c>
      <c r="I808" s="13">
        <v>60346.7</v>
      </c>
      <c r="J808" s="13">
        <v>0</v>
      </c>
      <c r="K808" s="13">
        <v>0</v>
      </c>
      <c r="L808" s="13">
        <v>523</v>
      </c>
      <c r="M808" s="13">
        <v>0</v>
      </c>
      <c r="N808" s="13">
        <v>0</v>
      </c>
      <c r="O808" s="13">
        <v>0</v>
      </c>
      <c r="P808" s="126"/>
      <c r="Q808" s="127"/>
    </row>
    <row r="809" spans="1:17" ht="12.75">
      <c r="A809" s="135"/>
      <c r="B809" s="132"/>
      <c r="C809" s="122"/>
      <c r="D809" s="12"/>
      <c r="E809" s="51" t="s">
        <v>17</v>
      </c>
      <c r="F809" s="13">
        <v>142954.5</v>
      </c>
      <c r="G809" s="13">
        <v>76889</v>
      </c>
      <c r="H809" s="13">
        <v>138124.6</v>
      </c>
      <c r="I809" s="13">
        <v>72059.1</v>
      </c>
      <c r="J809" s="13">
        <v>0</v>
      </c>
      <c r="K809" s="13">
        <v>0</v>
      </c>
      <c r="L809" s="13">
        <v>4829.9</v>
      </c>
      <c r="M809" s="13">
        <v>4829.9</v>
      </c>
      <c r="N809" s="13">
        <v>0</v>
      </c>
      <c r="O809" s="13">
        <v>0</v>
      </c>
      <c r="P809" s="126"/>
      <c r="Q809" s="127"/>
    </row>
    <row r="810" spans="1:17" ht="12.75">
      <c r="A810" s="135"/>
      <c r="B810" s="132"/>
      <c r="C810" s="122"/>
      <c r="D810" s="12"/>
      <c r="E810" s="10" t="s">
        <v>63</v>
      </c>
      <c r="F810" s="13">
        <f aca="true" t="shared" si="222" ref="F810:O810">F798+F340+F255</f>
        <v>179799.44400000002</v>
      </c>
      <c r="G810" s="13">
        <f t="shared" si="222"/>
        <v>81757.32393</v>
      </c>
      <c r="H810" s="13">
        <f t="shared" si="222"/>
        <v>179799.44400000002</v>
      </c>
      <c r="I810" s="13">
        <f t="shared" si="222"/>
        <v>81757.254</v>
      </c>
      <c r="J810" s="13">
        <f t="shared" si="222"/>
        <v>0</v>
      </c>
      <c r="K810" s="13">
        <f t="shared" si="222"/>
        <v>0</v>
      </c>
      <c r="L810" s="13">
        <f t="shared" si="222"/>
        <v>0</v>
      </c>
      <c r="M810" s="13">
        <f t="shared" si="222"/>
        <v>0</v>
      </c>
      <c r="N810" s="13">
        <f t="shared" si="222"/>
        <v>0</v>
      </c>
      <c r="O810" s="13">
        <f t="shared" si="222"/>
        <v>0</v>
      </c>
      <c r="P810" s="126"/>
      <c r="Q810" s="127"/>
    </row>
    <row r="811" spans="1:19" ht="12.75">
      <c r="A811" s="135"/>
      <c r="B811" s="132"/>
      <c r="C811" s="122"/>
      <c r="D811" s="48"/>
      <c r="E811" s="10" t="s">
        <v>112</v>
      </c>
      <c r="F811" s="13">
        <f aca="true" t="shared" si="223" ref="F811:O811">F799+F341+F256</f>
        <v>184136.3</v>
      </c>
      <c r="G811" s="13">
        <f t="shared" si="223"/>
        <v>93050.82</v>
      </c>
      <c r="H811" s="13">
        <f t="shared" si="223"/>
        <v>184136.3</v>
      </c>
      <c r="I811" s="13">
        <f t="shared" si="223"/>
        <v>93050.82</v>
      </c>
      <c r="J811" s="13">
        <f t="shared" si="223"/>
        <v>0</v>
      </c>
      <c r="K811" s="13">
        <f t="shared" si="223"/>
        <v>0</v>
      </c>
      <c r="L811" s="13">
        <f t="shared" si="223"/>
        <v>0</v>
      </c>
      <c r="M811" s="13">
        <f t="shared" si="223"/>
        <v>0</v>
      </c>
      <c r="N811" s="13">
        <f t="shared" si="223"/>
        <v>0</v>
      </c>
      <c r="O811" s="13">
        <f t="shared" si="223"/>
        <v>0</v>
      </c>
      <c r="P811" s="126"/>
      <c r="Q811" s="127"/>
      <c r="S811" s="6">
        <f>I798+I340+I255</f>
        <v>81757.254</v>
      </c>
    </row>
    <row r="812" spans="1:17" ht="12.75">
      <c r="A812" s="135"/>
      <c r="B812" s="132"/>
      <c r="C812" s="122"/>
      <c r="D812" s="48"/>
      <c r="E812" s="10" t="s">
        <v>113</v>
      </c>
      <c r="F812" s="13">
        <f aca="true" t="shared" si="224" ref="F812:O812">F800+F342+F257</f>
        <v>150581.2</v>
      </c>
      <c r="G812" s="13">
        <f>I812</f>
        <v>92426.3</v>
      </c>
      <c r="H812" s="13">
        <f t="shared" si="224"/>
        <v>150581.2</v>
      </c>
      <c r="I812" s="13">
        <v>92426.3</v>
      </c>
      <c r="J812" s="13">
        <f t="shared" si="224"/>
        <v>0</v>
      </c>
      <c r="K812" s="13">
        <f t="shared" si="224"/>
        <v>0</v>
      </c>
      <c r="L812" s="13">
        <f t="shared" si="224"/>
        <v>0</v>
      </c>
      <c r="M812" s="13">
        <f t="shared" si="224"/>
        <v>0</v>
      </c>
      <c r="N812" s="13">
        <f t="shared" si="224"/>
        <v>0</v>
      </c>
      <c r="O812" s="13">
        <f t="shared" si="224"/>
        <v>0</v>
      </c>
      <c r="P812" s="126"/>
      <c r="Q812" s="127"/>
    </row>
    <row r="813" spans="1:17" ht="12.75">
      <c r="A813" s="135"/>
      <c r="B813" s="132"/>
      <c r="C813" s="122"/>
      <c r="D813" s="48"/>
      <c r="E813" s="10" t="s">
        <v>114</v>
      </c>
      <c r="F813" s="13">
        <f aca="true" t="shared" si="225" ref="F813:O813">F801+F343+F258</f>
        <v>25000</v>
      </c>
      <c r="G813" s="13">
        <f t="shared" si="225"/>
        <v>25000</v>
      </c>
      <c r="H813" s="13">
        <f t="shared" si="225"/>
        <v>25000</v>
      </c>
      <c r="I813" s="13">
        <f t="shared" si="225"/>
        <v>18656.1</v>
      </c>
      <c r="J813" s="13">
        <f t="shared" si="225"/>
        <v>0</v>
      </c>
      <c r="K813" s="13">
        <f t="shared" si="225"/>
        <v>0</v>
      </c>
      <c r="L813" s="13">
        <f t="shared" si="225"/>
        <v>0</v>
      </c>
      <c r="M813" s="13">
        <f t="shared" si="225"/>
        <v>0</v>
      </c>
      <c r="N813" s="13">
        <f t="shared" si="225"/>
        <v>0</v>
      </c>
      <c r="O813" s="13">
        <f t="shared" si="225"/>
        <v>0</v>
      </c>
      <c r="P813" s="126"/>
      <c r="Q813" s="127"/>
    </row>
    <row r="814" spans="1:17" ht="12.75">
      <c r="A814" s="135"/>
      <c r="B814" s="132"/>
      <c r="C814" s="122"/>
      <c r="D814" s="48"/>
      <c r="E814" s="10" t="s">
        <v>115</v>
      </c>
      <c r="F814" s="13">
        <f aca="true" t="shared" si="226" ref="F814:O814">F802+F344+F259</f>
        <v>10000</v>
      </c>
      <c r="G814" s="13">
        <f t="shared" si="226"/>
        <v>10000</v>
      </c>
      <c r="H814" s="13">
        <f t="shared" si="226"/>
        <v>10000</v>
      </c>
      <c r="I814" s="13">
        <f t="shared" si="226"/>
        <v>10000</v>
      </c>
      <c r="J814" s="13">
        <f t="shared" si="226"/>
        <v>0</v>
      </c>
      <c r="K814" s="13">
        <f t="shared" si="226"/>
        <v>0</v>
      </c>
      <c r="L814" s="13">
        <f t="shared" si="226"/>
        <v>0</v>
      </c>
      <c r="M814" s="13">
        <f t="shared" si="226"/>
        <v>0</v>
      </c>
      <c r="N814" s="13">
        <f t="shared" si="226"/>
        <v>0</v>
      </c>
      <c r="O814" s="13">
        <f t="shared" si="226"/>
        <v>0</v>
      </c>
      <c r="P814" s="126"/>
      <c r="Q814" s="127"/>
    </row>
    <row r="815" spans="1:17" ht="12.75">
      <c r="A815" s="136"/>
      <c r="B815" s="133"/>
      <c r="C815" s="123"/>
      <c r="D815" s="48"/>
      <c r="E815" s="10" t="s">
        <v>74</v>
      </c>
      <c r="F815" s="13">
        <f aca="true" t="shared" si="227" ref="F815:O815">F803+F345+F260</f>
        <v>35000</v>
      </c>
      <c r="G815" s="13">
        <f t="shared" si="227"/>
        <v>35000</v>
      </c>
      <c r="H815" s="13">
        <f t="shared" si="227"/>
        <v>35000</v>
      </c>
      <c r="I815" s="13">
        <f t="shared" si="227"/>
        <v>35000</v>
      </c>
      <c r="J815" s="13">
        <f t="shared" si="227"/>
        <v>0</v>
      </c>
      <c r="K815" s="13">
        <f t="shared" si="227"/>
        <v>0</v>
      </c>
      <c r="L815" s="13">
        <f t="shared" si="227"/>
        <v>0</v>
      </c>
      <c r="M815" s="13">
        <f t="shared" si="227"/>
        <v>0</v>
      </c>
      <c r="N815" s="13">
        <f t="shared" si="227"/>
        <v>0</v>
      </c>
      <c r="O815" s="13">
        <f t="shared" si="227"/>
        <v>0</v>
      </c>
      <c r="P815" s="128"/>
      <c r="Q815" s="129"/>
    </row>
    <row r="816" spans="1:17" ht="31.5" customHeight="1">
      <c r="A816" s="130" t="s">
        <v>153</v>
      </c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</row>
    <row r="820" spans="6:9" ht="12.75">
      <c r="F820" s="6"/>
      <c r="G820" s="6"/>
      <c r="I820" s="11"/>
    </row>
    <row r="821" ht="12.75">
      <c r="I821" s="11"/>
    </row>
    <row r="823" spans="6:9" ht="12.75">
      <c r="F823" s="11"/>
      <c r="G823" s="11"/>
      <c r="H823" s="11"/>
      <c r="I823" s="11"/>
    </row>
    <row r="824" spans="5:15" ht="18.75"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5:15" ht="18.75">
      <c r="E825" s="49"/>
      <c r="F825" s="49"/>
      <c r="G825" s="49"/>
      <c r="H825" s="49"/>
      <c r="I825" s="50"/>
      <c r="J825" s="49"/>
      <c r="K825" s="49"/>
      <c r="L825" s="49"/>
      <c r="M825" s="49"/>
      <c r="N825" s="49"/>
      <c r="O825" s="49"/>
    </row>
    <row r="826" spans="5:15" ht="18.75"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5:15" ht="18.75"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5:15" ht="18.75"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5:15" ht="18.75"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</row>
    <row r="831" ht="12.75">
      <c r="B831" s="11"/>
    </row>
    <row r="837" spans="6:8" ht="12.75">
      <c r="F837" s="11"/>
      <c r="H837" s="11"/>
    </row>
    <row r="838" spans="6:8" ht="12.75">
      <c r="F838" s="11"/>
      <c r="H838" s="11"/>
    </row>
    <row r="839" spans="6:8" ht="12.75">
      <c r="F839" s="11"/>
      <c r="H839" s="11"/>
    </row>
    <row r="840" spans="6:8" ht="12.75">
      <c r="F840" s="11"/>
      <c r="H840" s="11"/>
    </row>
    <row r="841" spans="6:8" ht="12.75">
      <c r="F841" s="11"/>
      <c r="H841" s="11"/>
    </row>
    <row r="842" spans="6:8" ht="12.75">
      <c r="F842" s="11"/>
      <c r="H842" s="11"/>
    </row>
  </sheetData>
  <sheetProtection/>
  <mergeCells count="258">
    <mergeCell ref="A672:A683"/>
    <mergeCell ref="P780:Q791"/>
    <mergeCell ref="B768:B779"/>
    <mergeCell ref="B780:B791"/>
    <mergeCell ref="A768:A779"/>
    <mergeCell ref="A780:A791"/>
    <mergeCell ref="B756:B767"/>
    <mergeCell ref="P756:Q767"/>
    <mergeCell ref="A756:A767"/>
    <mergeCell ref="B672:B683"/>
    <mergeCell ref="P648:Q659"/>
    <mergeCell ref="P660:Q671"/>
    <mergeCell ref="P768:Q779"/>
    <mergeCell ref="A708:A719"/>
    <mergeCell ref="B648:B659"/>
    <mergeCell ref="C648:C659"/>
    <mergeCell ref="A744:A755"/>
    <mergeCell ref="B744:B755"/>
    <mergeCell ref="P744:Q755"/>
    <mergeCell ref="P720:Q731"/>
    <mergeCell ref="P684:Q695"/>
    <mergeCell ref="P708:Q719"/>
    <mergeCell ref="P732:Q743"/>
    <mergeCell ref="A732:A743"/>
    <mergeCell ref="B732:B743"/>
    <mergeCell ref="A696:A707"/>
    <mergeCell ref="B696:B707"/>
    <mergeCell ref="B708:B719"/>
    <mergeCell ref="A720:A731"/>
    <mergeCell ref="B720:B731"/>
    <mergeCell ref="P696:Q707"/>
    <mergeCell ref="B419:B430"/>
    <mergeCell ref="A419:A430"/>
    <mergeCell ref="P419:Q430"/>
    <mergeCell ref="B455:B466"/>
    <mergeCell ref="A648:A659"/>
    <mergeCell ref="P672:Q683"/>
    <mergeCell ref="C660:C671"/>
    <mergeCell ref="B564:B575"/>
    <mergeCell ref="A552:A563"/>
    <mergeCell ref="B636:B647"/>
    <mergeCell ref="A636:A647"/>
    <mergeCell ref="A346:Q346"/>
    <mergeCell ref="B540:B551"/>
    <mergeCell ref="A540:A551"/>
    <mergeCell ref="A564:A575"/>
    <mergeCell ref="P528:Q539"/>
    <mergeCell ref="A395:A406"/>
    <mergeCell ref="B516:B527"/>
    <mergeCell ref="A516:A527"/>
    <mergeCell ref="P564:Q575"/>
    <mergeCell ref="P359:Q370"/>
    <mergeCell ref="P383:Q394"/>
    <mergeCell ref="C431:C437"/>
    <mergeCell ref="P395:Q406"/>
    <mergeCell ref="P431:Q442"/>
    <mergeCell ref="A383:A394"/>
    <mergeCell ref="A262:A273"/>
    <mergeCell ref="C310:C321"/>
    <mergeCell ref="B310:B321"/>
    <mergeCell ref="A310:A321"/>
    <mergeCell ref="C347:C358"/>
    <mergeCell ref="B322:B333"/>
    <mergeCell ref="A347:A358"/>
    <mergeCell ref="A298:A309"/>
    <mergeCell ref="C334:C345"/>
    <mergeCell ref="B334:B345"/>
    <mergeCell ref="A334:A345"/>
    <mergeCell ref="B359:B370"/>
    <mergeCell ref="B347:B358"/>
    <mergeCell ref="P21:Q32"/>
    <mergeCell ref="P129:Q140"/>
    <mergeCell ref="P117:Q128"/>
    <mergeCell ref="P105:Q116"/>
    <mergeCell ref="P93:Q104"/>
    <mergeCell ref="P69:Q80"/>
    <mergeCell ref="P45:Q56"/>
    <mergeCell ref="A816:Q816"/>
    <mergeCell ref="C804:C815"/>
    <mergeCell ref="B804:B815"/>
    <mergeCell ref="A804:A815"/>
    <mergeCell ref="P503:Q515"/>
    <mergeCell ref="A588:A599"/>
    <mergeCell ref="P588:Q599"/>
    <mergeCell ref="P516:Q527"/>
    <mergeCell ref="B552:B563"/>
    <mergeCell ref="B588:B599"/>
    <mergeCell ref="A359:A370"/>
    <mergeCell ref="A286:A297"/>
    <mergeCell ref="A225:A236"/>
    <mergeCell ref="A213:A224"/>
    <mergeCell ref="A201:A212"/>
    <mergeCell ref="P262:Q273"/>
    <mergeCell ref="C274:C285"/>
    <mergeCell ref="P334:Q345"/>
    <mergeCell ref="P225:Q236"/>
    <mergeCell ref="A322:A333"/>
    <mergeCell ref="P491:Q502"/>
    <mergeCell ref="P81:Q92"/>
    <mergeCell ref="P310:Q321"/>
    <mergeCell ref="P322:Q333"/>
    <mergeCell ref="C322:C333"/>
    <mergeCell ref="P347:Q358"/>
    <mergeCell ref="P189:Q200"/>
    <mergeCell ref="C371:C382"/>
    <mergeCell ref="C383:C394"/>
    <mergeCell ref="P33:Q44"/>
    <mergeCell ref="P57:Q68"/>
    <mergeCell ref="C249:C260"/>
    <mergeCell ref="C165:C176"/>
    <mergeCell ref="P201:Q212"/>
    <mergeCell ref="C407:C418"/>
    <mergeCell ref="P286:Q297"/>
    <mergeCell ref="P298:Q309"/>
    <mergeCell ref="P804:Q815"/>
    <mergeCell ref="A528:A539"/>
    <mergeCell ref="B528:B539"/>
    <mergeCell ref="P540:Q551"/>
    <mergeCell ref="B684:B695"/>
    <mergeCell ref="C684:C695"/>
    <mergeCell ref="A660:A671"/>
    <mergeCell ref="B660:B671"/>
    <mergeCell ref="P576:Q587"/>
    <mergeCell ref="B576:B587"/>
    <mergeCell ref="P552:Q563"/>
    <mergeCell ref="B431:B442"/>
    <mergeCell ref="A431:A442"/>
    <mergeCell ref="A407:A418"/>
    <mergeCell ref="B792:B803"/>
    <mergeCell ref="B479:B490"/>
    <mergeCell ref="C792:C803"/>
    <mergeCell ref="A792:A803"/>
    <mergeCell ref="A576:A587"/>
    <mergeCell ref="P792:Q803"/>
    <mergeCell ref="C672:C683"/>
    <mergeCell ref="A684:A695"/>
    <mergeCell ref="B371:B382"/>
    <mergeCell ref="B395:B406"/>
    <mergeCell ref="P443:Q454"/>
    <mergeCell ref="P479:Q490"/>
    <mergeCell ref="A479:A490"/>
    <mergeCell ref="P371:Q382"/>
    <mergeCell ref="A371:A382"/>
    <mergeCell ref="A443:A454"/>
    <mergeCell ref="B443:B454"/>
    <mergeCell ref="B503:B515"/>
    <mergeCell ref="A503:A515"/>
    <mergeCell ref="A467:A478"/>
    <mergeCell ref="B467:B478"/>
    <mergeCell ref="A455:A466"/>
    <mergeCell ref="A491:A502"/>
    <mergeCell ref="B491:B502"/>
    <mergeCell ref="P407:Q418"/>
    <mergeCell ref="A274:A285"/>
    <mergeCell ref="B165:B176"/>
    <mergeCell ref="C177:C188"/>
    <mergeCell ref="B407:B418"/>
    <mergeCell ref="B177:B188"/>
    <mergeCell ref="C225:C236"/>
    <mergeCell ref="C201:C212"/>
    <mergeCell ref="A249:A260"/>
    <mergeCell ref="A237:A248"/>
    <mergeCell ref="T262:AB262"/>
    <mergeCell ref="C298:C309"/>
    <mergeCell ref="B298:B309"/>
    <mergeCell ref="B383:B394"/>
    <mergeCell ref="C395:C406"/>
    <mergeCell ref="C359:C370"/>
    <mergeCell ref="B262:B273"/>
    <mergeCell ref="C262:C273"/>
    <mergeCell ref="C286:C297"/>
    <mergeCell ref="B286:B297"/>
    <mergeCell ref="B225:B236"/>
    <mergeCell ref="P274:Q285"/>
    <mergeCell ref="B249:B260"/>
    <mergeCell ref="B237:B248"/>
    <mergeCell ref="B274:B285"/>
    <mergeCell ref="B213:B224"/>
    <mergeCell ref="P177:Q188"/>
    <mergeCell ref="P165:Q176"/>
    <mergeCell ref="P153:Q164"/>
    <mergeCell ref="A153:A164"/>
    <mergeCell ref="A165:A176"/>
    <mergeCell ref="C189:C200"/>
    <mergeCell ref="B189:B200"/>
    <mergeCell ref="A189:A200"/>
    <mergeCell ref="C153:C164"/>
    <mergeCell ref="B153:B164"/>
    <mergeCell ref="H5:I5"/>
    <mergeCell ref="J5:K5"/>
    <mergeCell ref="L5:M5"/>
    <mergeCell ref="N5:O5"/>
    <mergeCell ref="P455:Q466"/>
    <mergeCell ref="P467:Q478"/>
    <mergeCell ref="A7:Q7"/>
    <mergeCell ref="B105:B116"/>
    <mergeCell ref="A105:A116"/>
    <mergeCell ref="A20:Q20"/>
    <mergeCell ref="L1:Q2"/>
    <mergeCell ref="A3:Q3"/>
    <mergeCell ref="A4:A6"/>
    <mergeCell ref="B4:B6"/>
    <mergeCell ref="C4:C6"/>
    <mergeCell ref="D4:D6"/>
    <mergeCell ref="E4:E6"/>
    <mergeCell ref="F4:G5"/>
    <mergeCell ref="H4:O4"/>
    <mergeCell ref="P4:Q6"/>
    <mergeCell ref="B21:B32"/>
    <mergeCell ref="A21:A32"/>
    <mergeCell ref="C117:C128"/>
    <mergeCell ref="C33:C44"/>
    <mergeCell ref="A600:A611"/>
    <mergeCell ref="B600:B611"/>
    <mergeCell ref="A33:A44"/>
    <mergeCell ref="B201:B212"/>
    <mergeCell ref="C69:C80"/>
    <mergeCell ref="A177:A188"/>
    <mergeCell ref="A8:C19"/>
    <mergeCell ref="P8:Q19"/>
    <mergeCell ref="C45:C56"/>
    <mergeCell ref="B45:B56"/>
    <mergeCell ref="A45:A56"/>
    <mergeCell ref="C57:C68"/>
    <mergeCell ref="B57:B68"/>
    <mergeCell ref="A57:A68"/>
    <mergeCell ref="B33:B44"/>
    <mergeCell ref="C21:C32"/>
    <mergeCell ref="B69:B80"/>
    <mergeCell ref="A69:A80"/>
    <mergeCell ref="C81:C92"/>
    <mergeCell ref="B81:B92"/>
    <mergeCell ref="A81:A92"/>
    <mergeCell ref="C141:C152"/>
    <mergeCell ref="C93:C104"/>
    <mergeCell ref="B93:B104"/>
    <mergeCell ref="A93:A104"/>
    <mergeCell ref="C105:C116"/>
    <mergeCell ref="A141:A152"/>
    <mergeCell ref="B141:B152"/>
    <mergeCell ref="P636:Q647"/>
    <mergeCell ref="B624:B635"/>
    <mergeCell ref="A624:A635"/>
    <mergeCell ref="P625:Q635"/>
    <mergeCell ref="A612:A623"/>
    <mergeCell ref="B612:B623"/>
    <mergeCell ref="P612:Q623"/>
    <mergeCell ref="P600:Q611"/>
    <mergeCell ref="P141:Q152"/>
    <mergeCell ref="B117:B128"/>
    <mergeCell ref="P213:Q224"/>
    <mergeCell ref="P237:Q248"/>
    <mergeCell ref="A261:Q261"/>
    <mergeCell ref="P249:Q260"/>
    <mergeCell ref="A117:A128"/>
    <mergeCell ref="C129:C140"/>
    <mergeCell ref="B129:B140"/>
    <mergeCell ref="A129:A140"/>
  </mergeCells>
  <printOptions/>
  <pageMargins left="0" right="0" top="0.3937007874015748" bottom="0.3937007874015748" header="0" footer="0"/>
  <pageSetup fitToHeight="0" fitToWidth="1" horizontalDpi="600" verticalDpi="600" orientation="landscape" paperSize="9" scale="68" r:id="rId1"/>
  <rowBreaks count="1" manualBreakCount="1">
    <brk id="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mishkina</cp:lastModifiedBy>
  <cp:lastPrinted>2021-01-29T07:50:14Z</cp:lastPrinted>
  <dcterms:created xsi:type="dcterms:W3CDTF">2014-04-28T07:48:47Z</dcterms:created>
  <dcterms:modified xsi:type="dcterms:W3CDTF">2021-03-01T02:41:09Z</dcterms:modified>
  <cp:category/>
  <cp:version/>
  <cp:contentType/>
  <cp:contentStatus/>
</cp:coreProperties>
</file>