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0" yWindow="65236" windowWidth="12408" windowHeight="7320" activeTab="0"/>
  </bookViews>
  <sheets>
    <sheet name="Обеспечение АВ" sheetId="1" r:id="rId1"/>
  </sheets>
  <definedNames>
    <definedName name="_xlnm.Print_Area" localSheetId="0">'Обеспечение АВ'!$A$1:$Q$228</definedName>
  </definedNames>
  <calcPr fullCalcOnLoad="1"/>
</workbook>
</file>

<file path=xl/sharedStrings.xml><?xml version="1.0" encoding="utf-8"?>
<sst xmlns="http://schemas.openxmlformats.org/spreadsheetml/2006/main" count="180" uniqueCount="87">
  <si>
    <t>Наименования целей, задач, ведомственных целевых программ, мероприятий Подпрограммы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</si>
  <si>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</si>
  <si>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</si>
  <si>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</si>
  <si>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</si>
  <si>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</si>
  <si>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</si>
  <si>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</si>
  <si>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</si>
  <si>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</si>
  <si>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</si>
  <si>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Цель Подпрограммы: расселение аварийного жилищного фонда</t>
  </si>
  <si>
    <t>всего</t>
  </si>
  <si>
    <t>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</si>
  <si>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</si>
  <si>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Администрация Города Томска (комитет жилищной политики)</t>
  </si>
  <si>
    <t>Итого по задаче 1</t>
  </si>
  <si>
    <t>Повышение качества условий проживания граждан путем переселения их из аварийного жилищного фонда Города Томска</t>
  </si>
  <si>
    <t>Итого по задаче 2</t>
  </si>
  <si>
    <t>Развитие территорий, занятых аварийным жилищным фондом Города Томска</t>
  </si>
  <si>
    <t>Итого по задаче 3</t>
  </si>
  <si>
    <t>ВСЕГО ПО ПОДПРОГРАММЕ</t>
  </si>
  <si>
    <t>1.1.</t>
  </si>
  <si>
    <t>1.1.1.</t>
  </si>
  <si>
    <t>1.2.</t>
  </si>
  <si>
    <t>1.2.1.</t>
  </si>
  <si>
    <t>1.2.2.</t>
  </si>
  <si>
    <t>1.2.3.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</si>
  <si>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</si>
  <si>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подлежащими сносу,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</si>
  <si>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1.2.4.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</si>
  <si>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</si>
  <si>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01 13 21 2 01 99990 244</t>
  </si>
  <si>
    <t>Итого в 2018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</si>
  <si>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</si>
  <si>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</si>
  <si>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</si>
  <si>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</si>
  <si>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1.2.5.</t>
  </si>
  <si>
    <t>1.3.1.</t>
  </si>
  <si>
    <t>1.3.</t>
  </si>
  <si>
    <t>Итого в 2019</t>
  </si>
  <si>
    <t>05 01 21 2 01 40010 414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</si>
  <si>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</si>
  <si>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</si>
  <si>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 xml:space="preserve">05 01 21 2 01 20540, 40010 412
</t>
  </si>
  <si>
    <t>1.4.</t>
  </si>
  <si>
    <t>1.4.1.</t>
  </si>
  <si>
    <t>Итого по задаче 4</t>
  </si>
  <si>
    <t>Итого в 2020</t>
  </si>
  <si>
    <t>Итого в 2021</t>
  </si>
  <si>
    <t>Итого в 2022</t>
  </si>
  <si>
    <t>1.2.6.</t>
  </si>
  <si>
    <t>Мероприятие 2.6. Изготовление технических паспортов для подготовки решений об изъятии жилых помещенийх в домах, признанных аварийными и подлежащими сноску (реконструкции) для муниципальныйх нужд</t>
  </si>
  <si>
    <t>&lt;*&gt;</t>
  </si>
  <si>
    <t>администрация Города Томска</t>
  </si>
  <si>
    <t>05 01 212F367483 853, 831; 05 01 212 F367484 853, 831; 0501 212F36748S 853, 831</t>
  </si>
  <si>
    <t>Администрация Города Томска (комитет жилищной политики), департамент архитектуры и градостроительства администрации Города Томска</t>
  </si>
  <si>
    <t>Укрупненное (основное) мероприятие: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(решается в рамках задачи 4 Подпрограммы)</t>
  </si>
  <si>
    <t>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</si>
  <si>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федерального бюджета &lt;*&gt;</t>
  </si>
  <si>
    <t>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</si>
  <si>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Итого в 2023</t>
  </si>
  <si>
    <t>1.4.2.</t>
  </si>
  <si>
    <t>05 01 21 2 01 99990 853, 831</t>
  </si>
  <si>
    <t>05 01 212F367483 412, 05 01 212 F367484 412, 0501 212F36748S 412, F3 4И950 412</t>
  </si>
  <si>
    <t>Задача 2 Подпрограммы</t>
  </si>
  <si>
    <t>Задача 1 Подпрограммы</t>
  </si>
  <si>
    <t>№</t>
  </si>
  <si>
    <t>Задача 4 Подпрограммы</t>
  </si>
  <si>
    <t>Мероприятие 5.2.
Выкуп жилых помещений у собственников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</si>
  <si>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Уровень приоритетности мероприятий</t>
  </si>
  <si>
    <t>Критерий уровня приоритетности мероприятий</t>
  </si>
  <si>
    <t>х</t>
  </si>
  <si>
    <t>I</t>
  </si>
  <si>
    <t>А, Б, В</t>
  </si>
  <si>
    <t>ПЕРЕЧЕНЬ МЕРОПРИЯТИЙ И РЕСУРСНОЕ ОБЕСПЕЧЕНИЕ ПОДПРОГРАММЫ «РАССЕЛЕНИЕ АВАРИЙНОГО ЖИЛЬЯ» НА 2017 - 2025 ГОДЫ</t>
  </si>
  <si>
    <t>Задача 3 Подпрограммы</t>
  </si>
  <si>
    <t>Мероприятие 3.1. Расселение домов в рамках заключенных договоров развития территории</t>
  </si>
  <si>
    <t>1.3.2.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</si>
  <si>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</si>
  <si>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Мероприятие 4.1.
Приобретение жилых помещений в целях обеспечения устойчивого сокращения непригодного для проживания жилищного фонда в рамках  основного мероприятия «Реализация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</si>
  <si>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Укрупненное (основное) мероприятие: Расселение жилых помещений аварийного жилищного фонда Города Томска (решается в рамках задач 1, 2, 3 Подпрограммы)</t>
  </si>
  <si>
    <t>Ответственный исполнитель, соисполнители, участники</t>
  </si>
  <si>
    <t>Приложение 9 к подпрограмме «Расселение аварийного жилья»  на 2017 - 2025 годы</t>
  </si>
  <si>
    <t>Г</t>
  </si>
  <si>
    <t>Приложение 13 к постановлению администрации Города Томска от 01.04.2021 № 216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</si>
</sst>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#,##0.00\ _₽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horizontal="right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193" fontId="53" fillId="33" borderId="10" xfId="0" applyNumberFormat="1" applyFont="1" applyFill="1" applyBorder="1" applyAlignment="1">
      <alignment horizontal="center" vertical="center" wrapText="1"/>
    </xf>
    <xf numFmtId="193" fontId="50" fillId="33" borderId="0" xfId="0" applyNumberFormat="1" applyFont="1" applyFill="1" applyAlignment="1">
      <alignment/>
    </xf>
    <xf numFmtId="193" fontId="54" fillId="33" borderId="10" xfId="0" applyNumberFormat="1" applyFont="1" applyFill="1" applyBorder="1" applyAlignment="1">
      <alignment horizontal="center" vertical="center" wrapText="1"/>
    </xf>
    <xf numFmtId="193" fontId="54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4" fontId="50" fillId="33" borderId="0" xfId="0" applyNumberFormat="1" applyFont="1" applyFill="1" applyAlignment="1">
      <alignment/>
    </xf>
    <xf numFmtId="0" fontId="50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93" fontId="3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54" fillId="33" borderId="1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16" fontId="54" fillId="33" borderId="10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textRotation="90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14" fontId="54" fillId="33" borderId="10" xfId="0" applyNumberFormat="1" applyFont="1" applyFill="1" applyBorder="1" applyAlignment="1">
      <alignment horizontal="center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14" fontId="54" fillId="33" borderId="13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right" vertical="center"/>
    </xf>
    <xf numFmtId="0" fontId="50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right" vertical="center" wrapText="1"/>
    </xf>
    <xf numFmtId="0" fontId="50" fillId="33" borderId="0" xfId="0" applyFont="1" applyFill="1" applyAlignment="1">
      <alignment horizontal="right" vertical="center" wrapText="1"/>
    </xf>
    <xf numFmtId="0" fontId="51" fillId="33" borderId="16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3"/>
  <sheetViews>
    <sheetView tabSelected="1" view="pageBreakPreview" zoomScaleNormal="70" zoomScaleSheetLayoutView="100" zoomScalePageLayoutView="0" workbookViewId="0" topLeftCell="A1">
      <selection activeCell="I1" sqref="I1:Q1"/>
    </sheetView>
  </sheetViews>
  <sheetFormatPr defaultColWidth="9.140625" defaultRowHeight="12.75"/>
  <cols>
    <col min="1" max="1" width="5.7109375" style="1" customWidth="1"/>
    <col min="2" max="2" width="26.421875" style="1" customWidth="1"/>
    <col min="3" max="3" width="7.140625" style="1" customWidth="1"/>
    <col min="4" max="4" width="6.140625" style="1" customWidth="1"/>
    <col min="5" max="5" width="5.7109375" style="1" customWidth="1"/>
    <col min="6" max="6" width="7.421875" style="1" customWidth="1"/>
    <col min="7" max="7" width="11.28125" style="1" customWidth="1"/>
    <col min="8" max="8" width="9.8515625" style="1" bestFit="1" customWidth="1"/>
    <col min="9" max="9" width="11.421875" style="1" bestFit="1" customWidth="1"/>
    <col min="10" max="10" width="10.7109375" style="1" bestFit="1" customWidth="1"/>
    <col min="11" max="12" width="9.7109375" style="1" customWidth="1"/>
    <col min="13" max="13" width="8.00390625" style="1" customWidth="1"/>
    <col min="14" max="14" width="9.28125" style="1" customWidth="1"/>
    <col min="15" max="15" width="10.8515625" style="1" customWidth="1"/>
    <col min="16" max="16" width="9.140625" style="1" bestFit="1" customWidth="1"/>
    <col min="17" max="17" width="18.421875" style="1" customWidth="1"/>
    <col min="18" max="18" width="10.140625" style="1" bestFit="1" customWidth="1"/>
    <col min="19" max="19" width="10.7109375" style="1" bestFit="1" customWidth="1"/>
    <col min="20" max="16384" width="9.140625" style="1" customWidth="1"/>
  </cols>
  <sheetData>
    <row r="1" spans="9:17" ht="14.25" customHeight="1">
      <c r="I1" s="75" t="s">
        <v>86</v>
      </c>
      <c r="J1" s="76"/>
      <c r="K1" s="76"/>
      <c r="L1" s="76"/>
      <c r="M1" s="76"/>
      <c r="N1" s="76"/>
      <c r="O1" s="76"/>
      <c r="P1" s="76"/>
      <c r="Q1" s="76"/>
    </row>
    <row r="2" spans="9:17" ht="17.25" customHeight="1">
      <c r="I2" s="77" t="s">
        <v>84</v>
      </c>
      <c r="J2" s="78"/>
      <c r="K2" s="78"/>
      <c r="L2" s="78"/>
      <c r="M2" s="78"/>
      <c r="N2" s="78"/>
      <c r="O2" s="78"/>
      <c r="P2" s="78"/>
      <c r="Q2" s="78"/>
    </row>
    <row r="3" spans="11:17" ht="6" customHeight="1">
      <c r="K3" s="2"/>
      <c r="L3" s="3"/>
      <c r="M3" s="3"/>
      <c r="N3" s="3"/>
      <c r="O3" s="3"/>
      <c r="P3" s="3"/>
      <c r="Q3" s="3"/>
    </row>
    <row r="4" spans="1:17" ht="21.75" customHeight="1">
      <c r="A4" s="67" t="s">
        <v>76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35.25" customHeight="1">
      <c r="A5" s="39" t="s">
        <v>68</v>
      </c>
      <c r="B5" s="39" t="s">
        <v>0</v>
      </c>
      <c r="C5" s="80" t="s">
        <v>1</v>
      </c>
      <c r="D5" s="48" t="s">
        <v>71</v>
      </c>
      <c r="E5" s="48" t="s">
        <v>72</v>
      </c>
      <c r="F5" s="80" t="s">
        <v>2</v>
      </c>
      <c r="G5" s="39" t="s">
        <v>3</v>
      </c>
      <c r="H5" s="39"/>
      <c r="I5" s="39" t="s">
        <v>4</v>
      </c>
      <c r="J5" s="39"/>
      <c r="K5" s="39"/>
      <c r="L5" s="39"/>
      <c r="M5" s="39"/>
      <c r="N5" s="39"/>
      <c r="O5" s="39"/>
      <c r="P5" s="39"/>
      <c r="Q5" s="39" t="s">
        <v>83</v>
      </c>
    </row>
    <row r="6" spans="1:17" ht="35.25" customHeight="1">
      <c r="A6" s="39"/>
      <c r="B6" s="39"/>
      <c r="C6" s="80"/>
      <c r="D6" s="49"/>
      <c r="E6" s="49"/>
      <c r="F6" s="80"/>
      <c r="G6" s="39"/>
      <c r="H6" s="39"/>
      <c r="I6" s="39" t="s">
        <v>5</v>
      </c>
      <c r="J6" s="39"/>
      <c r="K6" s="39" t="s">
        <v>60</v>
      </c>
      <c r="L6" s="39"/>
      <c r="M6" s="39" t="s">
        <v>6</v>
      </c>
      <c r="N6" s="39"/>
      <c r="O6" s="39" t="s">
        <v>7</v>
      </c>
      <c r="P6" s="39"/>
      <c r="Q6" s="39"/>
    </row>
    <row r="7" spans="1:17" ht="22.5" customHeight="1">
      <c r="A7" s="39"/>
      <c r="B7" s="39"/>
      <c r="C7" s="80"/>
      <c r="D7" s="50"/>
      <c r="E7" s="50"/>
      <c r="F7" s="80"/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10</v>
      </c>
      <c r="Q7" s="39"/>
    </row>
    <row r="8" spans="1:17" ht="12.75">
      <c r="A8" s="20">
        <v>1</v>
      </c>
      <c r="B8" s="20">
        <v>2</v>
      </c>
      <c r="C8" s="20">
        <v>3</v>
      </c>
      <c r="D8" s="20"/>
      <c r="E8" s="20"/>
      <c r="F8" s="20">
        <v>4</v>
      </c>
      <c r="G8" s="20">
        <v>5</v>
      </c>
      <c r="H8" s="20">
        <v>6</v>
      </c>
      <c r="I8" s="20">
        <v>7</v>
      </c>
      <c r="J8" s="20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  <c r="P8" s="20">
        <v>14</v>
      </c>
      <c r="Q8" s="20">
        <v>15</v>
      </c>
    </row>
    <row r="9" spans="1:17" ht="12.75">
      <c r="A9" s="51">
        <v>1</v>
      </c>
      <c r="B9" s="51" t="s">
        <v>11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2.75">
      <c r="A10" s="51"/>
      <c r="B10" s="51" t="s">
        <v>82</v>
      </c>
      <c r="C10" s="52"/>
      <c r="D10" s="39" t="s">
        <v>73</v>
      </c>
      <c r="E10" s="39" t="s">
        <v>73</v>
      </c>
      <c r="F10" s="21" t="s">
        <v>12</v>
      </c>
      <c r="G10" s="6">
        <f>SUM(G11:G19)</f>
        <v>6711379.44</v>
      </c>
      <c r="H10" s="6">
        <f aca="true" t="shared" si="0" ref="H10:P10">SUM(H11:H19)</f>
        <v>1289799.4000000001</v>
      </c>
      <c r="I10" s="6">
        <f>SUM(I11:I19)</f>
        <v>4156900.33</v>
      </c>
      <c r="J10" s="6">
        <f>SUM(J11:J19)</f>
        <v>771433.2</v>
      </c>
      <c r="K10" s="6">
        <f>SUM(K11:K19)</f>
        <v>0</v>
      </c>
      <c r="L10" s="6">
        <f>SUM(L11:L19)</f>
        <v>0</v>
      </c>
      <c r="M10" s="6">
        <f t="shared" si="0"/>
        <v>0</v>
      </c>
      <c r="N10" s="6">
        <f t="shared" si="0"/>
        <v>0</v>
      </c>
      <c r="O10" s="6">
        <f t="shared" si="0"/>
        <v>2554479.1100000003</v>
      </c>
      <c r="P10" s="6">
        <f t="shared" si="0"/>
        <v>518366.2</v>
      </c>
      <c r="Q10" s="52"/>
    </row>
    <row r="11" spans="1:17" ht="12.75">
      <c r="A11" s="51"/>
      <c r="B11" s="51"/>
      <c r="C11" s="52"/>
      <c r="D11" s="39"/>
      <c r="E11" s="39"/>
      <c r="F11" s="21">
        <v>2017</v>
      </c>
      <c r="G11" s="6">
        <f>I11+K11+M11+O11</f>
        <v>600000</v>
      </c>
      <c r="H11" s="6">
        <f aca="true" t="shared" si="1" ref="H11:H19">J11+L11+N11+P11</f>
        <v>88298.3</v>
      </c>
      <c r="I11" s="6">
        <f aca="true" t="shared" si="2" ref="I11:I19">I33+I135+I167</f>
        <v>400000</v>
      </c>
      <c r="J11" s="6">
        <f aca="true" t="shared" si="3" ref="J11:P11">J33+J135+J167</f>
        <v>88298.3</v>
      </c>
      <c r="K11" s="6">
        <f t="shared" si="3"/>
        <v>0</v>
      </c>
      <c r="L11" s="6">
        <f t="shared" si="3"/>
        <v>0</v>
      </c>
      <c r="M11" s="6">
        <f t="shared" si="3"/>
        <v>0</v>
      </c>
      <c r="N11" s="6">
        <f t="shared" si="3"/>
        <v>0</v>
      </c>
      <c r="O11" s="6">
        <f t="shared" si="3"/>
        <v>200000</v>
      </c>
      <c r="P11" s="6">
        <f t="shared" si="3"/>
        <v>0</v>
      </c>
      <c r="Q11" s="52"/>
    </row>
    <row r="12" spans="1:17" ht="12.75">
      <c r="A12" s="51"/>
      <c r="B12" s="51"/>
      <c r="C12" s="52"/>
      <c r="D12" s="39"/>
      <c r="E12" s="39"/>
      <c r="F12" s="21">
        <v>2018</v>
      </c>
      <c r="G12" s="6">
        <f>I12+K12+M12+O12</f>
        <v>679351.8</v>
      </c>
      <c r="H12" s="6">
        <f>J12+L12+N12+P12</f>
        <v>392029.6</v>
      </c>
      <c r="I12" s="6">
        <f t="shared" si="2"/>
        <v>479351.8</v>
      </c>
      <c r="J12" s="6">
        <f aca="true" t="shared" si="4" ref="J12:P12">J34+J136+J168</f>
        <v>192029.59999999998</v>
      </c>
      <c r="K12" s="6">
        <f t="shared" si="4"/>
        <v>0</v>
      </c>
      <c r="L12" s="6">
        <f t="shared" si="4"/>
        <v>0</v>
      </c>
      <c r="M12" s="6">
        <f t="shared" si="4"/>
        <v>0</v>
      </c>
      <c r="N12" s="6">
        <f t="shared" si="4"/>
        <v>0</v>
      </c>
      <c r="O12" s="6">
        <f t="shared" si="4"/>
        <v>200000</v>
      </c>
      <c r="P12" s="6">
        <f t="shared" si="4"/>
        <v>200000</v>
      </c>
      <c r="Q12" s="52"/>
    </row>
    <row r="13" spans="1:17" ht="12.75">
      <c r="A13" s="51"/>
      <c r="B13" s="51"/>
      <c r="C13" s="52"/>
      <c r="D13" s="39"/>
      <c r="E13" s="39"/>
      <c r="F13" s="21">
        <v>2019</v>
      </c>
      <c r="G13" s="6">
        <f aca="true" t="shared" si="5" ref="G13:H15">I13+K13+M13+O13</f>
        <v>2513871.7</v>
      </c>
      <c r="H13" s="6">
        <f t="shared" si="5"/>
        <v>334667.4</v>
      </c>
      <c r="I13" s="6">
        <f t="shared" si="2"/>
        <v>962070.7000000001</v>
      </c>
      <c r="J13" s="6">
        <f aca="true" t="shared" si="6" ref="J13:P13">J35+J137+J169</f>
        <v>179278.9</v>
      </c>
      <c r="K13" s="6">
        <f t="shared" si="6"/>
        <v>0</v>
      </c>
      <c r="L13" s="6">
        <f t="shared" si="6"/>
        <v>0</v>
      </c>
      <c r="M13" s="6">
        <f t="shared" si="6"/>
        <v>0</v>
      </c>
      <c r="N13" s="6">
        <f t="shared" si="6"/>
        <v>0</v>
      </c>
      <c r="O13" s="6">
        <f t="shared" si="6"/>
        <v>1551801</v>
      </c>
      <c r="P13" s="6">
        <f t="shared" si="6"/>
        <v>155388.5</v>
      </c>
      <c r="Q13" s="52"/>
    </row>
    <row r="14" spans="1:17" ht="12.75">
      <c r="A14" s="51"/>
      <c r="B14" s="51"/>
      <c r="C14" s="52"/>
      <c r="D14" s="39"/>
      <c r="E14" s="39"/>
      <c r="F14" s="21">
        <v>2020</v>
      </c>
      <c r="G14" s="6">
        <f t="shared" si="5"/>
        <v>804357.21</v>
      </c>
      <c r="H14" s="6">
        <f t="shared" si="5"/>
        <v>177292.90000000002</v>
      </c>
      <c r="I14" s="6">
        <f t="shared" si="2"/>
        <v>375858.80000000005</v>
      </c>
      <c r="J14" s="6">
        <f aca="true" t="shared" si="7" ref="J14:P14">J36+J138+J170</f>
        <v>169703.7</v>
      </c>
      <c r="K14" s="6">
        <f t="shared" si="7"/>
        <v>0</v>
      </c>
      <c r="L14" s="6">
        <f t="shared" si="7"/>
        <v>0</v>
      </c>
      <c r="M14" s="6">
        <f t="shared" si="7"/>
        <v>0</v>
      </c>
      <c r="N14" s="6">
        <f t="shared" si="7"/>
        <v>0</v>
      </c>
      <c r="O14" s="6">
        <f t="shared" si="7"/>
        <v>428498.41</v>
      </c>
      <c r="P14" s="6">
        <f t="shared" si="7"/>
        <v>7589.2</v>
      </c>
      <c r="Q14" s="52"/>
    </row>
    <row r="15" spans="1:17" ht="12.75">
      <c r="A15" s="51"/>
      <c r="B15" s="51"/>
      <c r="C15" s="52"/>
      <c r="D15" s="39"/>
      <c r="E15" s="39"/>
      <c r="F15" s="21">
        <v>2021</v>
      </c>
      <c r="G15" s="6">
        <f t="shared" si="5"/>
        <v>381049.61</v>
      </c>
      <c r="H15" s="6">
        <f t="shared" si="5"/>
        <v>200911.2</v>
      </c>
      <c r="I15" s="6">
        <f t="shared" si="2"/>
        <v>206869.90999999997</v>
      </c>
      <c r="J15" s="6">
        <f aca="true" t="shared" si="8" ref="J15:P15">J37+J139+J171</f>
        <v>45522.7</v>
      </c>
      <c r="K15" s="6">
        <f t="shared" si="8"/>
        <v>0</v>
      </c>
      <c r="L15" s="6">
        <f t="shared" si="8"/>
        <v>0</v>
      </c>
      <c r="M15" s="6">
        <f t="shared" si="8"/>
        <v>0</v>
      </c>
      <c r="N15" s="6">
        <f t="shared" si="8"/>
        <v>0</v>
      </c>
      <c r="O15" s="6">
        <f t="shared" si="8"/>
        <v>174179.7</v>
      </c>
      <c r="P15" s="6">
        <f t="shared" si="8"/>
        <v>155388.5</v>
      </c>
      <c r="Q15" s="52"/>
    </row>
    <row r="16" spans="1:17" ht="12.75">
      <c r="A16" s="51"/>
      <c r="B16" s="51"/>
      <c r="C16" s="52"/>
      <c r="D16" s="39"/>
      <c r="E16" s="39"/>
      <c r="F16" s="21">
        <v>2022</v>
      </c>
      <c r="G16" s="6">
        <f>I16+K16+M16+O16</f>
        <v>193460.22</v>
      </c>
      <c r="H16" s="6">
        <f t="shared" si="1"/>
        <v>0</v>
      </c>
      <c r="I16" s="6">
        <f t="shared" si="2"/>
        <v>193460.22</v>
      </c>
      <c r="J16" s="6">
        <f aca="true" t="shared" si="9" ref="J16:P16">J38+J140+J172</f>
        <v>0</v>
      </c>
      <c r="K16" s="6">
        <f t="shared" si="9"/>
        <v>0</v>
      </c>
      <c r="L16" s="6">
        <f t="shared" si="9"/>
        <v>0</v>
      </c>
      <c r="M16" s="6">
        <f t="shared" si="9"/>
        <v>0</v>
      </c>
      <c r="N16" s="6">
        <f t="shared" si="9"/>
        <v>0</v>
      </c>
      <c r="O16" s="6">
        <f t="shared" si="9"/>
        <v>0</v>
      </c>
      <c r="P16" s="6">
        <f t="shared" si="9"/>
        <v>0</v>
      </c>
      <c r="Q16" s="52"/>
    </row>
    <row r="17" spans="1:19" ht="12.75">
      <c r="A17" s="51"/>
      <c r="B17" s="51"/>
      <c r="C17" s="52"/>
      <c r="D17" s="39"/>
      <c r="E17" s="39"/>
      <c r="F17" s="21">
        <v>2023</v>
      </c>
      <c r="G17" s="6">
        <f>I17+K17+M17+O17</f>
        <v>513224.9</v>
      </c>
      <c r="H17" s="6">
        <f t="shared" si="1"/>
        <v>0</v>
      </c>
      <c r="I17" s="6">
        <f t="shared" si="2"/>
        <v>513224.9</v>
      </c>
      <c r="J17" s="6">
        <f aca="true" t="shared" si="10" ref="J17:P17">J39+J141+J173</f>
        <v>0</v>
      </c>
      <c r="K17" s="6">
        <f t="shared" si="10"/>
        <v>0</v>
      </c>
      <c r="L17" s="6">
        <f t="shared" si="10"/>
        <v>0</v>
      </c>
      <c r="M17" s="6">
        <f t="shared" si="10"/>
        <v>0</v>
      </c>
      <c r="N17" s="6">
        <f t="shared" si="10"/>
        <v>0</v>
      </c>
      <c r="O17" s="6">
        <f t="shared" si="10"/>
        <v>0</v>
      </c>
      <c r="P17" s="6">
        <f t="shared" si="10"/>
        <v>0</v>
      </c>
      <c r="Q17" s="52"/>
      <c r="S17" s="7"/>
    </row>
    <row r="18" spans="1:17" ht="12.75">
      <c r="A18" s="51"/>
      <c r="B18" s="51"/>
      <c r="C18" s="52"/>
      <c r="D18" s="39"/>
      <c r="E18" s="39"/>
      <c r="F18" s="21">
        <v>2024</v>
      </c>
      <c r="G18" s="6">
        <f>I18+K18+M18+O18</f>
        <v>513032</v>
      </c>
      <c r="H18" s="6">
        <f t="shared" si="1"/>
        <v>47600</v>
      </c>
      <c r="I18" s="6">
        <f t="shared" si="2"/>
        <v>513032</v>
      </c>
      <c r="J18" s="6">
        <f aca="true" t="shared" si="11" ref="J18:P18">J40+J142+J174</f>
        <v>47600</v>
      </c>
      <c r="K18" s="6">
        <f t="shared" si="11"/>
        <v>0</v>
      </c>
      <c r="L18" s="6">
        <f t="shared" si="11"/>
        <v>0</v>
      </c>
      <c r="M18" s="6">
        <f t="shared" si="11"/>
        <v>0</v>
      </c>
      <c r="N18" s="6">
        <f t="shared" si="11"/>
        <v>0</v>
      </c>
      <c r="O18" s="6">
        <f t="shared" si="11"/>
        <v>0</v>
      </c>
      <c r="P18" s="6">
        <f t="shared" si="11"/>
        <v>0</v>
      </c>
      <c r="Q18" s="52"/>
    </row>
    <row r="19" spans="1:17" ht="12.75">
      <c r="A19" s="51"/>
      <c r="B19" s="51"/>
      <c r="C19" s="52"/>
      <c r="D19" s="39"/>
      <c r="E19" s="39"/>
      <c r="F19" s="21">
        <v>2025</v>
      </c>
      <c r="G19" s="6">
        <f>I19+K19+M19+O19</f>
        <v>513032</v>
      </c>
      <c r="H19" s="6">
        <f t="shared" si="1"/>
        <v>49000</v>
      </c>
      <c r="I19" s="6">
        <f t="shared" si="2"/>
        <v>513032</v>
      </c>
      <c r="J19" s="6">
        <f aca="true" t="shared" si="12" ref="J19:P19">J41+J143+J175</f>
        <v>49000</v>
      </c>
      <c r="K19" s="6">
        <f t="shared" si="12"/>
        <v>0</v>
      </c>
      <c r="L19" s="6">
        <f t="shared" si="12"/>
        <v>0</v>
      </c>
      <c r="M19" s="6">
        <f t="shared" si="12"/>
        <v>0</v>
      </c>
      <c r="N19" s="6">
        <f t="shared" si="12"/>
        <v>0</v>
      </c>
      <c r="O19" s="6">
        <f t="shared" si="12"/>
        <v>0</v>
      </c>
      <c r="P19" s="6">
        <f t="shared" si="12"/>
        <v>0</v>
      </c>
      <c r="Q19" s="52"/>
    </row>
    <row r="20" spans="1:17" ht="15" customHeight="1">
      <c r="A20" s="47" t="s">
        <v>22</v>
      </c>
      <c r="B20" s="38" t="s">
        <v>67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>
      <c r="A21" s="47"/>
      <c r="B21" s="38" t="s">
        <v>13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0.5" customHeight="1">
      <c r="A22" s="69" t="s">
        <v>23</v>
      </c>
      <c r="B22" s="39" t="s">
        <v>14</v>
      </c>
      <c r="C22" s="38"/>
      <c r="D22" s="35" t="s">
        <v>74</v>
      </c>
      <c r="E22" s="38" t="s">
        <v>75</v>
      </c>
      <c r="F22" s="20" t="s">
        <v>12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39" t="s">
        <v>15</v>
      </c>
    </row>
    <row r="23" spans="1:17" ht="10.5" customHeight="1">
      <c r="A23" s="69"/>
      <c r="B23" s="39"/>
      <c r="C23" s="38"/>
      <c r="D23" s="36"/>
      <c r="E23" s="38"/>
      <c r="F23" s="20">
        <v>2017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39"/>
    </row>
    <row r="24" spans="1:17" ht="10.5" customHeight="1">
      <c r="A24" s="69"/>
      <c r="B24" s="39"/>
      <c r="C24" s="38"/>
      <c r="D24" s="36"/>
      <c r="E24" s="38"/>
      <c r="F24" s="20">
        <v>2018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39"/>
    </row>
    <row r="25" spans="1:17" ht="10.5" customHeight="1">
      <c r="A25" s="69"/>
      <c r="B25" s="39"/>
      <c r="C25" s="38"/>
      <c r="D25" s="36"/>
      <c r="E25" s="38"/>
      <c r="F25" s="20">
        <v>2019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39"/>
    </row>
    <row r="26" spans="1:17" ht="10.5" customHeight="1">
      <c r="A26" s="69"/>
      <c r="B26" s="39"/>
      <c r="C26" s="38"/>
      <c r="D26" s="36"/>
      <c r="E26" s="38"/>
      <c r="F26" s="20">
        <v>2020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39"/>
    </row>
    <row r="27" spans="1:17" ht="10.5" customHeight="1">
      <c r="A27" s="69"/>
      <c r="B27" s="39"/>
      <c r="C27" s="38"/>
      <c r="D27" s="36"/>
      <c r="E27" s="38"/>
      <c r="F27" s="20">
        <v>2021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39"/>
    </row>
    <row r="28" spans="1:17" ht="10.5" customHeight="1">
      <c r="A28" s="69"/>
      <c r="B28" s="39"/>
      <c r="C28" s="38"/>
      <c r="D28" s="36"/>
      <c r="E28" s="38"/>
      <c r="F28" s="20">
        <v>2022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39"/>
    </row>
    <row r="29" spans="1:17" ht="10.5" customHeight="1">
      <c r="A29" s="69"/>
      <c r="B29" s="39"/>
      <c r="C29" s="38"/>
      <c r="D29" s="36"/>
      <c r="E29" s="38"/>
      <c r="F29" s="20">
        <v>2023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39"/>
    </row>
    <row r="30" spans="1:17" ht="10.5" customHeight="1">
      <c r="A30" s="69"/>
      <c r="B30" s="39"/>
      <c r="C30" s="38"/>
      <c r="D30" s="36"/>
      <c r="E30" s="38"/>
      <c r="F30" s="20">
        <v>2024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39"/>
    </row>
    <row r="31" spans="1:17" ht="10.5" customHeight="1">
      <c r="A31" s="69"/>
      <c r="B31" s="39"/>
      <c r="C31" s="38"/>
      <c r="D31" s="37"/>
      <c r="E31" s="38"/>
      <c r="F31" s="20">
        <v>2025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39"/>
    </row>
    <row r="32" spans="1:17" ht="10.5" customHeight="1">
      <c r="A32" s="52"/>
      <c r="B32" s="51" t="s">
        <v>16</v>
      </c>
      <c r="C32" s="52"/>
      <c r="D32" s="39" t="s">
        <v>73</v>
      </c>
      <c r="E32" s="39" t="s">
        <v>73</v>
      </c>
      <c r="F32" s="21" t="s">
        <v>12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52"/>
    </row>
    <row r="33" spans="1:17" ht="10.5" customHeight="1">
      <c r="A33" s="52"/>
      <c r="B33" s="51"/>
      <c r="C33" s="52"/>
      <c r="D33" s="39"/>
      <c r="E33" s="39"/>
      <c r="F33" s="21">
        <v>2017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52"/>
    </row>
    <row r="34" spans="1:17" ht="10.5" customHeight="1">
      <c r="A34" s="52"/>
      <c r="B34" s="51"/>
      <c r="C34" s="52"/>
      <c r="D34" s="39"/>
      <c r="E34" s="39"/>
      <c r="F34" s="21">
        <v>2018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52"/>
    </row>
    <row r="35" spans="1:17" ht="10.5" customHeight="1">
      <c r="A35" s="52"/>
      <c r="B35" s="51"/>
      <c r="C35" s="52"/>
      <c r="D35" s="39"/>
      <c r="E35" s="39"/>
      <c r="F35" s="21">
        <v>2019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52"/>
    </row>
    <row r="36" spans="1:17" ht="10.5" customHeight="1">
      <c r="A36" s="52"/>
      <c r="B36" s="51"/>
      <c r="C36" s="52"/>
      <c r="D36" s="39"/>
      <c r="E36" s="39"/>
      <c r="F36" s="21">
        <v>2020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52"/>
    </row>
    <row r="37" spans="1:17" ht="10.5" customHeight="1">
      <c r="A37" s="52"/>
      <c r="B37" s="51"/>
      <c r="C37" s="52"/>
      <c r="D37" s="39"/>
      <c r="E37" s="39"/>
      <c r="F37" s="21">
        <v>2021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52"/>
    </row>
    <row r="38" spans="1:17" ht="10.5" customHeight="1">
      <c r="A38" s="52"/>
      <c r="B38" s="51"/>
      <c r="C38" s="52"/>
      <c r="D38" s="39"/>
      <c r="E38" s="39"/>
      <c r="F38" s="21">
        <v>2022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52"/>
    </row>
    <row r="39" spans="1:17" ht="10.5" customHeight="1">
      <c r="A39" s="52"/>
      <c r="B39" s="51"/>
      <c r="C39" s="52"/>
      <c r="D39" s="39"/>
      <c r="E39" s="39"/>
      <c r="F39" s="21">
        <v>2023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52"/>
    </row>
    <row r="40" spans="1:17" ht="10.5" customHeight="1">
      <c r="A40" s="52"/>
      <c r="B40" s="51"/>
      <c r="C40" s="52"/>
      <c r="D40" s="39"/>
      <c r="E40" s="39"/>
      <c r="F40" s="21">
        <v>2024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52"/>
    </row>
    <row r="41" spans="1:17" ht="10.5" customHeight="1">
      <c r="A41" s="52"/>
      <c r="B41" s="51"/>
      <c r="C41" s="52"/>
      <c r="D41" s="39"/>
      <c r="E41" s="39"/>
      <c r="F41" s="21">
        <v>2025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52"/>
    </row>
    <row r="42" spans="1:17" ht="15" customHeight="1">
      <c r="A42" s="47" t="s">
        <v>24</v>
      </c>
      <c r="B42" s="38" t="s">
        <v>66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12.75">
      <c r="A43" s="47"/>
      <c r="B43" s="38" t="s">
        <v>17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29.25" customHeight="1">
      <c r="A44" s="70" t="s">
        <v>25</v>
      </c>
      <c r="B44" s="35" t="s">
        <v>28</v>
      </c>
      <c r="C44" s="35" t="s">
        <v>42</v>
      </c>
      <c r="D44" s="35" t="s">
        <v>74</v>
      </c>
      <c r="E44" s="38" t="s">
        <v>75</v>
      </c>
      <c r="F44" s="20" t="s">
        <v>12</v>
      </c>
      <c r="G44" s="8">
        <v>309350.9</v>
      </c>
      <c r="H44" s="8">
        <v>0</v>
      </c>
      <c r="I44" s="8">
        <v>309350.9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35" t="s">
        <v>15</v>
      </c>
    </row>
    <row r="45" spans="1:17" ht="26.25" customHeight="1">
      <c r="A45" s="73"/>
      <c r="B45" s="36"/>
      <c r="C45" s="36"/>
      <c r="D45" s="36"/>
      <c r="E45" s="38"/>
      <c r="F45" s="20">
        <v>2017</v>
      </c>
      <c r="G45" s="8">
        <v>309350.9</v>
      </c>
      <c r="H45" s="8">
        <v>0</v>
      </c>
      <c r="I45" s="8">
        <v>309350.9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36"/>
    </row>
    <row r="46" spans="1:17" ht="19.5" customHeight="1">
      <c r="A46" s="73"/>
      <c r="B46" s="36"/>
      <c r="C46" s="36"/>
      <c r="D46" s="36"/>
      <c r="E46" s="38"/>
      <c r="F46" s="20">
        <v>2018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36"/>
    </row>
    <row r="47" spans="1:17" ht="24.75" customHeight="1">
      <c r="A47" s="73"/>
      <c r="B47" s="36"/>
      <c r="C47" s="36"/>
      <c r="D47" s="36"/>
      <c r="E47" s="38"/>
      <c r="F47" s="20">
        <v>2019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36"/>
    </row>
    <row r="48" spans="1:17" ht="19.5" customHeight="1">
      <c r="A48" s="73"/>
      <c r="B48" s="36"/>
      <c r="C48" s="36"/>
      <c r="D48" s="36"/>
      <c r="E48" s="38"/>
      <c r="F48" s="20">
        <v>2020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36"/>
    </row>
    <row r="49" spans="1:17" ht="19.5" customHeight="1">
      <c r="A49" s="73"/>
      <c r="B49" s="36"/>
      <c r="C49" s="36"/>
      <c r="D49" s="36"/>
      <c r="E49" s="38"/>
      <c r="F49" s="20">
        <v>2021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36"/>
    </row>
    <row r="50" spans="1:17" ht="18.75" customHeight="1">
      <c r="A50" s="73"/>
      <c r="B50" s="36"/>
      <c r="C50" s="36"/>
      <c r="D50" s="36"/>
      <c r="E50" s="38"/>
      <c r="F50" s="20">
        <v>2022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36"/>
    </row>
    <row r="51" spans="1:17" ht="19.5" customHeight="1">
      <c r="A51" s="73"/>
      <c r="B51" s="36"/>
      <c r="C51" s="36"/>
      <c r="D51" s="36"/>
      <c r="E51" s="38"/>
      <c r="F51" s="20">
        <v>2023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36"/>
    </row>
    <row r="52" spans="1:17" ht="19.5" customHeight="1">
      <c r="A52" s="73"/>
      <c r="B52" s="36"/>
      <c r="C52" s="36"/>
      <c r="D52" s="36"/>
      <c r="E52" s="38"/>
      <c r="F52" s="20">
        <v>2024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36"/>
    </row>
    <row r="53" spans="1:17" ht="14.25" customHeight="1">
      <c r="A53" s="74"/>
      <c r="B53" s="37"/>
      <c r="C53" s="37"/>
      <c r="D53" s="37"/>
      <c r="E53" s="38"/>
      <c r="F53" s="20">
        <v>2025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37"/>
    </row>
    <row r="54" spans="1:17" ht="14.25" customHeight="1">
      <c r="A54" s="69" t="s">
        <v>26</v>
      </c>
      <c r="B54" s="39" t="s">
        <v>44</v>
      </c>
      <c r="C54" s="35" t="s">
        <v>45</v>
      </c>
      <c r="D54" s="35" t="s">
        <v>74</v>
      </c>
      <c r="E54" s="38" t="s">
        <v>75</v>
      </c>
      <c r="F54" s="21" t="s">
        <v>12</v>
      </c>
      <c r="G54" s="6">
        <f aca="true" t="shared" si="13" ref="G54:H63">I54+K54+M54+O54</f>
        <v>3500060.09</v>
      </c>
      <c r="H54" s="6">
        <f t="shared" si="13"/>
        <v>403504.8</v>
      </c>
      <c r="I54" s="6">
        <f>SUM(I55:I63)</f>
        <v>3500060.09</v>
      </c>
      <c r="J54" s="6">
        <f>SUM(J55:J63)</f>
        <v>403504.8</v>
      </c>
      <c r="K54" s="6">
        <f aca="true" t="shared" si="14" ref="K54:P54">SUM(K55:K63)</f>
        <v>0</v>
      </c>
      <c r="L54" s="6">
        <f t="shared" si="14"/>
        <v>0</v>
      </c>
      <c r="M54" s="6">
        <f t="shared" si="14"/>
        <v>0</v>
      </c>
      <c r="N54" s="6">
        <f t="shared" si="14"/>
        <v>0</v>
      </c>
      <c r="O54" s="6">
        <f t="shared" si="14"/>
        <v>0</v>
      </c>
      <c r="P54" s="6">
        <f t="shared" si="14"/>
        <v>0</v>
      </c>
      <c r="Q54" s="39" t="s">
        <v>15</v>
      </c>
    </row>
    <row r="55" spans="1:17" ht="14.25" customHeight="1">
      <c r="A55" s="69"/>
      <c r="B55" s="39"/>
      <c r="C55" s="36"/>
      <c r="D55" s="36"/>
      <c r="E55" s="38"/>
      <c r="F55" s="20">
        <v>2017</v>
      </c>
      <c r="G55" s="8">
        <f t="shared" si="13"/>
        <v>90649.1</v>
      </c>
      <c r="H55" s="8">
        <f t="shared" si="13"/>
        <v>88298.3</v>
      </c>
      <c r="I55" s="8">
        <v>90649.1</v>
      </c>
      <c r="J55" s="8">
        <v>88298.3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39"/>
    </row>
    <row r="56" spans="1:17" ht="14.25" customHeight="1">
      <c r="A56" s="69"/>
      <c r="B56" s="39"/>
      <c r="C56" s="36"/>
      <c r="D56" s="36"/>
      <c r="E56" s="38"/>
      <c r="F56" s="20">
        <v>2018</v>
      </c>
      <c r="G56" s="8">
        <f t="shared" si="13"/>
        <v>400000</v>
      </c>
      <c r="H56" s="8">
        <f t="shared" si="13"/>
        <v>116232.9</v>
      </c>
      <c r="I56" s="8">
        <v>400000</v>
      </c>
      <c r="J56" s="9">
        <v>116232.9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39"/>
    </row>
    <row r="57" spans="1:17" ht="14.25" customHeight="1">
      <c r="A57" s="69"/>
      <c r="B57" s="39"/>
      <c r="C57" s="36"/>
      <c r="D57" s="36"/>
      <c r="E57" s="38"/>
      <c r="F57" s="20">
        <v>2019</v>
      </c>
      <c r="G57" s="8">
        <f>I57+K57+M57+O57</f>
        <v>800238</v>
      </c>
      <c r="H57" s="8">
        <f>J57+L57+N57+P57</f>
        <v>17828.4</v>
      </c>
      <c r="I57" s="8">
        <v>800238</v>
      </c>
      <c r="J57" s="8">
        <v>17828.4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39"/>
    </row>
    <row r="58" spans="1:17" ht="14.25" customHeight="1">
      <c r="A58" s="69"/>
      <c r="B58" s="39"/>
      <c r="C58" s="36"/>
      <c r="D58" s="36"/>
      <c r="E58" s="38"/>
      <c r="F58" s="20">
        <v>2020</v>
      </c>
      <c r="G58" s="8">
        <f t="shared" si="13"/>
        <v>283542.4</v>
      </c>
      <c r="H58" s="6">
        <f t="shared" si="13"/>
        <v>39022.5</v>
      </c>
      <c r="I58" s="8">
        <v>283542.4</v>
      </c>
      <c r="J58" s="6">
        <v>39022.5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39"/>
    </row>
    <row r="59" spans="1:17" ht="14.25" customHeight="1">
      <c r="A59" s="69"/>
      <c r="B59" s="39"/>
      <c r="C59" s="36"/>
      <c r="D59" s="36"/>
      <c r="E59" s="38"/>
      <c r="F59" s="20">
        <v>2021</v>
      </c>
      <c r="G59" s="8">
        <f t="shared" si="13"/>
        <v>193267.27</v>
      </c>
      <c r="H59" s="8">
        <f t="shared" si="13"/>
        <v>45522.7</v>
      </c>
      <c r="I59" s="8">
        <v>193267.27</v>
      </c>
      <c r="J59" s="8">
        <v>45522.7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39"/>
    </row>
    <row r="60" spans="1:17" ht="14.25" customHeight="1">
      <c r="A60" s="69"/>
      <c r="B60" s="39"/>
      <c r="C60" s="36"/>
      <c r="D60" s="36"/>
      <c r="E60" s="38"/>
      <c r="F60" s="20">
        <v>2022</v>
      </c>
      <c r="G60" s="8">
        <f t="shared" si="13"/>
        <v>193267.32</v>
      </c>
      <c r="H60" s="8">
        <f t="shared" si="13"/>
        <v>0</v>
      </c>
      <c r="I60" s="8">
        <v>193267.32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39"/>
    </row>
    <row r="61" spans="1:17" ht="14.25" customHeight="1">
      <c r="A61" s="69"/>
      <c r="B61" s="39"/>
      <c r="C61" s="36"/>
      <c r="D61" s="36"/>
      <c r="E61" s="38"/>
      <c r="F61" s="20">
        <v>2023</v>
      </c>
      <c r="G61" s="8">
        <f t="shared" si="13"/>
        <v>513032</v>
      </c>
      <c r="H61" s="8">
        <f t="shared" si="13"/>
        <v>0</v>
      </c>
      <c r="I61" s="8">
        <v>513032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39"/>
    </row>
    <row r="62" spans="1:17" ht="14.25" customHeight="1">
      <c r="A62" s="69"/>
      <c r="B62" s="39"/>
      <c r="C62" s="36"/>
      <c r="D62" s="36"/>
      <c r="E62" s="38"/>
      <c r="F62" s="20">
        <v>2024</v>
      </c>
      <c r="G62" s="8">
        <f t="shared" si="13"/>
        <v>513032</v>
      </c>
      <c r="H62" s="8">
        <f t="shared" si="13"/>
        <v>47600</v>
      </c>
      <c r="I62" s="8">
        <v>513032</v>
      </c>
      <c r="J62" s="8">
        <v>47600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39"/>
    </row>
    <row r="63" spans="1:17" ht="14.25" customHeight="1">
      <c r="A63" s="69"/>
      <c r="B63" s="39"/>
      <c r="C63" s="37"/>
      <c r="D63" s="37"/>
      <c r="E63" s="38"/>
      <c r="F63" s="20">
        <v>2025</v>
      </c>
      <c r="G63" s="8">
        <f t="shared" si="13"/>
        <v>513032</v>
      </c>
      <c r="H63" s="8">
        <f t="shared" si="13"/>
        <v>49000</v>
      </c>
      <c r="I63" s="8">
        <v>513032</v>
      </c>
      <c r="J63" s="8">
        <v>49000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39"/>
    </row>
    <row r="64" spans="1:18" ht="23.25" customHeight="1">
      <c r="A64" s="69" t="s">
        <v>27</v>
      </c>
      <c r="B64" s="39" t="s">
        <v>29</v>
      </c>
      <c r="C64" s="38"/>
      <c r="D64" s="35" t="s">
        <v>74</v>
      </c>
      <c r="E64" s="38" t="s">
        <v>75</v>
      </c>
      <c r="F64" s="20" t="s">
        <v>12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39" t="s">
        <v>15</v>
      </c>
      <c r="R64" s="4"/>
    </row>
    <row r="65" spans="1:18" ht="12.75">
      <c r="A65" s="69"/>
      <c r="B65" s="39"/>
      <c r="C65" s="38"/>
      <c r="D65" s="36"/>
      <c r="E65" s="38"/>
      <c r="F65" s="20">
        <v>2017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39"/>
      <c r="R65" s="4"/>
    </row>
    <row r="66" spans="1:18" ht="12.75">
      <c r="A66" s="69"/>
      <c r="B66" s="39"/>
      <c r="C66" s="38"/>
      <c r="D66" s="36"/>
      <c r="E66" s="38"/>
      <c r="F66" s="20">
        <v>2018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39"/>
      <c r="R66" s="4"/>
    </row>
    <row r="67" spans="1:18" ht="12.75">
      <c r="A67" s="69"/>
      <c r="B67" s="39"/>
      <c r="C67" s="38"/>
      <c r="D67" s="36"/>
      <c r="E67" s="38"/>
      <c r="F67" s="20">
        <v>2019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39"/>
      <c r="R67" s="4"/>
    </row>
    <row r="68" spans="1:18" ht="12.75">
      <c r="A68" s="69"/>
      <c r="B68" s="39"/>
      <c r="C68" s="38"/>
      <c r="D68" s="36"/>
      <c r="E68" s="38"/>
      <c r="F68" s="20">
        <v>2020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39"/>
      <c r="R68" s="4"/>
    </row>
    <row r="69" spans="1:18" ht="12.75">
      <c r="A69" s="69"/>
      <c r="B69" s="39"/>
      <c r="C69" s="38"/>
      <c r="D69" s="36"/>
      <c r="E69" s="38"/>
      <c r="F69" s="20">
        <v>2021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39"/>
      <c r="R69" s="4"/>
    </row>
    <row r="70" spans="1:18" ht="12.75">
      <c r="A70" s="69"/>
      <c r="B70" s="39"/>
      <c r="C70" s="38"/>
      <c r="D70" s="36"/>
      <c r="E70" s="38"/>
      <c r="F70" s="20">
        <v>2022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39"/>
      <c r="R70" s="4"/>
    </row>
    <row r="71" spans="1:18" ht="12.75">
      <c r="A71" s="69"/>
      <c r="B71" s="39"/>
      <c r="C71" s="38"/>
      <c r="D71" s="36"/>
      <c r="E71" s="38"/>
      <c r="F71" s="20">
        <v>2023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39"/>
      <c r="R71" s="4"/>
    </row>
    <row r="72" spans="1:18" ht="12.75">
      <c r="A72" s="69"/>
      <c r="B72" s="39"/>
      <c r="C72" s="38"/>
      <c r="D72" s="36"/>
      <c r="E72" s="38"/>
      <c r="F72" s="20">
        <v>2024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39"/>
      <c r="R72" s="4"/>
    </row>
    <row r="73" spans="1:18" ht="12.75">
      <c r="A73" s="70"/>
      <c r="B73" s="35"/>
      <c r="C73" s="42"/>
      <c r="D73" s="37"/>
      <c r="E73" s="38"/>
      <c r="F73" s="20">
        <v>2025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39"/>
      <c r="R73" s="4"/>
    </row>
    <row r="74" spans="1:18" ht="12.75">
      <c r="A74" s="70" t="s">
        <v>30</v>
      </c>
      <c r="B74" s="35" t="s">
        <v>31</v>
      </c>
      <c r="C74" s="35" t="s">
        <v>32</v>
      </c>
      <c r="D74" s="35" t="s">
        <v>74</v>
      </c>
      <c r="E74" s="42" t="s">
        <v>75</v>
      </c>
      <c r="F74" s="21" t="s">
        <v>12</v>
      </c>
      <c r="G74" s="6">
        <f>I74+K74+M74+O74</f>
        <v>1923.4</v>
      </c>
      <c r="H74" s="6">
        <f aca="true" t="shared" si="15" ref="H74:H90">J74+L74+N74+P74</f>
        <v>837.8</v>
      </c>
      <c r="I74" s="6">
        <f>I75+I80+I85+I90+I94+I98+I102+I103+I104</f>
        <v>1923.4</v>
      </c>
      <c r="J74" s="6">
        <f aca="true" t="shared" si="16" ref="J74:P74">J75+J80+J85+J90+J94+J98+J102+J103+J104</f>
        <v>837.8</v>
      </c>
      <c r="K74" s="6">
        <f t="shared" si="16"/>
        <v>0</v>
      </c>
      <c r="L74" s="6">
        <f t="shared" si="16"/>
        <v>0</v>
      </c>
      <c r="M74" s="6">
        <f t="shared" si="16"/>
        <v>0</v>
      </c>
      <c r="N74" s="6">
        <f t="shared" si="16"/>
        <v>0</v>
      </c>
      <c r="O74" s="6">
        <f t="shared" si="16"/>
        <v>0</v>
      </c>
      <c r="P74" s="6">
        <f t="shared" si="16"/>
        <v>0</v>
      </c>
      <c r="Q74" s="10"/>
      <c r="R74" s="4"/>
    </row>
    <row r="75" spans="1:18" ht="12.75" customHeight="1">
      <c r="A75" s="73"/>
      <c r="B75" s="36"/>
      <c r="C75" s="36"/>
      <c r="D75" s="40"/>
      <c r="E75" s="40"/>
      <c r="F75" s="20">
        <v>2017</v>
      </c>
      <c r="G75" s="8">
        <v>0</v>
      </c>
      <c r="H75" s="8">
        <f t="shared" si="15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0"/>
      <c r="R75" s="4"/>
    </row>
    <row r="76" spans="1:18" ht="18.75">
      <c r="A76" s="73"/>
      <c r="B76" s="36"/>
      <c r="C76" s="36"/>
      <c r="D76" s="40"/>
      <c r="E76" s="40"/>
      <c r="F76" s="20">
        <v>2018</v>
      </c>
      <c r="G76" s="8">
        <f>I76+K76+M76+O76</f>
        <v>46.4</v>
      </c>
      <c r="H76" s="8">
        <f>J76+L76+N76+P76</f>
        <v>46.4</v>
      </c>
      <c r="I76" s="8">
        <v>46.4</v>
      </c>
      <c r="J76" s="8">
        <v>46.4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5" t="s">
        <v>34</v>
      </c>
      <c r="R76" s="4"/>
    </row>
    <row r="77" spans="1:18" ht="18.75">
      <c r="A77" s="73"/>
      <c r="B77" s="36"/>
      <c r="C77" s="36"/>
      <c r="D77" s="40"/>
      <c r="E77" s="40"/>
      <c r="F77" s="20">
        <v>2018</v>
      </c>
      <c r="G77" s="8">
        <f aca="true" t="shared" si="17" ref="G77:G89">I77+K77+M77+O77</f>
        <v>195.4</v>
      </c>
      <c r="H77" s="8">
        <f t="shared" si="15"/>
        <v>133.4</v>
      </c>
      <c r="I77" s="8">
        <v>195.4</v>
      </c>
      <c r="J77" s="8">
        <v>133.4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5" t="s">
        <v>35</v>
      </c>
      <c r="R77" s="4"/>
    </row>
    <row r="78" spans="1:18" ht="15">
      <c r="A78" s="73"/>
      <c r="B78" s="36"/>
      <c r="C78" s="36"/>
      <c r="D78" s="40"/>
      <c r="E78" s="40"/>
      <c r="F78" s="20">
        <v>2018</v>
      </c>
      <c r="G78" s="8">
        <f t="shared" si="17"/>
        <v>41.7</v>
      </c>
      <c r="H78" s="8">
        <f t="shared" si="15"/>
        <v>41.7</v>
      </c>
      <c r="I78" s="8">
        <v>41.7</v>
      </c>
      <c r="J78" s="8">
        <f>11.7+30</f>
        <v>41.7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1" t="s">
        <v>36</v>
      </c>
      <c r="R78" s="4"/>
    </row>
    <row r="79" spans="1:18" ht="18.75">
      <c r="A79" s="73"/>
      <c r="B79" s="36"/>
      <c r="C79" s="36"/>
      <c r="D79" s="40"/>
      <c r="E79" s="40"/>
      <c r="F79" s="20">
        <v>2018</v>
      </c>
      <c r="G79" s="8">
        <f t="shared" si="17"/>
        <v>69.6</v>
      </c>
      <c r="H79" s="8">
        <f t="shared" si="15"/>
        <v>39.5</v>
      </c>
      <c r="I79" s="8">
        <v>69.6</v>
      </c>
      <c r="J79" s="8">
        <v>39.5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5" t="s">
        <v>37</v>
      </c>
      <c r="R79" s="4"/>
    </row>
    <row r="80" spans="1:18" ht="20.25">
      <c r="A80" s="73"/>
      <c r="B80" s="36"/>
      <c r="C80" s="36"/>
      <c r="D80" s="40"/>
      <c r="E80" s="40"/>
      <c r="F80" s="21" t="s">
        <v>33</v>
      </c>
      <c r="G80" s="6">
        <f t="shared" si="17"/>
        <v>353.1</v>
      </c>
      <c r="H80" s="6">
        <f t="shared" si="15"/>
        <v>261</v>
      </c>
      <c r="I80" s="6">
        <f>I76+I77+I78+I79</f>
        <v>353.1</v>
      </c>
      <c r="J80" s="6">
        <f>J76+J77+J78+J79</f>
        <v>261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10"/>
      <c r="R80" s="4"/>
    </row>
    <row r="81" spans="1:18" ht="18.75">
      <c r="A81" s="73"/>
      <c r="B81" s="36"/>
      <c r="C81" s="36"/>
      <c r="D81" s="40"/>
      <c r="E81" s="40"/>
      <c r="F81" s="20">
        <v>2019</v>
      </c>
      <c r="G81" s="8">
        <f>I81+K81+M81+O81</f>
        <v>303</v>
      </c>
      <c r="H81" s="8">
        <f>J81+L81+N81+P81</f>
        <v>101</v>
      </c>
      <c r="I81" s="8">
        <v>303</v>
      </c>
      <c r="J81" s="8">
        <v>101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5" t="s">
        <v>34</v>
      </c>
      <c r="R81" s="4"/>
    </row>
    <row r="82" spans="1:18" ht="18.75">
      <c r="A82" s="73"/>
      <c r="B82" s="36"/>
      <c r="C82" s="36"/>
      <c r="D82" s="40"/>
      <c r="E82" s="40"/>
      <c r="F82" s="20">
        <v>2019</v>
      </c>
      <c r="G82" s="8">
        <f t="shared" si="17"/>
        <v>110.6</v>
      </c>
      <c r="H82" s="8">
        <f t="shared" si="15"/>
        <v>94.6</v>
      </c>
      <c r="I82" s="8">
        <v>110.6</v>
      </c>
      <c r="J82" s="8">
        <v>94.6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5" t="s">
        <v>35</v>
      </c>
      <c r="R82" s="4"/>
    </row>
    <row r="83" spans="1:18" ht="15">
      <c r="A83" s="73"/>
      <c r="B83" s="36"/>
      <c r="C83" s="36"/>
      <c r="D83" s="40"/>
      <c r="E83" s="40"/>
      <c r="F83" s="20">
        <v>2019</v>
      </c>
      <c r="G83" s="8">
        <f t="shared" si="17"/>
        <v>65.1</v>
      </c>
      <c r="H83" s="8">
        <f t="shared" si="15"/>
        <v>65.1</v>
      </c>
      <c r="I83" s="8">
        <v>65.1</v>
      </c>
      <c r="J83" s="8">
        <v>65.1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1" t="s">
        <v>36</v>
      </c>
      <c r="R83" s="4"/>
    </row>
    <row r="84" spans="1:18" ht="18.75">
      <c r="A84" s="73"/>
      <c r="B84" s="36"/>
      <c r="C84" s="36"/>
      <c r="D84" s="40"/>
      <c r="E84" s="40"/>
      <c r="F84" s="20">
        <v>2019</v>
      </c>
      <c r="G84" s="8">
        <f t="shared" si="17"/>
        <v>50.1</v>
      </c>
      <c r="H84" s="8">
        <f t="shared" si="15"/>
        <v>36.9</v>
      </c>
      <c r="I84" s="8">
        <v>50.1</v>
      </c>
      <c r="J84" s="8">
        <v>36.9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5" t="s">
        <v>37</v>
      </c>
      <c r="R84" s="4"/>
    </row>
    <row r="85" spans="1:18" ht="20.25">
      <c r="A85" s="73"/>
      <c r="B85" s="36"/>
      <c r="C85" s="36"/>
      <c r="D85" s="40"/>
      <c r="E85" s="40"/>
      <c r="F85" s="21" t="s">
        <v>41</v>
      </c>
      <c r="G85" s="6">
        <f>G81+G82+G83+G84</f>
        <v>528.8000000000001</v>
      </c>
      <c r="H85" s="6">
        <f>H81+H82+H83+H84</f>
        <v>297.59999999999997</v>
      </c>
      <c r="I85" s="6">
        <f>I81+I82+I83+I84</f>
        <v>528.8000000000001</v>
      </c>
      <c r="J85" s="6">
        <f>J81+J82+J83+J84</f>
        <v>297.59999999999997</v>
      </c>
      <c r="K85" s="6">
        <f aca="true" t="shared" si="18" ref="K85:P85">K82+K83+K84</f>
        <v>0</v>
      </c>
      <c r="L85" s="6">
        <f t="shared" si="18"/>
        <v>0</v>
      </c>
      <c r="M85" s="6">
        <f t="shared" si="18"/>
        <v>0</v>
      </c>
      <c r="N85" s="6">
        <f t="shared" si="18"/>
        <v>0</v>
      </c>
      <c r="O85" s="6">
        <f t="shared" si="18"/>
        <v>0</v>
      </c>
      <c r="P85" s="6">
        <f t="shared" si="18"/>
        <v>0</v>
      </c>
      <c r="Q85" s="12"/>
      <c r="R85" s="4"/>
    </row>
    <row r="86" spans="1:18" ht="18.75">
      <c r="A86" s="73"/>
      <c r="B86" s="36"/>
      <c r="C86" s="36"/>
      <c r="D86" s="40"/>
      <c r="E86" s="40"/>
      <c r="F86" s="20">
        <v>2020</v>
      </c>
      <c r="G86" s="8">
        <f t="shared" si="17"/>
        <v>127.8</v>
      </c>
      <c r="H86" s="8">
        <f t="shared" si="15"/>
        <v>61.2</v>
      </c>
      <c r="I86" s="8">
        <v>127.8</v>
      </c>
      <c r="J86" s="13">
        <v>61.2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5" t="s">
        <v>34</v>
      </c>
      <c r="R86" s="4"/>
    </row>
    <row r="87" spans="1:18" ht="18.75">
      <c r="A87" s="73"/>
      <c r="B87" s="36"/>
      <c r="C87" s="36"/>
      <c r="D87" s="40"/>
      <c r="E87" s="40"/>
      <c r="F87" s="20">
        <v>2020</v>
      </c>
      <c r="G87" s="8">
        <f t="shared" si="17"/>
        <v>75</v>
      </c>
      <c r="H87" s="8">
        <f t="shared" si="15"/>
        <v>75</v>
      </c>
      <c r="I87" s="8">
        <v>75</v>
      </c>
      <c r="J87" s="13">
        <f>69+6</f>
        <v>75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5" t="s">
        <v>35</v>
      </c>
      <c r="R87" s="4"/>
    </row>
    <row r="88" spans="1:18" ht="15">
      <c r="A88" s="73"/>
      <c r="B88" s="36"/>
      <c r="C88" s="36"/>
      <c r="D88" s="40"/>
      <c r="E88" s="40"/>
      <c r="F88" s="20">
        <v>2020</v>
      </c>
      <c r="G88" s="8">
        <f t="shared" si="17"/>
        <v>48</v>
      </c>
      <c r="H88" s="8">
        <f t="shared" si="15"/>
        <v>48</v>
      </c>
      <c r="I88" s="13">
        <v>48</v>
      </c>
      <c r="J88" s="13">
        <v>48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1" t="s">
        <v>36</v>
      </c>
      <c r="R88" s="4"/>
    </row>
    <row r="89" spans="1:18" ht="18.75">
      <c r="A89" s="73"/>
      <c r="B89" s="36"/>
      <c r="C89" s="36"/>
      <c r="D89" s="40"/>
      <c r="E89" s="40"/>
      <c r="F89" s="20">
        <v>2020</v>
      </c>
      <c r="G89" s="8">
        <f t="shared" si="17"/>
        <v>120</v>
      </c>
      <c r="H89" s="8">
        <f t="shared" si="15"/>
        <v>95</v>
      </c>
      <c r="I89" s="13">
        <v>120</v>
      </c>
      <c r="J89" s="13">
        <v>95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5" t="s">
        <v>37</v>
      </c>
      <c r="R89" s="4"/>
    </row>
    <row r="90" spans="1:18" ht="20.25">
      <c r="A90" s="73"/>
      <c r="B90" s="36"/>
      <c r="C90" s="36"/>
      <c r="D90" s="40"/>
      <c r="E90" s="40"/>
      <c r="F90" s="21" t="s">
        <v>49</v>
      </c>
      <c r="G90" s="6">
        <f>I90</f>
        <v>370.8</v>
      </c>
      <c r="H90" s="6">
        <f t="shared" si="15"/>
        <v>279.2</v>
      </c>
      <c r="I90" s="6">
        <f>I86+I87+I88+I89</f>
        <v>370.8</v>
      </c>
      <c r="J90" s="6">
        <f>J86+J87+J88+J89</f>
        <v>279.2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14"/>
      <c r="R90" s="4"/>
    </row>
    <row r="91" spans="1:18" ht="18.75">
      <c r="A91" s="45"/>
      <c r="B91" s="45"/>
      <c r="C91" s="71"/>
      <c r="D91" s="40"/>
      <c r="E91" s="40"/>
      <c r="F91" s="20">
        <v>2021</v>
      </c>
      <c r="G91" s="8">
        <f aca="true" t="shared" si="19" ref="G91:H105">I91+K91+M91+O91</f>
        <v>79.9</v>
      </c>
      <c r="H91" s="8">
        <f t="shared" si="19"/>
        <v>0</v>
      </c>
      <c r="I91" s="8">
        <v>79.9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5" t="s">
        <v>34</v>
      </c>
      <c r="R91" s="4"/>
    </row>
    <row r="92" spans="1:18" ht="15">
      <c r="A92" s="45"/>
      <c r="B92" s="45"/>
      <c r="C92" s="71"/>
      <c r="D92" s="40"/>
      <c r="E92" s="40"/>
      <c r="F92" s="20">
        <v>2021</v>
      </c>
      <c r="G92" s="8">
        <f t="shared" si="19"/>
        <v>140</v>
      </c>
      <c r="H92" s="8">
        <f t="shared" si="19"/>
        <v>0</v>
      </c>
      <c r="I92" s="8">
        <v>140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 t="s">
        <v>36</v>
      </c>
      <c r="R92" s="4"/>
    </row>
    <row r="93" spans="1:18" ht="18.75">
      <c r="A93" s="45"/>
      <c r="B93" s="45"/>
      <c r="C93" s="71"/>
      <c r="D93" s="40"/>
      <c r="E93" s="40"/>
      <c r="F93" s="20">
        <v>2021</v>
      </c>
      <c r="G93" s="8">
        <f t="shared" si="19"/>
        <v>65</v>
      </c>
      <c r="H93" s="8">
        <f t="shared" si="19"/>
        <v>0</v>
      </c>
      <c r="I93" s="8">
        <v>65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5" t="s">
        <v>37</v>
      </c>
      <c r="R93" s="4"/>
    </row>
    <row r="94" spans="1:18" ht="20.25">
      <c r="A94" s="45"/>
      <c r="B94" s="45"/>
      <c r="C94" s="71"/>
      <c r="D94" s="40"/>
      <c r="E94" s="40"/>
      <c r="F94" s="21" t="s">
        <v>50</v>
      </c>
      <c r="G94" s="6">
        <f>I94</f>
        <v>284.9</v>
      </c>
      <c r="H94" s="6">
        <f>H91+H92</f>
        <v>0</v>
      </c>
      <c r="I94" s="6">
        <f>I91+I92+I93</f>
        <v>284.9</v>
      </c>
      <c r="J94" s="6">
        <f aca="true" t="shared" si="20" ref="J94:P94">J91+J92+J93</f>
        <v>0</v>
      </c>
      <c r="K94" s="6">
        <f t="shared" si="20"/>
        <v>0</v>
      </c>
      <c r="L94" s="6">
        <f t="shared" si="20"/>
        <v>0</v>
      </c>
      <c r="M94" s="6">
        <f t="shared" si="20"/>
        <v>0</v>
      </c>
      <c r="N94" s="6">
        <f t="shared" si="20"/>
        <v>0</v>
      </c>
      <c r="O94" s="6">
        <f t="shared" si="20"/>
        <v>0</v>
      </c>
      <c r="P94" s="6">
        <f t="shared" si="20"/>
        <v>0</v>
      </c>
      <c r="Q94" s="14"/>
      <c r="R94" s="4"/>
    </row>
    <row r="95" spans="1:18" ht="18.75">
      <c r="A95" s="45"/>
      <c r="B95" s="45"/>
      <c r="C95" s="71"/>
      <c r="D95" s="40"/>
      <c r="E95" s="40"/>
      <c r="F95" s="20">
        <v>2022</v>
      </c>
      <c r="G95" s="8">
        <f t="shared" si="19"/>
        <v>79.9</v>
      </c>
      <c r="H95" s="8">
        <f t="shared" si="19"/>
        <v>0</v>
      </c>
      <c r="I95" s="13">
        <v>79.9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5" t="s">
        <v>34</v>
      </c>
      <c r="R95" s="4"/>
    </row>
    <row r="96" spans="1:18" ht="15">
      <c r="A96" s="45"/>
      <c r="B96" s="45"/>
      <c r="C96" s="71"/>
      <c r="D96" s="40"/>
      <c r="E96" s="40"/>
      <c r="F96" s="20">
        <v>2022</v>
      </c>
      <c r="G96" s="8">
        <f t="shared" si="19"/>
        <v>48</v>
      </c>
      <c r="H96" s="8">
        <f t="shared" si="19"/>
        <v>0</v>
      </c>
      <c r="I96" s="13">
        <v>48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 t="s">
        <v>36</v>
      </c>
      <c r="R96" s="4"/>
    </row>
    <row r="97" spans="1:18" ht="18.75">
      <c r="A97" s="45"/>
      <c r="B97" s="45"/>
      <c r="C97" s="71"/>
      <c r="D97" s="40"/>
      <c r="E97" s="40"/>
      <c r="F97" s="20">
        <v>2022</v>
      </c>
      <c r="G97" s="8">
        <f t="shared" si="19"/>
        <v>65</v>
      </c>
      <c r="H97" s="8">
        <f t="shared" si="19"/>
        <v>0</v>
      </c>
      <c r="I97" s="13">
        <v>65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5" t="s">
        <v>37</v>
      </c>
      <c r="R97" s="4"/>
    </row>
    <row r="98" spans="1:18" ht="20.25">
      <c r="A98" s="45"/>
      <c r="B98" s="45"/>
      <c r="C98" s="71"/>
      <c r="D98" s="40"/>
      <c r="E98" s="40"/>
      <c r="F98" s="21" t="s">
        <v>51</v>
      </c>
      <c r="G98" s="6">
        <f>I98</f>
        <v>192.9</v>
      </c>
      <c r="H98" s="6">
        <f>H95+H96</f>
        <v>0</v>
      </c>
      <c r="I98" s="6">
        <f>I95+I96+I97</f>
        <v>192.9</v>
      </c>
      <c r="J98" s="6">
        <f aca="true" t="shared" si="21" ref="J98:P98">J95+J96+J97</f>
        <v>0</v>
      </c>
      <c r="K98" s="6">
        <f t="shared" si="21"/>
        <v>0</v>
      </c>
      <c r="L98" s="6">
        <f t="shared" si="21"/>
        <v>0</v>
      </c>
      <c r="M98" s="6">
        <f t="shared" si="21"/>
        <v>0</v>
      </c>
      <c r="N98" s="6">
        <f t="shared" si="21"/>
        <v>0</v>
      </c>
      <c r="O98" s="6">
        <f t="shared" si="21"/>
        <v>0</v>
      </c>
      <c r="P98" s="6">
        <f t="shared" si="21"/>
        <v>0</v>
      </c>
      <c r="Q98" s="15"/>
      <c r="R98" s="4"/>
    </row>
    <row r="99" spans="1:18" ht="18.75">
      <c r="A99" s="45"/>
      <c r="B99" s="45"/>
      <c r="C99" s="71"/>
      <c r="D99" s="40"/>
      <c r="E99" s="40"/>
      <c r="F99" s="20">
        <v>2023</v>
      </c>
      <c r="G99" s="8">
        <f t="shared" si="19"/>
        <v>79.9</v>
      </c>
      <c r="H99" s="8">
        <f t="shared" si="19"/>
        <v>0</v>
      </c>
      <c r="I99" s="13">
        <v>79.9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5" t="s">
        <v>34</v>
      </c>
      <c r="R99" s="4"/>
    </row>
    <row r="100" spans="1:18" ht="15">
      <c r="A100" s="45"/>
      <c r="B100" s="45"/>
      <c r="C100" s="71"/>
      <c r="D100" s="40"/>
      <c r="E100" s="40"/>
      <c r="F100" s="20">
        <v>2023</v>
      </c>
      <c r="G100" s="8">
        <f t="shared" si="19"/>
        <v>48</v>
      </c>
      <c r="H100" s="8">
        <f t="shared" si="19"/>
        <v>0</v>
      </c>
      <c r="I100" s="13">
        <v>48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 t="s">
        <v>36</v>
      </c>
      <c r="R100" s="4"/>
    </row>
    <row r="101" spans="1:18" ht="18.75">
      <c r="A101" s="45"/>
      <c r="B101" s="45"/>
      <c r="C101" s="71"/>
      <c r="D101" s="40"/>
      <c r="E101" s="40"/>
      <c r="F101" s="20">
        <v>2023</v>
      </c>
      <c r="G101" s="8">
        <f t="shared" si="19"/>
        <v>65</v>
      </c>
      <c r="H101" s="8">
        <f t="shared" si="19"/>
        <v>0</v>
      </c>
      <c r="I101" s="13">
        <v>65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5" t="s">
        <v>37</v>
      </c>
      <c r="R101" s="4"/>
    </row>
    <row r="102" spans="1:18" ht="20.25">
      <c r="A102" s="45"/>
      <c r="B102" s="45"/>
      <c r="C102" s="71"/>
      <c r="D102" s="40"/>
      <c r="E102" s="40"/>
      <c r="F102" s="21" t="s">
        <v>62</v>
      </c>
      <c r="G102" s="6">
        <f t="shared" si="19"/>
        <v>192.9</v>
      </c>
      <c r="H102" s="6">
        <f t="shared" si="19"/>
        <v>0</v>
      </c>
      <c r="I102" s="6">
        <f>I99+I100+I101</f>
        <v>192.9</v>
      </c>
      <c r="J102" s="6">
        <f aca="true" t="shared" si="22" ref="J102:P102">J99+J100+J101</f>
        <v>0</v>
      </c>
      <c r="K102" s="6">
        <f t="shared" si="22"/>
        <v>0</v>
      </c>
      <c r="L102" s="6">
        <f t="shared" si="22"/>
        <v>0</v>
      </c>
      <c r="M102" s="6">
        <f t="shared" si="22"/>
        <v>0</v>
      </c>
      <c r="N102" s="6">
        <f t="shared" si="22"/>
        <v>0</v>
      </c>
      <c r="O102" s="6">
        <f t="shared" si="22"/>
        <v>0</v>
      </c>
      <c r="P102" s="6">
        <f t="shared" si="22"/>
        <v>0</v>
      </c>
      <c r="Q102" s="15"/>
      <c r="R102" s="4"/>
    </row>
    <row r="103" spans="1:18" ht="12.75">
      <c r="A103" s="45"/>
      <c r="B103" s="45"/>
      <c r="C103" s="71"/>
      <c r="D103" s="40"/>
      <c r="E103" s="40"/>
      <c r="F103" s="20">
        <v>2024</v>
      </c>
      <c r="G103" s="8">
        <f t="shared" si="19"/>
        <v>0</v>
      </c>
      <c r="H103" s="8">
        <f t="shared" si="19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5"/>
      <c r="R103" s="4"/>
    </row>
    <row r="104" spans="1:18" ht="12.75">
      <c r="A104" s="46"/>
      <c r="B104" s="46"/>
      <c r="C104" s="72"/>
      <c r="D104" s="41"/>
      <c r="E104" s="41"/>
      <c r="F104" s="20">
        <v>2025</v>
      </c>
      <c r="G104" s="8">
        <f t="shared" si="19"/>
        <v>0</v>
      </c>
      <c r="H104" s="8">
        <f t="shared" si="19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6"/>
      <c r="R104" s="4"/>
    </row>
    <row r="105" spans="1:17" ht="12.75">
      <c r="A105" s="70" t="s">
        <v>38</v>
      </c>
      <c r="B105" s="35" t="s">
        <v>43</v>
      </c>
      <c r="C105" s="35" t="s">
        <v>64</v>
      </c>
      <c r="D105" s="35" t="s">
        <v>74</v>
      </c>
      <c r="E105" s="42" t="s">
        <v>75</v>
      </c>
      <c r="F105" s="21" t="s">
        <v>12</v>
      </c>
      <c r="G105" s="6">
        <f t="shared" si="19"/>
        <v>345505.93999999994</v>
      </c>
      <c r="H105" s="6">
        <f t="shared" si="19"/>
        <v>367090.6</v>
      </c>
      <c r="I105" s="6">
        <f>I106+I111+I117+I118+I119+I120+I121+I122+I123</f>
        <v>345505.93999999994</v>
      </c>
      <c r="J105" s="6">
        <f aca="true" t="shared" si="23" ref="J105:P105">J106+J111+J117+J118+J119+J120+J121+J122+J123</f>
        <v>367090.6</v>
      </c>
      <c r="K105" s="6">
        <f t="shared" si="23"/>
        <v>0</v>
      </c>
      <c r="L105" s="6">
        <f t="shared" si="23"/>
        <v>0</v>
      </c>
      <c r="M105" s="6">
        <f t="shared" si="23"/>
        <v>0</v>
      </c>
      <c r="N105" s="6">
        <f t="shared" si="23"/>
        <v>0</v>
      </c>
      <c r="O105" s="6">
        <f t="shared" si="23"/>
        <v>0</v>
      </c>
      <c r="P105" s="6">
        <f t="shared" si="23"/>
        <v>0</v>
      </c>
      <c r="Q105" s="20"/>
    </row>
    <row r="106" spans="1:16" ht="12.75">
      <c r="A106" s="73"/>
      <c r="B106" s="36"/>
      <c r="C106" s="36"/>
      <c r="D106" s="36"/>
      <c r="E106" s="43"/>
      <c r="F106" s="20">
        <v>2017</v>
      </c>
      <c r="G106" s="8">
        <v>0</v>
      </c>
      <c r="H106" s="8">
        <f>J106+L106+N106+P106</f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7" ht="18.75">
      <c r="A107" s="73"/>
      <c r="B107" s="36"/>
      <c r="C107" s="36"/>
      <c r="D107" s="36"/>
      <c r="E107" s="43"/>
      <c r="F107" s="20">
        <v>2018</v>
      </c>
      <c r="G107" s="8">
        <v>22554.8</v>
      </c>
      <c r="H107" s="8">
        <v>22554.8</v>
      </c>
      <c r="I107" s="8">
        <v>22554.8</v>
      </c>
      <c r="J107" s="8">
        <v>22554.8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5" t="s">
        <v>34</v>
      </c>
    </row>
    <row r="108" spans="1:17" ht="18.75">
      <c r="A108" s="73"/>
      <c r="B108" s="36"/>
      <c r="C108" s="36"/>
      <c r="D108" s="36"/>
      <c r="E108" s="43"/>
      <c r="F108" s="20">
        <v>2018</v>
      </c>
      <c r="G108" s="8">
        <f aca="true" t="shared" si="24" ref="G108:H111">I108+K108+M108+O108</f>
        <v>23668</v>
      </c>
      <c r="H108" s="8">
        <f t="shared" si="24"/>
        <v>23668</v>
      </c>
      <c r="I108" s="8">
        <f>18864+4804</f>
        <v>23668</v>
      </c>
      <c r="J108" s="8">
        <f>18864+4804</f>
        <v>23668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5" t="s">
        <v>35</v>
      </c>
    </row>
    <row r="109" spans="1:17" ht="18.75">
      <c r="A109" s="73"/>
      <c r="B109" s="36"/>
      <c r="C109" s="36"/>
      <c r="D109" s="36"/>
      <c r="E109" s="43"/>
      <c r="F109" s="20">
        <v>2018</v>
      </c>
      <c r="G109" s="8">
        <f t="shared" si="24"/>
        <v>12109.1</v>
      </c>
      <c r="H109" s="8">
        <f t="shared" si="24"/>
        <v>12109.1</v>
      </c>
      <c r="I109" s="8">
        <f>2322+9787.1</f>
        <v>12109.1</v>
      </c>
      <c r="J109" s="8">
        <f>2322+9787.1</f>
        <v>12109.1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5" t="s">
        <v>36</v>
      </c>
    </row>
    <row r="110" spans="1:17" ht="18.75">
      <c r="A110" s="73"/>
      <c r="B110" s="36"/>
      <c r="C110" s="36"/>
      <c r="D110" s="36"/>
      <c r="E110" s="43"/>
      <c r="F110" s="20">
        <v>2018</v>
      </c>
      <c r="G110" s="8">
        <f t="shared" si="24"/>
        <v>20666.8</v>
      </c>
      <c r="H110" s="8">
        <f t="shared" si="24"/>
        <v>17203.8</v>
      </c>
      <c r="I110" s="8">
        <f>13008.4+7658.4</f>
        <v>20666.8</v>
      </c>
      <c r="J110" s="8">
        <v>17203.8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5" t="s">
        <v>37</v>
      </c>
    </row>
    <row r="111" spans="1:17" ht="20.25">
      <c r="A111" s="73"/>
      <c r="B111" s="36"/>
      <c r="C111" s="36"/>
      <c r="D111" s="36"/>
      <c r="E111" s="43"/>
      <c r="F111" s="21" t="s">
        <v>33</v>
      </c>
      <c r="G111" s="6">
        <f t="shared" si="24"/>
        <v>78998.7</v>
      </c>
      <c r="H111" s="6">
        <f aca="true" t="shared" si="25" ref="H111:H117">J111+L111+N111+P111</f>
        <v>75535.7</v>
      </c>
      <c r="I111" s="6">
        <f>SUM(I107:I110)</f>
        <v>78998.7</v>
      </c>
      <c r="J111" s="6">
        <f>SUM(J107:J110)</f>
        <v>75535.7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5"/>
    </row>
    <row r="112" spans="1:17" ht="18.75">
      <c r="A112" s="73"/>
      <c r="B112" s="36"/>
      <c r="C112" s="36"/>
      <c r="D112" s="36"/>
      <c r="E112" s="43"/>
      <c r="F112" s="20">
        <v>2019</v>
      </c>
      <c r="G112" s="8">
        <f aca="true" t="shared" si="26" ref="G112:G117">I112+K112+M112+O112</f>
        <v>3290.4</v>
      </c>
      <c r="H112" s="8">
        <f t="shared" si="25"/>
        <v>3290.4</v>
      </c>
      <c r="I112" s="8">
        <v>3290.4</v>
      </c>
      <c r="J112" s="8">
        <v>3290.4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5" t="s">
        <v>34</v>
      </c>
    </row>
    <row r="113" spans="1:17" ht="18.75">
      <c r="A113" s="73"/>
      <c r="B113" s="36"/>
      <c r="C113" s="36"/>
      <c r="D113" s="36"/>
      <c r="E113" s="43"/>
      <c r="F113" s="20">
        <v>2019</v>
      </c>
      <c r="G113" s="9">
        <f t="shared" si="26"/>
        <v>52027.3</v>
      </c>
      <c r="H113" s="9">
        <f t="shared" si="25"/>
        <v>52027.3</v>
      </c>
      <c r="I113" s="9">
        <v>52027.3</v>
      </c>
      <c r="J113" s="9">
        <v>52027.3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5" t="s">
        <v>35</v>
      </c>
    </row>
    <row r="114" spans="1:17" ht="18.75">
      <c r="A114" s="73"/>
      <c r="B114" s="36"/>
      <c r="C114" s="36"/>
      <c r="D114" s="36"/>
      <c r="E114" s="43"/>
      <c r="F114" s="20">
        <v>2019</v>
      </c>
      <c r="G114" s="9">
        <f t="shared" si="26"/>
        <v>11366.8</v>
      </c>
      <c r="H114" s="9">
        <f t="shared" si="25"/>
        <v>11215.8</v>
      </c>
      <c r="I114" s="8">
        <f>7404.6+3962.2</f>
        <v>11366.8</v>
      </c>
      <c r="J114" s="8">
        <v>11215.8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5" t="s">
        <v>36</v>
      </c>
    </row>
    <row r="115" spans="1:17" ht="18.75">
      <c r="A115" s="73"/>
      <c r="B115" s="36"/>
      <c r="C115" s="36"/>
      <c r="D115" s="40"/>
      <c r="E115" s="40"/>
      <c r="F115" s="20">
        <v>2019</v>
      </c>
      <c r="G115" s="8">
        <f t="shared" si="26"/>
        <v>19159.7</v>
      </c>
      <c r="H115" s="8">
        <f t="shared" si="25"/>
        <v>19159.7</v>
      </c>
      <c r="I115" s="8">
        <f>17356.4+1803.3</f>
        <v>19159.7</v>
      </c>
      <c r="J115" s="8">
        <f>17356.4+1803.3</f>
        <v>19159.7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5" t="s">
        <v>37</v>
      </c>
    </row>
    <row r="116" spans="1:17" ht="12.75">
      <c r="A116" s="73"/>
      <c r="B116" s="36"/>
      <c r="C116" s="36"/>
      <c r="D116" s="40"/>
      <c r="E116" s="40"/>
      <c r="F116" s="20">
        <v>2019</v>
      </c>
      <c r="G116" s="8">
        <f t="shared" si="26"/>
        <v>75459.7</v>
      </c>
      <c r="H116" s="8">
        <f>J116+L116+N116+P116</f>
        <v>75459.7</v>
      </c>
      <c r="I116" s="8">
        <v>75459.7</v>
      </c>
      <c r="J116" s="8">
        <v>75459.7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7" t="s">
        <v>55</v>
      </c>
    </row>
    <row r="117" spans="1:17" ht="20.25">
      <c r="A117" s="73"/>
      <c r="B117" s="36"/>
      <c r="C117" s="36"/>
      <c r="D117" s="40"/>
      <c r="E117" s="40"/>
      <c r="F117" s="21" t="s">
        <v>41</v>
      </c>
      <c r="G117" s="6">
        <f t="shared" si="26"/>
        <v>161303.9</v>
      </c>
      <c r="H117" s="6">
        <f t="shared" si="25"/>
        <v>161152.9</v>
      </c>
      <c r="I117" s="6">
        <f>I112+I113+I114+I115+I116</f>
        <v>161303.9</v>
      </c>
      <c r="J117" s="6">
        <f>J112+J113+J114+J115+J116</f>
        <v>161152.9</v>
      </c>
      <c r="K117" s="6">
        <f aca="true" t="shared" si="27" ref="K117:P117">K112+K113+K114+K115</f>
        <v>0</v>
      </c>
      <c r="L117" s="6">
        <f t="shared" si="27"/>
        <v>0</v>
      </c>
      <c r="M117" s="6">
        <f t="shared" si="27"/>
        <v>0</v>
      </c>
      <c r="N117" s="6">
        <f t="shared" si="27"/>
        <v>0</v>
      </c>
      <c r="O117" s="6">
        <f t="shared" si="27"/>
        <v>0</v>
      </c>
      <c r="P117" s="6">
        <f t="shared" si="27"/>
        <v>0</v>
      </c>
      <c r="Q117" s="22"/>
    </row>
    <row r="118" spans="1:17" ht="12.75">
      <c r="A118" s="73"/>
      <c r="B118" s="36"/>
      <c r="C118" s="36"/>
      <c r="D118" s="40"/>
      <c r="E118" s="40"/>
      <c r="F118" s="20">
        <v>2020</v>
      </c>
      <c r="G118" s="8">
        <f>I118</f>
        <v>91885.6</v>
      </c>
      <c r="H118" s="8">
        <f>J118</f>
        <v>130402</v>
      </c>
      <c r="I118" s="8">
        <v>91885.6</v>
      </c>
      <c r="J118" s="8">
        <f>129515.3+886.7</f>
        <v>130402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5" t="s">
        <v>55</v>
      </c>
    </row>
    <row r="119" spans="1:17" ht="18.75">
      <c r="A119" s="73"/>
      <c r="B119" s="36"/>
      <c r="C119" s="36"/>
      <c r="D119" s="40"/>
      <c r="E119" s="40"/>
      <c r="F119" s="27">
        <v>2021</v>
      </c>
      <c r="G119" s="26">
        <f aca="true" t="shared" si="28" ref="G119:H123">I119+K119+M119+O119</f>
        <v>13317.74</v>
      </c>
      <c r="H119" s="26">
        <f t="shared" si="28"/>
        <v>0</v>
      </c>
      <c r="I119" s="28">
        <v>13317.74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5" t="s">
        <v>36</v>
      </c>
    </row>
    <row r="120" spans="1:17" ht="12.75">
      <c r="A120" s="73"/>
      <c r="B120" s="36"/>
      <c r="C120" s="36"/>
      <c r="D120" s="40"/>
      <c r="E120" s="40"/>
      <c r="F120" s="20">
        <v>2022</v>
      </c>
      <c r="G120" s="8">
        <f t="shared" si="28"/>
        <v>0</v>
      </c>
      <c r="H120" s="8">
        <f t="shared" si="28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5"/>
    </row>
    <row r="121" spans="1:17" ht="12.75">
      <c r="A121" s="73"/>
      <c r="B121" s="36"/>
      <c r="C121" s="36"/>
      <c r="D121" s="40"/>
      <c r="E121" s="40"/>
      <c r="F121" s="20">
        <v>2023</v>
      </c>
      <c r="G121" s="8">
        <f t="shared" si="28"/>
        <v>0</v>
      </c>
      <c r="H121" s="8">
        <f t="shared" si="28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24"/>
    </row>
    <row r="122" spans="1:17" ht="12.75">
      <c r="A122" s="73"/>
      <c r="B122" s="36"/>
      <c r="C122" s="36"/>
      <c r="D122" s="40"/>
      <c r="E122" s="40"/>
      <c r="F122" s="20">
        <v>2024</v>
      </c>
      <c r="G122" s="8">
        <f t="shared" si="28"/>
        <v>0</v>
      </c>
      <c r="H122" s="8">
        <f t="shared" si="28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24"/>
    </row>
    <row r="123" spans="1:17" ht="12.75">
      <c r="A123" s="46"/>
      <c r="B123" s="46"/>
      <c r="C123" s="72"/>
      <c r="D123" s="41"/>
      <c r="E123" s="41"/>
      <c r="F123" s="20">
        <v>2025</v>
      </c>
      <c r="G123" s="8">
        <f t="shared" si="28"/>
        <v>0</v>
      </c>
      <c r="H123" s="8">
        <f t="shared" si="28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23"/>
    </row>
    <row r="124" spans="1:17" ht="12.75">
      <c r="A124" s="35" t="s">
        <v>52</v>
      </c>
      <c r="B124" s="35" t="s">
        <v>53</v>
      </c>
      <c r="C124" s="35" t="s">
        <v>32</v>
      </c>
      <c r="D124" s="35" t="s">
        <v>74</v>
      </c>
      <c r="E124" s="38" t="s">
        <v>75</v>
      </c>
      <c r="F124" s="20" t="s">
        <v>12</v>
      </c>
      <c r="G124" s="8">
        <f aca="true" t="shared" si="29" ref="G124:P124">G128</f>
        <v>60</v>
      </c>
      <c r="H124" s="8">
        <f t="shared" si="29"/>
        <v>0</v>
      </c>
      <c r="I124" s="8">
        <f t="shared" si="29"/>
        <v>60</v>
      </c>
      <c r="J124" s="8">
        <f t="shared" si="29"/>
        <v>0</v>
      </c>
      <c r="K124" s="8">
        <f t="shared" si="29"/>
        <v>0</v>
      </c>
      <c r="L124" s="8">
        <f t="shared" si="29"/>
        <v>0</v>
      </c>
      <c r="M124" s="8">
        <f t="shared" si="29"/>
        <v>0</v>
      </c>
      <c r="N124" s="8">
        <f t="shared" si="29"/>
        <v>0</v>
      </c>
      <c r="O124" s="8">
        <f t="shared" si="29"/>
        <v>0</v>
      </c>
      <c r="P124" s="8">
        <f t="shared" si="29"/>
        <v>0</v>
      </c>
      <c r="Q124" s="44"/>
    </row>
    <row r="125" spans="1:17" ht="12.75">
      <c r="A125" s="36"/>
      <c r="B125" s="36"/>
      <c r="C125" s="36"/>
      <c r="D125" s="36"/>
      <c r="E125" s="38"/>
      <c r="F125" s="20">
        <v>2017</v>
      </c>
      <c r="G125" s="8">
        <f aca="true" t="shared" si="30" ref="G125:H133">I125+K125+M125+O125</f>
        <v>0</v>
      </c>
      <c r="H125" s="8">
        <f t="shared" si="30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45"/>
    </row>
    <row r="126" spans="1:17" ht="12.75">
      <c r="A126" s="36"/>
      <c r="B126" s="36"/>
      <c r="C126" s="36"/>
      <c r="D126" s="36"/>
      <c r="E126" s="38"/>
      <c r="F126" s="20">
        <v>2018</v>
      </c>
      <c r="G126" s="8">
        <f t="shared" si="30"/>
        <v>0</v>
      </c>
      <c r="H126" s="8">
        <f t="shared" si="30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45"/>
    </row>
    <row r="127" spans="1:17" ht="12.75">
      <c r="A127" s="36"/>
      <c r="B127" s="36"/>
      <c r="C127" s="36"/>
      <c r="D127" s="36"/>
      <c r="E127" s="38"/>
      <c r="F127" s="20">
        <v>2019</v>
      </c>
      <c r="G127" s="8">
        <f t="shared" si="30"/>
        <v>0</v>
      </c>
      <c r="H127" s="8">
        <f t="shared" si="30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46"/>
    </row>
    <row r="128" spans="1:17" ht="18.75">
      <c r="A128" s="36"/>
      <c r="B128" s="36"/>
      <c r="C128" s="36"/>
      <c r="D128" s="36"/>
      <c r="E128" s="38"/>
      <c r="F128" s="20">
        <v>2020</v>
      </c>
      <c r="G128" s="8">
        <f>I128</f>
        <v>60</v>
      </c>
      <c r="H128" s="8">
        <f t="shared" si="30"/>
        <v>0</v>
      </c>
      <c r="I128" s="8">
        <v>60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5" t="s">
        <v>34</v>
      </c>
    </row>
    <row r="129" spans="1:17" ht="12.75">
      <c r="A129" s="36"/>
      <c r="B129" s="36"/>
      <c r="C129" s="36"/>
      <c r="D129" s="36"/>
      <c r="E129" s="38"/>
      <c r="F129" s="20">
        <v>2021</v>
      </c>
      <c r="G129" s="8">
        <f>I129+K129+M129+O129</f>
        <v>0</v>
      </c>
      <c r="H129" s="8">
        <f t="shared" si="30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44"/>
    </row>
    <row r="130" spans="1:17" ht="12.75">
      <c r="A130" s="36"/>
      <c r="B130" s="36"/>
      <c r="C130" s="36"/>
      <c r="D130" s="36"/>
      <c r="E130" s="38"/>
      <c r="F130" s="20">
        <v>2022</v>
      </c>
      <c r="G130" s="8">
        <f>I130+K130+M130+O130</f>
        <v>0</v>
      </c>
      <c r="H130" s="8">
        <f t="shared" si="30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45"/>
    </row>
    <row r="131" spans="1:17" ht="12.75">
      <c r="A131" s="36"/>
      <c r="B131" s="36"/>
      <c r="C131" s="36"/>
      <c r="D131" s="36"/>
      <c r="E131" s="38"/>
      <c r="F131" s="20">
        <v>2023</v>
      </c>
      <c r="G131" s="8">
        <f>I131+K131+M131+O131</f>
        <v>0</v>
      </c>
      <c r="H131" s="8">
        <f t="shared" si="30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45"/>
    </row>
    <row r="132" spans="1:17" ht="12.75">
      <c r="A132" s="36"/>
      <c r="B132" s="36"/>
      <c r="C132" s="36"/>
      <c r="D132" s="36"/>
      <c r="E132" s="38"/>
      <c r="F132" s="20">
        <v>2024</v>
      </c>
      <c r="G132" s="8">
        <f>I132+K132+M132+O132</f>
        <v>0</v>
      </c>
      <c r="H132" s="8">
        <f t="shared" si="30"/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45"/>
    </row>
    <row r="133" spans="1:17" ht="12.75">
      <c r="A133" s="37"/>
      <c r="B133" s="37"/>
      <c r="C133" s="37"/>
      <c r="D133" s="37"/>
      <c r="E133" s="38"/>
      <c r="F133" s="20">
        <v>2025</v>
      </c>
      <c r="G133" s="8">
        <f>I133+K133+M133+O133</f>
        <v>0</v>
      </c>
      <c r="H133" s="8">
        <f t="shared" si="30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46"/>
    </row>
    <row r="134" spans="1:17" ht="12.75">
      <c r="A134" s="52"/>
      <c r="B134" s="51" t="s">
        <v>18</v>
      </c>
      <c r="C134" s="52"/>
      <c r="D134" s="39" t="s">
        <v>73</v>
      </c>
      <c r="E134" s="39" t="s">
        <v>73</v>
      </c>
      <c r="F134" s="21" t="s">
        <v>12</v>
      </c>
      <c r="G134" s="6">
        <f>SUM(G135:G143)</f>
        <v>4156960.33</v>
      </c>
      <c r="H134" s="6">
        <f>SUM(H135:H143)</f>
        <v>771433.2</v>
      </c>
      <c r="I134" s="6">
        <f>SUM(I135:I143)</f>
        <v>4156900.33</v>
      </c>
      <c r="J134" s="6">
        <f>SUM(J135:J143)</f>
        <v>771433.2</v>
      </c>
      <c r="K134" s="6">
        <f aca="true" t="shared" si="31" ref="K134:P134">SUM(K135:K143)</f>
        <v>0</v>
      </c>
      <c r="L134" s="6">
        <f t="shared" si="31"/>
        <v>0</v>
      </c>
      <c r="M134" s="6">
        <f t="shared" si="31"/>
        <v>0</v>
      </c>
      <c r="N134" s="6">
        <f t="shared" si="31"/>
        <v>0</v>
      </c>
      <c r="O134" s="6">
        <f t="shared" si="31"/>
        <v>0</v>
      </c>
      <c r="P134" s="6">
        <f t="shared" si="31"/>
        <v>0</v>
      </c>
      <c r="Q134" s="52"/>
    </row>
    <row r="135" spans="1:17" ht="12.75">
      <c r="A135" s="52"/>
      <c r="B135" s="51"/>
      <c r="C135" s="52"/>
      <c r="D135" s="39"/>
      <c r="E135" s="39"/>
      <c r="F135" s="21">
        <v>2017</v>
      </c>
      <c r="G135" s="6">
        <f aca="true" t="shared" si="32" ref="G135:P135">G45+G55+G65+G75+G106</f>
        <v>400000</v>
      </c>
      <c r="H135" s="6">
        <f t="shared" si="32"/>
        <v>88298.3</v>
      </c>
      <c r="I135" s="6">
        <f t="shared" si="32"/>
        <v>400000</v>
      </c>
      <c r="J135" s="6">
        <f t="shared" si="32"/>
        <v>88298.3</v>
      </c>
      <c r="K135" s="6">
        <f t="shared" si="32"/>
        <v>0</v>
      </c>
      <c r="L135" s="6">
        <f t="shared" si="32"/>
        <v>0</v>
      </c>
      <c r="M135" s="6">
        <f t="shared" si="32"/>
        <v>0</v>
      </c>
      <c r="N135" s="6">
        <f t="shared" si="32"/>
        <v>0</v>
      </c>
      <c r="O135" s="6">
        <f t="shared" si="32"/>
        <v>0</v>
      </c>
      <c r="P135" s="6">
        <f t="shared" si="32"/>
        <v>0</v>
      </c>
      <c r="Q135" s="52"/>
    </row>
    <row r="136" spans="1:17" ht="12.75">
      <c r="A136" s="52"/>
      <c r="B136" s="51"/>
      <c r="C136" s="52"/>
      <c r="D136" s="39"/>
      <c r="E136" s="39"/>
      <c r="F136" s="21">
        <v>2018</v>
      </c>
      <c r="G136" s="6">
        <f aca="true" t="shared" si="33" ref="G136:P136">G46+G56+G66+G80+G111</f>
        <v>479351.8</v>
      </c>
      <c r="H136" s="6">
        <f t="shared" si="33"/>
        <v>192029.59999999998</v>
      </c>
      <c r="I136" s="6">
        <f t="shared" si="33"/>
        <v>479351.8</v>
      </c>
      <c r="J136" s="6">
        <f t="shared" si="33"/>
        <v>192029.59999999998</v>
      </c>
      <c r="K136" s="6">
        <f t="shared" si="33"/>
        <v>0</v>
      </c>
      <c r="L136" s="6">
        <f t="shared" si="33"/>
        <v>0</v>
      </c>
      <c r="M136" s="6">
        <f t="shared" si="33"/>
        <v>0</v>
      </c>
      <c r="N136" s="6">
        <f t="shared" si="33"/>
        <v>0</v>
      </c>
      <c r="O136" s="6">
        <f t="shared" si="33"/>
        <v>0</v>
      </c>
      <c r="P136" s="6">
        <f t="shared" si="33"/>
        <v>0</v>
      </c>
      <c r="Q136" s="52"/>
    </row>
    <row r="137" spans="1:17" ht="12.75">
      <c r="A137" s="52"/>
      <c r="B137" s="51"/>
      <c r="C137" s="52"/>
      <c r="D137" s="39"/>
      <c r="E137" s="39"/>
      <c r="F137" s="21">
        <v>2019</v>
      </c>
      <c r="G137" s="6">
        <f>G47+G57+G67+G85+G117</f>
        <v>962070.7000000001</v>
      </c>
      <c r="H137" s="6">
        <f>H47+H57+H67+H85+H117</f>
        <v>179278.9</v>
      </c>
      <c r="I137" s="6">
        <f aca="true" t="shared" si="34" ref="I137:P137">I47+I57+I67+I85+I117+I127</f>
        <v>962070.7000000001</v>
      </c>
      <c r="J137" s="6">
        <f t="shared" si="34"/>
        <v>179278.9</v>
      </c>
      <c r="K137" s="6">
        <f t="shared" si="34"/>
        <v>0</v>
      </c>
      <c r="L137" s="6">
        <f t="shared" si="34"/>
        <v>0</v>
      </c>
      <c r="M137" s="6">
        <f t="shared" si="34"/>
        <v>0</v>
      </c>
      <c r="N137" s="6">
        <f t="shared" si="34"/>
        <v>0</v>
      </c>
      <c r="O137" s="6">
        <f t="shared" si="34"/>
        <v>0</v>
      </c>
      <c r="P137" s="6">
        <f t="shared" si="34"/>
        <v>0</v>
      </c>
      <c r="Q137" s="52"/>
    </row>
    <row r="138" spans="1:17" ht="12.75">
      <c r="A138" s="52"/>
      <c r="B138" s="51"/>
      <c r="C138" s="52"/>
      <c r="D138" s="39"/>
      <c r="E138" s="39"/>
      <c r="F138" s="21">
        <v>2020</v>
      </c>
      <c r="G138" s="6">
        <f>I138+K138+M138+O138+G128</f>
        <v>375918.80000000005</v>
      </c>
      <c r="H138" s="6">
        <f aca="true" t="shared" si="35" ref="H138:H143">J138+L138+N138+P138</f>
        <v>169703.7</v>
      </c>
      <c r="I138" s="6">
        <f aca="true" t="shared" si="36" ref="I138:P138">I48+I58+I68+I90+I118+I128</f>
        <v>375858.80000000005</v>
      </c>
      <c r="J138" s="6">
        <f t="shared" si="36"/>
        <v>169703.7</v>
      </c>
      <c r="K138" s="6">
        <f t="shared" si="36"/>
        <v>0</v>
      </c>
      <c r="L138" s="6">
        <f t="shared" si="36"/>
        <v>0</v>
      </c>
      <c r="M138" s="6">
        <f t="shared" si="36"/>
        <v>0</v>
      </c>
      <c r="N138" s="6">
        <f t="shared" si="36"/>
        <v>0</v>
      </c>
      <c r="O138" s="6">
        <f t="shared" si="36"/>
        <v>0</v>
      </c>
      <c r="P138" s="6">
        <f t="shared" si="36"/>
        <v>0</v>
      </c>
      <c r="Q138" s="52"/>
    </row>
    <row r="139" spans="1:17" ht="12.75">
      <c r="A139" s="52"/>
      <c r="B139" s="51"/>
      <c r="C139" s="52"/>
      <c r="D139" s="39"/>
      <c r="E139" s="39"/>
      <c r="F139" s="21">
        <v>2021</v>
      </c>
      <c r="G139" s="6">
        <f>I139+K139+M139+O139</f>
        <v>206869.90999999997</v>
      </c>
      <c r="H139" s="6">
        <f t="shared" si="35"/>
        <v>45522.7</v>
      </c>
      <c r="I139" s="6">
        <f>I49+I59+I69+I94+I119+I129</f>
        <v>206869.90999999997</v>
      </c>
      <c r="J139" s="6">
        <f aca="true" t="shared" si="37" ref="J139:P139">J49+J59+J69+J94+J119+J129</f>
        <v>45522.7</v>
      </c>
      <c r="K139" s="6">
        <f t="shared" si="37"/>
        <v>0</v>
      </c>
      <c r="L139" s="6">
        <f t="shared" si="37"/>
        <v>0</v>
      </c>
      <c r="M139" s="6">
        <f t="shared" si="37"/>
        <v>0</v>
      </c>
      <c r="N139" s="6">
        <f t="shared" si="37"/>
        <v>0</v>
      </c>
      <c r="O139" s="6">
        <f t="shared" si="37"/>
        <v>0</v>
      </c>
      <c r="P139" s="6">
        <f t="shared" si="37"/>
        <v>0</v>
      </c>
      <c r="Q139" s="52"/>
    </row>
    <row r="140" spans="1:17" ht="12.75">
      <c r="A140" s="52"/>
      <c r="B140" s="51"/>
      <c r="C140" s="52"/>
      <c r="D140" s="39"/>
      <c r="E140" s="39"/>
      <c r="F140" s="21">
        <v>2022</v>
      </c>
      <c r="G140" s="6">
        <f>I140+K140+M140+O140</f>
        <v>193460.22</v>
      </c>
      <c r="H140" s="6">
        <f t="shared" si="35"/>
        <v>0</v>
      </c>
      <c r="I140" s="6">
        <f aca="true" t="shared" si="38" ref="I140:P140">I50+I60+I70+I98+I120+I130</f>
        <v>193460.22</v>
      </c>
      <c r="J140" s="6">
        <f t="shared" si="38"/>
        <v>0</v>
      </c>
      <c r="K140" s="6">
        <f t="shared" si="38"/>
        <v>0</v>
      </c>
      <c r="L140" s="6">
        <f t="shared" si="38"/>
        <v>0</v>
      </c>
      <c r="M140" s="6">
        <f t="shared" si="38"/>
        <v>0</v>
      </c>
      <c r="N140" s="6">
        <f t="shared" si="38"/>
        <v>0</v>
      </c>
      <c r="O140" s="6">
        <f t="shared" si="38"/>
        <v>0</v>
      </c>
      <c r="P140" s="6">
        <f t="shared" si="38"/>
        <v>0</v>
      </c>
      <c r="Q140" s="52"/>
    </row>
    <row r="141" spans="1:17" ht="12.75">
      <c r="A141" s="52"/>
      <c r="B141" s="51"/>
      <c r="C141" s="52"/>
      <c r="D141" s="39"/>
      <c r="E141" s="39"/>
      <c r="F141" s="21">
        <v>2023</v>
      </c>
      <c r="G141" s="6">
        <f>I141+K141+M141+O141</f>
        <v>513224.9</v>
      </c>
      <c r="H141" s="6">
        <f t="shared" si="35"/>
        <v>0</v>
      </c>
      <c r="I141" s="6">
        <f aca="true" t="shared" si="39" ref="I141:P143">I51+I61+I71+I102+I121+I131</f>
        <v>513224.9</v>
      </c>
      <c r="J141" s="6">
        <f t="shared" si="39"/>
        <v>0</v>
      </c>
      <c r="K141" s="6">
        <f t="shared" si="39"/>
        <v>0</v>
      </c>
      <c r="L141" s="6">
        <f t="shared" si="39"/>
        <v>0</v>
      </c>
      <c r="M141" s="6">
        <f t="shared" si="39"/>
        <v>0</v>
      </c>
      <c r="N141" s="6">
        <f t="shared" si="39"/>
        <v>0</v>
      </c>
      <c r="O141" s="6">
        <f t="shared" si="39"/>
        <v>0</v>
      </c>
      <c r="P141" s="6">
        <f t="shared" si="39"/>
        <v>0</v>
      </c>
      <c r="Q141" s="52"/>
    </row>
    <row r="142" spans="1:17" ht="12.75">
      <c r="A142" s="52"/>
      <c r="B142" s="51"/>
      <c r="C142" s="52"/>
      <c r="D142" s="39"/>
      <c r="E142" s="39"/>
      <c r="F142" s="21">
        <v>2024</v>
      </c>
      <c r="G142" s="6">
        <f>I142+K142+M142+O142</f>
        <v>513032</v>
      </c>
      <c r="H142" s="6">
        <f t="shared" si="35"/>
        <v>47600</v>
      </c>
      <c r="I142" s="6">
        <f t="shared" si="39"/>
        <v>513032</v>
      </c>
      <c r="J142" s="6">
        <f t="shared" si="39"/>
        <v>47600</v>
      </c>
      <c r="K142" s="6">
        <f t="shared" si="39"/>
        <v>0</v>
      </c>
      <c r="L142" s="6">
        <f t="shared" si="39"/>
        <v>0</v>
      </c>
      <c r="M142" s="6">
        <f t="shared" si="39"/>
        <v>0</v>
      </c>
      <c r="N142" s="6">
        <f t="shared" si="39"/>
        <v>0</v>
      </c>
      <c r="O142" s="6">
        <f t="shared" si="39"/>
        <v>0</v>
      </c>
      <c r="P142" s="6">
        <f t="shared" si="39"/>
        <v>0</v>
      </c>
      <c r="Q142" s="52"/>
    </row>
    <row r="143" spans="1:17" ht="12.75">
      <c r="A143" s="52"/>
      <c r="B143" s="51"/>
      <c r="C143" s="52"/>
      <c r="D143" s="39"/>
      <c r="E143" s="39"/>
      <c r="F143" s="21">
        <v>2025</v>
      </c>
      <c r="G143" s="6">
        <f>I143+K143+M143+O143</f>
        <v>513032</v>
      </c>
      <c r="H143" s="6">
        <f t="shared" si="35"/>
        <v>49000</v>
      </c>
      <c r="I143" s="6">
        <f t="shared" si="39"/>
        <v>513032</v>
      </c>
      <c r="J143" s="6">
        <f t="shared" si="39"/>
        <v>49000</v>
      </c>
      <c r="K143" s="6">
        <f t="shared" si="39"/>
        <v>0</v>
      </c>
      <c r="L143" s="6">
        <f t="shared" si="39"/>
        <v>0</v>
      </c>
      <c r="M143" s="6">
        <f t="shared" si="39"/>
        <v>0</v>
      </c>
      <c r="N143" s="6">
        <f t="shared" si="39"/>
        <v>0</v>
      </c>
      <c r="O143" s="6">
        <f t="shared" si="39"/>
        <v>0</v>
      </c>
      <c r="P143" s="6">
        <f t="shared" si="39"/>
        <v>0</v>
      </c>
      <c r="Q143" s="52"/>
    </row>
    <row r="144" spans="1:17" ht="15" customHeight="1">
      <c r="A144" s="47" t="s">
        <v>40</v>
      </c>
      <c r="B144" s="38" t="s">
        <v>77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1:17" ht="12.75">
      <c r="A145" s="47"/>
      <c r="B145" s="38" t="s">
        <v>19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17.25" customHeight="1">
      <c r="A146" s="69" t="s">
        <v>39</v>
      </c>
      <c r="B146" s="39" t="s">
        <v>78</v>
      </c>
      <c r="C146" s="38"/>
      <c r="D146" s="39" t="s">
        <v>74</v>
      </c>
      <c r="E146" s="39" t="s">
        <v>85</v>
      </c>
      <c r="F146" s="20" t="s">
        <v>12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39" t="s">
        <v>57</v>
      </c>
    </row>
    <row r="147" spans="1:17" ht="12.75">
      <c r="A147" s="69"/>
      <c r="B147" s="39"/>
      <c r="C147" s="38"/>
      <c r="D147" s="39"/>
      <c r="E147" s="39"/>
      <c r="F147" s="20">
        <v>2017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39"/>
    </row>
    <row r="148" spans="1:17" ht="12.75">
      <c r="A148" s="69"/>
      <c r="B148" s="39"/>
      <c r="C148" s="38"/>
      <c r="D148" s="39"/>
      <c r="E148" s="39"/>
      <c r="F148" s="20">
        <v>2018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39"/>
    </row>
    <row r="149" spans="1:17" ht="12.75">
      <c r="A149" s="69"/>
      <c r="B149" s="39"/>
      <c r="C149" s="38"/>
      <c r="D149" s="39"/>
      <c r="E149" s="39"/>
      <c r="F149" s="20">
        <v>2019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39"/>
    </row>
    <row r="150" spans="1:17" ht="12.75">
      <c r="A150" s="69"/>
      <c r="B150" s="39"/>
      <c r="C150" s="38"/>
      <c r="D150" s="39"/>
      <c r="E150" s="39"/>
      <c r="F150" s="20">
        <v>2020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39"/>
    </row>
    <row r="151" spans="1:17" ht="12.75">
      <c r="A151" s="69"/>
      <c r="B151" s="39"/>
      <c r="C151" s="38"/>
      <c r="D151" s="39"/>
      <c r="E151" s="39"/>
      <c r="F151" s="20">
        <v>2021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39"/>
    </row>
    <row r="152" spans="1:17" ht="12.75">
      <c r="A152" s="69"/>
      <c r="B152" s="39"/>
      <c r="C152" s="38"/>
      <c r="D152" s="39"/>
      <c r="E152" s="39"/>
      <c r="F152" s="20">
        <v>2022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39"/>
    </row>
    <row r="153" spans="1:17" ht="12.75">
      <c r="A153" s="69"/>
      <c r="B153" s="39"/>
      <c r="C153" s="38"/>
      <c r="D153" s="39"/>
      <c r="E153" s="39"/>
      <c r="F153" s="20">
        <v>2023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39"/>
    </row>
    <row r="154" spans="1:17" ht="12.75">
      <c r="A154" s="69"/>
      <c r="B154" s="39"/>
      <c r="C154" s="38"/>
      <c r="D154" s="39"/>
      <c r="E154" s="39"/>
      <c r="F154" s="20">
        <v>2024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39"/>
    </row>
    <row r="155" spans="1:17" ht="12.75">
      <c r="A155" s="69"/>
      <c r="B155" s="39"/>
      <c r="C155" s="38"/>
      <c r="D155" s="39"/>
      <c r="E155" s="39"/>
      <c r="F155" s="20">
        <v>2025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39"/>
    </row>
    <row r="156" spans="1:17" ht="14.25" customHeight="1">
      <c r="A156" s="69" t="s">
        <v>79</v>
      </c>
      <c r="B156" s="39" t="s">
        <v>80</v>
      </c>
      <c r="C156" s="38"/>
      <c r="D156" s="39" t="s">
        <v>74</v>
      </c>
      <c r="E156" s="39" t="s">
        <v>85</v>
      </c>
      <c r="F156" s="21" t="s">
        <v>12</v>
      </c>
      <c r="G156" s="6">
        <f>SUM(G157:G165)</f>
        <v>2554479.1100000003</v>
      </c>
      <c r="H156" s="6">
        <f>SUM(H157:H165)</f>
        <v>537157.4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f>SUM(O157:O165)</f>
        <v>2554479.1100000003</v>
      </c>
      <c r="P156" s="6">
        <f>SUM(P157:P165)</f>
        <v>537157.4</v>
      </c>
      <c r="Q156" s="39" t="s">
        <v>57</v>
      </c>
    </row>
    <row r="157" spans="1:17" ht="12.75">
      <c r="A157" s="69"/>
      <c r="B157" s="39"/>
      <c r="C157" s="38"/>
      <c r="D157" s="39"/>
      <c r="E157" s="39"/>
      <c r="F157" s="20">
        <v>2017</v>
      </c>
      <c r="G157" s="8">
        <f>I157+K157+M157+O157</f>
        <v>200000</v>
      </c>
      <c r="H157" s="8">
        <f>J157+L157+N157+P157</f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200000</v>
      </c>
      <c r="P157" s="8">
        <v>0</v>
      </c>
      <c r="Q157" s="39"/>
    </row>
    <row r="158" spans="1:17" ht="12.75">
      <c r="A158" s="69"/>
      <c r="B158" s="39"/>
      <c r="C158" s="38"/>
      <c r="D158" s="39"/>
      <c r="E158" s="39"/>
      <c r="F158" s="20">
        <v>2018</v>
      </c>
      <c r="G158" s="8">
        <f aca="true" t="shared" si="40" ref="G158:G165">I158+K158+M158+O158</f>
        <v>200000</v>
      </c>
      <c r="H158" s="8">
        <f>J158+L158+N158+P158</f>
        <v>200000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200000</v>
      </c>
      <c r="P158" s="8">
        <v>200000</v>
      </c>
      <c r="Q158" s="39"/>
    </row>
    <row r="159" spans="1:17" ht="12.75">
      <c r="A159" s="69"/>
      <c r="B159" s="39"/>
      <c r="C159" s="38"/>
      <c r="D159" s="39"/>
      <c r="E159" s="39"/>
      <c r="F159" s="20">
        <v>2019</v>
      </c>
      <c r="G159" s="8">
        <f t="shared" si="40"/>
        <v>1551801</v>
      </c>
      <c r="H159" s="8">
        <f>J159+L159+N159+P159</f>
        <v>155388.5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1551801</v>
      </c>
      <c r="P159" s="8">
        <v>155388.5</v>
      </c>
      <c r="Q159" s="39"/>
    </row>
    <row r="160" spans="1:17" ht="12.75">
      <c r="A160" s="69"/>
      <c r="B160" s="39"/>
      <c r="C160" s="38"/>
      <c r="D160" s="39"/>
      <c r="E160" s="39"/>
      <c r="F160" s="20">
        <v>2020</v>
      </c>
      <c r="G160" s="8">
        <f t="shared" si="40"/>
        <v>428498.41</v>
      </c>
      <c r="H160" s="8">
        <f aca="true" t="shared" si="41" ref="H160:H165">J160+L160+N160+P160</f>
        <v>7589.2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428498.41</v>
      </c>
      <c r="P160" s="8">
        <v>7589.2</v>
      </c>
      <c r="Q160" s="39"/>
    </row>
    <row r="161" spans="1:17" ht="12.75">
      <c r="A161" s="69"/>
      <c r="B161" s="39"/>
      <c r="C161" s="38"/>
      <c r="D161" s="39"/>
      <c r="E161" s="39"/>
      <c r="F161" s="20">
        <v>2021</v>
      </c>
      <c r="G161" s="8">
        <f t="shared" si="40"/>
        <v>174179.7</v>
      </c>
      <c r="H161" s="8">
        <f t="shared" si="41"/>
        <v>174179.7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174179.7</v>
      </c>
      <c r="P161" s="8">
        <v>174179.7</v>
      </c>
      <c r="Q161" s="39"/>
    </row>
    <row r="162" spans="1:17" ht="12.75">
      <c r="A162" s="69"/>
      <c r="B162" s="39"/>
      <c r="C162" s="38"/>
      <c r="D162" s="39"/>
      <c r="E162" s="39"/>
      <c r="F162" s="20">
        <v>2022</v>
      </c>
      <c r="G162" s="8">
        <f t="shared" si="40"/>
        <v>0</v>
      </c>
      <c r="H162" s="8">
        <f t="shared" si="41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39"/>
    </row>
    <row r="163" spans="1:17" ht="12.75">
      <c r="A163" s="69"/>
      <c r="B163" s="39"/>
      <c r="C163" s="38"/>
      <c r="D163" s="39"/>
      <c r="E163" s="39"/>
      <c r="F163" s="20">
        <v>2023</v>
      </c>
      <c r="G163" s="8">
        <f t="shared" si="40"/>
        <v>0</v>
      </c>
      <c r="H163" s="8">
        <f t="shared" si="41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39"/>
    </row>
    <row r="164" spans="1:17" ht="12.75">
      <c r="A164" s="69"/>
      <c r="B164" s="39"/>
      <c r="C164" s="38"/>
      <c r="D164" s="39"/>
      <c r="E164" s="39"/>
      <c r="F164" s="20">
        <v>2024</v>
      </c>
      <c r="G164" s="8">
        <f t="shared" si="40"/>
        <v>0</v>
      </c>
      <c r="H164" s="8">
        <f t="shared" si="41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39"/>
    </row>
    <row r="165" spans="1:17" ht="17.25" customHeight="1">
      <c r="A165" s="69"/>
      <c r="B165" s="39"/>
      <c r="C165" s="38"/>
      <c r="D165" s="39"/>
      <c r="E165" s="39"/>
      <c r="F165" s="20">
        <v>2025</v>
      </c>
      <c r="G165" s="8">
        <f t="shared" si="40"/>
        <v>0</v>
      </c>
      <c r="H165" s="8">
        <f t="shared" si="41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39"/>
    </row>
    <row r="166" spans="1:17" ht="12.75">
      <c r="A166" s="52"/>
      <c r="B166" s="51" t="s">
        <v>20</v>
      </c>
      <c r="C166" s="52"/>
      <c r="D166" s="32" t="s">
        <v>73</v>
      </c>
      <c r="E166" s="32" t="s">
        <v>73</v>
      </c>
      <c r="F166" s="21" t="s">
        <v>12</v>
      </c>
      <c r="G166" s="6">
        <f>SUM(G167:G175)</f>
        <v>2554479.1100000003</v>
      </c>
      <c r="H166" s="6">
        <f>SUM(H167:H175)</f>
        <v>518366.2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f>SUM(O167:O175)</f>
        <v>2554479.1100000003</v>
      </c>
      <c r="P166" s="6">
        <f>SUM(P167:P175)</f>
        <v>518366.2</v>
      </c>
      <c r="Q166" s="38"/>
    </row>
    <row r="167" spans="1:17" ht="12.75">
      <c r="A167" s="52"/>
      <c r="B167" s="51"/>
      <c r="C167" s="52"/>
      <c r="D167" s="33"/>
      <c r="E167" s="33"/>
      <c r="F167" s="21">
        <v>2017</v>
      </c>
      <c r="G167" s="6">
        <f>I167+K167+M167+O167</f>
        <v>200000</v>
      </c>
      <c r="H167" s="6">
        <f>J167+L167+N167+P167</f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f>O157</f>
        <v>200000</v>
      </c>
      <c r="P167" s="6">
        <f>P157</f>
        <v>0</v>
      </c>
      <c r="Q167" s="38"/>
    </row>
    <row r="168" spans="1:17" ht="12.75">
      <c r="A168" s="52"/>
      <c r="B168" s="51"/>
      <c r="C168" s="52"/>
      <c r="D168" s="33"/>
      <c r="E168" s="33"/>
      <c r="F168" s="21">
        <v>2018</v>
      </c>
      <c r="G168" s="6">
        <f aca="true" t="shared" si="42" ref="G168:G175">I168+K168+M168+O168</f>
        <v>200000</v>
      </c>
      <c r="H168" s="6">
        <f aca="true" t="shared" si="43" ref="H168:H175">J168+L168+N168+P168</f>
        <v>200000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f aca="true" t="shared" si="44" ref="O168:P175">O158</f>
        <v>200000</v>
      </c>
      <c r="P168" s="6">
        <f aca="true" t="shared" si="45" ref="P168:P175">P158</f>
        <v>200000</v>
      </c>
      <c r="Q168" s="38"/>
    </row>
    <row r="169" spans="1:17" ht="12.75">
      <c r="A169" s="52"/>
      <c r="B169" s="51"/>
      <c r="C169" s="52"/>
      <c r="D169" s="33"/>
      <c r="E169" s="33"/>
      <c r="F169" s="21">
        <v>2019</v>
      </c>
      <c r="G169" s="6">
        <f t="shared" si="42"/>
        <v>1551801</v>
      </c>
      <c r="H169" s="6">
        <f t="shared" si="43"/>
        <v>155388.5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f t="shared" si="44"/>
        <v>1551801</v>
      </c>
      <c r="P169" s="6">
        <f t="shared" si="45"/>
        <v>155388.5</v>
      </c>
      <c r="Q169" s="38"/>
    </row>
    <row r="170" spans="1:17" ht="12.75">
      <c r="A170" s="52"/>
      <c r="B170" s="51"/>
      <c r="C170" s="52"/>
      <c r="D170" s="33"/>
      <c r="E170" s="33"/>
      <c r="F170" s="21">
        <v>2020</v>
      </c>
      <c r="G170" s="6">
        <f t="shared" si="42"/>
        <v>428498.41</v>
      </c>
      <c r="H170" s="6">
        <f t="shared" si="43"/>
        <v>7589.2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f t="shared" si="44"/>
        <v>428498.41</v>
      </c>
      <c r="P170" s="6">
        <f t="shared" si="44"/>
        <v>7589.2</v>
      </c>
      <c r="Q170" s="38"/>
    </row>
    <row r="171" spans="1:17" ht="12.75">
      <c r="A171" s="52"/>
      <c r="B171" s="51"/>
      <c r="C171" s="52"/>
      <c r="D171" s="33"/>
      <c r="E171" s="33"/>
      <c r="F171" s="21">
        <v>2021</v>
      </c>
      <c r="G171" s="6">
        <f t="shared" si="42"/>
        <v>174179.7</v>
      </c>
      <c r="H171" s="6">
        <f t="shared" si="43"/>
        <v>155388.5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f t="shared" si="44"/>
        <v>174179.7</v>
      </c>
      <c r="P171" s="6">
        <v>155388.5</v>
      </c>
      <c r="Q171" s="38"/>
    </row>
    <row r="172" spans="1:17" ht="12.75">
      <c r="A172" s="52"/>
      <c r="B172" s="51"/>
      <c r="C172" s="52"/>
      <c r="D172" s="33"/>
      <c r="E172" s="33"/>
      <c r="F172" s="21">
        <v>2022</v>
      </c>
      <c r="G172" s="6">
        <f t="shared" si="42"/>
        <v>0</v>
      </c>
      <c r="H172" s="6">
        <f t="shared" si="43"/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f t="shared" si="44"/>
        <v>0</v>
      </c>
      <c r="P172" s="6">
        <f t="shared" si="45"/>
        <v>0</v>
      </c>
      <c r="Q172" s="38"/>
    </row>
    <row r="173" spans="1:17" ht="12.75">
      <c r="A173" s="52"/>
      <c r="B173" s="51"/>
      <c r="C173" s="52"/>
      <c r="D173" s="33"/>
      <c r="E173" s="33"/>
      <c r="F173" s="21">
        <v>2023</v>
      </c>
      <c r="G173" s="6">
        <f t="shared" si="42"/>
        <v>0</v>
      </c>
      <c r="H173" s="6">
        <f t="shared" si="43"/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f t="shared" si="44"/>
        <v>0</v>
      </c>
      <c r="P173" s="6">
        <f t="shared" si="45"/>
        <v>0</v>
      </c>
      <c r="Q173" s="38"/>
    </row>
    <row r="174" spans="1:17" ht="12.75">
      <c r="A174" s="52"/>
      <c r="B174" s="51"/>
      <c r="C174" s="52"/>
      <c r="D174" s="33"/>
      <c r="E174" s="33"/>
      <c r="F174" s="21">
        <v>2024</v>
      </c>
      <c r="G174" s="6">
        <f t="shared" si="42"/>
        <v>0</v>
      </c>
      <c r="H174" s="6">
        <f t="shared" si="43"/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f t="shared" si="44"/>
        <v>0</v>
      </c>
      <c r="P174" s="6">
        <f t="shared" si="45"/>
        <v>0</v>
      </c>
      <c r="Q174" s="38"/>
    </row>
    <row r="175" spans="1:17" ht="13.5" customHeight="1">
      <c r="A175" s="52"/>
      <c r="B175" s="51"/>
      <c r="C175" s="52"/>
      <c r="D175" s="34"/>
      <c r="E175" s="34"/>
      <c r="F175" s="21">
        <v>2025</v>
      </c>
      <c r="G175" s="6">
        <f t="shared" si="42"/>
        <v>0</v>
      </c>
      <c r="H175" s="6">
        <f t="shared" si="43"/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f t="shared" si="44"/>
        <v>0</v>
      </c>
      <c r="P175" s="6">
        <f t="shared" si="45"/>
        <v>0</v>
      </c>
      <c r="Q175" s="38"/>
    </row>
    <row r="176" spans="1:17" ht="13.5" customHeight="1">
      <c r="A176" s="54"/>
      <c r="B176" s="53" t="s">
        <v>58</v>
      </c>
      <c r="C176" s="57"/>
      <c r="D176" s="32" t="s">
        <v>73</v>
      </c>
      <c r="E176" s="32" t="s">
        <v>73</v>
      </c>
      <c r="F176" s="29" t="s">
        <v>12</v>
      </c>
      <c r="G176" s="25">
        <f>I176+K176+M176+O176</f>
        <v>6231646.800000001</v>
      </c>
      <c r="H176" s="25">
        <f>J176+L176+N176</f>
        <v>2186134.3</v>
      </c>
      <c r="I176" s="25">
        <f aca="true" t="shared" si="46" ref="I176:N176">SUM(I177:I185)</f>
        <v>848996.6000000001</v>
      </c>
      <c r="J176" s="25">
        <f t="shared" si="46"/>
        <v>706082.0000000001</v>
      </c>
      <c r="K176" s="25">
        <f t="shared" si="46"/>
        <v>5013237.2</v>
      </c>
      <c r="L176" s="25">
        <f t="shared" si="46"/>
        <v>1316043</v>
      </c>
      <c r="M176" s="25">
        <f t="shared" si="46"/>
        <v>369413.00000000006</v>
      </c>
      <c r="N176" s="25">
        <f t="shared" si="46"/>
        <v>164009.30000000002</v>
      </c>
      <c r="O176" s="25">
        <f aca="true" t="shared" si="47" ref="J176:P177">O208</f>
        <v>0</v>
      </c>
      <c r="P176" s="25">
        <f t="shared" si="47"/>
        <v>0</v>
      </c>
      <c r="Q176" s="60"/>
    </row>
    <row r="177" spans="1:17" ht="13.5" customHeight="1">
      <c r="A177" s="55"/>
      <c r="B177" s="53"/>
      <c r="C177" s="58"/>
      <c r="D177" s="33"/>
      <c r="E177" s="33"/>
      <c r="F177" s="29">
        <v>2017</v>
      </c>
      <c r="G177" s="25">
        <f>G209</f>
        <v>0</v>
      </c>
      <c r="H177" s="25">
        <f>H209</f>
        <v>0</v>
      </c>
      <c r="I177" s="25">
        <f>I209</f>
        <v>0</v>
      </c>
      <c r="J177" s="25">
        <f t="shared" si="47"/>
        <v>0</v>
      </c>
      <c r="K177" s="25">
        <f t="shared" si="47"/>
        <v>0</v>
      </c>
      <c r="L177" s="25">
        <f t="shared" si="47"/>
        <v>0</v>
      </c>
      <c r="M177" s="25">
        <f t="shared" si="47"/>
        <v>0</v>
      </c>
      <c r="N177" s="25">
        <f t="shared" si="47"/>
        <v>0</v>
      </c>
      <c r="O177" s="25">
        <f t="shared" si="47"/>
        <v>0</v>
      </c>
      <c r="P177" s="25">
        <f t="shared" si="47"/>
        <v>0</v>
      </c>
      <c r="Q177" s="60"/>
    </row>
    <row r="178" spans="1:17" ht="13.5" customHeight="1">
      <c r="A178" s="55"/>
      <c r="B178" s="53"/>
      <c r="C178" s="58"/>
      <c r="D178" s="33"/>
      <c r="E178" s="33"/>
      <c r="F178" s="29">
        <v>2018</v>
      </c>
      <c r="G178" s="25">
        <f aca="true" t="shared" si="48" ref="G178:P182">G210</f>
        <v>0</v>
      </c>
      <c r="H178" s="25">
        <f t="shared" si="48"/>
        <v>0</v>
      </c>
      <c r="I178" s="25">
        <f t="shared" si="48"/>
        <v>0</v>
      </c>
      <c r="J178" s="25">
        <f t="shared" si="48"/>
        <v>0</v>
      </c>
      <c r="K178" s="25">
        <f t="shared" si="48"/>
        <v>0</v>
      </c>
      <c r="L178" s="25">
        <f t="shared" si="48"/>
        <v>0</v>
      </c>
      <c r="M178" s="25">
        <f t="shared" si="48"/>
        <v>0</v>
      </c>
      <c r="N178" s="25">
        <f t="shared" si="48"/>
        <v>0</v>
      </c>
      <c r="O178" s="25">
        <f t="shared" si="48"/>
        <v>0</v>
      </c>
      <c r="P178" s="25">
        <f t="shared" si="48"/>
        <v>0</v>
      </c>
      <c r="Q178" s="60"/>
    </row>
    <row r="179" spans="1:17" ht="13.5" customHeight="1">
      <c r="A179" s="55"/>
      <c r="B179" s="53"/>
      <c r="C179" s="58"/>
      <c r="D179" s="33"/>
      <c r="E179" s="33"/>
      <c r="F179" s="29">
        <v>2019</v>
      </c>
      <c r="G179" s="25">
        <f aca="true" t="shared" si="49" ref="G179:H182">I179+K179+M179+O179</f>
        <v>1011893.6</v>
      </c>
      <c r="H179" s="25">
        <f t="shared" si="49"/>
        <v>777996.1</v>
      </c>
      <c r="I179" s="25">
        <f aca="true" t="shared" si="50" ref="I179:N179">I211</f>
        <v>300205.3</v>
      </c>
      <c r="J179" s="25">
        <f t="shared" si="50"/>
        <v>278357.30000000005</v>
      </c>
      <c r="K179" s="25">
        <f t="shared" si="50"/>
        <v>690337.7</v>
      </c>
      <c r="L179" s="25">
        <f t="shared" si="50"/>
        <v>484649.7</v>
      </c>
      <c r="M179" s="25">
        <f t="shared" si="50"/>
        <v>21350.6</v>
      </c>
      <c r="N179" s="25">
        <f t="shared" si="50"/>
        <v>14989.099999999999</v>
      </c>
      <c r="O179" s="25">
        <f t="shared" si="48"/>
        <v>0</v>
      </c>
      <c r="P179" s="25">
        <f t="shared" si="48"/>
        <v>0</v>
      </c>
      <c r="Q179" s="60"/>
    </row>
    <row r="180" spans="1:17" ht="13.5" customHeight="1">
      <c r="A180" s="55"/>
      <c r="B180" s="53"/>
      <c r="C180" s="58"/>
      <c r="D180" s="33"/>
      <c r="E180" s="33"/>
      <c r="F180" s="29">
        <v>2020</v>
      </c>
      <c r="G180" s="25">
        <f t="shared" si="49"/>
        <v>779985.3</v>
      </c>
      <c r="H180" s="25">
        <f t="shared" si="49"/>
        <v>567861</v>
      </c>
      <c r="I180" s="25">
        <f>I212</f>
        <v>201003</v>
      </c>
      <c r="J180" s="25">
        <f t="shared" si="48"/>
        <v>79936.4</v>
      </c>
      <c r="K180" s="25">
        <f t="shared" si="48"/>
        <v>353679.1</v>
      </c>
      <c r="L180" s="25">
        <f t="shared" si="48"/>
        <v>353679.1</v>
      </c>
      <c r="M180" s="25">
        <f t="shared" si="48"/>
        <v>225303.2</v>
      </c>
      <c r="N180" s="25">
        <f t="shared" si="48"/>
        <v>134245.5</v>
      </c>
      <c r="O180" s="25">
        <f t="shared" si="48"/>
        <v>0</v>
      </c>
      <c r="P180" s="25">
        <f t="shared" si="48"/>
        <v>0</v>
      </c>
      <c r="Q180" s="60"/>
    </row>
    <row r="181" spans="1:17" ht="13.5" customHeight="1">
      <c r="A181" s="55"/>
      <c r="B181" s="53"/>
      <c r="C181" s="58"/>
      <c r="D181" s="33"/>
      <c r="E181" s="33"/>
      <c r="F181" s="29">
        <v>2021</v>
      </c>
      <c r="G181" s="25">
        <f t="shared" si="49"/>
        <v>742143.3999999999</v>
      </c>
      <c r="H181" s="25">
        <f t="shared" si="49"/>
        <v>742138.3999999999</v>
      </c>
      <c r="I181" s="25">
        <f>I213</f>
        <v>249649.5</v>
      </c>
      <c r="J181" s="25">
        <f t="shared" si="48"/>
        <v>249649.5</v>
      </c>
      <c r="K181" s="25">
        <f t="shared" si="48"/>
        <v>477719.2</v>
      </c>
      <c r="L181" s="25">
        <f t="shared" si="48"/>
        <v>477714.2</v>
      </c>
      <c r="M181" s="25">
        <f t="shared" si="48"/>
        <v>14774.7</v>
      </c>
      <c r="N181" s="25">
        <f t="shared" si="48"/>
        <v>14774.7</v>
      </c>
      <c r="O181" s="25">
        <f t="shared" si="48"/>
        <v>0</v>
      </c>
      <c r="P181" s="25">
        <f t="shared" si="48"/>
        <v>0</v>
      </c>
      <c r="Q181" s="60"/>
    </row>
    <row r="182" spans="1:17" ht="13.5" customHeight="1">
      <c r="A182" s="55"/>
      <c r="B182" s="53"/>
      <c r="C182" s="58"/>
      <c r="D182" s="33"/>
      <c r="E182" s="33"/>
      <c r="F182" s="29">
        <v>2022</v>
      </c>
      <c r="G182" s="25">
        <f t="shared" si="49"/>
        <v>1419713.5999999999</v>
      </c>
      <c r="H182" s="25">
        <f t="shared" si="49"/>
        <v>49069.4</v>
      </c>
      <c r="I182" s="25">
        <f>I214</f>
        <v>49069.4</v>
      </c>
      <c r="J182" s="25">
        <f t="shared" si="48"/>
        <v>49069.4</v>
      </c>
      <c r="K182" s="25">
        <f t="shared" si="48"/>
        <v>1329524.9</v>
      </c>
      <c r="L182" s="25">
        <f t="shared" si="48"/>
        <v>0</v>
      </c>
      <c r="M182" s="25">
        <f t="shared" si="48"/>
        <v>41119.3</v>
      </c>
      <c r="N182" s="25">
        <f t="shared" si="48"/>
        <v>0</v>
      </c>
      <c r="O182" s="25">
        <f t="shared" si="48"/>
        <v>0</v>
      </c>
      <c r="P182" s="25">
        <f t="shared" si="48"/>
        <v>0</v>
      </c>
      <c r="Q182" s="60"/>
    </row>
    <row r="183" spans="1:17" ht="13.5" customHeight="1">
      <c r="A183" s="55"/>
      <c r="B183" s="53"/>
      <c r="C183" s="58"/>
      <c r="D183" s="33"/>
      <c r="E183" s="33"/>
      <c r="F183" s="29">
        <v>2023</v>
      </c>
      <c r="G183" s="25">
        <f>I183+K183+M183+O183</f>
        <v>1419713.5999999999</v>
      </c>
      <c r="H183" s="25">
        <f aca="true" t="shared" si="51" ref="H183:P183">H215</f>
        <v>49069.4</v>
      </c>
      <c r="I183" s="25">
        <f t="shared" si="51"/>
        <v>49069.4</v>
      </c>
      <c r="J183" s="25">
        <f t="shared" si="51"/>
        <v>49069.4</v>
      </c>
      <c r="K183" s="25">
        <f t="shared" si="51"/>
        <v>1329524.9</v>
      </c>
      <c r="L183" s="25">
        <f t="shared" si="51"/>
        <v>0</v>
      </c>
      <c r="M183" s="25">
        <f t="shared" si="51"/>
        <v>41119.3</v>
      </c>
      <c r="N183" s="25">
        <f t="shared" si="51"/>
        <v>0</v>
      </c>
      <c r="O183" s="25">
        <f t="shared" si="51"/>
        <v>0</v>
      </c>
      <c r="P183" s="25">
        <f t="shared" si="51"/>
        <v>0</v>
      </c>
      <c r="Q183" s="60"/>
    </row>
    <row r="184" spans="1:17" ht="13.5" customHeight="1">
      <c r="A184" s="55"/>
      <c r="B184" s="53"/>
      <c r="C184" s="58"/>
      <c r="D184" s="33"/>
      <c r="E184" s="33"/>
      <c r="F184" s="29">
        <v>2024</v>
      </c>
      <c r="G184" s="25">
        <f>I184+K184+M184+O184</f>
        <v>858197.3</v>
      </c>
      <c r="H184" s="25">
        <f aca="true" t="shared" si="52" ref="H184:M184">H216</f>
        <v>0</v>
      </c>
      <c r="I184" s="25">
        <f t="shared" si="52"/>
        <v>0</v>
      </c>
      <c r="J184" s="25">
        <f t="shared" si="52"/>
        <v>0</v>
      </c>
      <c r="K184" s="25">
        <f t="shared" si="52"/>
        <v>832451.4</v>
      </c>
      <c r="L184" s="25">
        <f t="shared" si="52"/>
        <v>0</v>
      </c>
      <c r="M184" s="25">
        <f t="shared" si="52"/>
        <v>25745.9</v>
      </c>
      <c r="N184" s="25">
        <f aca="true" t="shared" si="53" ref="N184:P185">N216</f>
        <v>0</v>
      </c>
      <c r="O184" s="25">
        <f t="shared" si="53"/>
        <v>0</v>
      </c>
      <c r="P184" s="25">
        <f t="shared" si="53"/>
        <v>0</v>
      </c>
      <c r="Q184" s="60"/>
    </row>
    <row r="185" spans="1:17" ht="12" customHeight="1">
      <c r="A185" s="56"/>
      <c r="B185" s="53"/>
      <c r="C185" s="59"/>
      <c r="D185" s="34"/>
      <c r="E185" s="34"/>
      <c r="F185" s="29">
        <v>2025</v>
      </c>
      <c r="G185" s="25">
        <f>I185+K185+M185+O185</f>
        <v>0</v>
      </c>
      <c r="H185" s="25">
        <f aca="true" t="shared" si="54" ref="H185:M185">H217</f>
        <v>0</v>
      </c>
      <c r="I185" s="25">
        <f t="shared" si="54"/>
        <v>0</v>
      </c>
      <c r="J185" s="25">
        <f t="shared" si="54"/>
        <v>0</v>
      </c>
      <c r="K185" s="25">
        <f t="shared" si="54"/>
        <v>0</v>
      </c>
      <c r="L185" s="25">
        <f t="shared" si="54"/>
        <v>0</v>
      </c>
      <c r="M185" s="25">
        <f t="shared" si="54"/>
        <v>0</v>
      </c>
      <c r="N185" s="25">
        <f t="shared" si="53"/>
        <v>0</v>
      </c>
      <c r="O185" s="25">
        <f t="shared" si="53"/>
        <v>0</v>
      </c>
      <c r="P185" s="25">
        <f t="shared" si="53"/>
        <v>0</v>
      </c>
      <c r="Q185" s="60"/>
    </row>
    <row r="186" spans="1:17" ht="13.5" customHeight="1">
      <c r="A186" s="35" t="s">
        <v>46</v>
      </c>
      <c r="B186" s="60" t="s">
        <v>69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</row>
    <row r="187" spans="1:17" ht="13.5" customHeight="1">
      <c r="A187" s="46"/>
      <c r="B187" s="60" t="s">
        <v>61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1:17" ht="14.25" customHeight="1">
      <c r="A188" s="35" t="s">
        <v>47</v>
      </c>
      <c r="B188" s="35" t="s">
        <v>81</v>
      </c>
      <c r="C188" s="64" t="s">
        <v>65</v>
      </c>
      <c r="D188" s="35" t="s">
        <v>74</v>
      </c>
      <c r="E188" s="38" t="s">
        <v>75</v>
      </c>
      <c r="F188" s="21" t="s">
        <v>12</v>
      </c>
      <c r="G188" s="6">
        <f>I188+K188+M188+O188</f>
        <v>5332185.2</v>
      </c>
      <c r="H188" s="6">
        <f>J188+L188+N188+P188</f>
        <v>1389009.6</v>
      </c>
      <c r="I188" s="25">
        <f>SUM(I189:I197)</f>
        <v>490481.9</v>
      </c>
      <c r="J188" s="25">
        <f aca="true" t="shared" si="55" ref="J188:P188">SUM(J189:J197)</f>
        <v>358846.50000000006</v>
      </c>
      <c r="K188" s="25">
        <f t="shared" si="55"/>
        <v>4576844.5</v>
      </c>
      <c r="L188" s="25">
        <f t="shared" si="55"/>
        <v>879650.3</v>
      </c>
      <c r="M188" s="25">
        <f t="shared" si="55"/>
        <v>264858.80000000005</v>
      </c>
      <c r="N188" s="25">
        <f t="shared" si="55"/>
        <v>150512.80000000002</v>
      </c>
      <c r="O188" s="25">
        <f t="shared" si="55"/>
        <v>0</v>
      </c>
      <c r="P188" s="25">
        <f t="shared" si="55"/>
        <v>0</v>
      </c>
      <c r="Q188" s="39" t="s">
        <v>15</v>
      </c>
    </row>
    <row r="189" spans="1:17" ht="14.25" customHeight="1">
      <c r="A189" s="45"/>
      <c r="B189" s="45"/>
      <c r="C189" s="65"/>
      <c r="D189" s="36"/>
      <c r="E189" s="38"/>
      <c r="F189" s="20">
        <v>2017</v>
      </c>
      <c r="G189" s="8">
        <f>I189+K189+M189+O189</f>
        <v>0</v>
      </c>
      <c r="H189" s="8">
        <f>J189+L189+N189+P189</f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39"/>
    </row>
    <row r="190" spans="1:17" ht="14.25" customHeight="1">
      <c r="A190" s="45"/>
      <c r="B190" s="45"/>
      <c r="C190" s="65"/>
      <c r="D190" s="36"/>
      <c r="E190" s="38"/>
      <c r="F190" s="20">
        <v>2018</v>
      </c>
      <c r="G190" s="8">
        <f aca="true" t="shared" si="56" ref="G190:G197">I190+K190+M190+O190</f>
        <v>0</v>
      </c>
      <c r="H190" s="8">
        <f aca="true" t="shared" si="57" ref="H190:H197">J190+L190+N190+P190</f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39"/>
    </row>
    <row r="191" spans="1:17" ht="14.25" customHeight="1">
      <c r="A191" s="45"/>
      <c r="B191" s="45"/>
      <c r="C191" s="65"/>
      <c r="D191" s="36"/>
      <c r="E191" s="38"/>
      <c r="F191" s="20">
        <v>2019</v>
      </c>
      <c r="G191" s="8">
        <f t="shared" si="56"/>
        <v>634536.2999999999</v>
      </c>
      <c r="H191" s="8">
        <f t="shared" si="57"/>
        <v>400638.8</v>
      </c>
      <c r="I191" s="26">
        <f>76071.3+101892.3</f>
        <v>177963.6</v>
      </c>
      <c r="J191" s="30">
        <v>156115.6</v>
      </c>
      <c r="K191" s="26">
        <v>442875.5</v>
      </c>
      <c r="L191" s="31">
        <v>237187.5</v>
      </c>
      <c r="M191" s="26">
        <v>13697.2</v>
      </c>
      <c r="N191" s="30">
        <v>7335.7</v>
      </c>
      <c r="O191" s="26">
        <v>0</v>
      </c>
      <c r="P191" s="26">
        <v>0</v>
      </c>
      <c r="Q191" s="39"/>
    </row>
    <row r="192" spans="1:17" ht="14.25" customHeight="1">
      <c r="A192" s="45"/>
      <c r="B192" s="45"/>
      <c r="C192" s="65"/>
      <c r="D192" s="36"/>
      <c r="E192" s="38"/>
      <c r="F192" s="20">
        <v>2020</v>
      </c>
      <c r="G192" s="8">
        <f t="shared" si="56"/>
        <v>402939.4</v>
      </c>
      <c r="H192" s="6">
        <f t="shared" si="57"/>
        <v>293152</v>
      </c>
      <c r="I192" s="26">
        <v>109788.4</v>
      </c>
      <c r="J192" s="25">
        <v>1</v>
      </c>
      <c r="K192" s="26">
        <v>164748.6</v>
      </c>
      <c r="L192" s="26">
        <f>158854.8+5893.8</f>
        <v>164748.59999999998</v>
      </c>
      <c r="M192" s="26">
        <v>128402.4</v>
      </c>
      <c r="N192" s="26">
        <f>4913.1+123307+182.3</f>
        <v>128402.40000000001</v>
      </c>
      <c r="O192" s="26">
        <v>0</v>
      </c>
      <c r="P192" s="26">
        <v>0</v>
      </c>
      <c r="Q192" s="39"/>
    </row>
    <row r="193" spans="1:17" ht="14.25" customHeight="1">
      <c r="A193" s="45"/>
      <c r="B193" s="45"/>
      <c r="C193" s="65"/>
      <c r="D193" s="36"/>
      <c r="E193" s="38"/>
      <c r="F193" s="20">
        <v>2021</v>
      </c>
      <c r="G193" s="8">
        <f t="shared" si="56"/>
        <v>597085</v>
      </c>
      <c r="H193" s="8">
        <f t="shared" si="57"/>
        <v>597080</v>
      </c>
      <c r="I193" s="26">
        <v>104591.1</v>
      </c>
      <c r="J193" s="26">
        <v>104591.1</v>
      </c>
      <c r="K193" s="26">
        <v>477719.2</v>
      </c>
      <c r="L193" s="26">
        <v>477714.2</v>
      </c>
      <c r="M193" s="26">
        <v>14774.7</v>
      </c>
      <c r="N193" s="26">
        <v>14774.7</v>
      </c>
      <c r="O193" s="26">
        <v>0</v>
      </c>
      <c r="P193" s="26">
        <v>0</v>
      </c>
      <c r="Q193" s="39"/>
    </row>
    <row r="194" spans="1:17" ht="14.25" customHeight="1">
      <c r="A194" s="45"/>
      <c r="B194" s="45"/>
      <c r="C194" s="65"/>
      <c r="D194" s="36"/>
      <c r="E194" s="38"/>
      <c r="F194" s="20">
        <v>2022</v>
      </c>
      <c r="G194" s="8">
        <f t="shared" si="56"/>
        <v>1419713.5999999999</v>
      </c>
      <c r="H194" s="8">
        <f t="shared" si="57"/>
        <v>49069.4</v>
      </c>
      <c r="I194" s="26">
        <v>49069.4</v>
      </c>
      <c r="J194" s="26">
        <v>49069.4</v>
      </c>
      <c r="K194" s="26">
        <v>1329524.9</v>
      </c>
      <c r="L194" s="26">
        <v>0</v>
      </c>
      <c r="M194" s="26">
        <v>41119.3</v>
      </c>
      <c r="N194" s="26">
        <v>0</v>
      </c>
      <c r="O194" s="26">
        <v>0</v>
      </c>
      <c r="P194" s="26">
        <v>0</v>
      </c>
      <c r="Q194" s="39"/>
    </row>
    <row r="195" spans="1:17" ht="14.25" customHeight="1">
      <c r="A195" s="45"/>
      <c r="B195" s="45"/>
      <c r="C195" s="65"/>
      <c r="D195" s="36"/>
      <c r="E195" s="38"/>
      <c r="F195" s="20">
        <v>2023</v>
      </c>
      <c r="G195" s="8">
        <f t="shared" si="56"/>
        <v>1419713.5999999999</v>
      </c>
      <c r="H195" s="8">
        <f t="shared" si="57"/>
        <v>49069.4</v>
      </c>
      <c r="I195" s="26">
        <v>49069.4</v>
      </c>
      <c r="J195" s="26">
        <v>49069.4</v>
      </c>
      <c r="K195" s="26">
        <v>1329524.9</v>
      </c>
      <c r="L195" s="26">
        <v>0</v>
      </c>
      <c r="M195" s="26">
        <v>41119.3</v>
      </c>
      <c r="N195" s="26">
        <v>0</v>
      </c>
      <c r="O195" s="26">
        <v>0</v>
      </c>
      <c r="P195" s="26">
        <v>0</v>
      </c>
      <c r="Q195" s="39"/>
    </row>
    <row r="196" spans="1:17" ht="14.25" customHeight="1">
      <c r="A196" s="45"/>
      <c r="B196" s="45"/>
      <c r="C196" s="65"/>
      <c r="D196" s="36"/>
      <c r="E196" s="38"/>
      <c r="F196" s="20">
        <v>2024</v>
      </c>
      <c r="G196" s="8">
        <f t="shared" si="56"/>
        <v>858197.3</v>
      </c>
      <c r="H196" s="8">
        <f t="shared" si="57"/>
        <v>0</v>
      </c>
      <c r="I196" s="26">
        <v>0</v>
      </c>
      <c r="J196" s="26">
        <v>0</v>
      </c>
      <c r="K196" s="26">
        <v>832451.4</v>
      </c>
      <c r="L196" s="26">
        <v>0</v>
      </c>
      <c r="M196" s="26">
        <v>25745.9</v>
      </c>
      <c r="N196" s="26">
        <v>0</v>
      </c>
      <c r="O196" s="26">
        <v>0</v>
      </c>
      <c r="P196" s="26">
        <v>0</v>
      </c>
      <c r="Q196" s="39"/>
    </row>
    <row r="197" spans="1:17" ht="13.5" customHeight="1">
      <c r="A197" s="46"/>
      <c r="B197" s="46"/>
      <c r="C197" s="66"/>
      <c r="D197" s="37"/>
      <c r="E197" s="38"/>
      <c r="F197" s="20">
        <v>2025</v>
      </c>
      <c r="G197" s="8">
        <f t="shared" si="56"/>
        <v>0</v>
      </c>
      <c r="H197" s="8">
        <f t="shared" si="57"/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39"/>
    </row>
    <row r="198" spans="1:17" ht="15" customHeight="1">
      <c r="A198" s="35" t="s">
        <v>63</v>
      </c>
      <c r="B198" s="35" t="s">
        <v>70</v>
      </c>
      <c r="C198" s="64" t="s">
        <v>56</v>
      </c>
      <c r="D198" s="35" t="s">
        <v>74</v>
      </c>
      <c r="E198" s="38" t="s">
        <v>75</v>
      </c>
      <c r="F198" s="21" t="s">
        <v>12</v>
      </c>
      <c r="G198" s="6">
        <f>SUM(G199:G207)</f>
        <v>899461.6</v>
      </c>
      <c r="H198" s="6">
        <f aca="true" t="shared" si="58" ref="H198:P198">SUM(H199:H207)</f>
        <v>797124.7000000001</v>
      </c>
      <c r="I198" s="25">
        <f t="shared" si="58"/>
        <v>358514.69999999995</v>
      </c>
      <c r="J198" s="25">
        <f t="shared" si="58"/>
        <v>347235.5</v>
      </c>
      <c r="K198" s="25">
        <f t="shared" si="58"/>
        <v>436392.7</v>
      </c>
      <c r="L198" s="25">
        <f t="shared" si="58"/>
        <v>436392.7</v>
      </c>
      <c r="M198" s="25">
        <f t="shared" si="58"/>
        <v>104554.2</v>
      </c>
      <c r="N198" s="25">
        <f t="shared" si="58"/>
        <v>13496.5</v>
      </c>
      <c r="O198" s="25">
        <f t="shared" si="58"/>
        <v>0</v>
      </c>
      <c r="P198" s="25">
        <f t="shared" si="58"/>
        <v>0</v>
      </c>
      <c r="Q198" s="39" t="s">
        <v>15</v>
      </c>
    </row>
    <row r="199" spans="1:17" ht="15" customHeight="1">
      <c r="A199" s="45"/>
      <c r="B199" s="45"/>
      <c r="C199" s="65"/>
      <c r="D199" s="36"/>
      <c r="E199" s="38"/>
      <c r="F199" s="20">
        <v>2017</v>
      </c>
      <c r="G199" s="8">
        <f aca="true" t="shared" si="59" ref="G199:H201">I199+K199+M199+O199</f>
        <v>0</v>
      </c>
      <c r="H199" s="8">
        <f t="shared" si="59"/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39"/>
    </row>
    <row r="200" spans="1:17" ht="15" customHeight="1">
      <c r="A200" s="45"/>
      <c r="B200" s="45"/>
      <c r="C200" s="65"/>
      <c r="D200" s="36"/>
      <c r="E200" s="38"/>
      <c r="F200" s="20">
        <v>2018</v>
      </c>
      <c r="G200" s="8">
        <f t="shared" si="59"/>
        <v>0</v>
      </c>
      <c r="H200" s="8">
        <f t="shared" si="59"/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39"/>
    </row>
    <row r="201" spans="1:17" ht="15" customHeight="1">
      <c r="A201" s="45"/>
      <c r="B201" s="45"/>
      <c r="C201" s="65"/>
      <c r="D201" s="36"/>
      <c r="E201" s="38"/>
      <c r="F201" s="20">
        <v>2019</v>
      </c>
      <c r="G201" s="8">
        <f t="shared" si="59"/>
        <v>377357.30000000005</v>
      </c>
      <c r="H201" s="8">
        <f t="shared" si="59"/>
        <v>377357.30000000005</v>
      </c>
      <c r="I201" s="30">
        <v>122241.7</v>
      </c>
      <c r="J201" s="30">
        <f>103059.8+19181.9</f>
        <v>122241.70000000001</v>
      </c>
      <c r="K201" s="30">
        <v>247462.2</v>
      </c>
      <c r="L201" s="30">
        <v>247462.2</v>
      </c>
      <c r="M201" s="30">
        <v>7653.4</v>
      </c>
      <c r="N201" s="30">
        <v>7653.4</v>
      </c>
      <c r="O201" s="26">
        <v>0</v>
      </c>
      <c r="P201" s="26">
        <v>0</v>
      </c>
      <c r="Q201" s="39"/>
    </row>
    <row r="202" spans="1:17" ht="14.25" customHeight="1">
      <c r="A202" s="45"/>
      <c r="B202" s="45"/>
      <c r="C202" s="65"/>
      <c r="D202" s="36"/>
      <c r="E202" s="38"/>
      <c r="F202" s="20">
        <v>2020</v>
      </c>
      <c r="G202" s="8">
        <f aca="true" t="shared" si="60" ref="G202:G207">I202+K202+M202+O202</f>
        <v>377045.89999999997</v>
      </c>
      <c r="H202" s="6">
        <f aca="true" t="shared" si="61" ref="H202:H207">J202+L202+N202+P202</f>
        <v>274709</v>
      </c>
      <c r="I202" s="26">
        <v>91214.6</v>
      </c>
      <c r="J202" s="25">
        <f>58502+21433.4</f>
        <v>79935.4</v>
      </c>
      <c r="K202" s="26">
        <v>188930.5</v>
      </c>
      <c r="L202" s="26">
        <f>43396.1+145534.4</f>
        <v>188930.5</v>
      </c>
      <c r="M202" s="26">
        <v>96900.8</v>
      </c>
      <c r="N202" s="26">
        <f>1342.1+4501</f>
        <v>5843.1</v>
      </c>
      <c r="O202" s="26">
        <v>0</v>
      </c>
      <c r="P202" s="26">
        <v>0</v>
      </c>
      <c r="Q202" s="39"/>
    </row>
    <row r="203" spans="1:18" ht="14.25" customHeight="1">
      <c r="A203" s="45"/>
      <c r="B203" s="45"/>
      <c r="C203" s="65"/>
      <c r="D203" s="36"/>
      <c r="E203" s="38"/>
      <c r="F203" s="20">
        <v>2021</v>
      </c>
      <c r="G203" s="8">
        <f t="shared" si="60"/>
        <v>145058.4</v>
      </c>
      <c r="H203" s="8">
        <f t="shared" si="61"/>
        <v>145058.4</v>
      </c>
      <c r="I203" s="26">
        <v>145058.4</v>
      </c>
      <c r="J203" s="26">
        <v>145058.4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39"/>
      <c r="R203" s="18"/>
    </row>
    <row r="204" spans="1:17" ht="15" customHeight="1">
      <c r="A204" s="45"/>
      <c r="B204" s="45"/>
      <c r="C204" s="65"/>
      <c r="D204" s="36"/>
      <c r="E204" s="38"/>
      <c r="F204" s="20">
        <v>2022</v>
      </c>
      <c r="G204" s="8">
        <f t="shared" si="60"/>
        <v>0</v>
      </c>
      <c r="H204" s="8">
        <f t="shared" si="61"/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39"/>
    </row>
    <row r="205" spans="1:17" ht="15" customHeight="1">
      <c r="A205" s="45"/>
      <c r="B205" s="45"/>
      <c r="C205" s="65"/>
      <c r="D205" s="36"/>
      <c r="E205" s="38"/>
      <c r="F205" s="20">
        <v>2023</v>
      </c>
      <c r="G205" s="8">
        <f t="shared" si="60"/>
        <v>0</v>
      </c>
      <c r="H205" s="8">
        <f t="shared" si="61"/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39"/>
    </row>
    <row r="206" spans="1:17" ht="15" customHeight="1">
      <c r="A206" s="45"/>
      <c r="B206" s="45"/>
      <c r="C206" s="65"/>
      <c r="D206" s="36"/>
      <c r="E206" s="38"/>
      <c r="F206" s="20">
        <v>2024</v>
      </c>
      <c r="G206" s="8">
        <f t="shared" si="60"/>
        <v>0</v>
      </c>
      <c r="H206" s="8">
        <f t="shared" si="61"/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39"/>
    </row>
    <row r="207" spans="1:17" ht="15" customHeight="1">
      <c r="A207" s="46"/>
      <c r="B207" s="46"/>
      <c r="C207" s="66"/>
      <c r="D207" s="37"/>
      <c r="E207" s="38"/>
      <c r="F207" s="20">
        <v>2025</v>
      </c>
      <c r="G207" s="8">
        <f t="shared" si="60"/>
        <v>0</v>
      </c>
      <c r="H207" s="8">
        <f t="shared" si="61"/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26">
        <v>0</v>
      </c>
      <c r="Q207" s="39"/>
    </row>
    <row r="208" spans="1:17" ht="12.75">
      <c r="A208" s="61"/>
      <c r="B208" s="51" t="s">
        <v>48</v>
      </c>
      <c r="C208" s="52"/>
      <c r="D208" s="32" t="s">
        <v>73</v>
      </c>
      <c r="E208" s="32" t="s">
        <v>73</v>
      </c>
      <c r="F208" s="21" t="s">
        <v>12</v>
      </c>
      <c r="G208" s="6">
        <f>G188+G198</f>
        <v>6231646.8</v>
      </c>
      <c r="H208" s="6">
        <f>H188+H198</f>
        <v>2186134.3000000003</v>
      </c>
      <c r="I208" s="25">
        <f aca="true" t="shared" si="62" ref="I208:N208">SUM(I209:I217)</f>
        <v>848996.6000000001</v>
      </c>
      <c r="J208" s="25">
        <f t="shared" si="62"/>
        <v>706082.0000000001</v>
      </c>
      <c r="K208" s="25">
        <f t="shared" si="62"/>
        <v>5013237.2</v>
      </c>
      <c r="L208" s="25">
        <f t="shared" si="62"/>
        <v>1316043</v>
      </c>
      <c r="M208" s="25">
        <f t="shared" si="62"/>
        <v>369413.00000000006</v>
      </c>
      <c r="N208" s="25">
        <f t="shared" si="62"/>
        <v>164009.30000000002</v>
      </c>
      <c r="O208" s="25">
        <f>O188+O198</f>
        <v>0</v>
      </c>
      <c r="P208" s="25">
        <f>P188+P198</f>
        <v>0</v>
      </c>
      <c r="Q208" s="39"/>
    </row>
    <row r="209" spans="1:17" ht="12.75">
      <c r="A209" s="62"/>
      <c r="B209" s="51"/>
      <c r="C209" s="52"/>
      <c r="D209" s="33"/>
      <c r="E209" s="33"/>
      <c r="F209" s="21">
        <v>2017</v>
      </c>
      <c r="G209" s="6">
        <f>I209+K209+M209+O209</f>
        <v>0</v>
      </c>
      <c r="H209" s="6">
        <f>J209+L209+N209+P209</f>
        <v>0</v>
      </c>
      <c r="I209" s="25">
        <f aca="true" t="shared" si="63" ref="I209:I217">I189+I199</f>
        <v>0</v>
      </c>
      <c r="J209" s="25">
        <f aca="true" t="shared" si="64" ref="J209:P209">J189+J199</f>
        <v>0</v>
      </c>
      <c r="K209" s="25">
        <f t="shared" si="64"/>
        <v>0</v>
      </c>
      <c r="L209" s="25">
        <f t="shared" si="64"/>
        <v>0</v>
      </c>
      <c r="M209" s="25">
        <f t="shared" si="64"/>
        <v>0</v>
      </c>
      <c r="N209" s="25">
        <f t="shared" si="64"/>
        <v>0</v>
      </c>
      <c r="O209" s="25">
        <f t="shared" si="64"/>
        <v>0</v>
      </c>
      <c r="P209" s="25">
        <f t="shared" si="64"/>
        <v>0</v>
      </c>
      <c r="Q209" s="39"/>
    </row>
    <row r="210" spans="1:17" ht="12.75">
      <c r="A210" s="62"/>
      <c r="B210" s="51"/>
      <c r="C210" s="52"/>
      <c r="D210" s="33"/>
      <c r="E210" s="33"/>
      <c r="F210" s="21">
        <v>2018</v>
      </c>
      <c r="G210" s="6">
        <f aca="true" t="shared" si="65" ref="G210:G217">I210+K210+M210+O210</f>
        <v>0</v>
      </c>
      <c r="H210" s="6">
        <f aca="true" t="shared" si="66" ref="H210:H217">J210+L210+N210+P210</f>
        <v>0</v>
      </c>
      <c r="I210" s="25">
        <f t="shared" si="63"/>
        <v>0</v>
      </c>
      <c r="J210" s="25">
        <f aca="true" t="shared" si="67" ref="J210:P210">J190+J200</f>
        <v>0</v>
      </c>
      <c r="K210" s="25">
        <f t="shared" si="67"/>
        <v>0</v>
      </c>
      <c r="L210" s="25">
        <f t="shared" si="67"/>
        <v>0</v>
      </c>
      <c r="M210" s="25">
        <f t="shared" si="67"/>
        <v>0</v>
      </c>
      <c r="N210" s="25">
        <f t="shared" si="67"/>
        <v>0</v>
      </c>
      <c r="O210" s="25">
        <f t="shared" si="67"/>
        <v>0</v>
      </c>
      <c r="P210" s="25">
        <f t="shared" si="67"/>
        <v>0</v>
      </c>
      <c r="Q210" s="39"/>
    </row>
    <row r="211" spans="1:17" ht="12.75">
      <c r="A211" s="62"/>
      <c r="B211" s="51"/>
      <c r="C211" s="52"/>
      <c r="D211" s="33"/>
      <c r="E211" s="33"/>
      <c r="F211" s="21">
        <v>2019</v>
      </c>
      <c r="G211" s="6">
        <f t="shared" si="65"/>
        <v>1011893.6</v>
      </c>
      <c r="H211" s="6">
        <f t="shared" si="66"/>
        <v>777996.1</v>
      </c>
      <c r="I211" s="6">
        <f t="shared" si="63"/>
        <v>300205.3</v>
      </c>
      <c r="J211" s="6">
        <f aca="true" t="shared" si="68" ref="J211:P211">J191+J201</f>
        <v>278357.30000000005</v>
      </c>
      <c r="K211" s="6">
        <f t="shared" si="68"/>
        <v>690337.7</v>
      </c>
      <c r="L211" s="6">
        <f t="shared" si="68"/>
        <v>484649.7</v>
      </c>
      <c r="M211" s="6">
        <f t="shared" si="68"/>
        <v>21350.6</v>
      </c>
      <c r="N211" s="6">
        <f t="shared" si="68"/>
        <v>14989.099999999999</v>
      </c>
      <c r="O211" s="6">
        <f t="shared" si="68"/>
        <v>0</v>
      </c>
      <c r="P211" s="6">
        <f t="shared" si="68"/>
        <v>0</v>
      </c>
      <c r="Q211" s="39"/>
    </row>
    <row r="212" spans="1:17" ht="12.75">
      <c r="A212" s="62"/>
      <c r="B212" s="51"/>
      <c r="C212" s="52"/>
      <c r="D212" s="33"/>
      <c r="E212" s="33"/>
      <c r="F212" s="21">
        <v>2020</v>
      </c>
      <c r="G212" s="6">
        <f t="shared" si="65"/>
        <v>779985.3</v>
      </c>
      <c r="H212" s="6">
        <f t="shared" si="66"/>
        <v>567861</v>
      </c>
      <c r="I212" s="6">
        <f t="shared" si="63"/>
        <v>201003</v>
      </c>
      <c r="J212" s="6">
        <f>J192+J202</f>
        <v>79936.4</v>
      </c>
      <c r="K212" s="6">
        <f aca="true" t="shared" si="69" ref="K212:P212">K192+K202</f>
        <v>353679.1</v>
      </c>
      <c r="L212" s="6">
        <f t="shared" si="69"/>
        <v>353679.1</v>
      </c>
      <c r="M212" s="6">
        <f t="shared" si="69"/>
        <v>225303.2</v>
      </c>
      <c r="N212" s="6">
        <f t="shared" si="69"/>
        <v>134245.5</v>
      </c>
      <c r="O212" s="6">
        <f t="shared" si="69"/>
        <v>0</v>
      </c>
      <c r="P212" s="6">
        <f t="shared" si="69"/>
        <v>0</v>
      </c>
      <c r="Q212" s="39"/>
    </row>
    <row r="213" spans="1:17" ht="12.75">
      <c r="A213" s="62"/>
      <c r="B213" s="51"/>
      <c r="C213" s="52"/>
      <c r="D213" s="33"/>
      <c r="E213" s="33"/>
      <c r="F213" s="21">
        <v>2021</v>
      </c>
      <c r="G213" s="6">
        <f t="shared" si="65"/>
        <v>742143.3999999999</v>
      </c>
      <c r="H213" s="6">
        <f t="shared" si="66"/>
        <v>742138.3999999999</v>
      </c>
      <c r="I213" s="6">
        <f t="shared" si="63"/>
        <v>249649.5</v>
      </c>
      <c r="J213" s="6">
        <f aca="true" t="shared" si="70" ref="J213:P213">J193+J203</f>
        <v>249649.5</v>
      </c>
      <c r="K213" s="6">
        <f t="shared" si="70"/>
        <v>477719.2</v>
      </c>
      <c r="L213" s="6">
        <f t="shared" si="70"/>
        <v>477714.2</v>
      </c>
      <c r="M213" s="6">
        <f t="shared" si="70"/>
        <v>14774.7</v>
      </c>
      <c r="N213" s="6">
        <f t="shared" si="70"/>
        <v>14774.7</v>
      </c>
      <c r="O213" s="6">
        <f t="shared" si="70"/>
        <v>0</v>
      </c>
      <c r="P213" s="6">
        <f t="shared" si="70"/>
        <v>0</v>
      </c>
      <c r="Q213" s="39"/>
    </row>
    <row r="214" spans="1:17" ht="12.75">
      <c r="A214" s="62"/>
      <c r="B214" s="51"/>
      <c r="C214" s="52"/>
      <c r="D214" s="33"/>
      <c r="E214" s="33"/>
      <c r="F214" s="21">
        <v>2022</v>
      </c>
      <c r="G214" s="6">
        <f t="shared" si="65"/>
        <v>1419713.5999999999</v>
      </c>
      <c r="H214" s="6">
        <f t="shared" si="66"/>
        <v>49069.4</v>
      </c>
      <c r="I214" s="6">
        <f t="shared" si="63"/>
        <v>49069.4</v>
      </c>
      <c r="J214" s="6">
        <f aca="true" t="shared" si="71" ref="J214:P214">J194+J204</f>
        <v>49069.4</v>
      </c>
      <c r="K214" s="6">
        <f t="shared" si="71"/>
        <v>1329524.9</v>
      </c>
      <c r="L214" s="6">
        <f t="shared" si="71"/>
        <v>0</v>
      </c>
      <c r="M214" s="6">
        <f t="shared" si="71"/>
        <v>41119.3</v>
      </c>
      <c r="N214" s="6">
        <f t="shared" si="71"/>
        <v>0</v>
      </c>
      <c r="O214" s="6">
        <f t="shared" si="71"/>
        <v>0</v>
      </c>
      <c r="P214" s="6">
        <f t="shared" si="71"/>
        <v>0</v>
      </c>
      <c r="Q214" s="39"/>
    </row>
    <row r="215" spans="1:17" ht="12.75">
      <c r="A215" s="62"/>
      <c r="B215" s="51"/>
      <c r="C215" s="52"/>
      <c r="D215" s="33"/>
      <c r="E215" s="33"/>
      <c r="F215" s="21">
        <v>2023</v>
      </c>
      <c r="G215" s="6">
        <f t="shared" si="65"/>
        <v>1419713.5999999999</v>
      </c>
      <c r="H215" s="6">
        <f t="shared" si="66"/>
        <v>49069.4</v>
      </c>
      <c r="I215" s="6">
        <f t="shared" si="63"/>
        <v>49069.4</v>
      </c>
      <c r="J215" s="6">
        <f aca="true" t="shared" si="72" ref="J215:P215">J195+J205</f>
        <v>49069.4</v>
      </c>
      <c r="K215" s="6">
        <f t="shared" si="72"/>
        <v>1329524.9</v>
      </c>
      <c r="L215" s="6">
        <f t="shared" si="72"/>
        <v>0</v>
      </c>
      <c r="M215" s="6">
        <f t="shared" si="72"/>
        <v>41119.3</v>
      </c>
      <c r="N215" s="6">
        <f t="shared" si="72"/>
        <v>0</v>
      </c>
      <c r="O215" s="6">
        <f t="shared" si="72"/>
        <v>0</v>
      </c>
      <c r="P215" s="6">
        <f t="shared" si="72"/>
        <v>0</v>
      </c>
      <c r="Q215" s="39"/>
    </row>
    <row r="216" spans="1:17" ht="12.75">
      <c r="A216" s="62"/>
      <c r="B216" s="51"/>
      <c r="C216" s="52"/>
      <c r="D216" s="33"/>
      <c r="E216" s="33"/>
      <c r="F216" s="21">
        <v>2024</v>
      </c>
      <c r="G216" s="6">
        <f t="shared" si="65"/>
        <v>858197.3</v>
      </c>
      <c r="H216" s="6">
        <f t="shared" si="66"/>
        <v>0</v>
      </c>
      <c r="I216" s="6">
        <f t="shared" si="63"/>
        <v>0</v>
      </c>
      <c r="J216" s="6">
        <f aca="true" t="shared" si="73" ref="J216:P216">J196+J206</f>
        <v>0</v>
      </c>
      <c r="K216" s="6">
        <f t="shared" si="73"/>
        <v>832451.4</v>
      </c>
      <c r="L216" s="6">
        <f t="shared" si="73"/>
        <v>0</v>
      </c>
      <c r="M216" s="6">
        <f t="shared" si="73"/>
        <v>25745.9</v>
      </c>
      <c r="N216" s="6">
        <f t="shared" si="73"/>
        <v>0</v>
      </c>
      <c r="O216" s="6">
        <f t="shared" si="73"/>
        <v>0</v>
      </c>
      <c r="P216" s="6">
        <f t="shared" si="73"/>
        <v>0</v>
      </c>
      <c r="Q216" s="39"/>
    </row>
    <row r="217" spans="1:17" ht="12.75">
      <c r="A217" s="63"/>
      <c r="B217" s="51"/>
      <c r="C217" s="52"/>
      <c r="D217" s="34"/>
      <c r="E217" s="34"/>
      <c r="F217" s="21">
        <v>2025</v>
      </c>
      <c r="G217" s="6">
        <f t="shared" si="65"/>
        <v>0</v>
      </c>
      <c r="H217" s="6">
        <f t="shared" si="66"/>
        <v>0</v>
      </c>
      <c r="I217" s="6">
        <f t="shared" si="63"/>
        <v>0</v>
      </c>
      <c r="J217" s="6">
        <f aca="true" t="shared" si="74" ref="J217:P217">J197+J207</f>
        <v>0</v>
      </c>
      <c r="K217" s="6">
        <f t="shared" si="74"/>
        <v>0</v>
      </c>
      <c r="L217" s="6">
        <f t="shared" si="74"/>
        <v>0</v>
      </c>
      <c r="M217" s="6">
        <f t="shared" si="74"/>
        <v>0</v>
      </c>
      <c r="N217" s="6">
        <f t="shared" si="74"/>
        <v>0</v>
      </c>
      <c r="O217" s="6">
        <f t="shared" si="74"/>
        <v>0</v>
      </c>
      <c r="P217" s="6">
        <f t="shared" si="74"/>
        <v>0</v>
      </c>
      <c r="Q217" s="39"/>
    </row>
    <row r="218" spans="1:17" ht="12.75">
      <c r="A218" s="52"/>
      <c r="B218" s="51" t="s">
        <v>21</v>
      </c>
      <c r="C218" s="52"/>
      <c r="D218" s="32" t="s">
        <v>73</v>
      </c>
      <c r="E218" s="32" t="s">
        <v>73</v>
      </c>
      <c r="F218" s="21" t="s">
        <v>12</v>
      </c>
      <c r="G218" s="6">
        <f>I218+K218+M218+O218</f>
        <v>12943026.239999998</v>
      </c>
      <c r="H218" s="6">
        <f>J218+L218+N218+P218</f>
        <v>3475933.7</v>
      </c>
      <c r="I218" s="6">
        <f>SUM(I219:I227)</f>
        <v>5005896.93</v>
      </c>
      <c r="J218" s="6">
        <f>SUM(J219:J227)</f>
        <v>1477515.2</v>
      </c>
      <c r="K218" s="6">
        <f aca="true" t="shared" si="75" ref="K218:P218">SUM(K219:K227)</f>
        <v>5013237.2</v>
      </c>
      <c r="L218" s="6">
        <f t="shared" si="75"/>
        <v>1316043</v>
      </c>
      <c r="M218" s="6">
        <f t="shared" si="75"/>
        <v>369413.00000000006</v>
      </c>
      <c r="N218" s="6">
        <f t="shared" si="75"/>
        <v>164009.30000000002</v>
      </c>
      <c r="O218" s="6">
        <f t="shared" si="75"/>
        <v>2554479.1100000003</v>
      </c>
      <c r="P218" s="6">
        <f t="shared" si="75"/>
        <v>518366.2</v>
      </c>
      <c r="Q218" s="38"/>
    </row>
    <row r="219" spans="1:17" ht="12.75">
      <c r="A219" s="52"/>
      <c r="B219" s="51"/>
      <c r="C219" s="52"/>
      <c r="D219" s="33"/>
      <c r="E219" s="33"/>
      <c r="F219" s="21">
        <v>2017</v>
      </c>
      <c r="G219" s="6">
        <f>I219+K219+M219+O219</f>
        <v>600000</v>
      </c>
      <c r="H219" s="6">
        <f>J219+L219+N219+P219</f>
        <v>88298.3</v>
      </c>
      <c r="I219" s="6">
        <f aca="true" t="shared" si="76" ref="I219:P227">I11+I177</f>
        <v>400000</v>
      </c>
      <c r="J219" s="6">
        <f t="shared" si="76"/>
        <v>88298.3</v>
      </c>
      <c r="K219" s="6">
        <f t="shared" si="76"/>
        <v>0</v>
      </c>
      <c r="L219" s="6">
        <f t="shared" si="76"/>
        <v>0</v>
      </c>
      <c r="M219" s="6">
        <f t="shared" si="76"/>
        <v>0</v>
      </c>
      <c r="N219" s="6">
        <f t="shared" si="76"/>
        <v>0</v>
      </c>
      <c r="O219" s="6">
        <f t="shared" si="76"/>
        <v>200000</v>
      </c>
      <c r="P219" s="6">
        <f t="shared" si="76"/>
        <v>0</v>
      </c>
      <c r="Q219" s="38"/>
    </row>
    <row r="220" spans="1:17" ht="12.75">
      <c r="A220" s="52"/>
      <c r="B220" s="51"/>
      <c r="C220" s="52"/>
      <c r="D220" s="33"/>
      <c r="E220" s="33"/>
      <c r="F220" s="21">
        <v>2018</v>
      </c>
      <c r="G220" s="6">
        <f aca="true" t="shared" si="77" ref="G220:G227">I220+K220+M220+O220</f>
        <v>679351.8</v>
      </c>
      <c r="H220" s="6">
        <f aca="true" t="shared" si="78" ref="H220:H227">J220+L220+N220+P220</f>
        <v>392029.6</v>
      </c>
      <c r="I220" s="6">
        <f t="shared" si="76"/>
        <v>479351.8</v>
      </c>
      <c r="J220" s="6">
        <f t="shared" si="76"/>
        <v>192029.59999999998</v>
      </c>
      <c r="K220" s="6">
        <f t="shared" si="76"/>
        <v>0</v>
      </c>
      <c r="L220" s="6">
        <f t="shared" si="76"/>
        <v>0</v>
      </c>
      <c r="M220" s="6">
        <f t="shared" si="76"/>
        <v>0</v>
      </c>
      <c r="N220" s="6">
        <f t="shared" si="76"/>
        <v>0</v>
      </c>
      <c r="O220" s="6">
        <f t="shared" si="76"/>
        <v>200000</v>
      </c>
      <c r="P220" s="6">
        <f t="shared" si="76"/>
        <v>200000</v>
      </c>
      <c r="Q220" s="38"/>
    </row>
    <row r="221" spans="1:19" ht="13.5" customHeight="1">
      <c r="A221" s="52"/>
      <c r="B221" s="51"/>
      <c r="C221" s="52"/>
      <c r="D221" s="33"/>
      <c r="E221" s="33"/>
      <c r="F221" s="21">
        <v>2019</v>
      </c>
      <c r="G221" s="6">
        <f t="shared" si="77"/>
        <v>3525765.3</v>
      </c>
      <c r="H221" s="6">
        <f t="shared" si="78"/>
        <v>1112663.5</v>
      </c>
      <c r="I221" s="6">
        <f t="shared" si="76"/>
        <v>1262276</v>
      </c>
      <c r="J221" s="6">
        <f t="shared" si="76"/>
        <v>457636.20000000007</v>
      </c>
      <c r="K221" s="6">
        <f t="shared" si="76"/>
        <v>690337.7</v>
      </c>
      <c r="L221" s="6">
        <f t="shared" si="76"/>
        <v>484649.7</v>
      </c>
      <c r="M221" s="6">
        <f t="shared" si="76"/>
        <v>21350.6</v>
      </c>
      <c r="N221" s="6">
        <f t="shared" si="76"/>
        <v>14989.099999999999</v>
      </c>
      <c r="O221" s="6">
        <f t="shared" si="76"/>
        <v>1551801</v>
      </c>
      <c r="P221" s="6">
        <f t="shared" si="76"/>
        <v>155388.5</v>
      </c>
      <c r="Q221" s="38"/>
      <c r="S221" s="7"/>
    </row>
    <row r="222" spans="1:19" ht="12.75">
      <c r="A222" s="52"/>
      <c r="B222" s="51"/>
      <c r="C222" s="52"/>
      <c r="D222" s="33"/>
      <c r="E222" s="33"/>
      <c r="F222" s="21">
        <v>2020</v>
      </c>
      <c r="G222" s="6">
        <f t="shared" si="77"/>
        <v>1584342.51</v>
      </c>
      <c r="H222" s="6">
        <f t="shared" si="78"/>
        <v>745153.8999999999</v>
      </c>
      <c r="I222" s="6">
        <f t="shared" si="76"/>
        <v>576861.8</v>
      </c>
      <c r="J222" s="6">
        <f t="shared" si="76"/>
        <v>249640.1</v>
      </c>
      <c r="K222" s="6">
        <f t="shared" si="76"/>
        <v>353679.1</v>
      </c>
      <c r="L222" s="6">
        <f t="shared" si="76"/>
        <v>353679.1</v>
      </c>
      <c r="M222" s="6">
        <f t="shared" si="76"/>
        <v>225303.2</v>
      </c>
      <c r="N222" s="6">
        <f t="shared" si="76"/>
        <v>134245.5</v>
      </c>
      <c r="O222" s="6">
        <f t="shared" si="76"/>
        <v>428498.41</v>
      </c>
      <c r="P222" s="6">
        <f t="shared" si="76"/>
        <v>7589.2</v>
      </c>
      <c r="Q222" s="38"/>
      <c r="S222" s="7"/>
    </row>
    <row r="223" spans="1:17" ht="12.75">
      <c r="A223" s="52"/>
      <c r="B223" s="51"/>
      <c r="C223" s="52"/>
      <c r="D223" s="33"/>
      <c r="E223" s="33"/>
      <c r="F223" s="21">
        <v>2021</v>
      </c>
      <c r="G223" s="6">
        <f t="shared" si="77"/>
        <v>1123193.01</v>
      </c>
      <c r="H223" s="6">
        <f t="shared" si="78"/>
        <v>943049.6</v>
      </c>
      <c r="I223" s="6">
        <f t="shared" si="76"/>
        <v>456519.41</v>
      </c>
      <c r="J223" s="6">
        <f t="shared" si="76"/>
        <v>295172.2</v>
      </c>
      <c r="K223" s="6">
        <f t="shared" si="76"/>
        <v>477719.2</v>
      </c>
      <c r="L223" s="6">
        <f t="shared" si="76"/>
        <v>477714.2</v>
      </c>
      <c r="M223" s="6">
        <f t="shared" si="76"/>
        <v>14774.7</v>
      </c>
      <c r="N223" s="6">
        <f t="shared" si="76"/>
        <v>14774.7</v>
      </c>
      <c r="O223" s="6">
        <f t="shared" si="76"/>
        <v>174179.7</v>
      </c>
      <c r="P223" s="6">
        <f t="shared" si="76"/>
        <v>155388.5</v>
      </c>
      <c r="Q223" s="38"/>
    </row>
    <row r="224" spans="1:17" ht="12.75">
      <c r="A224" s="52"/>
      <c r="B224" s="51"/>
      <c r="C224" s="52"/>
      <c r="D224" s="33"/>
      <c r="E224" s="33"/>
      <c r="F224" s="21">
        <v>2022</v>
      </c>
      <c r="G224" s="6">
        <f t="shared" si="77"/>
        <v>1613173.82</v>
      </c>
      <c r="H224" s="6">
        <f t="shared" si="78"/>
        <v>49069.4</v>
      </c>
      <c r="I224" s="6">
        <f t="shared" si="76"/>
        <v>242529.62</v>
      </c>
      <c r="J224" s="6">
        <f t="shared" si="76"/>
        <v>49069.4</v>
      </c>
      <c r="K224" s="6">
        <f t="shared" si="76"/>
        <v>1329524.9</v>
      </c>
      <c r="L224" s="6">
        <f t="shared" si="76"/>
        <v>0</v>
      </c>
      <c r="M224" s="6">
        <f t="shared" si="76"/>
        <v>41119.3</v>
      </c>
      <c r="N224" s="6">
        <f t="shared" si="76"/>
        <v>0</v>
      </c>
      <c r="O224" s="6">
        <f t="shared" si="76"/>
        <v>0</v>
      </c>
      <c r="P224" s="6">
        <f t="shared" si="76"/>
        <v>0</v>
      </c>
      <c r="Q224" s="38"/>
    </row>
    <row r="225" spans="1:17" ht="12.75">
      <c r="A225" s="52"/>
      <c r="B225" s="51"/>
      <c r="C225" s="52"/>
      <c r="D225" s="33"/>
      <c r="E225" s="33"/>
      <c r="F225" s="21">
        <v>2023</v>
      </c>
      <c r="G225" s="6">
        <f t="shared" si="77"/>
        <v>1932938.5</v>
      </c>
      <c r="H225" s="6">
        <f t="shared" si="78"/>
        <v>49069.4</v>
      </c>
      <c r="I225" s="6">
        <f t="shared" si="76"/>
        <v>562294.3</v>
      </c>
      <c r="J225" s="6">
        <f t="shared" si="76"/>
        <v>49069.4</v>
      </c>
      <c r="K225" s="6">
        <f t="shared" si="76"/>
        <v>1329524.9</v>
      </c>
      <c r="L225" s="6">
        <f t="shared" si="76"/>
        <v>0</v>
      </c>
      <c r="M225" s="6">
        <f t="shared" si="76"/>
        <v>41119.3</v>
      </c>
      <c r="N225" s="6">
        <f t="shared" si="76"/>
        <v>0</v>
      </c>
      <c r="O225" s="6">
        <f t="shared" si="76"/>
        <v>0</v>
      </c>
      <c r="P225" s="6">
        <f t="shared" si="76"/>
        <v>0</v>
      </c>
      <c r="Q225" s="38"/>
    </row>
    <row r="226" spans="1:17" ht="12.75">
      <c r="A226" s="52"/>
      <c r="B226" s="51"/>
      <c r="C226" s="52"/>
      <c r="D226" s="33"/>
      <c r="E226" s="33"/>
      <c r="F226" s="21">
        <v>2024</v>
      </c>
      <c r="G226" s="6">
        <f t="shared" si="77"/>
        <v>1371229.2999999998</v>
      </c>
      <c r="H226" s="6">
        <f t="shared" si="78"/>
        <v>47600</v>
      </c>
      <c r="I226" s="6">
        <f t="shared" si="76"/>
        <v>513032</v>
      </c>
      <c r="J226" s="6">
        <f t="shared" si="76"/>
        <v>47600</v>
      </c>
      <c r="K226" s="6">
        <f t="shared" si="76"/>
        <v>832451.4</v>
      </c>
      <c r="L226" s="6">
        <f t="shared" si="76"/>
        <v>0</v>
      </c>
      <c r="M226" s="6">
        <f t="shared" si="76"/>
        <v>25745.9</v>
      </c>
      <c r="N226" s="6">
        <f t="shared" si="76"/>
        <v>0</v>
      </c>
      <c r="O226" s="6">
        <f t="shared" si="76"/>
        <v>0</v>
      </c>
      <c r="P226" s="6">
        <f t="shared" si="76"/>
        <v>0</v>
      </c>
      <c r="Q226" s="38"/>
    </row>
    <row r="227" spans="1:17" ht="12.75">
      <c r="A227" s="52"/>
      <c r="B227" s="51"/>
      <c r="C227" s="52"/>
      <c r="D227" s="34"/>
      <c r="E227" s="34"/>
      <c r="F227" s="21">
        <v>2025</v>
      </c>
      <c r="G227" s="6">
        <f t="shared" si="77"/>
        <v>513032</v>
      </c>
      <c r="H227" s="6">
        <f t="shared" si="78"/>
        <v>49000</v>
      </c>
      <c r="I227" s="6">
        <f t="shared" si="76"/>
        <v>513032</v>
      </c>
      <c r="J227" s="6">
        <f t="shared" si="76"/>
        <v>49000</v>
      </c>
      <c r="K227" s="6">
        <f t="shared" si="76"/>
        <v>0</v>
      </c>
      <c r="L227" s="6">
        <f t="shared" si="76"/>
        <v>0</v>
      </c>
      <c r="M227" s="6">
        <f t="shared" si="76"/>
        <v>0</v>
      </c>
      <c r="N227" s="6">
        <f t="shared" si="76"/>
        <v>0</v>
      </c>
      <c r="O227" s="6">
        <f t="shared" si="76"/>
        <v>0</v>
      </c>
      <c r="P227" s="6">
        <f t="shared" si="76"/>
        <v>0</v>
      </c>
      <c r="Q227" s="38"/>
    </row>
    <row r="228" spans="1:17" ht="24" customHeight="1">
      <c r="A228" s="19" t="s">
        <v>54</v>
      </c>
      <c r="B228" s="79" t="s">
        <v>59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</row>
    <row r="229" ht="12.75">
      <c r="I229" s="7"/>
    </row>
    <row r="231" ht="12.75">
      <c r="J231" s="7"/>
    </row>
    <row r="233" ht="12.75">
      <c r="J233" s="7"/>
    </row>
  </sheetData>
  <sheetProtection/>
  <mergeCells count="137">
    <mergeCell ref="B228:Q228"/>
    <mergeCell ref="C5:C7"/>
    <mergeCell ref="O6:P6"/>
    <mergeCell ref="F5:F7"/>
    <mergeCell ref="G5:H6"/>
    <mergeCell ref="I6:J6"/>
    <mergeCell ref="K6:L6"/>
    <mergeCell ref="Q5:Q7"/>
    <mergeCell ref="Q64:Q73"/>
    <mergeCell ref="Q146:Q155"/>
    <mergeCell ref="A5:A7"/>
    <mergeCell ref="B5:B7"/>
    <mergeCell ref="A9:A19"/>
    <mergeCell ref="B9:Q9"/>
    <mergeCell ref="B10:B19"/>
    <mergeCell ref="C10:C19"/>
    <mergeCell ref="Q10:Q19"/>
    <mergeCell ref="I5:P5"/>
    <mergeCell ref="M6:N6"/>
    <mergeCell ref="D5:D7"/>
    <mergeCell ref="A20:A21"/>
    <mergeCell ref="B20:Q20"/>
    <mergeCell ref="B21:Q21"/>
    <mergeCell ref="A22:A31"/>
    <mergeCell ref="B22:B31"/>
    <mergeCell ref="C22:C31"/>
    <mergeCell ref="Q22:Q31"/>
    <mergeCell ref="Q32:Q41"/>
    <mergeCell ref="A42:A43"/>
    <mergeCell ref="B42:Q42"/>
    <mergeCell ref="B43:Q43"/>
    <mergeCell ref="Q134:Q143"/>
    <mergeCell ref="A105:A123"/>
    <mergeCell ref="B105:B123"/>
    <mergeCell ref="C105:C123"/>
    <mergeCell ref="B44:B53"/>
    <mergeCell ref="D54:D63"/>
    <mergeCell ref="A146:A155"/>
    <mergeCell ref="B146:B155"/>
    <mergeCell ref="C146:C155"/>
    <mergeCell ref="C32:C41"/>
    <mergeCell ref="B32:B41"/>
    <mergeCell ref="B134:B143"/>
    <mergeCell ref="C134:C143"/>
    <mergeCell ref="C44:C53"/>
    <mergeCell ref="Q44:Q53"/>
    <mergeCell ref="A54:A63"/>
    <mergeCell ref="B54:B63"/>
    <mergeCell ref="C54:C63"/>
    <mergeCell ref="E54:E63"/>
    <mergeCell ref="A134:A143"/>
    <mergeCell ref="A124:A133"/>
    <mergeCell ref="B124:B133"/>
    <mergeCell ref="C124:C133"/>
    <mergeCell ref="Q129:Q133"/>
    <mergeCell ref="A218:A227"/>
    <mergeCell ref="B218:B227"/>
    <mergeCell ref="C218:C227"/>
    <mergeCell ref="Q218:Q227"/>
    <mergeCell ref="Q198:Q207"/>
    <mergeCell ref="Q208:Q217"/>
    <mergeCell ref="B198:B207"/>
    <mergeCell ref="D218:D227"/>
    <mergeCell ref="E218:E227"/>
    <mergeCell ref="A198:A207"/>
    <mergeCell ref="B186:Q186"/>
    <mergeCell ref="A44:A53"/>
    <mergeCell ref="Q54:Q63"/>
    <mergeCell ref="A32:A41"/>
    <mergeCell ref="I1:Q1"/>
    <mergeCell ref="I2:Q2"/>
    <mergeCell ref="A156:A165"/>
    <mergeCell ref="B156:B165"/>
    <mergeCell ref="C156:C165"/>
    <mergeCell ref="Q156:Q165"/>
    <mergeCell ref="A4:Q4"/>
    <mergeCell ref="Q188:Q197"/>
    <mergeCell ref="D208:D217"/>
    <mergeCell ref="E208:E217"/>
    <mergeCell ref="A64:A73"/>
    <mergeCell ref="B64:B73"/>
    <mergeCell ref="C64:C73"/>
    <mergeCell ref="C74:C104"/>
    <mergeCell ref="B74:B104"/>
    <mergeCell ref="A74:A104"/>
    <mergeCell ref="B208:B217"/>
    <mergeCell ref="A208:A217"/>
    <mergeCell ref="C198:C207"/>
    <mergeCell ref="C208:C217"/>
    <mergeCell ref="A188:A197"/>
    <mergeCell ref="B188:B197"/>
    <mergeCell ref="C188:C197"/>
    <mergeCell ref="A186:A187"/>
    <mergeCell ref="B166:B175"/>
    <mergeCell ref="C166:C175"/>
    <mergeCell ref="B176:B185"/>
    <mergeCell ref="A176:A185"/>
    <mergeCell ref="C176:C185"/>
    <mergeCell ref="A166:A175"/>
    <mergeCell ref="B187:Q187"/>
    <mergeCell ref="Q176:Q185"/>
    <mergeCell ref="D176:D185"/>
    <mergeCell ref="Q124:Q127"/>
    <mergeCell ref="Q166:Q175"/>
    <mergeCell ref="A144:A145"/>
    <mergeCell ref="B144:Q144"/>
    <mergeCell ref="B145:Q145"/>
    <mergeCell ref="E5:E7"/>
    <mergeCell ref="D10:D19"/>
    <mergeCell ref="E10:E19"/>
    <mergeCell ref="D22:D31"/>
    <mergeCell ref="E22:E31"/>
    <mergeCell ref="D32:D41"/>
    <mergeCell ref="E32:E41"/>
    <mergeCell ref="D124:D133"/>
    <mergeCell ref="D134:D143"/>
    <mergeCell ref="E134:E143"/>
    <mergeCell ref="D105:D123"/>
    <mergeCell ref="E105:E123"/>
    <mergeCell ref="E166:E175"/>
    <mergeCell ref="D44:D53"/>
    <mergeCell ref="E44:E53"/>
    <mergeCell ref="D74:D104"/>
    <mergeCell ref="E74:E104"/>
    <mergeCell ref="D64:D73"/>
    <mergeCell ref="E64:E73"/>
    <mergeCell ref="E124:E133"/>
    <mergeCell ref="E176:E185"/>
    <mergeCell ref="D188:D197"/>
    <mergeCell ref="E188:E197"/>
    <mergeCell ref="D198:D207"/>
    <mergeCell ref="E198:E207"/>
    <mergeCell ref="D146:D155"/>
    <mergeCell ref="E146:E155"/>
    <mergeCell ref="D156:D165"/>
    <mergeCell ref="E156:E165"/>
    <mergeCell ref="D166:D175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landscape" paperSize="9" scale="83" r:id="rId1"/>
  <rowBreaks count="1" manualBreakCount="1">
    <brk id="1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2021-03-09T02:32:45Z</cp:lastPrinted>
  <dcterms:created xsi:type="dcterms:W3CDTF">1996-10-08T23:32:33Z</dcterms:created>
  <dcterms:modified xsi:type="dcterms:W3CDTF">2021-04-02T06:17:31Z</dcterms:modified>
  <cp:category/>
  <cp:version/>
  <cp:contentType/>
  <cp:contentStatus/>
</cp:coreProperties>
</file>