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515" windowHeight="8790" activeTab="0"/>
  </bookViews>
  <sheets>
    <sheet name="Лист 1" sheetId="1" r:id="rId1"/>
  </sheets>
  <definedNames>
    <definedName name="_xlnm.Print_Titles" localSheetId="0">'Лист 1'!$4:$6</definedName>
    <definedName name="_xlnm.Print_Area" localSheetId="0">'Лист 1'!$A$1:$S$816</definedName>
  </definedNames>
  <calcPr fullCalcOnLoad="1"/>
</workbook>
</file>

<file path=xl/sharedStrings.xml><?xml version="1.0" encoding="utf-8"?>
<sst xmlns="http://schemas.openxmlformats.org/spreadsheetml/2006/main" count="1931" uniqueCount="172">
  <si>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</si>
  <si>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</si>
  <si>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</si>
  <si>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</si>
  <si>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</si>
  <si>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</si>
  <si>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</si>
  <si>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</si>
  <si>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</si>
  <si>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</si>
  <si>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</si>
  <si>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</si>
  <si>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</si>
  <si>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</si>
  <si>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</si>
  <si>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</si>
  <si>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</si>
  <si>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</si>
  <si>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</si>
  <si>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</si>
  <si>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</si>
  <si>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</si>
  <si>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</si>
  <si>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</si>
  <si>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</si>
  <si>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</si>
  <si>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</si>
  <si>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</si>
  <si>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</si>
  <si>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</si>
  <si>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</si>
  <si>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</si>
  <si>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</si>
  <si>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</si>
  <si>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</si>
  <si>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</si>
  <si>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</si>
  <si>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</si>
  <si>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</si>
  <si>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</si>
  <si>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</si>
  <si>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</si>
  <si>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</si>
  <si>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</si>
  <si>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</si>
  <si>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</si>
  <si>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</si>
  <si>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</si>
  <si>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</si>
  <si>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</si>
  <si>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</si>
  <si>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</si>
  <si>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</si>
  <si>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</si>
  <si>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</si>
  <si>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</si>
  <si>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</si>
  <si>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</si>
  <si>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</si>
  <si>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</si>
  <si>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</si>
  <si>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</si>
  <si>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</si>
  <si>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</si>
  <si>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</si>
  <si>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</si>
  <si>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</si>
  <si>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</si>
  <si>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</si>
  <si>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</si>
  <si>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</si>
  <si>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</si>
  <si>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тепловой сети к жилым домам по адресу: г. Томск, ул. Яковлева, 70,72</t>
  </si>
  <si>
    <t>2025 год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</si>
  <si>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</si>
  <si>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</si>
  <si>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</si>
  <si>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</si>
  <si>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</si>
  <si>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</si>
  <si>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</si>
  <si>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</si>
  <si>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</si>
  <si>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Лимиты 2018 год</t>
  </si>
  <si>
    <t>Лимиты 2019 год</t>
  </si>
  <si>
    <t>Лимиты 2020 год</t>
  </si>
  <si>
    <t>0810120400</t>
  </si>
  <si>
    <t>244</t>
  </si>
  <si>
    <t>223</t>
  </si>
  <si>
    <t>903</t>
  </si>
  <si>
    <t>000004</t>
  </si>
  <si>
    <t>038</t>
  </si>
  <si>
    <t>001</t>
  </si>
  <si>
    <t>0</t>
  </si>
  <si>
    <t>1</t>
  </si>
  <si>
    <t>225</t>
  </si>
  <si>
    <t>000</t>
  </si>
  <si>
    <t>000006</t>
  </si>
  <si>
    <t>226</t>
  </si>
  <si>
    <t>оптимизация</t>
  </si>
  <si>
    <t>с учетом оптимизации</t>
  </si>
  <si>
    <t>000000</t>
  </si>
  <si>
    <t>104000</t>
  </si>
  <si>
    <t>853</t>
  </si>
  <si>
    <t>291</t>
  </si>
  <si>
    <t>000016</t>
  </si>
  <si>
    <t>Остается по мнению ИЗС</t>
  </si>
  <si>
    <t>Оптимизация по мнению ИЗС</t>
  </si>
  <si>
    <t>Реальная оптимизация</t>
  </si>
  <si>
    <t>ИЗС - реал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</si>
  <si>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</si>
  <si>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</si>
  <si>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</si>
  <si>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</si>
  <si>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</si>
  <si>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</si>
  <si>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</si>
  <si>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</si>
  <si>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>УДД</t>
  </si>
  <si>
    <t xml:space="preserve">Капитальный ремонт тепловой сети по адресу: пер. Шумихинский, 17, стр.2  </t>
  </si>
  <si>
    <t>0810199990/851</t>
  </si>
  <si>
    <t>Монтаж КВЛЭП-0,23 кВ и техническое присоединение к электрическим сетям по адресу: с.Тимерязевское, ул. Больничная ,52н</t>
  </si>
  <si>
    <t>Демонтаж трубопровода в районе КНС № 5 по ул. Балтийская, 19/1</t>
  </si>
  <si>
    <t>Капитальный ремонт тепловой сети к жилым домам по адресу: г. Томск, ул.Белая, 5, 5/1, 8а, 8/2,9,12,14,14/1,14/2,16</t>
  </si>
  <si>
    <t xml:space="preserve">Благоустройство лестничных маршей пешеходной зоны Набережной реки  Томи в районе Губернаторского квартала г. Томска(в т.ч. ПСД)(капитальный ремонт)
</t>
  </si>
  <si>
    <t>0810120600243</t>
  </si>
  <si>
    <t>0810140110243</t>
  </si>
  <si>
    <t>Капитальный ремонт котла в котельной Басандайская жемчужина г. Томск, ул. Басандайская, 2/3 стр.4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</si>
  <si>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обременения.</t>
  </si>
  <si>
    <t>Наименование целей, задач, мероприятий (ведомственных целевых программ) подпрограммы</t>
  </si>
  <si>
    <t xml:space="preserve">Приложение 2 к подпрограмме 
«Содержание инженерной инфраструктуры на 2015-2025 годы»  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</si>
  <si>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</t>
  </si>
  <si>
    <t>Содержание и ремонт ГТС на территории объекта «Противооползневые мероприятия на правом берегу р. Томи в г. Томске»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</si>
  <si>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</si>
  <si>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ПЕРЕЧЕНЬ МЕРОПРИЯТИЙ И РЕСУРСНОЕ ОБЕСПЕЧЕНИЕ ПОДПРОГРАММЫ
«Содержание инженерной инфраструктуры на 2015-2025 годы»
</t>
  </si>
  <si>
    <t>Департамент городского хозяйства администрации Города Томска 
(МКУ «ИЗС» )</t>
  </si>
  <si>
    <t>Департамент городского хозяйства администрации Города Томска (МКУ «ИЗС» )</t>
  </si>
  <si>
    <t>Департамент городского хозяйства администрации Города Томска
(МКУ «ИЗС» )</t>
  </si>
  <si>
    <t>Капитальный ремонт тепловых сетей к домам  48,50,52,52А,52Б,54,56,56А,58 по ул.Московский тр., 33,35 по ул.Тимакова, 2А,2Б,2В по ул.Учебная</t>
  </si>
  <si>
    <t xml:space="preserve">Капитальный ремонт тепловых сетей от пер.Тихий 6а к домам  пер.Тихий,ул.Водяная,пер.1-Водяной,пер.Баранчуковский (проверка достоверности смет) </t>
  </si>
  <si>
    <t>Капитальный ремонт  павильона,оборудования скважины и водонапорной башни ул.Геологов 11с (ПСД)</t>
  </si>
  <si>
    <t>Аварийно-восстановительный ремонт скважины со сменой насоса(10 скв.)</t>
  </si>
  <si>
    <t xml:space="preserve">Подвоз воды мкр.Наука,пос. Геологов ул.Мелиоративная </t>
  </si>
  <si>
    <t>Проведение анализа  воды (24 скважины), пробы воды для определения принадлежности(в течении года отведение (сброс) воды централ.системы)</t>
  </si>
  <si>
    <t xml:space="preserve">Капитальный ремонт тепловых сетей к домам ул.Водяная  22,23,23а,23б,23в,24,26,28,пер.Дербышевский 29а (проверка достоверности смет) </t>
  </si>
  <si>
    <t xml:space="preserve">Капитальный ремонт тепловых сетей к домам ул.Дзержинского   10,8/1,6,6а (проверка достоверности смет) </t>
  </si>
  <si>
    <t>Капитальный ремонт тепловых сетей к домам 32,34 по ул.Войкова</t>
  </si>
  <si>
    <t>Капитальный ремонт тепловых сетей к домам 22,24 по пр.Ленина, 2/1,2А,2/2,4/1 по ул.А.Иванова</t>
  </si>
  <si>
    <t>Капитальный ремонт тепловых сетей к многоквартирным домам  по пер. Сакко, 18 и  ул. Малая Подгорная, 2  в Городе Томске</t>
  </si>
  <si>
    <t>Капитальный ремонт тепловых сетей к многоквартирным домам по пер. Совпаршкольный, 2 и ул. Карла Маркса, 24  в Городе Томске</t>
  </si>
  <si>
    <t xml:space="preserve">Департамент городского хозяйства администрации Города Томска </t>
  </si>
  <si>
    <t xml:space="preserve">Тех.обслуживание  скважин </t>
  </si>
  <si>
    <t>* Принимая во внимание, что стоимость разработки проектной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</si>
  <si>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Актуализация схемы водоснабжения и водоотведения г.Томска</t>
  </si>
  <si>
    <t>Актуализация схемы теплоснабжения г. Томска</t>
  </si>
  <si>
    <t>Капитальный ремонт павильона, оборудования скважины и водонапорной башни по ул.Вокзальная, 19с (ПСД)</t>
  </si>
  <si>
    <t>Проверка достоверности сметной стоимости по капитальному ремонту 4 тепловых сетей (ПСД)</t>
  </si>
  <si>
    <t xml:space="preserve">Уплата налога на имущество </t>
  </si>
  <si>
    <t>0810120400/851</t>
  </si>
  <si>
    <t>дгх</t>
  </si>
  <si>
    <t>изс</t>
  </si>
  <si>
    <t>ддд</t>
  </si>
  <si>
    <t xml:space="preserve">Уровень приоритетности мероприятий
</t>
  </si>
  <si>
    <t xml:space="preserve">Критерий уровня приоритетности мероприятий
</t>
  </si>
  <si>
    <t>II</t>
  </si>
  <si>
    <t>Б</t>
  </si>
  <si>
    <t>=I53+I65+I137+I161+I270+I294+I306</t>
  </si>
  <si>
    <t>I</t>
  </si>
  <si>
    <t>Ж</t>
  </si>
  <si>
    <t>Д</t>
  </si>
  <si>
    <t xml:space="preserve">I </t>
  </si>
  <si>
    <t>Ответственный исполнитель, соисполнители, участники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</si>
</sst>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2">
    <xf numFmtId="0" fontId="0" fillId="0" borderId="0" xfId="0" applyAlignment="1">
      <alignment/>
    </xf>
    <xf numFmtId="1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64" fontId="2" fillId="24" borderId="0" xfId="0" applyNumberFormat="1" applyFont="1" applyFill="1" applyAlignment="1">
      <alignment/>
    </xf>
    <xf numFmtId="4" fontId="2" fillId="24" borderId="10" xfId="0" applyNumberFormat="1" applyFont="1" applyFill="1" applyBorder="1" applyAlignment="1">
      <alignment vertical="center" wrapText="1"/>
    </xf>
    <xf numFmtId="4" fontId="4" fillId="24" borderId="11" xfId="0" applyNumberFormat="1" applyFont="1" applyFill="1" applyBorder="1" applyAlignment="1">
      <alignment vertical="center" wrapText="1"/>
    </xf>
    <xf numFmtId="164" fontId="4" fillId="24" borderId="10" xfId="0" applyNumberFormat="1" applyFont="1" applyFill="1" applyBorder="1" applyAlignment="1">
      <alignment wrapText="1"/>
    </xf>
    <xf numFmtId="4" fontId="2" fillId="24" borderId="0" xfId="0" applyNumberFormat="1" applyFont="1" applyFill="1" applyAlignment="1">
      <alignment/>
    </xf>
    <xf numFmtId="4" fontId="2" fillId="24" borderId="11" xfId="0" applyNumberFormat="1" applyFont="1" applyFill="1" applyBorder="1" applyAlignment="1">
      <alignment vertical="center" wrapText="1"/>
    </xf>
    <xf numFmtId="164" fontId="2" fillId="24" borderId="10" xfId="0" applyNumberFormat="1" applyFont="1" applyFill="1" applyBorder="1" applyAlignment="1">
      <alignment wrapText="1"/>
    </xf>
    <xf numFmtId="49" fontId="9" fillId="24" borderId="10" xfId="0" applyNumberFormat="1" applyFont="1" applyFill="1" applyBorder="1" applyAlignment="1" applyProtection="1">
      <alignment horizontal="center" vertical="center" wrapText="1"/>
      <protection/>
    </xf>
    <xf numFmtId="49" fontId="9" fillId="24" borderId="12" xfId="0" applyNumberFormat="1" applyFont="1" applyFill="1" applyBorder="1" applyAlignment="1" applyProtection="1">
      <alignment horizontal="center" vertical="center" wrapText="1"/>
      <protection/>
    </xf>
    <xf numFmtId="49" fontId="10" fillId="24" borderId="13" xfId="0" applyNumberFormat="1" applyFont="1" applyFill="1" applyBorder="1" applyAlignment="1" applyProtection="1">
      <alignment horizontal="center" vertical="center" wrapText="1"/>
      <protection/>
    </xf>
    <xf numFmtId="4" fontId="10" fillId="24" borderId="13" xfId="0" applyNumberFormat="1" applyFont="1" applyFill="1" applyBorder="1" applyAlignment="1" applyProtection="1">
      <alignment horizontal="right" vertical="center" wrapText="1"/>
      <protection/>
    </xf>
    <xf numFmtId="165" fontId="2" fillId="24" borderId="0" xfId="0" applyNumberFormat="1" applyFont="1" applyFill="1" applyAlignment="1">
      <alignment/>
    </xf>
    <xf numFmtId="165" fontId="2" fillId="24" borderId="14" xfId="0" applyNumberFormat="1" applyFont="1" applyFill="1" applyBorder="1" applyAlignment="1" applyProtection="1">
      <alignment horizontal="right" vertical="center" wrapText="1"/>
      <protection/>
    </xf>
    <xf numFmtId="164" fontId="2" fillId="24" borderId="15" xfId="0" applyNumberFormat="1" applyFont="1" applyFill="1" applyBorder="1" applyAlignment="1">
      <alignment wrapText="1"/>
    </xf>
    <xf numFmtId="164" fontId="2" fillId="24" borderId="11" xfId="0" applyNumberFormat="1" applyFont="1" applyFill="1" applyBorder="1" applyAlignment="1">
      <alignment wrapText="1"/>
    </xf>
    <xf numFmtId="49" fontId="11" fillId="24" borderId="13" xfId="0" applyNumberFormat="1" applyFont="1" applyFill="1" applyBorder="1" applyAlignment="1" applyProtection="1">
      <alignment horizontal="center" vertical="center" wrapText="1"/>
      <protection/>
    </xf>
    <xf numFmtId="4" fontId="11" fillId="24" borderId="13" xfId="0" applyNumberFormat="1" applyFont="1" applyFill="1" applyBorder="1" applyAlignment="1" applyProtection="1">
      <alignment horizontal="right" vertical="center" wrapText="1"/>
      <protection/>
    </xf>
    <xf numFmtId="4" fontId="4" fillId="24" borderId="13" xfId="0" applyNumberFormat="1" applyFont="1" applyFill="1" applyBorder="1" applyAlignment="1" applyProtection="1">
      <alignment horizontal="right" vertical="center" wrapText="1"/>
      <protection/>
    </xf>
    <xf numFmtId="4" fontId="2" fillId="24" borderId="13" xfId="0" applyNumberFormat="1" applyFont="1" applyFill="1" applyBorder="1" applyAlignment="1" applyProtection="1">
      <alignment horizontal="right" vertical="center" wrapText="1"/>
      <protection/>
    </xf>
    <xf numFmtId="49" fontId="10" fillId="24" borderId="0" xfId="0" applyNumberFormat="1" applyFont="1" applyFill="1" applyBorder="1" applyAlignment="1" applyProtection="1">
      <alignment horizontal="center" vertical="center" wrapText="1"/>
      <protection/>
    </xf>
    <xf numFmtId="4" fontId="10" fillId="24" borderId="0" xfId="0" applyNumberFormat="1" applyFont="1" applyFill="1" applyBorder="1" applyAlignment="1" applyProtection="1">
      <alignment horizontal="right" vertical="center" wrapText="1"/>
      <protection/>
    </xf>
    <xf numFmtId="4" fontId="2" fillId="24" borderId="0" xfId="0" applyNumberFormat="1" applyFont="1" applyFill="1" applyBorder="1" applyAlignment="1" applyProtection="1">
      <alignment horizontal="right" vertical="center" wrapText="1"/>
      <protection/>
    </xf>
    <xf numFmtId="0" fontId="4" fillId="24" borderId="0" xfId="0" applyFont="1" applyFill="1" applyAlignment="1">
      <alignment/>
    </xf>
    <xf numFmtId="165" fontId="4" fillId="24" borderId="0" xfId="0" applyNumberFormat="1" applyFont="1" applyFill="1" applyAlignment="1">
      <alignment/>
    </xf>
    <xf numFmtId="4" fontId="2" fillId="24" borderId="12" xfId="0" applyNumberFormat="1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/>
    </xf>
    <xf numFmtId="49" fontId="9" fillId="24" borderId="0" xfId="0" applyNumberFormat="1" applyFont="1" applyFill="1" applyBorder="1" applyAlignment="1" applyProtection="1">
      <alignment horizontal="center" vertical="center" wrapText="1"/>
      <protection/>
    </xf>
    <xf numFmtId="164" fontId="4" fillId="24" borderId="11" xfId="0" applyNumberFormat="1" applyFont="1" applyFill="1" applyBorder="1" applyAlignment="1">
      <alignment vertical="center" wrapText="1"/>
    </xf>
    <xf numFmtId="164" fontId="2" fillId="24" borderId="11" xfId="0" applyNumberFormat="1" applyFont="1" applyFill="1" applyBorder="1" applyAlignment="1">
      <alignment vertical="center" wrapText="1"/>
    </xf>
    <xf numFmtId="0" fontId="2" fillId="24" borderId="15" xfId="0" applyFont="1" applyFill="1" applyBorder="1" applyAlignment="1">
      <alignment/>
    </xf>
    <xf numFmtId="164" fontId="4" fillId="24" borderId="10" xfId="0" applyNumberFormat="1" applyFont="1" applyFill="1" applyBorder="1" applyAlignment="1">
      <alignment vertical="center" wrapText="1"/>
    </xf>
    <xf numFmtId="164" fontId="2" fillId="24" borderId="10" xfId="0" applyNumberFormat="1" applyFont="1" applyFill="1" applyBorder="1" applyAlignment="1">
      <alignment vertical="center" wrapText="1"/>
    </xf>
    <xf numFmtId="4" fontId="2" fillId="24" borderId="16" xfId="0" applyNumberFormat="1" applyFont="1" applyFill="1" applyBorder="1" applyAlignment="1">
      <alignment vertical="center" wrapText="1"/>
    </xf>
    <xf numFmtId="0" fontId="12" fillId="24" borderId="0" xfId="0" applyFont="1" applyFill="1" applyAlignment="1">
      <alignment/>
    </xf>
    <xf numFmtId="4" fontId="12" fillId="24" borderId="0" xfId="0" applyNumberFormat="1" applyFont="1" applyFill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24" borderId="17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2" fillId="24" borderId="18" xfId="0" applyNumberFormat="1" applyFont="1" applyFill="1" applyBorder="1" applyAlignment="1">
      <alignment horizontal="center" vertical="center" wrapText="1"/>
    </xf>
    <xf numFmtId="4" fontId="2" fillId="24" borderId="19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164" fontId="7" fillId="24" borderId="10" xfId="0" applyNumberFormat="1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right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4" fontId="4" fillId="24" borderId="16" xfId="0" applyNumberFormat="1" applyFont="1" applyFill="1" applyBorder="1" applyAlignment="1">
      <alignment horizontal="center" vertical="center" wrapText="1"/>
    </xf>
    <xf numFmtId="4" fontId="4" fillId="24" borderId="0" xfId="0" applyNumberFormat="1" applyFont="1" applyFill="1" applyBorder="1" applyAlignment="1">
      <alignment horizontal="center" vertical="center" wrapText="1"/>
    </xf>
    <xf numFmtId="4" fontId="4" fillId="24" borderId="20" xfId="0" applyNumberFormat="1" applyFont="1" applyFill="1" applyBorder="1" applyAlignment="1">
      <alignment horizontal="center" vertical="center" wrapText="1"/>
    </xf>
    <xf numFmtId="2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vertical="center" wrapText="1"/>
    </xf>
    <xf numFmtId="0" fontId="2" fillId="24" borderId="17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center" wrapText="1"/>
    </xf>
    <xf numFmtId="0" fontId="2" fillId="24" borderId="23" xfId="0" applyFont="1" applyFill="1" applyBorder="1" applyAlignment="1">
      <alignment vertical="center" wrapText="1"/>
    </xf>
    <xf numFmtId="0" fontId="2" fillId="24" borderId="24" xfId="0" applyFont="1" applyFill="1" applyBorder="1" applyAlignment="1">
      <alignment vertical="center" wrapText="1"/>
    </xf>
    <xf numFmtId="0" fontId="6" fillId="24" borderId="21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2" fillId="24" borderId="18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2" fillId="24" borderId="22" xfId="0" applyNumberFormat="1" applyFont="1" applyFill="1" applyBorder="1" applyAlignment="1">
      <alignment horizontal="center" vertical="center" wrapText="1"/>
    </xf>
    <xf numFmtId="4" fontId="2" fillId="24" borderId="17" xfId="0" applyNumberFormat="1" applyFont="1" applyFill="1" applyBorder="1" applyAlignment="1">
      <alignment horizontal="center" vertical="center" wrapText="1"/>
    </xf>
    <xf numFmtId="4" fontId="2" fillId="24" borderId="19" xfId="0" applyNumberFormat="1" applyFont="1" applyFill="1" applyBorder="1" applyAlignment="1">
      <alignment horizontal="center" vertical="center" wrapText="1"/>
    </xf>
    <xf numFmtId="4" fontId="2" fillId="24" borderId="23" xfId="0" applyNumberFormat="1" applyFont="1" applyFill="1" applyBorder="1" applyAlignment="1">
      <alignment horizontal="center" vertical="center" wrapText="1"/>
    </xf>
    <xf numFmtId="4" fontId="2" fillId="24" borderId="24" xfId="0" applyNumberFormat="1" applyFont="1" applyFill="1" applyBorder="1" applyAlignment="1">
      <alignment horizontal="center" vertical="center" wrapText="1"/>
    </xf>
    <xf numFmtId="1" fontId="2" fillId="24" borderId="15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  <xf numFmtId="1" fontId="2" fillId="24" borderId="18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 wrapText="1"/>
    </xf>
    <xf numFmtId="0" fontId="7" fillId="24" borderId="0" xfId="0" applyFont="1" applyFill="1" applyAlignment="1">
      <alignment horizontal="right" vertical="top" wrapText="1"/>
    </xf>
    <xf numFmtId="0" fontId="3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4" fontId="2" fillId="24" borderId="16" xfId="0" applyNumberFormat="1" applyFont="1" applyFill="1" applyBorder="1" applyAlignment="1">
      <alignment horizontal="center" vertical="center" wrapText="1"/>
    </xf>
    <xf numFmtId="4" fontId="2" fillId="24" borderId="0" xfId="0" applyNumberFormat="1" applyFont="1" applyFill="1" applyBorder="1" applyAlignment="1">
      <alignment horizontal="center" vertical="center" wrapText="1"/>
    </xf>
    <xf numFmtId="4" fontId="2" fillId="24" borderId="20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wrapText="1"/>
    </xf>
    <xf numFmtId="4" fontId="2" fillId="24" borderId="16" xfId="0" applyNumberFormat="1" applyFont="1" applyFill="1" applyBorder="1" applyAlignment="1">
      <alignment horizontal="center" wrapText="1"/>
    </xf>
    <xf numFmtId="4" fontId="2" fillId="24" borderId="17" xfId="0" applyNumberFormat="1" applyFont="1" applyFill="1" applyBorder="1" applyAlignment="1">
      <alignment horizontal="center" wrapText="1"/>
    </xf>
    <xf numFmtId="4" fontId="2" fillId="24" borderId="0" xfId="0" applyNumberFormat="1" applyFont="1" applyFill="1" applyBorder="1" applyAlignment="1">
      <alignment horizontal="center" wrapText="1"/>
    </xf>
    <xf numFmtId="4" fontId="2" fillId="24" borderId="23" xfId="0" applyNumberFormat="1" applyFont="1" applyFill="1" applyBorder="1" applyAlignment="1">
      <alignment horizontal="center" wrapText="1"/>
    </xf>
    <xf numFmtId="4" fontId="2" fillId="24" borderId="20" xfId="0" applyNumberFormat="1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left" wrapText="1"/>
    </xf>
    <xf numFmtId="4" fontId="4" fillId="24" borderId="15" xfId="0" applyNumberFormat="1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4" fontId="4" fillId="24" borderId="18" xfId="0" applyNumberFormat="1" applyFont="1" applyFill="1" applyBorder="1" applyAlignment="1">
      <alignment horizontal="center" vertical="center" wrapText="1"/>
    </xf>
    <xf numFmtId="1" fontId="2" fillId="24" borderId="16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 wrapText="1"/>
    </xf>
    <xf numFmtId="1" fontId="2" fillId="24" borderId="20" xfId="0" applyNumberFormat="1" applyFont="1" applyFill="1" applyBorder="1" applyAlignment="1">
      <alignment horizont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2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wrapText="1"/>
    </xf>
    <xf numFmtId="164" fontId="2" fillId="0" borderId="26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" fontId="2" fillId="0" borderId="12" xfId="0" applyNumberFormat="1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27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26" xfId="0" applyNumberFormat="1" applyFont="1" applyFill="1" applyBorder="1" applyAlignment="1">
      <alignment horizontal="left" vertical="center" wrapText="1"/>
    </xf>
    <xf numFmtId="4" fontId="5" fillId="0" borderId="27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42"/>
  <sheetViews>
    <sheetView tabSelected="1" view="pageBreakPreview" zoomScaleSheetLayoutView="100" zoomScalePageLayoutView="0" workbookViewId="0" topLeftCell="A790">
      <selection activeCell="B684" sqref="B684:L755"/>
    </sheetView>
  </sheetViews>
  <sheetFormatPr defaultColWidth="12.00390625" defaultRowHeight="12.75"/>
  <cols>
    <col min="1" max="1" width="8.625" style="1" customWidth="1"/>
    <col min="2" max="4" width="15.125" style="2" customWidth="1"/>
    <col min="5" max="5" width="17.625" style="2" customWidth="1"/>
    <col min="6" max="6" width="14.125" style="2" hidden="1" customWidth="1"/>
    <col min="7" max="7" width="12.00390625" style="2" customWidth="1"/>
    <col min="8" max="11" width="15.25390625" style="2" bestFit="1" customWidth="1"/>
    <col min="12" max="13" width="12.375" style="2" bestFit="1" customWidth="1"/>
    <col min="14" max="15" width="13.00390625" style="2" bestFit="1" customWidth="1"/>
    <col min="16" max="17" width="12.375" style="2" bestFit="1" customWidth="1"/>
    <col min="18" max="26" width="12.00390625" style="2" customWidth="1"/>
    <col min="27" max="27" width="13.625" style="2" bestFit="1" customWidth="1"/>
    <col min="28" max="28" width="12.00390625" style="2" customWidth="1"/>
    <col min="29" max="29" width="12.75390625" style="2" bestFit="1" customWidth="1"/>
    <col min="30" max="30" width="13.625" style="2" bestFit="1" customWidth="1"/>
    <col min="31" max="31" width="0.2421875" style="2" customWidth="1"/>
    <col min="32" max="32" width="13.25390625" style="2" hidden="1" customWidth="1"/>
    <col min="33" max="33" width="14.375" style="2" bestFit="1" customWidth="1"/>
    <col min="34" max="35" width="14.375" style="2" customWidth="1"/>
    <col min="36" max="16384" width="12.00390625" style="2" customWidth="1"/>
  </cols>
  <sheetData>
    <row r="1" spans="14:19" ht="12.75">
      <c r="N1" s="91" t="s">
        <v>130</v>
      </c>
      <c r="O1" s="91"/>
      <c r="P1" s="91"/>
      <c r="Q1" s="91"/>
      <c r="R1" s="91"/>
      <c r="S1" s="91"/>
    </row>
    <row r="2" spans="14:23" ht="32.25" customHeight="1">
      <c r="N2" s="91"/>
      <c r="O2" s="91"/>
      <c r="P2" s="91"/>
      <c r="Q2" s="91"/>
      <c r="R2" s="91"/>
      <c r="S2" s="91"/>
      <c r="V2" s="2">
        <f>5233.6+56765.1+50212.7+93050.8</f>
        <v>205262.2</v>
      </c>
      <c r="W2" s="2">
        <f>50212.7+92426.3</f>
        <v>142639</v>
      </c>
    </row>
    <row r="3" spans="1:22" ht="44.25" customHeight="1" thickBot="1">
      <c r="A3" s="92" t="s">
        <v>134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U3" s="2">
        <f>1119.2+57236.2+3443.9+31251.5</f>
        <v>93050.79999999999</v>
      </c>
      <c r="V3" s="2">
        <f>16828.1+468+32916.6</f>
        <v>50212.7</v>
      </c>
    </row>
    <row r="4" spans="1:22" ht="12.75">
      <c r="A4" s="85" t="s">
        <v>0</v>
      </c>
      <c r="B4" s="93" t="s">
        <v>129</v>
      </c>
      <c r="C4" s="72" t="s">
        <v>162</v>
      </c>
      <c r="D4" s="72" t="s">
        <v>163</v>
      </c>
      <c r="E4" s="94" t="s">
        <v>50</v>
      </c>
      <c r="F4" s="88" t="s">
        <v>17</v>
      </c>
      <c r="G4" s="93" t="s">
        <v>1</v>
      </c>
      <c r="H4" s="63" t="s">
        <v>2</v>
      </c>
      <c r="I4" s="64"/>
      <c r="J4" s="97" t="s">
        <v>3</v>
      </c>
      <c r="K4" s="98"/>
      <c r="L4" s="98"/>
      <c r="M4" s="98"/>
      <c r="N4" s="98"/>
      <c r="O4" s="98"/>
      <c r="P4" s="98"/>
      <c r="Q4" s="99"/>
      <c r="R4" s="63" t="s">
        <v>171</v>
      </c>
      <c r="S4" s="64"/>
      <c r="U4" s="2">
        <f>1119.2+57236.2+3443.9+30627</f>
        <v>92426.29999999999</v>
      </c>
      <c r="V4" s="2">
        <f>16828.1+468+32916.6</f>
        <v>50212.7</v>
      </c>
    </row>
    <row r="5" spans="1:19" ht="12.75">
      <c r="A5" s="86"/>
      <c r="B5" s="93"/>
      <c r="C5" s="73"/>
      <c r="D5" s="73"/>
      <c r="E5" s="95"/>
      <c r="F5" s="89"/>
      <c r="G5" s="93"/>
      <c r="H5" s="67"/>
      <c r="I5" s="68"/>
      <c r="J5" s="93" t="s">
        <v>4</v>
      </c>
      <c r="K5" s="93"/>
      <c r="L5" s="93" t="s">
        <v>5</v>
      </c>
      <c r="M5" s="93"/>
      <c r="N5" s="93" t="s">
        <v>6</v>
      </c>
      <c r="O5" s="93"/>
      <c r="P5" s="93" t="s">
        <v>7</v>
      </c>
      <c r="Q5" s="93"/>
      <c r="R5" s="65"/>
      <c r="S5" s="66"/>
    </row>
    <row r="6" spans="1:30" ht="85.5" customHeight="1">
      <c r="A6" s="87"/>
      <c r="B6" s="93"/>
      <c r="C6" s="74"/>
      <c r="D6" s="74"/>
      <c r="E6" s="96"/>
      <c r="F6" s="90"/>
      <c r="G6" s="93"/>
      <c r="H6" s="50" t="s">
        <v>43</v>
      </c>
      <c r="I6" s="50" t="s">
        <v>9</v>
      </c>
      <c r="J6" s="50" t="s">
        <v>8</v>
      </c>
      <c r="K6" s="50" t="s">
        <v>9</v>
      </c>
      <c r="L6" s="50" t="s">
        <v>8</v>
      </c>
      <c r="M6" s="50" t="s">
        <v>9</v>
      </c>
      <c r="N6" s="50" t="s">
        <v>8</v>
      </c>
      <c r="O6" s="50" t="s">
        <v>9</v>
      </c>
      <c r="P6" s="50" t="s">
        <v>8</v>
      </c>
      <c r="Q6" s="50" t="s">
        <v>53</v>
      </c>
      <c r="R6" s="67"/>
      <c r="S6" s="68"/>
      <c r="U6" s="51" t="s">
        <v>159</v>
      </c>
      <c r="V6" s="51" t="s">
        <v>160</v>
      </c>
      <c r="W6" s="51" t="s">
        <v>161</v>
      </c>
      <c r="X6" s="51"/>
      <c r="Y6" s="51"/>
      <c r="Z6" s="51"/>
      <c r="AA6" s="51"/>
      <c r="AB6" s="51"/>
      <c r="AC6" s="51"/>
      <c r="AD6" s="51"/>
    </row>
    <row r="7" spans="1:30" ht="15.75">
      <c r="A7" s="69" t="s">
        <v>133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  <c r="T7" s="2">
        <v>21</v>
      </c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30" ht="12.75" customHeight="1">
      <c r="A8" s="122" t="s">
        <v>54</v>
      </c>
      <c r="B8" s="123"/>
      <c r="C8" s="123"/>
      <c r="D8" s="123"/>
      <c r="E8" s="123"/>
      <c r="F8" s="124"/>
      <c r="G8" s="125" t="s">
        <v>10</v>
      </c>
      <c r="H8" s="126">
        <f>H9+H10+H11+H12+H13+H14+H15+H16+H17+H18+H19</f>
        <v>1486771.6439999999</v>
      </c>
      <c r="I8" s="126">
        <f aca="true" t="shared" si="0" ref="I8:Q8">I9+I10+I11+I12+I13+I14+I15+I16+I17+I18+I19</f>
        <v>634502.3239300001</v>
      </c>
      <c r="J8" s="126">
        <f t="shared" si="0"/>
        <v>1468871.844</v>
      </c>
      <c r="K8" s="126">
        <f t="shared" si="0"/>
        <v>617125.4540000001</v>
      </c>
      <c r="L8" s="126">
        <f t="shared" si="0"/>
        <v>0</v>
      </c>
      <c r="M8" s="126">
        <f t="shared" si="0"/>
        <v>0</v>
      </c>
      <c r="N8" s="126">
        <f t="shared" si="0"/>
        <v>17899.8</v>
      </c>
      <c r="O8" s="126">
        <f t="shared" si="0"/>
        <v>17376.8</v>
      </c>
      <c r="P8" s="126">
        <f t="shared" si="0"/>
        <v>0</v>
      </c>
      <c r="Q8" s="126">
        <f t="shared" si="0"/>
        <v>0</v>
      </c>
      <c r="R8" s="127"/>
      <c r="S8" s="128"/>
      <c r="T8" s="2">
        <v>22</v>
      </c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0" ht="12.75" customHeight="1">
      <c r="A9" s="129"/>
      <c r="B9" s="130"/>
      <c r="C9" s="130"/>
      <c r="D9" s="130"/>
      <c r="E9" s="130"/>
      <c r="F9" s="124"/>
      <c r="G9" s="131" t="s">
        <v>14</v>
      </c>
      <c r="H9" s="126">
        <f aca="true" t="shared" si="1" ref="H9:Q14">H805</f>
        <v>118075</v>
      </c>
      <c r="I9" s="126">
        <f t="shared" si="1"/>
        <v>43029.3</v>
      </c>
      <c r="J9" s="126">
        <f t="shared" si="1"/>
        <v>112606.6</v>
      </c>
      <c r="K9" s="126">
        <f t="shared" si="1"/>
        <v>37560.899999999994</v>
      </c>
      <c r="L9" s="126">
        <f t="shared" si="1"/>
        <v>0</v>
      </c>
      <c r="M9" s="126">
        <f t="shared" si="1"/>
        <v>0</v>
      </c>
      <c r="N9" s="126">
        <f t="shared" si="1"/>
        <v>5468.4</v>
      </c>
      <c r="O9" s="126">
        <f t="shared" si="1"/>
        <v>5468.4</v>
      </c>
      <c r="P9" s="126">
        <f t="shared" si="1"/>
        <v>0</v>
      </c>
      <c r="Q9" s="126">
        <f t="shared" si="1"/>
        <v>0</v>
      </c>
      <c r="R9" s="132"/>
      <c r="S9" s="133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0" ht="12.75" customHeight="1">
      <c r="A10" s="129"/>
      <c r="B10" s="130"/>
      <c r="C10" s="130"/>
      <c r="D10" s="130"/>
      <c r="E10" s="130"/>
      <c r="F10" s="124"/>
      <c r="G10" s="131" t="s">
        <v>12</v>
      </c>
      <c r="H10" s="126">
        <f t="shared" si="1"/>
        <v>136941.90000000002</v>
      </c>
      <c r="I10" s="126">
        <f t="shared" si="1"/>
        <v>59297.799999999996</v>
      </c>
      <c r="J10" s="126">
        <f t="shared" si="1"/>
        <v>133270.5</v>
      </c>
      <c r="K10" s="126">
        <f t="shared" si="1"/>
        <v>55626.399999999994</v>
      </c>
      <c r="L10" s="126">
        <f t="shared" si="1"/>
        <v>0</v>
      </c>
      <c r="M10" s="126">
        <f t="shared" si="1"/>
        <v>0</v>
      </c>
      <c r="N10" s="126">
        <f t="shared" si="1"/>
        <v>3671.4</v>
      </c>
      <c r="O10" s="126">
        <f t="shared" si="1"/>
        <v>3671.4</v>
      </c>
      <c r="P10" s="126">
        <f t="shared" si="1"/>
        <v>0</v>
      </c>
      <c r="Q10" s="126">
        <f t="shared" si="1"/>
        <v>0</v>
      </c>
      <c r="R10" s="132"/>
      <c r="S10" s="133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30" ht="12.75" customHeight="1">
      <c r="A11" s="129"/>
      <c r="B11" s="130"/>
      <c r="C11" s="130"/>
      <c r="D11" s="130"/>
      <c r="E11" s="130"/>
      <c r="F11" s="124"/>
      <c r="G11" s="131" t="s">
        <v>13</v>
      </c>
      <c r="H11" s="126">
        <f t="shared" si="1"/>
        <v>141425.6</v>
      </c>
      <c r="I11" s="126">
        <f t="shared" si="1"/>
        <v>47717.8</v>
      </c>
      <c r="J11" s="126">
        <f t="shared" si="1"/>
        <v>138018.5</v>
      </c>
      <c r="K11" s="126">
        <f t="shared" si="1"/>
        <v>44310.7</v>
      </c>
      <c r="L11" s="126">
        <f t="shared" si="1"/>
        <v>0</v>
      </c>
      <c r="M11" s="126">
        <f t="shared" si="1"/>
        <v>0</v>
      </c>
      <c r="N11" s="126">
        <f t="shared" si="1"/>
        <v>3407.1</v>
      </c>
      <c r="O11" s="126">
        <f t="shared" si="1"/>
        <v>3407.1</v>
      </c>
      <c r="P11" s="126">
        <f t="shared" si="1"/>
        <v>0</v>
      </c>
      <c r="Q11" s="126">
        <f t="shared" si="1"/>
        <v>0</v>
      </c>
      <c r="R11" s="132"/>
      <c r="S11" s="133"/>
      <c r="U11" s="52">
        <f>93297.6-K15</f>
        <v>0</v>
      </c>
      <c r="V11" s="51"/>
      <c r="W11" s="51"/>
      <c r="X11" s="51"/>
      <c r="Y11" s="51"/>
      <c r="Z11" s="51"/>
      <c r="AA11" s="51"/>
      <c r="AB11" s="51"/>
      <c r="AC11" s="51"/>
      <c r="AD11" s="51"/>
    </row>
    <row r="12" spans="1:30" ht="12.75" customHeight="1">
      <c r="A12" s="129"/>
      <c r="B12" s="130"/>
      <c r="C12" s="130"/>
      <c r="D12" s="130"/>
      <c r="E12" s="130"/>
      <c r="F12" s="124"/>
      <c r="G12" s="131" t="s">
        <v>15</v>
      </c>
      <c r="H12" s="126">
        <f t="shared" si="1"/>
        <v>134147.4</v>
      </c>
      <c r="I12" s="126">
        <f t="shared" si="1"/>
        <v>60346.7</v>
      </c>
      <c r="J12" s="126">
        <f t="shared" si="1"/>
        <v>133624.4</v>
      </c>
      <c r="K12" s="126">
        <f t="shared" si="1"/>
        <v>60346.7</v>
      </c>
      <c r="L12" s="126">
        <f t="shared" si="1"/>
        <v>0</v>
      </c>
      <c r="M12" s="126">
        <f t="shared" si="1"/>
        <v>0</v>
      </c>
      <c r="N12" s="126">
        <f t="shared" si="1"/>
        <v>523</v>
      </c>
      <c r="O12" s="126">
        <f t="shared" si="1"/>
        <v>0</v>
      </c>
      <c r="P12" s="126">
        <f t="shared" si="1"/>
        <v>0</v>
      </c>
      <c r="Q12" s="126">
        <f t="shared" si="1"/>
        <v>0</v>
      </c>
      <c r="R12" s="132"/>
      <c r="S12" s="133"/>
      <c r="U12" s="51"/>
      <c r="V12" s="51"/>
      <c r="W12" s="51"/>
      <c r="X12" s="51"/>
      <c r="Y12" s="51"/>
      <c r="Z12" s="51"/>
      <c r="AA12" s="51"/>
      <c r="AB12" s="51"/>
      <c r="AC12" s="51"/>
      <c r="AD12" s="51"/>
    </row>
    <row r="13" spans="1:30" ht="12.75" customHeight="1">
      <c r="A13" s="129"/>
      <c r="B13" s="130"/>
      <c r="C13" s="130"/>
      <c r="D13" s="130"/>
      <c r="E13" s="130"/>
      <c r="F13" s="124"/>
      <c r="G13" s="131" t="s">
        <v>16</v>
      </c>
      <c r="H13" s="126">
        <f t="shared" si="1"/>
        <v>142954.5</v>
      </c>
      <c r="I13" s="126">
        <f t="shared" si="1"/>
        <v>76889</v>
      </c>
      <c r="J13" s="126">
        <f t="shared" si="1"/>
        <v>138124.6</v>
      </c>
      <c r="K13" s="126">
        <f t="shared" si="1"/>
        <v>72059.1</v>
      </c>
      <c r="L13" s="126">
        <f t="shared" si="1"/>
        <v>0</v>
      </c>
      <c r="M13" s="126">
        <f t="shared" si="1"/>
        <v>0</v>
      </c>
      <c r="N13" s="126">
        <f t="shared" si="1"/>
        <v>4829.9</v>
      </c>
      <c r="O13" s="126">
        <f t="shared" si="1"/>
        <v>4829.9</v>
      </c>
      <c r="P13" s="126">
        <f t="shared" si="1"/>
        <v>0</v>
      </c>
      <c r="Q13" s="126">
        <f t="shared" si="1"/>
        <v>0</v>
      </c>
      <c r="R13" s="132"/>
      <c r="S13" s="133"/>
      <c r="U13" s="43">
        <f>86083.4-K16</f>
        <v>0</v>
      </c>
      <c r="V13" s="51"/>
      <c r="W13" s="51"/>
      <c r="X13" s="51"/>
      <c r="Y13" s="51"/>
      <c r="Z13" s="51"/>
      <c r="AA13" s="51"/>
      <c r="AB13" s="51"/>
      <c r="AC13" s="51"/>
      <c r="AD13" s="51"/>
    </row>
    <row r="14" spans="1:30" ht="12.75" customHeight="1">
      <c r="A14" s="129"/>
      <c r="B14" s="130"/>
      <c r="C14" s="130"/>
      <c r="D14" s="130"/>
      <c r="E14" s="130"/>
      <c r="F14" s="134"/>
      <c r="G14" s="131" t="s">
        <v>62</v>
      </c>
      <c r="H14" s="126">
        <f t="shared" si="1"/>
        <v>179799.44400000002</v>
      </c>
      <c r="I14" s="126">
        <f t="shared" si="1"/>
        <v>81757.32393</v>
      </c>
      <c r="J14" s="126">
        <f t="shared" si="1"/>
        <v>179799.44400000002</v>
      </c>
      <c r="K14" s="126">
        <f t="shared" si="1"/>
        <v>81757.254</v>
      </c>
      <c r="L14" s="126">
        <f t="shared" si="1"/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32"/>
      <c r="S14" s="133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0" ht="13.5" customHeight="1">
      <c r="A15" s="129"/>
      <c r="B15" s="130"/>
      <c r="C15" s="130"/>
      <c r="D15" s="130"/>
      <c r="E15" s="130"/>
      <c r="F15" s="134"/>
      <c r="G15" s="131" t="s">
        <v>111</v>
      </c>
      <c r="H15" s="126">
        <f aca="true" t="shared" si="2" ref="H15:Q15">H811</f>
        <v>184198</v>
      </c>
      <c r="I15" s="126">
        <f>K15</f>
        <v>93297.6</v>
      </c>
      <c r="J15" s="126">
        <f t="shared" si="2"/>
        <v>184198</v>
      </c>
      <c r="K15" s="126">
        <f>K811</f>
        <v>93297.6</v>
      </c>
      <c r="L15" s="126">
        <f t="shared" si="2"/>
        <v>0</v>
      </c>
      <c r="M15" s="126">
        <f t="shared" si="2"/>
        <v>0</v>
      </c>
      <c r="N15" s="126">
        <f t="shared" si="2"/>
        <v>0</v>
      </c>
      <c r="O15" s="126">
        <f t="shared" si="2"/>
        <v>0</v>
      </c>
      <c r="P15" s="126">
        <f t="shared" si="2"/>
        <v>0</v>
      </c>
      <c r="Q15" s="126">
        <f t="shared" si="2"/>
        <v>0</v>
      </c>
      <c r="R15" s="132"/>
      <c r="S15" s="133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1:30" ht="13.5" customHeight="1">
      <c r="A16" s="129"/>
      <c r="B16" s="130"/>
      <c r="C16" s="130"/>
      <c r="D16" s="130"/>
      <c r="E16" s="130"/>
      <c r="F16" s="134"/>
      <c r="G16" s="131" t="s">
        <v>112</v>
      </c>
      <c r="H16" s="126">
        <f aca="true" t="shared" si="3" ref="H16:Q16">H812</f>
        <v>149122.90000000002</v>
      </c>
      <c r="I16" s="126">
        <f>K16</f>
        <v>86083.4</v>
      </c>
      <c r="J16" s="126">
        <f t="shared" si="3"/>
        <v>149122.90000000002</v>
      </c>
      <c r="K16" s="126">
        <f>K53+K65+K137+K161+K173+K221+K233+K270+K294+K306+K355+K596</f>
        <v>86083.4</v>
      </c>
      <c r="L16" s="126">
        <f t="shared" si="3"/>
        <v>0</v>
      </c>
      <c r="M16" s="126">
        <f t="shared" si="3"/>
        <v>0</v>
      </c>
      <c r="N16" s="126">
        <f t="shared" si="3"/>
        <v>0</v>
      </c>
      <c r="O16" s="126">
        <f t="shared" si="3"/>
        <v>0</v>
      </c>
      <c r="P16" s="126">
        <f t="shared" si="3"/>
        <v>0</v>
      </c>
      <c r="Q16" s="126">
        <f t="shared" si="3"/>
        <v>0</v>
      </c>
      <c r="R16" s="132"/>
      <c r="S16" s="133"/>
      <c r="U16" s="51"/>
      <c r="V16" s="51"/>
      <c r="W16" s="51"/>
      <c r="X16" s="51"/>
      <c r="Y16" s="51"/>
      <c r="Z16" s="51"/>
      <c r="AA16" s="51"/>
      <c r="AB16" s="51"/>
      <c r="AC16" s="51"/>
      <c r="AD16" s="51"/>
    </row>
    <row r="17" spans="1:30" ht="13.5" customHeight="1">
      <c r="A17" s="129"/>
      <c r="B17" s="130"/>
      <c r="C17" s="130"/>
      <c r="D17" s="130"/>
      <c r="E17" s="130"/>
      <c r="F17" s="134"/>
      <c r="G17" s="131" t="s">
        <v>113</v>
      </c>
      <c r="H17" s="126">
        <f aca="true" t="shared" si="4" ref="H17:Q17">H813</f>
        <v>146406.9</v>
      </c>
      <c r="I17" s="126">
        <f t="shared" si="4"/>
        <v>86083.4</v>
      </c>
      <c r="J17" s="126">
        <f t="shared" si="4"/>
        <v>146406.9</v>
      </c>
      <c r="K17" s="126">
        <f>K54+K66+K138+K162+K174+K222+K234+K271+K295+K307+K356+K597</f>
        <v>86083.4</v>
      </c>
      <c r="L17" s="126">
        <f t="shared" si="4"/>
        <v>0</v>
      </c>
      <c r="M17" s="126">
        <f t="shared" si="4"/>
        <v>0</v>
      </c>
      <c r="N17" s="126">
        <f t="shared" si="4"/>
        <v>0</v>
      </c>
      <c r="O17" s="126">
        <f t="shared" si="4"/>
        <v>0</v>
      </c>
      <c r="P17" s="126">
        <f t="shared" si="4"/>
        <v>0</v>
      </c>
      <c r="Q17" s="126">
        <f t="shared" si="4"/>
        <v>0</v>
      </c>
      <c r="R17" s="132"/>
      <c r="S17" s="13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21" ht="13.5" customHeight="1">
      <c r="A18" s="129"/>
      <c r="B18" s="130"/>
      <c r="C18" s="130"/>
      <c r="D18" s="130"/>
      <c r="E18" s="130"/>
      <c r="F18" s="134"/>
      <c r="G18" s="131" t="s">
        <v>114</v>
      </c>
      <c r="H18" s="126">
        <f aca="true" t="shared" si="5" ref="H18:Q18">H814</f>
        <v>64350</v>
      </c>
      <c r="I18" s="126">
        <f>K18</f>
        <v>0</v>
      </c>
      <c r="J18" s="126">
        <f t="shared" si="5"/>
        <v>64350</v>
      </c>
      <c r="K18" s="126">
        <f>K223</f>
        <v>0</v>
      </c>
      <c r="L18" s="126">
        <f t="shared" si="5"/>
        <v>0</v>
      </c>
      <c r="M18" s="126">
        <f t="shared" si="5"/>
        <v>0</v>
      </c>
      <c r="N18" s="126">
        <f t="shared" si="5"/>
        <v>0</v>
      </c>
      <c r="O18" s="126">
        <f t="shared" si="5"/>
        <v>0</v>
      </c>
      <c r="P18" s="126">
        <f t="shared" si="5"/>
        <v>0</v>
      </c>
      <c r="Q18" s="126">
        <f t="shared" si="5"/>
        <v>0</v>
      </c>
      <c r="R18" s="132"/>
      <c r="S18" s="133"/>
      <c r="T18" s="3">
        <f>U20+V20+W20</f>
        <v>72283</v>
      </c>
      <c r="U18" s="3">
        <f>U21-U20</f>
        <v>288.5</v>
      </c>
    </row>
    <row r="19" spans="1:23" ht="13.5" customHeight="1">
      <c r="A19" s="135"/>
      <c r="B19" s="136"/>
      <c r="C19" s="136"/>
      <c r="D19" s="136"/>
      <c r="E19" s="136"/>
      <c r="F19" s="134"/>
      <c r="G19" s="131" t="s">
        <v>73</v>
      </c>
      <c r="H19" s="126">
        <f aca="true" t="shared" si="6" ref="H19:Q19">H815</f>
        <v>89350</v>
      </c>
      <c r="I19" s="126">
        <f>K19</f>
        <v>0</v>
      </c>
      <c r="J19" s="126">
        <f t="shared" si="6"/>
        <v>89350</v>
      </c>
      <c r="K19" s="126">
        <f>K224</f>
        <v>0</v>
      </c>
      <c r="L19" s="126">
        <f t="shared" si="6"/>
        <v>0</v>
      </c>
      <c r="M19" s="126">
        <f t="shared" si="6"/>
        <v>0</v>
      </c>
      <c r="N19" s="126">
        <f t="shared" si="6"/>
        <v>0</v>
      </c>
      <c r="O19" s="126">
        <f t="shared" si="6"/>
        <v>0</v>
      </c>
      <c r="P19" s="126">
        <f t="shared" si="6"/>
        <v>0</v>
      </c>
      <c r="Q19" s="126">
        <f t="shared" si="6"/>
        <v>0</v>
      </c>
      <c r="R19" s="137"/>
      <c r="S19" s="138"/>
      <c r="U19" s="3">
        <f>K15-93050.8</f>
        <v>246.8000000000029</v>
      </c>
      <c r="W19" s="3">
        <f>W20-31251.5</f>
        <v>-14768.3</v>
      </c>
    </row>
    <row r="20" spans="1:23" ht="13.5">
      <c r="A20" s="139" t="s">
        <v>44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1"/>
      <c r="T20" s="3">
        <f>U20+V20+W19</f>
        <v>41031.5</v>
      </c>
      <c r="U20" s="3">
        <f>K172+K220+K232</f>
        <v>51236.7</v>
      </c>
      <c r="V20" s="3">
        <f>K354+K595</f>
        <v>4563.1</v>
      </c>
      <c r="W20" s="3">
        <f>K52+K64+K136+K160+K293+K305</f>
        <v>16483.2</v>
      </c>
    </row>
    <row r="21" spans="1:24" ht="12.75" customHeight="1">
      <c r="A21" s="142">
        <v>1</v>
      </c>
      <c r="B21" s="143" t="s">
        <v>18</v>
      </c>
      <c r="C21" s="144"/>
      <c r="D21" s="144"/>
      <c r="E21" s="143" t="s">
        <v>51</v>
      </c>
      <c r="F21" s="145"/>
      <c r="G21" s="146" t="s">
        <v>10</v>
      </c>
      <c r="H21" s="147">
        <f aca="true" t="shared" si="7" ref="H21:Q21">SUM(H22:H32)</f>
        <v>6722.9</v>
      </c>
      <c r="I21" s="147">
        <f t="shared" si="7"/>
        <v>4522</v>
      </c>
      <c r="J21" s="147">
        <f t="shared" si="7"/>
        <v>6722.9</v>
      </c>
      <c r="K21" s="147">
        <f t="shared" si="7"/>
        <v>4522</v>
      </c>
      <c r="L21" s="147">
        <f t="shared" si="7"/>
        <v>0</v>
      </c>
      <c r="M21" s="147">
        <f t="shared" si="7"/>
        <v>0</v>
      </c>
      <c r="N21" s="147">
        <f t="shared" si="7"/>
        <v>0</v>
      </c>
      <c r="O21" s="147">
        <f t="shared" si="7"/>
        <v>0</v>
      </c>
      <c r="P21" s="147">
        <f t="shared" si="7"/>
        <v>0</v>
      </c>
      <c r="Q21" s="147">
        <f t="shared" si="7"/>
        <v>0</v>
      </c>
      <c r="R21" s="148" t="s">
        <v>135</v>
      </c>
      <c r="S21" s="149"/>
      <c r="T21" s="7">
        <f>U21+V21+W21</f>
        <v>65673.09999999999</v>
      </c>
      <c r="U21" s="3">
        <f>K53+K173+K221+K233</f>
        <v>51525.2</v>
      </c>
      <c r="V21" s="3">
        <f>K355+K596</f>
        <v>4563.1</v>
      </c>
      <c r="W21" s="3">
        <f>K53+K65+K137+K161</f>
        <v>9584.8</v>
      </c>
      <c r="X21" s="3">
        <f>W21-30627</f>
        <v>-21042.2</v>
      </c>
    </row>
    <row r="22" spans="1:33" ht="15.75" customHeight="1">
      <c r="A22" s="150"/>
      <c r="B22" s="151"/>
      <c r="C22" s="152"/>
      <c r="D22" s="152"/>
      <c r="E22" s="151"/>
      <c r="F22" s="145" t="s">
        <v>19</v>
      </c>
      <c r="G22" s="153" t="s">
        <v>14</v>
      </c>
      <c r="H22" s="154">
        <f aca="true" t="shared" si="8" ref="H22:I27">J22+L22+N22+P22</f>
        <v>360</v>
      </c>
      <c r="I22" s="154">
        <f t="shared" si="8"/>
        <v>360</v>
      </c>
      <c r="J22" s="154">
        <v>360</v>
      </c>
      <c r="K22" s="154">
        <v>360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5"/>
      <c r="S22" s="156"/>
      <c r="T22" s="10"/>
      <c r="U22" s="10" t="s">
        <v>74</v>
      </c>
      <c r="V22" s="10" t="s">
        <v>75</v>
      </c>
      <c r="W22" s="10" t="s">
        <v>76</v>
      </c>
      <c r="X22" s="10" t="s">
        <v>77</v>
      </c>
      <c r="Y22" s="10" t="s">
        <v>78</v>
      </c>
      <c r="Z22" s="10" t="s">
        <v>79</v>
      </c>
      <c r="AA22" s="10" t="s">
        <v>80</v>
      </c>
      <c r="AB22" s="10" t="s">
        <v>81</v>
      </c>
      <c r="AC22" s="10" t="s">
        <v>82</v>
      </c>
      <c r="AD22" s="10" t="s">
        <v>83</v>
      </c>
      <c r="AE22" s="10" t="s">
        <v>84</v>
      </c>
      <c r="AF22" s="10" t="s">
        <v>85</v>
      </c>
      <c r="AG22" s="11" t="s">
        <v>100</v>
      </c>
    </row>
    <row r="23" spans="1:33" ht="12.75">
      <c r="A23" s="150"/>
      <c r="B23" s="151"/>
      <c r="C23" s="152"/>
      <c r="D23" s="152"/>
      <c r="E23" s="151"/>
      <c r="F23" s="145"/>
      <c r="G23" s="153" t="s">
        <v>12</v>
      </c>
      <c r="H23" s="154">
        <f t="shared" si="8"/>
        <v>1800</v>
      </c>
      <c r="I23" s="154">
        <f t="shared" si="8"/>
        <v>1010</v>
      </c>
      <c r="J23" s="154">
        <v>1800</v>
      </c>
      <c r="K23" s="154">
        <v>1010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5"/>
      <c r="S23" s="156"/>
      <c r="T23" s="12"/>
      <c r="U23" s="12" t="s">
        <v>86</v>
      </c>
      <c r="V23" s="12" t="s">
        <v>87</v>
      </c>
      <c r="W23" s="12" t="s">
        <v>88</v>
      </c>
      <c r="X23" s="12" t="s">
        <v>89</v>
      </c>
      <c r="Y23" s="12" t="s">
        <v>90</v>
      </c>
      <c r="Z23" s="12" t="s">
        <v>91</v>
      </c>
      <c r="AA23" s="12" t="s">
        <v>92</v>
      </c>
      <c r="AB23" s="12" t="s">
        <v>93</v>
      </c>
      <c r="AC23" s="12" t="s">
        <v>94</v>
      </c>
      <c r="AD23" s="13"/>
      <c r="AE23" s="13"/>
      <c r="AF23" s="13"/>
      <c r="AG23" s="14"/>
    </row>
    <row r="24" spans="1:33" ht="12.75">
      <c r="A24" s="150"/>
      <c r="B24" s="151"/>
      <c r="C24" s="152"/>
      <c r="D24" s="152"/>
      <c r="E24" s="151"/>
      <c r="F24" s="145"/>
      <c r="G24" s="153" t="s">
        <v>13</v>
      </c>
      <c r="H24" s="154">
        <f t="shared" si="8"/>
        <v>2540.3</v>
      </c>
      <c r="I24" s="154">
        <f t="shared" si="8"/>
        <v>1592</v>
      </c>
      <c r="J24" s="154">
        <f>1917.5+622.8</f>
        <v>2540.3</v>
      </c>
      <c r="K24" s="154">
        <f>1600-8</f>
        <v>1592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5"/>
      <c r="S24" s="156"/>
      <c r="T24" s="12"/>
      <c r="U24" s="12" t="s">
        <v>86</v>
      </c>
      <c r="V24" s="12" t="s">
        <v>87</v>
      </c>
      <c r="W24" s="12" t="s">
        <v>95</v>
      </c>
      <c r="X24" s="12" t="s">
        <v>89</v>
      </c>
      <c r="Y24" s="12" t="s">
        <v>90</v>
      </c>
      <c r="Z24" s="12" t="s">
        <v>96</v>
      </c>
      <c r="AA24" s="12" t="s">
        <v>92</v>
      </c>
      <c r="AB24" s="12" t="s">
        <v>93</v>
      </c>
      <c r="AC24" s="12" t="s">
        <v>94</v>
      </c>
      <c r="AD24" s="13">
        <v>1560000</v>
      </c>
      <c r="AE24" s="13">
        <v>1600000</v>
      </c>
      <c r="AF24" s="13">
        <v>1600000</v>
      </c>
      <c r="AG24" s="15">
        <v>1560000</v>
      </c>
    </row>
    <row r="25" spans="1:33" ht="12.75">
      <c r="A25" s="150"/>
      <c r="B25" s="151"/>
      <c r="C25" s="152"/>
      <c r="D25" s="152"/>
      <c r="E25" s="151"/>
      <c r="F25" s="145"/>
      <c r="G25" s="153" t="s">
        <v>15</v>
      </c>
      <c r="H25" s="154">
        <f t="shared" si="8"/>
        <v>2022.6</v>
      </c>
      <c r="I25" s="154">
        <f t="shared" si="8"/>
        <v>1560</v>
      </c>
      <c r="J25" s="154">
        <v>2022.6</v>
      </c>
      <c r="K25" s="154">
        <f>1600-40</f>
        <v>1560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5"/>
      <c r="S25" s="156"/>
      <c r="T25" s="12"/>
      <c r="U25" s="12" t="s">
        <v>86</v>
      </c>
      <c r="V25" s="12" t="s">
        <v>87</v>
      </c>
      <c r="W25" s="12" t="s">
        <v>95</v>
      </c>
      <c r="X25" s="12" t="s">
        <v>89</v>
      </c>
      <c r="Y25" s="12" t="s">
        <v>97</v>
      </c>
      <c r="Z25" s="12" t="s">
        <v>96</v>
      </c>
      <c r="AA25" s="12" t="s">
        <v>92</v>
      </c>
      <c r="AB25" s="12" t="s">
        <v>93</v>
      </c>
      <c r="AC25" s="12" t="s">
        <v>94</v>
      </c>
      <c r="AD25" s="13"/>
      <c r="AE25" s="13"/>
      <c r="AF25" s="13"/>
      <c r="AG25" s="14"/>
    </row>
    <row r="26" spans="1:33" ht="12.75">
      <c r="A26" s="150"/>
      <c r="B26" s="151"/>
      <c r="C26" s="152"/>
      <c r="D26" s="152"/>
      <c r="E26" s="151"/>
      <c r="F26" s="145"/>
      <c r="G26" s="153" t="s">
        <v>16</v>
      </c>
      <c r="H26" s="154">
        <f t="shared" si="8"/>
        <v>0</v>
      </c>
      <c r="I26" s="154">
        <f t="shared" si="8"/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5"/>
      <c r="S26" s="156"/>
      <c r="T26" s="12"/>
      <c r="U26" s="12" t="s">
        <v>86</v>
      </c>
      <c r="V26" s="12" t="s">
        <v>87</v>
      </c>
      <c r="W26" s="12" t="s">
        <v>98</v>
      </c>
      <c r="X26" s="12" t="s">
        <v>89</v>
      </c>
      <c r="Y26" s="12" t="s">
        <v>90</v>
      </c>
      <c r="Z26" s="12" t="s">
        <v>96</v>
      </c>
      <c r="AA26" s="12" t="s">
        <v>92</v>
      </c>
      <c r="AB26" s="12" t="s">
        <v>93</v>
      </c>
      <c r="AC26" s="12" t="s">
        <v>94</v>
      </c>
      <c r="AD26" s="13"/>
      <c r="AE26" s="13"/>
      <c r="AF26" s="13"/>
      <c r="AG26" s="14"/>
    </row>
    <row r="27" spans="1:33" ht="12.75">
      <c r="A27" s="150"/>
      <c r="B27" s="151"/>
      <c r="C27" s="152" t="s">
        <v>170</v>
      </c>
      <c r="D27" s="152" t="s">
        <v>168</v>
      </c>
      <c r="E27" s="151"/>
      <c r="F27" s="145"/>
      <c r="G27" s="153" t="s">
        <v>62</v>
      </c>
      <c r="H27" s="154">
        <v>0</v>
      </c>
      <c r="I27" s="154">
        <f t="shared" si="8"/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5"/>
      <c r="S27" s="156"/>
      <c r="T27" s="7"/>
      <c r="AG27" s="14"/>
    </row>
    <row r="28" spans="1:33" ht="12.75">
      <c r="A28" s="150"/>
      <c r="B28" s="151"/>
      <c r="C28" s="152"/>
      <c r="D28" s="152"/>
      <c r="E28" s="151"/>
      <c r="F28" s="145"/>
      <c r="G28" s="153" t="s">
        <v>111</v>
      </c>
      <c r="H28" s="154">
        <v>0</v>
      </c>
      <c r="I28" s="154">
        <f>K28+M28+O28+Q28</f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5"/>
      <c r="S28" s="156"/>
      <c r="T28" s="7"/>
      <c r="AG28" s="14"/>
    </row>
    <row r="29" spans="1:33" ht="12.75">
      <c r="A29" s="150"/>
      <c r="B29" s="151"/>
      <c r="C29" s="152"/>
      <c r="D29" s="152"/>
      <c r="E29" s="151"/>
      <c r="F29" s="145"/>
      <c r="G29" s="153" t="s">
        <v>112</v>
      </c>
      <c r="H29" s="154">
        <v>0</v>
      </c>
      <c r="I29" s="154">
        <f>K29+M29+O29+Q29</f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5"/>
      <c r="S29" s="156"/>
      <c r="T29" s="7"/>
      <c r="AG29" s="14"/>
    </row>
    <row r="30" spans="1:33" ht="12.75">
      <c r="A30" s="150"/>
      <c r="B30" s="151"/>
      <c r="C30" s="152"/>
      <c r="D30" s="152"/>
      <c r="E30" s="151"/>
      <c r="F30" s="145"/>
      <c r="G30" s="153" t="s">
        <v>113</v>
      </c>
      <c r="H30" s="154">
        <v>0</v>
      </c>
      <c r="I30" s="154">
        <f>K30+M30+O30+Q30</f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5"/>
      <c r="S30" s="156"/>
      <c r="T30" s="7"/>
      <c r="AG30" s="14"/>
    </row>
    <row r="31" spans="1:33" ht="12.75">
      <c r="A31" s="150"/>
      <c r="B31" s="151"/>
      <c r="C31" s="152"/>
      <c r="D31" s="152"/>
      <c r="E31" s="151"/>
      <c r="F31" s="145"/>
      <c r="G31" s="153" t="s">
        <v>114</v>
      </c>
      <c r="H31" s="154">
        <v>0</v>
      </c>
      <c r="I31" s="154">
        <f>K31+M31+O31+Q31</f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5"/>
      <c r="S31" s="156"/>
      <c r="T31" s="7"/>
      <c r="AG31" s="14"/>
    </row>
    <row r="32" spans="1:33" ht="12.75">
      <c r="A32" s="157"/>
      <c r="B32" s="158"/>
      <c r="C32" s="159"/>
      <c r="D32" s="159"/>
      <c r="E32" s="158"/>
      <c r="F32" s="145"/>
      <c r="G32" s="153" t="s">
        <v>73</v>
      </c>
      <c r="H32" s="154">
        <v>0</v>
      </c>
      <c r="I32" s="154">
        <f>K32+M32+O32+Q32</f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60"/>
      <c r="S32" s="161"/>
      <c r="T32" s="7"/>
      <c r="AG32" s="14"/>
    </row>
    <row r="33" spans="1:33" ht="12.75">
      <c r="A33" s="142">
        <f>A21+1</f>
        <v>2</v>
      </c>
      <c r="B33" s="143" t="s">
        <v>132</v>
      </c>
      <c r="C33" s="144"/>
      <c r="D33" s="144"/>
      <c r="E33" s="143" t="s">
        <v>51</v>
      </c>
      <c r="F33" s="145"/>
      <c r="G33" s="146" t="s">
        <v>10</v>
      </c>
      <c r="H33" s="147">
        <f aca="true" t="shared" si="9" ref="H33:Q33">SUM(H34:H44)</f>
        <v>128075.9</v>
      </c>
      <c r="I33" s="147">
        <f t="shared" si="9"/>
        <v>19451.3</v>
      </c>
      <c r="J33" s="147">
        <f t="shared" si="9"/>
        <v>128075.9</v>
      </c>
      <c r="K33" s="147">
        <f t="shared" si="9"/>
        <v>19451.3</v>
      </c>
      <c r="L33" s="147">
        <f t="shared" si="9"/>
        <v>0</v>
      </c>
      <c r="M33" s="147">
        <f t="shared" si="9"/>
        <v>0</v>
      </c>
      <c r="N33" s="147">
        <f t="shared" si="9"/>
        <v>0</v>
      </c>
      <c r="O33" s="147">
        <f t="shared" si="9"/>
        <v>0</v>
      </c>
      <c r="P33" s="147">
        <f t="shared" si="9"/>
        <v>0</v>
      </c>
      <c r="Q33" s="147">
        <f t="shared" si="9"/>
        <v>0</v>
      </c>
      <c r="R33" s="148" t="s">
        <v>135</v>
      </c>
      <c r="S33" s="149"/>
      <c r="T33" s="7"/>
      <c r="AG33" s="14"/>
    </row>
    <row r="34" spans="1:33" ht="14.25" customHeight="1">
      <c r="A34" s="150"/>
      <c r="B34" s="151"/>
      <c r="C34" s="152"/>
      <c r="D34" s="152"/>
      <c r="E34" s="151"/>
      <c r="F34" s="145" t="s">
        <v>19</v>
      </c>
      <c r="G34" s="153" t="s">
        <v>14</v>
      </c>
      <c r="H34" s="154">
        <f aca="true" t="shared" si="10" ref="H34:I39">J34+L34+N34+P34</f>
        <v>36058</v>
      </c>
      <c r="I34" s="154">
        <f t="shared" si="10"/>
        <v>74.2</v>
      </c>
      <c r="J34" s="154">
        <v>36058</v>
      </c>
      <c r="K34" s="154">
        <v>74.2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5"/>
      <c r="S34" s="156"/>
      <c r="T34" s="10"/>
      <c r="U34" s="10" t="s">
        <v>74</v>
      </c>
      <c r="V34" s="10" t="s">
        <v>75</v>
      </c>
      <c r="W34" s="10" t="s">
        <v>76</v>
      </c>
      <c r="X34" s="10" t="s">
        <v>77</v>
      </c>
      <c r="Y34" s="10" t="s">
        <v>78</v>
      </c>
      <c r="Z34" s="10" t="s">
        <v>79</v>
      </c>
      <c r="AA34" s="10" t="s">
        <v>80</v>
      </c>
      <c r="AB34" s="10" t="s">
        <v>81</v>
      </c>
      <c r="AC34" s="10" t="s">
        <v>82</v>
      </c>
      <c r="AD34" s="10" t="s">
        <v>83</v>
      </c>
      <c r="AE34" s="10" t="s">
        <v>84</v>
      </c>
      <c r="AF34" s="10" t="s">
        <v>85</v>
      </c>
      <c r="AG34" s="14"/>
    </row>
    <row r="35" spans="1:33" ht="15.75" customHeight="1">
      <c r="A35" s="150"/>
      <c r="B35" s="151"/>
      <c r="C35" s="152"/>
      <c r="D35" s="152"/>
      <c r="E35" s="151"/>
      <c r="F35" s="145"/>
      <c r="G35" s="153" t="s">
        <v>12</v>
      </c>
      <c r="H35" s="154">
        <f t="shared" si="10"/>
        <v>37969</v>
      </c>
      <c r="I35" s="154">
        <f t="shared" si="10"/>
        <v>12082.9</v>
      </c>
      <c r="J35" s="154">
        <v>37969</v>
      </c>
      <c r="K35" s="162">
        <v>12082.9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54">
        <v>0</v>
      </c>
      <c r="R35" s="155"/>
      <c r="S35" s="156"/>
      <c r="T35" s="12"/>
      <c r="U35" s="12" t="s">
        <v>86</v>
      </c>
      <c r="V35" s="12" t="s">
        <v>87</v>
      </c>
      <c r="W35" s="12" t="s">
        <v>88</v>
      </c>
      <c r="X35" s="12" t="s">
        <v>89</v>
      </c>
      <c r="Y35" s="12" t="s">
        <v>90</v>
      </c>
      <c r="Z35" s="12" t="s">
        <v>91</v>
      </c>
      <c r="AA35" s="12" t="s">
        <v>92</v>
      </c>
      <c r="AB35" s="12" t="s">
        <v>93</v>
      </c>
      <c r="AC35" s="12" t="s">
        <v>94</v>
      </c>
      <c r="AD35" s="13">
        <v>263250</v>
      </c>
      <c r="AE35" s="13">
        <v>263250</v>
      </c>
      <c r="AF35" s="13">
        <v>263250</v>
      </c>
      <c r="AG35" s="14">
        <v>263250</v>
      </c>
    </row>
    <row r="36" spans="1:33" ht="12.75">
      <c r="A36" s="150"/>
      <c r="B36" s="151"/>
      <c r="C36" s="152"/>
      <c r="D36" s="152"/>
      <c r="E36" s="151"/>
      <c r="F36" s="145"/>
      <c r="G36" s="153" t="s">
        <v>13</v>
      </c>
      <c r="H36" s="154">
        <f t="shared" si="10"/>
        <v>39981.4</v>
      </c>
      <c r="I36" s="154">
        <f t="shared" si="10"/>
        <v>2790.3999999999996</v>
      </c>
      <c r="J36" s="163">
        <v>39981.4</v>
      </c>
      <c r="K36" s="154">
        <f>3368.9-434.8-107.9-1.8-2-42+10</f>
        <v>2790.3999999999996</v>
      </c>
      <c r="L36" s="164">
        <v>0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5"/>
      <c r="S36" s="156"/>
      <c r="T36" s="18"/>
      <c r="U36" s="18" t="s">
        <v>86</v>
      </c>
      <c r="V36" s="18" t="s">
        <v>87</v>
      </c>
      <c r="W36" s="18" t="s">
        <v>95</v>
      </c>
      <c r="X36" s="18" t="s">
        <v>89</v>
      </c>
      <c r="Y36" s="18" t="s">
        <v>90</v>
      </c>
      <c r="Z36" s="18" t="s">
        <v>96</v>
      </c>
      <c r="AA36" s="18" t="s">
        <v>92</v>
      </c>
      <c r="AB36" s="18" t="s">
        <v>93</v>
      </c>
      <c r="AC36" s="18" t="s">
        <v>94</v>
      </c>
      <c r="AD36" s="19">
        <f>84150+847500+541352+316962+213000+562648+83075.49+1019.1+870</f>
        <v>2650576.5900000003</v>
      </c>
      <c r="AE36" s="19">
        <v>3355900</v>
      </c>
      <c r="AF36" s="19">
        <v>3355900</v>
      </c>
      <c r="AG36" s="20">
        <f>84150+847500+541352+316962+213000-49.9+870</f>
        <v>2003784.1</v>
      </c>
    </row>
    <row r="37" spans="1:33" ht="12.75">
      <c r="A37" s="150"/>
      <c r="B37" s="151"/>
      <c r="C37" s="152"/>
      <c r="D37" s="152"/>
      <c r="E37" s="151"/>
      <c r="F37" s="145"/>
      <c r="G37" s="153" t="s">
        <v>15</v>
      </c>
      <c r="H37" s="154">
        <f t="shared" si="10"/>
        <v>14067.5</v>
      </c>
      <c r="I37" s="154">
        <f t="shared" si="10"/>
        <v>4503.8</v>
      </c>
      <c r="J37" s="163">
        <v>14067.5</v>
      </c>
      <c r="K37" s="154">
        <v>4503.8</v>
      </c>
      <c r="L37" s="164">
        <v>0</v>
      </c>
      <c r="M37" s="154">
        <v>0</v>
      </c>
      <c r="N37" s="154">
        <v>0</v>
      </c>
      <c r="O37" s="154">
        <v>0</v>
      </c>
      <c r="P37" s="154">
        <v>0</v>
      </c>
      <c r="Q37" s="154">
        <v>0</v>
      </c>
      <c r="R37" s="155"/>
      <c r="S37" s="156"/>
      <c r="T37" s="18"/>
      <c r="U37" s="18" t="s">
        <v>86</v>
      </c>
      <c r="V37" s="18" t="s">
        <v>87</v>
      </c>
      <c r="W37" s="18" t="s">
        <v>95</v>
      </c>
      <c r="X37" s="18" t="s">
        <v>89</v>
      </c>
      <c r="Y37" s="18" t="s">
        <v>97</v>
      </c>
      <c r="Z37" s="18" t="s">
        <v>96</v>
      </c>
      <c r="AA37" s="18" t="s">
        <v>92</v>
      </c>
      <c r="AB37" s="18" t="s">
        <v>93</v>
      </c>
      <c r="AC37" s="18" t="s">
        <v>94</v>
      </c>
      <c r="AD37" s="19">
        <f>179802.5+200000+99990+120700+11.98</f>
        <v>600504.48</v>
      </c>
      <c r="AE37" s="19">
        <v>600000</v>
      </c>
      <c r="AF37" s="19">
        <v>600000</v>
      </c>
      <c r="AG37" s="20">
        <f>179802.5+200000+99990+120700</f>
        <v>600492.5</v>
      </c>
    </row>
    <row r="38" spans="1:33" ht="12.75">
      <c r="A38" s="150"/>
      <c r="B38" s="151"/>
      <c r="C38" s="152" t="s">
        <v>170</v>
      </c>
      <c r="D38" s="152" t="s">
        <v>168</v>
      </c>
      <c r="E38" s="151"/>
      <c r="F38" s="145"/>
      <c r="G38" s="153" t="s">
        <v>16</v>
      </c>
      <c r="H38" s="154">
        <v>0</v>
      </c>
      <c r="I38" s="154">
        <f t="shared" si="10"/>
        <v>0</v>
      </c>
      <c r="J38" s="163">
        <v>0</v>
      </c>
      <c r="K38" s="154">
        <v>0</v>
      </c>
      <c r="L38" s="164">
        <v>0</v>
      </c>
      <c r="M38" s="154">
        <v>0</v>
      </c>
      <c r="N38" s="154">
        <v>0</v>
      </c>
      <c r="O38" s="154">
        <v>0</v>
      </c>
      <c r="P38" s="154">
        <v>0</v>
      </c>
      <c r="Q38" s="154">
        <v>0</v>
      </c>
      <c r="R38" s="155"/>
      <c r="S38" s="156"/>
      <c r="T38" s="12"/>
      <c r="U38" s="12" t="s">
        <v>86</v>
      </c>
      <c r="V38" s="12" t="s">
        <v>87</v>
      </c>
      <c r="W38" s="12" t="s">
        <v>98</v>
      </c>
      <c r="X38" s="12" t="s">
        <v>89</v>
      </c>
      <c r="Y38" s="12" t="s">
        <v>90</v>
      </c>
      <c r="Z38" s="12" t="s">
        <v>96</v>
      </c>
      <c r="AA38" s="12" t="s">
        <v>92</v>
      </c>
      <c r="AB38" s="12" t="s">
        <v>93</v>
      </c>
      <c r="AC38" s="12" t="s">
        <v>94</v>
      </c>
      <c r="AD38" s="13">
        <f>836288+800000+470412</f>
        <v>2106700</v>
      </c>
      <c r="AE38" s="13">
        <v>2106700</v>
      </c>
      <c r="AF38" s="13">
        <v>2106700</v>
      </c>
      <c r="AG38" s="21">
        <f>836288+800000</f>
        <v>1636288</v>
      </c>
    </row>
    <row r="39" spans="1:33" ht="12.75">
      <c r="A39" s="150"/>
      <c r="B39" s="151"/>
      <c r="C39" s="152"/>
      <c r="D39" s="152"/>
      <c r="E39" s="151"/>
      <c r="F39" s="145"/>
      <c r="G39" s="153" t="s">
        <v>62</v>
      </c>
      <c r="H39" s="154">
        <v>0</v>
      </c>
      <c r="I39" s="154">
        <f t="shared" si="10"/>
        <v>0</v>
      </c>
      <c r="J39" s="154">
        <v>0</v>
      </c>
      <c r="K39" s="154">
        <v>0</v>
      </c>
      <c r="L39" s="154">
        <f aca="true" t="shared" si="11" ref="L39:Q39">L38</f>
        <v>0</v>
      </c>
      <c r="M39" s="154">
        <f t="shared" si="11"/>
        <v>0</v>
      </c>
      <c r="N39" s="154">
        <f t="shared" si="11"/>
        <v>0</v>
      </c>
      <c r="O39" s="154">
        <f t="shared" si="11"/>
        <v>0</v>
      </c>
      <c r="P39" s="154">
        <f t="shared" si="11"/>
        <v>0</v>
      </c>
      <c r="Q39" s="154">
        <f t="shared" si="11"/>
        <v>0</v>
      </c>
      <c r="R39" s="155"/>
      <c r="S39" s="156"/>
      <c r="T39" s="7"/>
      <c r="AD39" s="7">
        <f>SUM(AD35:AD38)</f>
        <v>5621031.07</v>
      </c>
      <c r="AG39" s="14">
        <f>SUM(AG35:AG38)</f>
        <v>4503814.6</v>
      </c>
    </row>
    <row r="40" spans="1:33" ht="12.75">
      <c r="A40" s="150"/>
      <c r="B40" s="151"/>
      <c r="C40" s="152"/>
      <c r="D40" s="152"/>
      <c r="E40" s="151"/>
      <c r="F40" s="145"/>
      <c r="G40" s="153" t="s">
        <v>111</v>
      </c>
      <c r="H40" s="154">
        <v>0</v>
      </c>
      <c r="I40" s="154">
        <f>K40+M40+O40+Q40</f>
        <v>0</v>
      </c>
      <c r="J40" s="154">
        <v>0</v>
      </c>
      <c r="K40" s="154">
        <v>0</v>
      </c>
      <c r="L40" s="154">
        <f aca="true" t="shared" si="12" ref="L40:Q40">L39</f>
        <v>0</v>
      </c>
      <c r="M40" s="154">
        <f t="shared" si="12"/>
        <v>0</v>
      </c>
      <c r="N40" s="154">
        <f t="shared" si="12"/>
        <v>0</v>
      </c>
      <c r="O40" s="154">
        <f t="shared" si="12"/>
        <v>0</v>
      </c>
      <c r="P40" s="154">
        <f t="shared" si="12"/>
        <v>0</v>
      </c>
      <c r="Q40" s="154">
        <f t="shared" si="12"/>
        <v>0</v>
      </c>
      <c r="R40" s="155"/>
      <c r="S40" s="156"/>
      <c r="T40" s="7"/>
      <c r="AD40" s="7"/>
      <c r="AG40" s="14"/>
    </row>
    <row r="41" spans="1:33" ht="12.75">
      <c r="A41" s="150"/>
      <c r="B41" s="151"/>
      <c r="C41" s="152"/>
      <c r="D41" s="152"/>
      <c r="E41" s="151"/>
      <c r="F41" s="145"/>
      <c r="G41" s="153" t="s">
        <v>112</v>
      </c>
      <c r="H41" s="154">
        <v>0</v>
      </c>
      <c r="I41" s="154">
        <f>K41+M41+O41+Q41</f>
        <v>0</v>
      </c>
      <c r="J41" s="154">
        <v>0</v>
      </c>
      <c r="K41" s="154">
        <v>0</v>
      </c>
      <c r="L41" s="154">
        <f aca="true" t="shared" si="13" ref="L41:Q41">L40</f>
        <v>0</v>
      </c>
      <c r="M41" s="154">
        <f t="shared" si="13"/>
        <v>0</v>
      </c>
      <c r="N41" s="154">
        <f t="shared" si="13"/>
        <v>0</v>
      </c>
      <c r="O41" s="154">
        <f t="shared" si="13"/>
        <v>0</v>
      </c>
      <c r="P41" s="154">
        <f t="shared" si="13"/>
        <v>0</v>
      </c>
      <c r="Q41" s="154">
        <f t="shared" si="13"/>
        <v>0</v>
      </c>
      <c r="R41" s="155"/>
      <c r="S41" s="156"/>
      <c r="T41" s="7"/>
      <c r="AD41" s="7"/>
      <c r="AG41" s="14"/>
    </row>
    <row r="42" spans="1:33" ht="12.75">
      <c r="A42" s="150"/>
      <c r="B42" s="151"/>
      <c r="C42" s="152"/>
      <c r="D42" s="152"/>
      <c r="E42" s="151"/>
      <c r="F42" s="145"/>
      <c r="G42" s="153" t="s">
        <v>113</v>
      </c>
      <c r="H42" s="154">
        <v>0</v>
      </c>
      <c r="I42" s="154">
        <f>K42+M42+O42+Q42</f>
        <v>0</v>
      </c>
      <c r="J42" s="154">
        <v>0</v>
      </c>
      <c r="K42" s="154">
        <v>0</v>
      </c>
      <c r="L42" s="154">
        <f aca="true" t="shared" si="14" ref="L42:Q42">L41</f>
        <v>0</v>
      </c>
      <c r="M42" s="154">
        <f t="shared" si="14"/>
        <v>0</v>
      </c>
      <c r="N42" s="154">
        <f t="shared" si="14"/>
        <v>0</v>
      </c>
      <c r="O42" s="154">
        <f t="shared" si="14"/>
        <v>0</v>
      </c>
      <c r="P42" s="154">
        <f t="shared" si="14"/>
        <v>0</v>
      </c>
      <c r="Q42" s="154">
        <f t="shared" si="14"/>
        <v>0</v>
      </c>
      <c r="R42" s="155"/>
      <c r="S42" s="156"/>
      <c r="T42" s="7"/>
      <c r="AD42" s="7"/>
      <c r="AG42" s="14"/>
    </row>
    <row r="43" spans="1:33" ht="12.75">
      <c r="A43" s="150"/>
      <c r="B43" s="151"/>
      <c r="C43" s="152"/>
      <c r="D43" s="152"/>
      <c r="E43" s="151"/>
      <c r="F43" s="145"/>
      <c r="G43" s="153" t="s">
        <v>114</v>
      </c>
      <c r="H43" s="154">
        <v>0</v>
      </c>
      <c r="I43" s="154">
        <f>K43+M43+O43+Q43</f>
        <v>0</v>
      </c>
      <c r="J43" s="154">
        <v>0</v>
      </c>
      <c r="K43" s="154">
        <v>0</v>
      </c>
      <c r="L43" s="154">
        <f aca="true" t="shared" si="15" ref="L43:Q43">L42</f>
        <v>0</v>
      </c>
      <c r="M43" s="154">
        <f t="shared" si="15"/>
        <v>0</v>
      </c>
      <c r="N43" s="154">
        <f t="shared" si="15"/>
        <v>0</v>
      </c>
      <c r="O43" s="154">
        <f t="shared" si="15"/>
        <v>0</v>
      </c>
      <c r="P43" s="154">
        <f t="shared" si="15"/>
        <v>0</v>
      </c>
      <c r="Q43" s="154">
        <f t="shared" si="15"/>
        <v>0</v>
      </c>
      <c r="R43" s="155"/>
      <c r="S43" s="156"/>
      <c r="T43" s="7">
        <f>K51+K63+K135+K159+K171+K219+K231</f>
        <v>55698.481999999996</v>
      </c>
      <c r="AD43" s="7"/>
      <c r="AG43" s="14"/>
    </row>
    <row r="44" spans="1:33" ht="12.75">
      <c r="A44" s="157"/>
      <c r="B44" s="158"/>
      <c r="C44" s="159"/>
      <c r="D44" s="159"/>
      <c r="E44" s="158"/>
      <c r="F44" s="145"/>
      <c r="G44" s="153" t="s">
        <v>73</v>
      </c>
      <c r="H44" s="154">
        <v>0</v>
      </c>
      <c r="I44" s="154">
        <f>K44+M44+O44+Q44</f>
        <v>0</v>
      </c>
      <c r="J44" s="154">
        <v>0</v>
      </c>
      <c r="K44" s="154">
        <v>0</v>
      </c>
      <c r="L44" s="154">
        <f aca="true" t="shared" si="16" ref="L44:Q44">L43</f>
        <v>0</v>
      </c>
      <c r="M44" s="154">
        <f t="shared" si="16"/>
        <v>0</v>
      </c>
      <c r="N44" s="154">
        <f t="shared" si="16"/>
        <v>0</v>
      </c>
      <c r="O44" s="154">
        <f t="shared" si="16"/>
        <v>0</v>
      </c>
      <c r="P44" s="154">
        <f t="shared" si="16"/>
        <v>0</v>
      </c>
      <c r="Q44" s="154">
        <f t="shared" si="16"/>
        <v>0</v>
      </c>
      <c r="R44" s="160"/>
      <c r="S44" s="161"/>
      <c r="T44" s="7"/>
      <c r="AD44" s="7"/>
      <c r="AG44" s="14"/>
    </row>
    <row r="45" spans="1:33" ht="12.75">
      <c r="A45" s="142">
        <f>A33+1</f>
        <v>3</v>
      </c>
      <c r="B45" s="143" t="s">
        <v>20</v>
      </c>
      <c r="C45" s="144"/>
      <c r="D45" s="144"/>
      <c r="E45" s="143" t="s">
        <v>51</v>
      </c>
      <c r="F45" s="145"/>
      <c r="G45" s="146" t="s">
        <v>10</v>
      </c>
      <c r="H45" s="147">
        <f aca="true" t="shared" si="17" ref="H45:Q45">SUM(H46:H56)</f>
        <v>2768.7</v>
      </c>
      <c r="I45" s="147">
        <f t="shared" si="17"/>
        <v>2058.62</v>
      </c>
      <c r="J45" s="147">
        <f t="shared" si="17"/>
        <v>2768.7</v>
      </c>
      <c r="K45" s="147">
        <f t="shared" si="17"/>
        <v>2058.62</v>
      </c>
      <c r="L45" s="147">
        <f t="shared" si="17"/>
        <v>0</v>
      </c>
      <c r="M45" s="147">
        <f t="shared" si="17"/>
        <v>0</v>
      </c>
      <c r="N45" s="147">
        <f t="shared" si="17"/>
        <v>0</v>
      </c>
      <c r="O45" s="147">
        <f t="shared" si="17"/>
        <v>0</v>
      </c>
      <c r="P45" s="147">
        <f t="shared" si="17"/>
        <v>0</v>
      </c>
      <c r="Q45" s="147">
        <f t="shared" si="17"/>
        <v>0</v>
      </c>
      <c r="R45" s="148" t="s">
        <v>63</v>
      </c>
      <c r="S45" s="149"/>
      <c r="T45" s="7"/>
      <c r="AG45" s="14"/>
    </row>
    <row r="46" spans="1:33" ht="13.5" customHeight="1">
      <c r="A46" s="150"/>
      <c r="B46" s="151"/>
      <c r="C46" s="152"/>
      <c r="D46" s="152"/>
      <c r="E46" s="151"/>
      <c r="F46" s="145" t="s">
        <v>19</v>
      </c>
      <c r="G46" s="153" t="s">
        <v>14</v>
      </c>
      <c r="H46" s="154">
        <f>J46+L46+N46+P46</f>
        <v>193.9</v>
      </c>
      <c r="I46" s="154">
        <f aca="true" t="shared" si="18" ref="H46:I51">K46+M46+O46+Q46</f>
        <v>181.1</v>
      </c>
      <c r="J46" s="154">
        <v>193.9</v>
      </c>
      <c r="K46" s="154">
        <v>181.1</v>
      </c>
      <c r="L46" s="154">
        <v>0</v>
      </c>
      <c r="M46" s="154">
        <v>0</v>
      </c>
      <c r="N46" s="154">
        <v>0</v>
      </c>
      <c r="O46" s="154">
        <v>0</v>
      </c>
      <c r="P46" s="154">
        <v>0</v>
      </c>
      <c r="Q46" s="154">
        <v>0</v>
      </c>
      <c r="R46" s="155"/>
      <c r="S46" s="156"/>
      <c r="T46" s="7"/>
      <c r="AG46" s="14"/>
    </row>
    <row r="47" spans="1:33" ht="12.75">
      <c r="A47" s="150"/>
      <c r="B47" s="151"/>
      <c r="C47" s="152"/>
      <c r="D47" s="152"/>
      <c r="E47" s="151"/>
      <c r="F47" s="145"/>
      <c r="G47" s="153" t="s">
        <v>12</v>
      </c>
      <c r="H47" s="154">
        <f t="shared" si="18"/>
        <v>204.2</v>
      </c>
      <c r="I47" s="154">
        <f t="shared" si="18"/>
        <v>180.9</v>
      </c>
      <c r="J47" s="154">
        <v>204.2</v>
      </c>
      <c r="K47" s="154">
        <v>180.9</v>
      </c>
      <c r="L47" s="154">
        <v>0</v>
      </c>
      <c r="M47" s="154">
        <v>0</v>
      </c>
      <c r="N47" s="154">
        <v>0</v>
      </c>
      <c r="O47" s="154">
        <v>0</v>
      </c>
      <c r="P47" s="154">
        <v>0</v>
      </c>
      <c r="Q47" s="154">
        <v>0</v>
      </c>
      <c r="R47" s="155"/>
      <c r="S47" s="156"/>
      <c r="T47" s="10"/>
      <c r="U47" s="10" t="s">
        <v>74</v>
      </c>
      <c r="V47" s="10" t="s">
        <v>75</v>
      </c>
      <c r="W47" s="10" t="s">
        <v>76</v>
      </c>
      <c r="X47" s="10" t="s">
        <v>78</v>
      </c>
      <c r="Y47" s="10" t="s">
        <v>79</v>
      </c>
      <c r="Z47" s="10" t="s">
        <v>80</v>
      </c>
      <c r="AG47" s="14"/>
    </row>
    <row r="48" spans="1:33" ht="12.75">
      <c r="A48" s="150"/>
      <c r="B48" s="151"/>
      <c r="C48" s="152"/>
      <c r="D48" s="152"/>
      <c r="E48" s="151"/>
      <c r="F48" s="145"/>
      <c r="G48" s="153" t="s">
        <v>13</v>
      </c>
      <c r="H48" s="154">
        <f t="shared" si="18"/>
        <v>215</v>
      </c>
      <c r="I48" s="154">
        <f t="shared" si="18"/>
        <v>181</v>
      </c>
      <c r="J48" s="154">
        <v>215</v>
      </c>
      <c r="K48" s="154">
        <v>181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54">
        <v>0</v>
      </c>
      <c r="R48" s="155"/>
      <c r="S48" s="156"/>
      <c r="T48" s="12"/>
      <c r="U48" s="12" t="s">
        <v>86</v>
      </c>
      <c r="V48" s="12" t="s">
        <v>87</v>
      </c>
      <c r="W48" s="12" t="s">
        <v>95</v>
      </c>
      <c r="X48" s="12" t="s">
        <v>90</v>
      </c>
      <c r="Y48" s="12" t="s">
        <v>96</v>
      </c>
      <c r="Z48" s="12" t="s">
        <v>92</v>
      </c>
      <c r="AA48" s="2">
        <v>181000</v>
      </c>
      <c r="AG48" s="14"/>
    </row>
    <row r="49" spans="1:33" ht="12.75">
      <c r="A49" s="150"/>
      <c r="B49" s="151"/>
      <c r="C49" s="152"/>
      <c r="D49" s="152"/>
      <c r="E49" s="151"/>
      <c r="F49" s="145"/>
      <c r="G49" s="153" t="s">
        <v>15</v>
      </c>
      <c r="H49" s="154">
        <f t="shared" si="18"/>
        <v>226</v>
      </c>
      <c r="I49" s="154">
        <f>K49+M49+O49+Q49</f>
        <v>180.6</v>
      </c>
      <c r="J49" s="154">
        <v>226</v>
      </c>
      <c r="K49" s="154">
        <v>180.6</v>
      </c>
      <c r="L49" s="154">
        <v>0</v>
      </c>
      <c r="M49" s="154">
        <v>0</v>
      </c>
      <c r="N49" s="154">
        <v>0</v>
      </c>
      <c r="O49" s="154">
        <v>0</v>
      </c>
      <c r="P49" s="154">
        <v>0</v>
      </c>
      <c r="Q49" s="154">
        <v>0</v>
      </c>
      <c r="R49" s="155"/>
      <c r="S49" s="156"/>
      <c r="T49" s="12"/>
      <c r="U49" s="12" t="s">
        <v>86</v>
      </c>
      <c r="V49" s="12" t="s">
        <v>87</v>
      </c>
      <c r="W49" s="12" t="s">
        <v>98</v>
      </c>
      <c r="X49" s="12" t="s">
        <v>101</v>
      </c>
      <c r="Y49" s="12" t="s">
        <v>96</v>
      </c>
      <c r="Z49" s="12" t="s">
        <v>92</v>
      </c>
      <c r="AG49" s="14"/>
    </row>
    <row r="50" spans="1:33" ht="12.75">
      <c r="A50" s="150"/>
      <c r="B50" s="151"/>
      <c r="C50" s="152"/>
      <c r="D50" s="152"/>
      <c r="E50" s="151"/>
      <c r="F50" s="145"/>
      <c r="G50" s="153" t="s">
        <v>16</v>
      </c>
      <c r="H50" s="154">
        <f t="shared" si="18"/>
        <v>237.1</v>
      </c>
      <c r="I50" s="154">
        <f t="shared" si="18"/>
        <v>181</v>
      </c>
      <c r="J50" s="154">
        <v>237.1</v>
      </c>
      <c r="K50" s="154">
        <v>181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54">
        <v>0</v>
      </c>
      <c r="R50" s="155"/>
      <c r="S50" s="156"/>
      <c r="T50" s="12"/>
      <c r="U50" s="12" t="s">
        <v>86</v>
      </c>
      <c r="V50" s="12" t="s">
        <v>87</v>
      </c>
      <c r="W50" s="12" t="s">
        <v>98</v>
      </c>
      <c r="X50" s="12" t="s">
        <v>102</v>
      </c>
      <c r="Y50" s="12" t="s">
        <v>96</v>
      </c>
      <c r="Z50" s="12" t="s">
        <v>92</v>
      </c>
      <c r="AG50" s="14"/>
    </row>
    <row r="51" spans="1:33" ht="12.75">
      <c r="A51" s="150"/>
      <c r="B51" s="151"/>
      <c r="C51" s="152"/>
      <c r="D51" s="152"/>
      <c r="E51" s="151"/>
      <c r="F51" s="145"/>
      <c r="G51" s="153" t="s">
        <v>62</v>
      </c>
      <c r="H51" s="154">
        <f t="shared" si="18"/>
        <v>250</v>
      </c>
      <c r="I51" s="154">
        <f t="shared" si="18"/>
        <v>288.52</v>
      </c>
      <c r="J51" s="154">
        <v>250</v>
      </c>
      <c r="K51" s="154">
        <v>288.52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54">
        <v>0</v>
      </c>
      <c r="R51" s="155"/>
      <c r="S51" s="156"/>
      <c r="T51" s="12"/>
      <c r="U51" s="12" t="s">
        <v>86</v>
      </c>
      <c r="V51" s="12" t="s">
        <v>103</v>
      </c>
      <c r="W51" s="12" t="s">
        <v>104</v>
      </c>
      <c r="X51" s="12" t="s">
        <v>105</v>
      </c>
      <c r="Y51" s="12" t="s">
        <v>96</v>
      </c>
      <c r="Z51" s="12" t="s">
        <v>92</v>
      </c>
      <c r="AG51" s="14"/>
    </row>
    <row r="52" spans="1:33" ht="12.75">
      <c r="A52" s="150"/>
      <c r="B52" s="151"/>
      <c r="C52" s="152" t="s">
        <v>164</v>
      </c>
      <c r="D52" s="152" t="s">
        <v>165</v>
      </c>
      <c r="E52" s="151"/>
      <c r="F52" s="145"/>
      <c r="G52" s="153" t="s">
        <v>111</v>
      </c>
      <c r="H52" s="154">
        <v>288.5</v>
      </c>
      <c r="I52" s="154">
        <v>288.5</v>
      </c>
      <c r="J52" s="154">
        <v>288.5</v>
      </c>
      <c r="K52" s="154">
        <v>288.5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54">
        <v>0</v>
      </c>
      <c r="R52" s="155"/>
      <c r="S52" s="156"/>
      <c r="T52" s="22"/>
      <c r="U52" s="22"/>
      <c r="V52" s="22"/>
      <c r="W52" s="22"/>
      <c r="X52" s="22"/>
      <c r="Y52" s="22"/>
      <c r="Z52" s="22"/>
      <c r="AG52" s="14"/>
    </row>
    <row r="53" spans="1:33" ht="12.75">
      <c r="A53" s="150"/>
      <c r="B53" s="151"/>
      <c r="C53" s="152"/>
      <c r="D53" s="152"/>
      <c r="E53" s="151"/>
      <c r="F53" s="145"/>
      <c r="G53" s="153" t="s">
        <v>112</v>
      </c>
      <c r="H53" s="154">
        <v>288.5</v>
      </c>
      <c r="I53" s="154">
        <v>288.5</v>
      </c>
      <c r="J53" s="154">
        <v>288.5</v>
      </c>
      <c r="K53" s="154">
        <v>288.5</v>
      </c>
      <c r="L53" s="154">
        <v>0</v>
      </c>
      <c r="M53" s="154">
        <v>0</v>
      </c>
      <c r="N53" s="154">
        <v>0</v>
      </c>
      <c r="O53" s="154">
        <v>0</v>
      </c>
      <c r="P53" s="154">
        <v>0</v>
      </c>
      <c r="Q53" s="154">
        <v>0</v>
      </c>
      <c r="R53" s="155"/>
      <c r="S53" s="156"/>
      <c r="T53" s="22"/>
      <c r="U53" s="22"/>
      <c r="V53" s="22"/>
      <c r="W53" s="22"/>
      <c r="X53" s="22"/>
      <c r="Y53" s="22"/>
      <c r="Z53" s="22"/>
      <c r="AG53" s="14"/>
    </row>
    <row r="54" spans="1:33" ht="33.75">
      <c r="A54" s="150"/>
      <c r="B54" s="151"/>
      <c r="C54" s="152"/>
      <c r="D54" s="152"/>
      <c r="E54" s="151"/>
      <c r="F54" s="145"/>
      <c r="G54" s="153" t="s">
        <v>113</v>
      </c>
      <c r="H54" s="154">
        <v>288.5</v>
      </c>
      <c r="I54" s="154">
        <v>288.5</v>
      </c>
      <c r="J54" s="154">
        <v>288.5</v>
      </c>
      <c r="K54" s="154">
        <v>288.5</v>
      </c>
      <c r="L54" s="154">
        <v>0</v>
      </c>
      <c r="M54" s="154">
        <v>0</v>
      </c>
      <c r="N54" s="154">
        <v>0</v>
      </c>
      <c r="O54" s="154">
        <v>0</v>
      </c>
      <c r="P54" s="154">
        <v>0</v>
      </c>
      <c r="Q54" s="154">
        <v>0</v>
      </c>
      <c r="R54" s="155"/>
      <c r="S54" s="156"/>
      <c r="T54" s="62" t="s">
        <v>166</v>
      </c>
      <c r="U54" s="22"/>
      <c r="V54" s="22"/>
      <c r="W54" s="22"/>
      <c r="X54" s="22"/>
      <c r="Y54" s="22"/>
      <c r="Z54" s="22"/>
      <c r="AG54" s="14"/>
    </row>
    <row r="55" spans="1:33" ht="12.75">
      <c r="A55" s="150"/>
      <c r="B55" s="151"/>
      <c r="C55" s="152"/>
      <c r="D55" s="152"/>
      <c r="E55" s="151"/>
      <c r="F55" s="145"/>
      <c r="G55" s="153" t="s">
        <v>114</v>
      </c>
      <c r="H55" s="154">
        <v>288.5</v>
      </c>
      <c r="I55" s="154">
        <v>0</v>
      </c>
      <c r="J55" s="154">
        <v>288.5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5"/>
      <c r="S55" s="156"/>
      <c r="T55" s="22"/>
      <c r="U55" s="22"/>
      <c r="V55" s="22"/>
      <c r="W55" s="22"/>
      <c r="X55" s="22"/>
      <c r="Y55" s="22"/>
      <c r="Z55" s="22"/>
      <c r="AG55" s="14"/>
    </row>
    <row r="56" spans="1:33" ht="12.75">
      <c r="A56" s="157"/>
      <c r="B56" s="158"/>
      <c r="C56" s="159"/>
      <c r="D56" s="159"/>
      <c r="E56" s="158"/>
      <c r="F56" s="145"/>
      <c r="G56" s="153" t="s">
        <v>73</v>
      </c>
      <c r="H56" s="154">
        <v>288.5</v>
      </c>
      <c r="I56" s="154">
        <v>0</v>
      </c>
      <c r="J56" s="154">
        <v>288.5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54">
        <v>0</v>
      </c>
      <c r="Q56" s="154">
        <v>0</v>
      </c>
      <c r="R56" s="160"/>
      <c r="S56" s="161"/>
      <c r="T56" s="22"/>
      <c r="U56" s="22"/>
      <c r="V56" s="22"/>
      <c r="W56" s="22"/>
      <c r="X56" s="22"/>
      <c r="Y56" s="22"/>
      <c r="Z56" s="22"/>
      <c r="AG56" s="14"/>
    </row>
    <row r="57" spans="1:33" ht="12.75">
      <c r="A57" s="142">
        <f>A45+1</f>
        <v>4</v>
      </c>
      <c r="B57" s="143" t="s">
        <v>21</v>
      </c>
      <c r="C57" s="144"/>
      <c r="D57" s="144"/>
      <c r="E57" s="143" t="s">
        <v>51</v>
      </c>
      <c r="F57" s="145"/>
      <c r="G57" s="146" t="s">
        <v>10</v>
      </c>
      <c r="H57" s="147">
        <f aca="true" t="shared" si="19" ref="H57:Q57">SUM(H58:H68)</f>
        <v>52910.50000000001</v>
      </c>
      <c r="I57" s="147">
        <f t="shared" si="19"/>
        <v>41596.18</v>
      </c>
      <c r="J57" s="147">
        <f t="shared" si="19"/>
        <v>52910.50000000001</v>
      </c>
      <c r="K57" s="147">
        <f t="shared" si="19"/>
        <v>41596.18</v>
      </c>
      <c r="L57" s="147">
        <f t="shared" si="19"/>
        <v>0</v>
      </c>
      <c r="M57" s="147">
        <f t="shared" si="19"/>
        <v>0</v>
      </c>
      <c r="N57" s="147">
        <f t="shared" si="19"/>
        <v>0</v>
      </c>
      <c r="O57" s="147">
        <f t="shared" si="19"/>
        <v>0</v>
      </c>
      <c r="P57" s="147">
        <f t="shared" si="19"/>
        <v>0</v>
      </c>
      <c r="Q57" s="147">
        <f t="shared" si="19"/>
        <v>0</v>
      </c>
      <c r="R57" s="148" t="s">
        <v>63</v>
      </c>
      <c r="S57" s="149"/>
      <c r="T57" s="7"/>
      <c r="AG57" s="14"/>
    </row>
    <row r="58" spans="1:33" ht="13.5" customHeight="1">
      <c r="A58" s="150"/>
      <c r="B58" s="151"/>
      <c r="C58" s="152"/>
      <c r="D58" s="152"/>
      <c r="E58" s="151"/>
      <c r="F58" s="145" t="s">
        <v>19</v>
      </c>
      <c r="G58" s="153" t="s">
        <v>14</v>
      </c>
      <c r="H58" s="154">
        <f aca="true" t="shared" si="20" ref="H58:I68">J58+L58+N58+P58</f>
        <v>4361.6</v>
      </c>
      <c r="I58" s="154">
        <f t="shared" si="20"/>
        <v>4211.2</v>
      </c>
      <c r="J58" s="154">
        <v>4361.6</v>
      </c>
      <c r="K58" s="154">
        <v>4211.2</v>
      </c>
      <c r="L58" s="154">
        <v>0</v>
      </c>
      <c r="M58" s="154">
        <v>0</v>
      </c>
      <c r="N58" s="154">
        <v>0</v>
      </c>
      <c r="O58" s="154">
        <v>0</v>
      </c>
      <c r="P58" s="154">
        <v>0</v>
      </c>
      <c r="Q58" s="154">
        <v>0</v>
      </c>
      <c r="R58" s="155"/>
      <c r="S58" s="156"/>
      <c r="T58" s="10"/>
      <c r="U58" s="10" t="s">
        <v>74</v>
      </c>
      <c r="V58" s="10" t="s">
        <v>75</v>
      </c>
      <c r="W58" s="10" t="s">
        <v>76</v>
      </c>
      <c r="X58" s="10" t="s">
        <v>78</v>
      </c>
      <c r="Y58" s="10" t="s">
        <v>79</v>
      </c>
      <c r="Z58" s="10" t="s">
        <v>80</v>
      </c>
      <c r="AG58" s="14"/>
    </row>
    <row r="59" spans="1:33" ht="12.75">
      <c r="A59" s="150"/>
      <c r="B59" s="151"/>
      <c r="C59" s="152"/>
      <c r="D59" s="152"/>
      <c r="E59" s="151"/>
      <c r="F59" s="145"/>
      <c r="G59" s="153" t="s">
        <v>12</v>
      </c>
      <c r="H59" s="154">
        <f t="shared" si="20"/>
        <v>4592.8</v>
      </c>
      <c r="I59" s="154">
        <f t="shared" si="20"/>
        <v>4036.6</v>
      </c>
      <c r="J59" s="154">
        <v>4592.8</v>
      </c>
      <c r="K59" s="154">
        <v>4036.6</v>
      </c>
      <c r="L59" s="154">
        <v>0</v>
      </c>
      <c r="M59" s="154">
        <v>0</v>
      </c>
      <c r="N59" s="154">
        <v>0</v>
      </c>
      <c r="O59" s="154">
        <v>0</v>
      </c>
      <c r="P59" s="154">
        <v>0</v>
      </c>
      <c r="Q59" s="154">
        <v>0</v>
      </c>
      <c r="R59" s="155"/>
      <c r="S59" s="156"/>
      <c r="T59" s="12"/>
      <c r="U59" s="12" t="s">
        <v>86</v>
      </c>
      <c r="V59" s="12" t="s">
        <v>87</v>
      </c>
      <c r="W59" s="12" t="s">
        <v>95</v>
      </c>
      <c r="X59" s="12" t="s">
        <v>90</v>
      </c>
      <c r="Y59" s="12" t="s">
        <v>96</v>
      </c>
      <c r="Z59" s="12" t="s">
        <v>92</v>
      </c>
      <c r="AA59" s="2">
        <v>3397700</v>
      </c>
      <c r="AG59" s="14"/>
    </row>
    <row r="60" spans="1:33" ht="12.75">
      <c r="A60" s="150"/>
      <c r="B60" s="151"/>
      <c r="C60" s="152"/>
      <c r="D60" s="152"/>
      <c r="E60" s="151"/>
      <c r="F60" s="145"/>
      <c r="G60" s="153" t="s">
        <v>13</v>
      </c>
      <c r="H60" s="154">
        <f t="shared" si="20"/>
        <v>4836.2</v>
      </c>
      <c r="I60" s="154">
        <f t="shared" si="20"/>
        <v>3396</v>
      </c>
      <c r="J60" s="154">
        <v>4836.2</v>
      </c>
      <c r="K60" s="154">
        <v>3396</v>
      </c>
      <c r="L60" s="154">
        <v>0</v>
      </c>
      <c r="M60" s="154">
        <v>0</v>
      </c>
      <c r="N60" s="154">
        <v>0</v>
      </c>
      <c r="O60" s="154">
        <v>0</v>
      </c>
      <c r="P60" s="154">
        <v>0</v>
      </c>
      <c r="Q60" s="154">
        <v>0</v>
      </c>
      <c r="R60" s="155"/>
      <c r="S60" s="156"/>
      <c r="T60" s="12"/>
      <c r="U60" s="12" t="s">
        <v>86</v>
      </c>
      <c r="V60" s="12" t="s">
        <v>87</v>
      </c>
      <c r="W60" s="12" t="s">
        <v>98</v>
      </c>
      <c r="X60" s="12" t="s">
        <v>101</v>
      </c>
      <c r="Y60" s="12" t="s">
        <v>96</v>
      </c>
      <c r="Z60" s="12" t="s">
        <v>92</v>
      </c>
      <c r="AG60" s="14"/>
    </row>
    <row r="61" spans="1:33" ht="12.75">
      <c r="A61" s="150"/>
      <c r="B61" s="151"/>
      <c r="C61" s="152"/>
      <c r="D61" s="152"/>
      <c r="E61" s="151"/>
      <c r="F61" s="145"/>
      <c r="G61" s="153" t="s">
        <v>15</v>
      </c>
      <c r="H61" s="154">
        <f t="shared" si="20"/>
        <v>5082.8</v>
      </c>
      <c r="I61" s="154">
        <f t="shared" si="20"/>
        <v>3401.6</v>
      </c>
      <c r="J61" s="154">
        <v>5082.8</v>
      </c>
      <c r="K61" s="154">
        <v>3401.6</v>
      </c>
      <c r="L61" s="154">
        <v>0</v>
      </c>
      <c r="M61" s="154">
        <v>0</v>
      </c>
      <c r="N61" s="154">
        <v>0</v>
      </c>
      <c r="O61" s="154">
        <v>0</v>
      </c>
      <c r="P61" s="154">
        <v>0</v>
      </c>
      <c r="Q61" s="154">
        <v>0</v>
      </c>
      <c r="R61" s="155"/>
      <c r="S61" s="156"/>
      <c r="T61" s="12"/>
      <c r="U61" s="12" t="s">
        <v>86</v>
      </c>
      <c r="V61" s="12" t="s">
        <v>87</v>
      </c>
      <c r="W61" s="12" t="s">
        <v>98</v>
      </c>
      <c r="X61" s="12" t="s">
        <v>102</v>
      </c>
      <c r="Y61" s="12" t="s">
        <v>96</v>
      </c>
      <c r="Z61" s="12" t="s">
        <v>92</v>
      </c>
      <c r="AG61" s="14"/>
    </row>
    <row r="62" spans="1:33" ht="12.75">
      <c r="A62" s="150"/>
      <c r="B62" s="151"/>
      <c r="C62" s="152"/>
      <c r="D62" s="152"/>
      <c r="E62" s="151"/>
      <c r="F62" s="145"/>
      <c r="G62" s="153" t="s">
        <v>16</v>
      </c>
      <c r="H62" s="154">
        <f t="shared" si="20"/>
        <v>5331.9</v>
      </c>
      <c r="I62" s="154">
        <f t="shared" si="20"/>
        <v>4609.4</v>
      </c>
      <c r="J62" s="154">
        <v>5331.9</v>
      </c>
      <c r="K62" s="154">
        <v>4609.4</v>
      </c>
      <c r="L62" s="154">
        <v>0</v>
      </c>
      <c r="M62" s="154">
        <v>0</v>
      </c>
      <c r="N62" s="154">
        <v>0</v>
      </c>
      <c r="O62" s="154">
        <v>0</v>
      </c>
      <c r="P62" s="154">
        <v>0</v>
      </c>
      <c r="Q62" s="154">
        <v>0</v>
      </c>
      <c r="R62" s="155"/>
      <c r="S62" s="156"/>
      <c r="T62" s="12"/>
      <c r="U62" s="12" t="s">
        <v>86</v>
      </c>
      <c r="V62" s="12" t="s">
        <v>103</v>
      </c>
      <c r="W62" s="12" t="s">
        <v>104</v>
      </c>
      <c r="X62" s="12" t="s">
        <v>105</v>
      </c>
      <c r="Y62" s="12" t="s">
        <v>96</v>
      </c>
      <c r="Z62" s="12" t="s">
        <v>92</v>
      </c>
      <c r="AG62" s="14"/>
    </row>
    <row r="63" spans="1:33" ht="12.75">
      <c r="A63" s="150"/>
      <c r="B63" s="151"/>
      <c r="C63" s="152" t="s">
        <v>164</v>
      </c>
      <c r="D63" s="152" t="s">
        <v>165</v>
      </c>
      <c r="E63" s="151"/>
      <c r="F63" s="145"/>
      <c r="G63" s="153" t="s">
        <v>62</v>
      </c>
      <c r="H63" s="154">
        <f t="shared" si="20"/>
        <v>7176.3</v>
      </c>
      <c r="I63" s="154">
        <f t="shared" si="20"/>
        <v>5441.38</v>
      </c>
      <c r="J63" s="154">
        <v>7176.3</v>
      </c>
      <c r="K63" s="154">
        <v>5441.38</v>
      </c>
      <c r="L63" s="154">
        <v>0</v>
      </c>
      <c r="M63" s="154">
        <v>0</v>
      </c>
      <c r="N63" s="154">
        <v>0</v>
      </c>
      <c r="O63" s="154">
        <v>0</v>
      </c>
      <c r="P63" s="154">
        <v>0</v>
      </c>
      <c r="Q63" s="154">
        <v>0</v>
      </c>
      <c r="R63" s="155"/>
      <c r="S63" s="156"/>
      <c r="T63" s="7"/>
      <c r="AG63" s="14"/>
    </row>
    <row r="64" spans="1:33" ht="12.75">
      <c r="A64" s="150"/>
      <c r="B64" s="151"/>
      <c r="C64" s="152"/>
      <c r="D64" s="152"/>
      <c r="E64" s="151"/>
      <c r="F64" s="145"/>
      <c r="G64" s="153" t="s">
        <v>111</v>
      </c>
      <c r="H64" s="154">
        <f t="shared" si="20"/>
        <v>7176.3</v>
      </c>
      <c r="I64" s="154">
        <v>5500</v>
      </c>
      <c r="J64" s="154">
        <v>7176.3</v>
      </c>
      <c r="K64" s="154">
        <v>5500</v>
      </c>
      <c r="L64" s="154">
        <v>0</v>
      </c>
      <c r="M64" s="154">
        <v>0</v>
      </c>
      <c r="N64" s="154">
        <v>0</v>
      </c>
      <c r="O64" s="154">
        <v>0</v>
      </c>
      <c r="P64" s="154">
        <v>0</v>
      </c>
      <c r="Q64" s="154">
        <v>0</v>
      </c>
      <c r="R64" s="155"/>
      <c r="S64" s="156"/>
      <c r="T64" s="7"/>
      <c r="AG64" s="14"/>
    </row>
    <row r="65" spans="1:33" ht="12.75">
      <c r="A65" s="150"/>
      <c r="B65" s="151"/>
      <c r="C65" s="152"/>
      <c r="D65" s="152"/>
      <c r="E65" s="151"/>
      <c r="F65" s="145"/>
      <c r="G65" s="153" t="s">
        <v>112</v>
      </c>
      <c r="H65" s="154">
        <f>J65+L65+N65+P65</f>
        <v>7176.3</v>
      </c>
      <c r="I65" s="154">
        <v>5500</v>
      </c>
      <c r="J65" s="154">
        <v>7176.3</v>
      </c>
      <c r="K65" s="154">
        <v>5500</v>
      </c>
      <c r="L65" s="154">
        <v>0</v>
      </c>
      <c r="M65" s="154">
        <v>0</v>
      </c>
      <c r="N65" s="154">
        <v>0</v>
      </c>
      <c r="O65" s="154">
        <v>0</v>
      </c>
      <c r="P65" s="154">
        <v>0</v>
      </c>
      <c r="Q65" s="154">
        <v>0</v>
      </c>
      <c r="R65" s="155"/>
      <c r="S65" s="156"/>
      <c r="T65" s="7"/>
      <c r="AG65" s="14"/>
    </row>
    <row r="66" spans="1:33" ht="12.75">
      <c r="A66" s="150"/>
      <c r="B66" s="151"/>
      <c r="C66" s="152"/>
      <c r="D66" s="152"/>
      <c r="E66" s="151"/>
      <c r="F66" s="145"/>
      <c r="G66" s="153" t="s">
        <v>113</v>
      </c>
      <c r="H66" s="154">
        <f>J66+L66+N66+P66</f>
        <v>7176.3</v>
      </c>
      <c r="I66" s="154">
        <v>5500</v>
      </c>
      <c r="J66" s="154">
        <v>7176.3</v>
      </c>
      <c r="K66" s="154">
        <v>5500</v>
      </c>
      <c r="L66" s="154">
        <v>0</v>
      </c>
      <c r="M66" s="154">
        <v>0</v>
      </c>
      <c r="N66" s="154">
        <v>0</v>
      </c>
      <c r="O66" s="154">
        <v>0</v>
      </c>
      <c r="P66" s="154">
        <v>0</v>
      </c>
      <c r="Q66" s="154">
        <v>0</v>
      </c>
      <c r="R66" s="155"/>
      <c r="S66" s="156"/>
      <c r="T66" s="7"/>
      <c r="AG66" s="14"/>
    </row>
    <row r="67" spans="1:33" ht="12.75">
      <c r="A67" s="150"/>
      <c r="B67" s="151"/>
      <c r="C67" s="152"/>
      <c r="D67" s="152"/>
      <c r="E67" s="151"/>
      <c r="F67" s="145"/>
      <c r="G67" s="153" t="s">
        <v>114</v>
      </c>
      <c r="H67" s="154">
        <f t="shared" si="20"/>
        <v>0</v>
      </c>
      <c r="I67" s="154">
        <f t="shared" si="20"/>
        <v>0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54">
        <v>0</v>
      </c>
      <c r="R67" s="155"/>
      <c r="S67" s="156"/>
      <c r="T67" s="7"/>
      <c r="AG67" s="14"/>
    </row>
    <row r="68" spans="1:33" ht="12.75">
      <c r="A68" s="157"/>
      <c r="B68" s="158"/>
      <c r="C68" s="159"/>
      <c r="D68" s="159"/>
      <c r="E68" s="158"/>
      <c r="F68" s="145"/>
      <c r="G68" s="153" t="s">
        <v>73</v>
      </c>
      <c r="H68" s="154">
        <f t="shared" si="20"/>
        <v>0</v>
      </c>
      <c r="I68" s="154">
        <f t="shared" si="20"/>
        <v>0</v>
      </c>
      <c r="J68" s="154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0</v>
      </c>
      <c r="Q68" s="154">
        <v>0</v>
      </c>
      <c r="R68" s="160"/>
      <c r="S68" s="161"/>
      <c r="T68" s="7"/>
      <c r="AG68" s="14"/>
    </row>
    <row r="69" spans="1:33" ht="12.75">
      <c r="A69" s="142">
        <f>A57+1</f>
        <v>5</v>
      </c>
      <c r="B69" s="143" t="s">
        <v>36</v>
      </c>
      <c r="C69" s="144"/>
      <c r="D69" s="144"/>
      <c r="E69" s="143"/>
      <c r="F69" s="145"/>
      <c r="G69" s="146" t="s">
        <v>10</v>
      </c>
      <c r="H69" s="147">
        <f aca="true" t="shared" si="21" ref="H69:Q69">SUM(H70:H80)</f>
        <v>30304.8</v>
      </c>
      <c r="I69" s="147">
        <f t="shared" si="21"/>
        <v>0</v>
      </c>
      <c r="J69" s="147">
        <f t="shared" si="21"/>
        <v>30304.8</v>
      </c>
      <c r="K69" s="147">
        <f t="shared" si="21"/>
        <v>0</v>
      </c>
      <c r="L69" s="147">
        <f t="shared" si="21"/>
        <v>0</v>
      </c>
      <c r="M69" s="147">
        <f t="shared" si="21"/>
        <v>0</v>
      </c>
      <c r="N69" s="147">
        <f t="shared" si="21"/>
        <v>0</v>
      </c>
      <c r="O69" s="147">
        <f t="shared" si="21"/>
        <v>0</v>
      </c>
      <c r="P69" s="147">
        <f t="shared" si="21"/>
        <v>0</v>
      </c>
      <c r="Q69" s="147">
        <f t="shared" si="21"/>
        <v>0</v>
      </c>
      <c r="R69" s="148" t="s">
        <v>135</v>
      </c>
      <c r="S69" s="149"/>
      <c r="T69" s="7"/>
      <c r="AG69" s="14"/>
    </row>
    <row r="70" spans="1:33" ht="13.5" customHeight="1">
      <c r="A70" s="150"/>
      <c r="B70" s="151"/>
      <c r="C70" s="152"/>
      <c r="D70" s="152"/>
      <c r="E70" s="151"/>
      <c r="F70" s="145" t="s">
        <v>24</v>
      </c>
      <c r="G70" s="153" t="s">
        <v>14</v>
      </c>
      <c r="H70" s="154">
        <f aca="true" t="shared" si="22" ref="H70:I75">J70+L70+N70+P70</f>
        <v>10151.4</v>
      </c>
      <c r="I70" s="154">
        <f t="shared" si="22"/>
        <v>0</v>
      </c>
      <c r="J70" s="154">
        <v>10151.4</v>
      </c>
      <c r="K70" s="154">
        <v>0</v>
      </c>
      <c r="L70" s="154">
        <v>0</v>
      </c>
      <c r="M70" s="154">
        <v>0</v>
      </c>
      <c r="N70" s="154">
        <v>0</v>
      </c>
      <c r="O70" s="154">
        <v>0</v>
      </c>
      <c r="P70" s="154">
        <v>0</v>
      </c>
      <c r="Q70" s="154">
        <v>0</v>
      </c>
      <c r="R70" s="155"/>
      <c r="S70" s="156"/>
      <c r="T70" s="10"/>
      <c r="U70" s="10" t="s">
        <v>74</v>
      </c>
      <c r="V70" s="10" t="s">
        <v>75</v>
      </c>
      <c r="W70" s="10" t="s">
        <v>76</v>
      </c>
      <c r="X70" s="10" t="s">
        <v>77</v>
      </c>
      <c r="Y70" s="10" t="s">
        <v>78</v>
      </c>
      <c r="Z70" s="10" t="s">
        <v>79</v>
      </c>
      <c r="AA70" s="10" t="s">
        <v>80</v>
      </c>
      <c r="AB70" s="10" t="s">
        <v>81</v>
      </c>
      <c r="AC70" s="10" t="s">
        <v>82</v>
      </c>
      <c r="AD70" s="10" t="s">
        <v>83</v>
      </c>
      <c r="AE70" s="10" t="s">
        <v>84</v>
      </c>
      <c r="AF70" s="10" t="s">
        <v>85</v>
      </c>
      <c r="AG70" s="14"/>
    </row>
    <row r="71" spans="1:33" ht="12.75">
      <c r="A71" s="150"/>
      <c r="B71" s="151"/>
      <c r="C71" s="152"/>
      <c r="D71" s="152"/>
      <c r="E71" s="151"/>
      <c r="F71" s="145"/>
      <c r="G71" s="153" t="s">
        <v>12</v>
      </c>
      <c r="H71" s="154">
        <f t="shared" si="22"/>
        <v>10689.4</v>
      </c>
      <c r="I71" s="154">
        <f t="shared" si="22"/>
        <v>0</v>
      </c>
      <c r="J71" s="154">
        <v>10689.4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54">
        <v>0</v>
      </c>
      <c r="Q71" s="154">
        <v>0</v>
      </c>
      <c r="R71" s="155"/>
      <c r="S71" s="156"/>
      <c r="T71" s="12"/>
      <c r="U71" s="12" t="s">
        <v>86</v>
      </c>
      <c r="V71" s="12" t="s">
        <v>87</v>
      </c>
      <c r="W71" s="12" t="s">
        <v>88</v>
      </c>
      <c r="X71" s="12" t="s">
        <v>89</v>
      </c>
      <c r="Y71" s="12" t="s">
        <v>90</v>
      </c>
      <c r="Z71" s="12" t="s">
        <v>91</v>
      </c>
      <c r="AA71" s="12" t="s">
        <v>92</v>
      </c>
      <c r="AB71" s="12" t="s">
        <v>93</v>
      </c>
      <c r="AC71" s="12" t="s">
        <v>94</v>
      </c>
      <c r="AD71" s="13"/>
      <c r="AE71" s="13"/>
      <c r="AF71" s="13"/>
      <c r="AG71" s="14"/>
    </row>
    <row r="72" spans="1:33" ht="12.75">
      <c r="A72" s="150"/>
      <c r="B72" s="151"/>
      <c r="C72" s="152"/>
      <c r="D72" s="152"/>
      <c r="E72" s="151"/>
      <c r="F72" s="145"/>
      <c r="G72" s="153" t="s">
        <v>13</v>
      </c>
      <c r="H72" s="154">
        <f t="shared" si="22"/>
        <v>4732</v>
      </c>
      <c r="I72" s="154">
        <f t="shared" si="22"/>
        <v>0</v>
      </c>
      <c r="J72" s="154">
        <v>4732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54">
        <v>0</v>
      </c>
      <c r="Q72" s="154">
        <v>0</v>
      </c>
      <c r="R72" s="155"/>
      <c r="S72" s="156"/>
      <c r="T72" s="12"/>
      <c r="U72" s="12" t="s">
        <v>86</v>
      </c>
      <c r="V72" s="12" t="s">
        <v>87</v>
      </c>
      <c r="W72" s="12" t="s">
        <v>95</v>
      </c>
      <c r="X72" s="12" t="s">
        <v>89</v>
      </c>
      <c r="Y72" s="12" t="s">
        <v>90</v>
      </c>
      <c r="Z72" s="12" t="s">
        <v>96</v>
      </c>
      <c r="AA72" s="12" t="s">
        <v>92</v>
      </c>
      <c r="AB72" s="12" t="s">
        <v>93</v>
      </c>
      <c r="AC72" s="12" t="s">
        <v>94</v>
      </c>
      <c r="AD72" s="13"/>
      <c r="AE72" s="13"/>
      <c r="AF72" s="13"/>
      <c r="AG72" s="14"/>
    </row>
    <row r="73" spans="1:33" ht="12.75">
      <c r="A73" s="150"/>
      <c r="B73" s="151"/>
      <c r="C73" s="152"/>
      <c r="D73" s="152"/>
      <c r="E73" s="151"/>
      <c r="F73" s="145"/>
      <c r="G73" s="153" t="s">
        <v>15</v>
      </c>
      <c r="H73" s="154">
        <f t="shared" si="22"/>
        <v>4732</v>
      </c>
      <c r="I73" s="154">
        <f t="shared" si="22"/>
        <v>0</v>
      </c>
      <c r="J73" s="154">
        <v>4732</v>
      </c>
      <c r="K73" s="154">
        <v>0</v>
      </c>
      <c r="L73" s="154">
        <v>0</v>
      </c>
      <c r="M73" s="154">
        <v>0</v>
      </c>
      <c r="N73" s="154">
        <v>0</v>
      </c>
      <c r="O73" s="154">
        <v>0</v>
      </c>
      <c r="P73" s="154">
        <v>0</v>
      </c>
      <c r="Q73" s="154">
        <v>0</v>
      </c>
      <c r="R73" s="155"/>
      <c r="S73" s="156"/>
      <c r="T73" s="12"/>
      <c r="U73" s="12" t="s">
        <v>86</v>
      </c>
      <c r="V73" s="12" t="s">
        <v>87</v>
      </c>
      <c r="W73" s="12" t="s">
        <v>95</v>
      </c>
      <c r="X73" s="12" t="s">
        <v>89</v>
      </c>
      <c r="Y73" s="12" t="s">
        <v>97</v>
      </c>
      <c r="Z73" s="12" t="s">
        <v>96</v>
      </c>
      <c r="AA73" s="12" t="s">
        <v>92</v>
      </c>
      <c r="AB73" s="12" t="s">
        <v>93</v>
      </c>
      <c r="AC73" s="12" t="s">
        <v>94</v>
      </c>
      <c r="AD73" s="13"/>
      <c r="AE73" s="13"/>
      <c r="AF73" s="13"/>
      <c r="AG73" s="14"/>
    </row>
    <row r="74" spans="1:33" ht="12.75">
      <c r="A74" s="150"/>
      <c r="B74" s="151"/>
      <c r="C74" s="152"/>
      <c r="D74" s="152"/>
      <c r="E74" s="151"/>
      <c r="F74" s="145"/>
      <c r="G74" s="153" t="s">
        <v>16</v>
      </c>
      <c r="H74" s="154">
        <f t="shared" si="22"/>
        <v>0</v>
      </c>
      <c r="I74" s="154">
        <f t="shared" si="22"/>
        <v>0</v>
      </c>
      <c r="J74" s="154">
        <v>0</v>
      </c>
      <c r="K74" s="154">
        <v>0</v>
      </c>
      <c r="L74" s="154">
        <v>0</v>
      </c>
      <c r="M74" s="154">
        <v>0</v>
      </c>
      <c r="N74" s="154">
        <v>0</v>
      </c>
      <c r="O74" s="154">
        <v>0</v>
      </c>
      <c r="P74" s="154">
        <v>0</v>
      </c>
      <c r="Q74" s="154">
        <v>0</v>
      </c>
      <c r="R74" s="155"/>
      <c r="S74" s="156"/>
      <c r="T74" s="12"/>
      <c r="U74" s="12" t="s">
        <v>86</v>
      </c>
      <c r="V74" s="12" t="s">
        <v>87</v>
      </c>
      <c r="W74" s="12" t="s">
        <v>98</v>
      </c>
      <c r="X74" s="12" t="s">
        <v>89</v>
      </c>
      <c r="Y74" s="12" t="s">
        <v>90</v>
      </c>
      <c r="Z74" s="12" t="s">
        <v>96</v>
      </c>
      <c r="AA74" s="12" t="s">
        <v>92</v>
      </c>
      <c r="AB74" s="12" t="s">
        <v>93</v>
      </c>
      <c r="AC74" s="12" t="s">
        <v>94</v>
      </c>
      <c r="AD74" s="13"/>
      <c r="AE74" s="13"/>
      <c r="AF74" s="13"/>
      <c r="AG74" s="14"/>
    </row>
    <row r="75" spans="1:33" ht="12.75">
      <c r="A75" s="150"/>
      <c r="B75" s="151"/>
      <c r="C75" s="152"/>
      <c r="D75" s="152"/>
      <c r="E75" s="151"/>
      <c r="F75" s="145"/>
      <c r="G75" s="153" t="s">
        <v>62</v>
      </c>
      <c r="H75" s="154">
        <f t="shared" si="22"/>
        <v>0</v>
      </c>
      <c r="I75" s="154">
        <f t="shared" si="22"/>
        <v>0</v>
      </c>
      <c r="J75" s="154">
        <v>0</v>
      </c>
      <c r="K75" s="154">
        <v>0</v>
      </c>
      <c r="L75" s="154">
        <v>0</v>
      </c>
      <c r="M75" s="154">
        <v>0</v>
      </c>
      <c r="N75" s="154">
        <v>0</v>
      </c>
      <c r="O75" s="154">
        <v>0</v>
      </c>
      <c r="P75" s="154">
        <v>0</v>
      </c>
      <c r="Q75" s="154">
        <v>0</v>
      </c>
      <c r="R75" s="155"/>
      <c r="S75" s="156"/>
      <c r="T75" s="7"/>
      <c r="AG75" s="14"/>
    </row>
    <row r="76" spans="1:33" ht="12.75">
      <c r="A76" s="150"/>
      <c r="B76" s="151"/>
      <c r="C76" s="152"/>
      <c r="D76" s="152"/>
      <c r="E76" s="151"/>
      <c r="F76" s="145"/>
      <c r="G76" s="153" t="s">
        <v>111</v>
      </c>
      <c r="H76" s="154">
        <f aca="true" t="shared" si="23" ref="H76:I80">J76+L76+N76+P76</f>
        <v>0</v>
      </c>
      <c r="I76" s="154">
        <f t="shared" si="23"/>
        <v>0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54">
        <v>0</v>
      </c>
      <c r="Q76" s="154">
        <v>0</v>
      </c>
      <c r="R76" s="155"/>
      <c r="S76" s="156"/>
      <c r="T76" s="7"/>
      <c r="AG76" s="14"/>
    </row>
    <row r="77" spans="1:33" ht="12.75">
      <c r="A77" s="150"/>
      <c r="B77" s="151"/>
      <c r="C77" s="152"/>
      <c r="D77" s="152"/>
      <c r="E77" s="151"/>
      <c r="F77" s="145"/>
      <c r="G77" s="153" t="s">
        <v>112</v>
      </c>
      <c r="H77" s="154">
        <f t="shared" si="23"/>
        <v>0</v>
      </c>
      <c r="I77" s="154">
        <f t="shared" si="23"/>
        <v>0</v>
      </c>
      <c r="J77" s="154">
        <v>0</v>
      </c>
      <c r="K77" s="154">
        <v>0</v>
      </c>
      <c r="L77" s="154">
        <v>0</v>
      </c>
      <c r="M77" s="154">
        <v>0</v>
      </c>
      <c r="N77" s="154">
        <v>0</v>
      </c>
      <c r="O77" s="154">
        <v>0</v>
      </c>
      <c r="P77" s="154">
        <v>0</v>
      </c>
      <c r="Q77" s="154">
        <v>0</v>
      </c>
      <c r="R77" s="155"/>
      <c r="S77" s="156"/>
      <c r="T77" s="7"/>
      <c r="AG77" s="14"/>
    </row>
    <row r="78" spans="1:33" ht="12.75">
      <c r="A78" s="150"/>
      <c r="B78" s="151"/>
      <c r="C78" s="152"/>
      <c r="D78" s="152"/>
      <c r="E78" s="151"/>
      <c r="F78" s="145"/>
      <c r="G78" s="153" t="s">
        <v>113</v>
      </c>
      <c r="H78" s="154">
        <f t="shared" si="23"/>
        <v>0</v>
      </c>
      <c r="I78" s="154">
        <f t="shared" si="23"/>
        <v>0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54">
        <v>0</v>
      </c>
      <c r="Q78" s="154">
        <v>0</v>
      </c>
      <c r="R78" s="155"/>
      <c r="S78" s="156"/>
      <c r="T78" s="7"/>
      <c r="AG78" s="14"/>
    </row>
    <row r="79" spans="1:33" ht="12.75">
      <c r="A79" s="150"/>
      <c r="B79" s="151"/>
      <c r="C79" s="152"/>
      <c r="D79" s="152"/>
      <c r="E79" s="151"/>
      <c r="F79" s="145"/>
      <c r="G79" s="153" t="s">
        <v>114</v>
      </c>
      <c r="H79" s="154">
        <f t="shared" si="23"/>
        <v>0</v>
      </c>
      <c r="I79" s="154">
        <f t="shared" si="23"/>
        <v>0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54">
        <v>0</v>
      </c>
      <c r="Q79" s="154">
        <v>0</v>
      </c>
      <c r="R79" s="155"/>
      <c r="S79" s="156"/>
      <c r="T79" s="7"/>
      <c r="AG79" s="14"/>
    </row>
    <row r="80" spans="1:33" ht="12.75">
      <c r="A80" s="157"/>
      <c r="B80" s="158"/>
      <c r="C80" s="159"/>
      <c r="D80" s="159"/>
      <c r="E80" s="158"/>
      <c r="F80" s="145"/>
      <c r="G80" s="153" t="s">
        <v>73</v>
      </c>
      <c r="H80" s="154">
        <f t="shared" si="23"/>
        <v>0</v>
      </c>
      <c r="I80" s="154">
        <f t="shared" si="23"/>
        <v>0</v>
      </c>
      <c r="J80" s="154">
        <v>0</v>
      </c>
      <c r="K80" s="154">
        <v>0</v>
      </c>
      <c r="L80" s="154">
        <v>0</v>
      </c>
      <c r="M80" s="154">
        <v>0</v>
      </c>
      <c r="N80" s="154">
        <v>0</v>
      </c>
      <c r="O80" s="154">
        <v>0</v>
      </c>
      <c r="P80" s="154">
        <v>0</v>
      </c>
      <c r="Q80" s="154">
        <v>0</v>
      </c>
      <c r="R80" s="160"/>
      <c r="S80" s="161"/>
      <c r="T80" s="7"/>
      <c r="AG80" s="14"/>
    </row>
    <row r="81" spans="1:33" ht="12.75">
      <c r="A81" s="142">
        <f>A69+1</f>
        <v>6</v>
      </c>
      <c r="B81" s="143" t="s">
        <v>25</v>
      </c>
      <c r="C81" s="144"/>
      <c r="D81" s="144"/>
      <c r="E81" s="143" t="s">
        <v>51</v>
      </c>
      <c r="F81" s="145"/>
      <c r="G81" s="146" t="s">
        <v>10</v>
      </c>
      <c r="H81" s="147">
        <f aca="true" t="shared" si="24" ref="H81:Q81">SUM(H82:H92)</f>
        <v>10077.2</v>
      </c>
      <c r="I81" s="147">
        <f t="shared" si="24"/>
        <v>6620.4</v>
      </c>
      <c r="J81" s="147">
        <f t="shared" si="24"/>
        <v>10077.2</v>
      </c>
      <c r="K81" s="147">
        <f t="shared" si="24"/>
        <v>6620.4</v>
      </c>
      <c r="L81" s="147">
        <f t="shared" si="24"/>
        <v>0</v>
      </c>
      <c r="M81" s="147">
        <f t="shared" si="24"/>
        <v>0</v>
      </c>
      <c r="N81" s="147">
        <f t="shared" si="24"/>
        <v>0</v>
      </c>
      <c r="O81" s="147">
        <f t="shared" si="24"/>
        <v>0</v>
      </c>
      <c r="P81" s="147">
        <f t="shared" si="24"/>
        <v>0</v>
      </c>
      <c r="Q81" s="147">
        <f t="shared" si="24"/>
        <v>0</v>
      </c>
      <c r="R81" s="148" t="s">
        <v>135</v>
      </c>
      <c r="S81" s="149"/>
      <c r="T81" s="7"/>
      <c r="AG81" s="14"/>
    </row>
    <row r="82" spans="1:33" ht="12.75" customHeight="1">
      <c r="A82" s="150"/>
      <c r="B82" s="151"/>
      <c r="C82" s="152"/>
      <c r="D82" s="152"/>
      <c r="E82" s="151"/>
      <c r="F82" s="145" t="s">
        <v>19</v>
      </c>
      <c r="G82" s="153" t="s">
        <v>14</v>
      </c>
      <c r="H82" s="154">
        <f aca="true" t="shared" si="25" ref="H82:I87">J82+L82+N82+P82</f>
        <v>1234.8</v>
      </c>
      <c r="I82" s="154">
        <f t="shared" si="25"/>
        <v>774</v>
      </c>
      <c r="J82" s="154">
        <v>1234.8</v>
      </c>
      <c r="K82" s="154">
        <v>774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54">
        <v>0</v>
      </c>
      <c r="R82" s="155"/>
      <c r="S82" s="156"/>
      <c r="T82" s="10"/>
      <c r="U82" s="10" t="s">
        <v>74</v>
      </c>
      <c r="V82" s="10" t="s">
        <v>75</v>
      </c>
      <c r="W82" s="10" t="s">
        <v>76</v>
      </c>
      <c r="X82" s="10" t="s">
        <v>77</v>
      </c>
      <c r="Y82" s="10" t="s">
        <v>78</v>
      </c>
      <c r="Z82" s="10" t="s">
        <v>79</v>
      </c>
      <c r="AA82" s="10" t="s">
        <v>80</v>
      </c>
      <c r="AB82" s="10" t="s">
        <v>81</v>
      </c>
      <c r="AC82" s="10" t="s">
        <v>82</v>
      </c>
      <c r="AD82" s="10" t="s">
        <v>83</v>
      </c>
      <c r="AE82" s="10" t="s">
        <v>84</v>
      </c>
      <c r="AF82" s="10" t="s">
        <v>85</v>
      </c>
      <c r="AG82" s="14"/>
    </row>
    <row r="83" spans="1:33" ht="12.75">
      <c r="A83" s="150"/>
      <c r="B83" s="151"/>
      <c r="C83" s="152"/>
      <c r="D83" s="152"/>
      <c r="E83" s="151"/>
      <c r="F83" s="145"/>
      <c r="G83" s="153" t="s">
        <v>12</v>
      </c>
      <c r="H83" s="154">
        <f t="shared" si="25"/>
        <v>3000.3</v>
      </c>
      <c r="I83" s="154">
        <f t="shared" si="25"/>
        <v>1185.1</v>
      </c>
      <c r="J83" s="154">
        <v>3000.3</v>
      </c>
      <c r="K83" s="154">
        <v>1185.1</v>
      </c>
      <c r="L83" s="154">
        <v>0</v>
      </c>
      <c r="M83" s="154">
        <v>0</v>
      </c>
      <c r="N83" s="154">
        <v>0</v>
      </c>
      <c r="O83" s="154">
        <v>0</v>
      </c>
      <c r="P83" s="154">
        <v>0</v>
      </c>
      <c r="Q83" s="154">
        <v>0</v>
      </c>
      <c r="R83" s="155"/>
      <c r="S83" s="156"/>
      <c r="T83" s="12"/>
      <c r="U83" s="12" t="s">
        <v>86</v>
      </c>
      <c r="V83" s="12" t="s">
        <v>87</v>
      </c>
      <c r="W83" s="12" t="s">
        <v>88</v>
      </c>
      <c r="X83" s="12" t="s">
        <v>89</v>
      </c>
      <c r="Y83" s="12" t="s">
        <v>90</v>
      </c>
      <c r="Z83" s="12" t="s">
        <v>91</v>
      </c>
      <c r="AA83" s="12" t="s">
        <v>92</v>
      </c>
      <c r="AB83" s="12" t="s">
        <v>93</v>
      </c>
      <c r="AC83" s="12" t="s">
        <v>94</v>
      </c>
      <c r="AD83" s="13"/>
      <c r="AE83" s="13"/>
      <c r="AF83" s="13"/>
      <c r="AG83" s="14"/>
    </row>
    <row r="84" spans="1:33" ht="12.75">
      <c r="A84" s="150"/>
      <c r="B84" s="151"/>
      <c r="C84" s="152"/>
      <c r="D84" s="152"/>
      <c r="E84" s="151"/>
      <c r="F84" s="145"/>
      <c r="G84" s="153" t="s">
        <v>13</v>
      </c>
      <c r="H84" s="154">
        <f t="shared" si="25"/>
        <v>3000.3</v>
      </c>
      <c r="I84" s="154">
        <f t="shared" si="25"/>
        <v>2671.3</v>
      </c>
      <c r="J84" s="154">
        <v>3000.3</v>
      </c>
      <c r="K84" s="154">
        <f>2841.8-170.5</f>
        <v>2671.3</v>
      </c>
      <c r="L84" s="154">
        <v>0</v>
      </c>
      <c r="M84" s="154">
        <v>0</v>
      </c>
      <c r="N84" s="154">
        <v>0</v>
      </c>
      <c r="O84" s="154">
        <v>0</v>
      </c>
      <c r="P84" s="154">
        <v>0</v>
      </c>
      <c r="Q84" s="154">
        <v>0</v>
      </c>
      <c r="R84" s="155"/>
      <c r="S84" s="156"/>
      <c r="T84" s="12"/>
      <c r="U84" s="12" t="s">
        <v>86</v>
      </c>
      <c r="V84" s="12" t="s">
        <v>87</v>
      </c>
      <c r="W84" s="12" t="s">
        <v>95</v>
      </c>
      <c r="X84" s="12" t="s">
        <v>89</v>
      </c>
      <c r="Y84" s="12" t="s">
        <v>90</v>
      </c>
      <c r="Z84" s="12" t="s">
        <v>96</v>
      </c>
      <c r="AA84" s="12" t="s">
        <v>92</v>
      </c>
      <c r="AB84" s="12" t="s">
        <v>93</v>
      </c>
      <c r="AC84" s="12" t="s">
        <v>94</v>
      </c>
      <c r="AD84" s="13">
        <f>1990000+10000</f>
        <v>2000000</v>
      </c>
      <c r="AE84" s="13">
        <v>2800000</v>
      </c>
      <c r="AF84" s="13">
        <v>2800000</v>
      </c>
      <c r="AG84" s="21">
        <f>1990000</f>
        <v>1990000</v>
      </c>
    </row>
    <row r="85" spans="1:33" ht="12.75">
      <c r="A85" s="150"/>
      <c r="B85" s="151"/>
      <c r="C85" s="152"/>
      <c r="D85" s="152"/>
      <c r="E85" s="151"/>
      <c r="F85" s="145"/>
      <c r="G85" s="153" t="s">
        <v>15</v>
      </c>
      <c r="H85" s="154">
        <f t="shared" si="25"/>
        <v>2841.8</v>
      </c>
      <c r="I85" s="154">
        <f t="shared" si="25"/>
        <v>1990</v>
      </c>
      <c r="J85" s="154">
        <v>2841.8</v>
      </c>
      <c r="K85" s="154">
        <v>1990</v>
      </c>
      <c r="L85" s="154">
        <v>0</v>
      </c>
      <c r="M85" s="154">
        <v>0</v>
      </c>
      <c r="N85" s="154">
        <v>0</v>
      </c>
      <c r="O85" s="154">
        <v>0</v>
      </c>
      <c r="P85" s="154">
        <v>0</v>
      </c>
      <c r="Q85" s="154">
        <v>0</v>
      </c>
      <c r="R85" s="155"/>
      <c r="S85" s="156"/>
      <c r="T85" s="12"/>
      <c r="U85" s="12" t="s">
        <v>86</v>
      </c>
      <c r="V85" s="12" t="s">
        <v>87</v>
      </c>
      <c r="W85" s="12" t="s">
        <v>95</v>
      </c>
      <c r="X85" s="12" t="s">
        <v>89</v>
      </c>
      <c r="Y85" s="12" t="s">
        <v>97</v>
      </c>
      <c r="Z85" s="12" t="s">
        <v>96</v>
      </c>
      <c r="AA85" s="12" t="s">
        <v>92</v>
      </c>
      <c r="AB85" s="12" t="s">
        <v>93</v>
      </c>
      <c r="AC85" s="12" t="s">
        <v>94</v>
      </c>
      <c r="AD85" s="13"/>
      <c r="AE85" s="13"/>
      <c r="AF85" s="13"/>
      <c r="AG85" s="14"/>
    </row>
    <row r="86" spans="1:33" ht="12.75">
      <c r="A86" s="150"/>
      <c r="B86" s="151"/>
      <c r="C86" s="152"/>
      <c r="D86" s="152"/>
      <c r="E86" s="151"/>
      <c r="F86" s="145"/>
      <c r="G86" s="153" t="s">
        <v>16</v>
      </c>
      <c r="H86" s="154">
        <f t="shared" si="25"/>
        <v>0</v>
      </c>
      <c r="I86" s="154">
        <f t="shared" si="25"/>
        <v>0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54">
        <v>0</v>
      </c>
      <c r="Q86" s="154">
        <v>0</v>
      </c>
      <c r="R86" s="155"/>
      <c r="S86" s="156"/>
      <c r="T86" s="12"/>
      <c r="U86" s="12" t="s">
        <v>86</v>
      </c>
      <c r="V86" s="12" t="s">
        <v>87</v>
      </c>
      <c r="W86" s="12" t="s">
        <v>98</v>
      </c>
      <c r="X86" s="12" t="s">
        <v>89</v>
      </c>
      <c r="Y86" s="12" t="s">
        <v>90</v>
      </c>
      <c r="Z86" s="12" t="s">
        <v>96</v>
      </c>
      <c r="AA86" s="12" t="s">
        <v>92</v>
      </c>
      <c r="AB86" s="12" t="s">
        <v>93</v>
      </c>
      <c r="AC86" s="12" t="s">
        <v>94</v>
      </c>
      <c r="AD86" s="13"/>
      <c r="AE86" s="13"/>
      <c r="AF86" s="13"/>
      <c r="AG86" s="14"/>
    </row>
    <row r="87" spans="1:33" ht="12.75">
      <c r="A87" s="150"/>
      <c r="B87" s="151"/>
      <c r="C87" s="152" t="s">
        <v>170</v>
      </c>
      <c r="D87" s="152" t="s">
        <v>168</v>
      </c>
      <c r="E87" s="151"/>
      <c r="F87" s="145"/>
      <c r="G87" s="153" t="s">
        <v>62</v>
      </c>
      <c r="H87" s="154">
        <f t="shared" si="25"/>
        <v>0</v>
      </c>
      <c r="I87" s="154">
        <f t="shared" si="25"/>
        <v>0</v>
      </c>
      <c r="J87" s="154">
        <f aca="true" t="shared" si="26" ref="J87:J92">J86</f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54">
        <v>0</v>
      </c>
      <c r="Q87" s="154">
        <v>0</v>
      </c>
      <c r="R87" s="155"/>
      <c r="S87" s="156"/>
      <c r="T87" s="7"/>
      <c r="AG87" s="14"/>
    </row>
    <row r="88" spans="1:33" ht="12.75">
      <c r="A88" s="150"/>
      <c r="B88" s="151"/>
      <c r="C88" s="152"/>
      <c r="D88" s="152"/>
      <c r="E88" s="151"/>
      <c r="F88" s="145"/>
      <c r="G88" s="153" t="s">
        <v>111</v>
      </c>
      <c r="H88" s="154">
        <f aca="true" t="shared" si="27" ref="H88:I92">J88+L88+N88+P88</f>
        <v>0</v>
      </c>
      <c r="I88" s="154">
        <f t="shared" si="27"/>
        <v>0</v>
      </c>
      <c r="J88" s="154">
        <f t="shared" si="26"/>
        <v>0</v>
      </c>
      <c r="K88" s="154">
        <v>0</v>
      </c>
      <c r="L88" s="154">
        <v>0</v>
      </c>
      <c r="M88" s="154">
        <v>0</v>
      </c>
      <c r="N88" s="154">
        <v>0</v>
      </c>
      <c r="O88" s="154">
        <v>0</v>
      </c>
      <c r="P88" s="154">
        <v>0</v>
      </c>
      <c r="Q88" s="154">
        <v>0</v>
      </c>
      <c r="R88" s="155"/>
      <c r="S88" s="156"/>
      <c r="T88" s="7"/>
      <c r="AG88" s="14"/>
    </row>
    <row r="89" spans="1:33" ht="12.75">
      <c r="A89" s="150"/>
      <c r="B89" s="151"/>
      <c r="C89" s="152"/>
      <c r="D89" s="152"/>
      <c r="E89" s="151"/>
      <c r="F89" s="145"/>
      <c r="G89" s="153" t="s">
        <v>112</v>
      </c>
      <c r="H89" s="154">
        <f t="shared" si="27"/>
        <v>0</v>
      </c>
      <c r="I89" s="154">
        <f t="shared" si="27"/>
        <v>0</v>
      </c>
      <c r="J89" s="154">
        <f t="shared" si="26"/>
        <v>0</v>
      </c>
      <c r="K89" s="154">
        <v>0</v>
      </c>
      <c r="L89" s="154">
        <v>0</v>
      </c>
      <c r="M89" s="154">
        <v>0</v>
      </c>
      <c r="N89" s="154">
        <v>0</v>
      </c>
      <c r="O89" s="154">
        <v>0</v>
      </c>
      <c r="P89" s="154">
        <v>0</v>
      </c>
      <c r="Q89" s="154">
        <v>0</v>
      </c>
      <c r="R89" s="155"/>
      <c r="S89" s="156"/>
      <c r="T89" s="7"/>
      <c r="AG89" s="14"/>
    </row>
    <row r="90" spans="1:33" ht="12.75">
      <c r="A90" s="150"/>
      <c r="B90" s="151"/>
      <c r="C90" s="152"/>
      <c r="D90" s="152"/>
      <c r="E90" s="151"/>
      <c r="F90" s="145"/>
      <c r="G90" s="153" t="s">
        <v>113</v>
      </c>
      <c r="H90" s="154">
        <f t="shared" si="27"/>
        <v>0</v>
      </c>
      <c r="I90" s="154">
        <f t="shared" si="27"/>
        <v>0</v>
      </c>
      <c r="J90" s="154">
        <f t="shared" si="26"/>
        <v>0</v>
      </c>
      <c r="K90" s="154">
        <v>0</v>
      </c>
      <c r="L90" s="154">
        <v>0</v>
      </c>
      <c r="M90" s="154">
        <v>0</v>
      </c>
      <c r="N90" s="154">
        <v>0</v>
      </c>
      <c r="O90" s="154">
        <v>0</v>
      </c>
      <c r="P90" s="154">
        <v>0</v>
      </c>
      <c r="Q90" s="154">
        <v>0</v>
      </c>
      <c r="R90" s="155"/>
      <c r="S90" s="156"/>
      <c r="T90" s="7"/>
      <c r="AG90" s="14"/>
    </row>
    <row r="91" spans="1:33" ht="12.75">
      <c r="A91" s="150"/>
      <c r="B91" s="151"/>
      <c r="C91" s="152"/>
      <c r="D91" s="152"/>
      <c r="E91" s="151"/>
      <c r="F91" s="145"/>
      <c r="G91" s="153" t="s">
        <v>114</v>
      </c>
      <c r="H91" s="154">
        <f t="shared" si="27"/>
        <v>0</v>
      </c>
      <c r="I91" s="154">
        <f t="shared" si="27"/>
        <v>0</v>
      </c>
      <c r="J91" s="154">
        <f t="shared" si="26"/>
        <v>0</v>
      </c>
      <c r="K91" s="154">
        <v>0</v>
      </c>
      <c r="L91" s="154">
        <v>0</v>
      </c>
      <c r="M91" s="154">
        <v>0</v>
      </c>
      <c r="N91" s="154">
        <v>0</v>
      </c>
      <c r="O91" s="154">
        <v>0</v>
      </c>
      <c r="P91" s="154">
        <v>0</v>
      </c>
      <c r="Q91" s="154">
        <v>0</v>
      </c>
      <c r="R91" s="155"/>
      <c r="S91" s="156"/>
      <c r="T91" s="7"/>
      <c r="AG91" s="14"/>
    </row>
    <row r="92" spans="1:33" ht="12.75">
      <c r="A92" s="157"/>
      <c r="B92" s="158"/>
      <c r="C92" s="159"/>
      <c r="D92" s="159"/>
      <c r="E92" s="158"/>
      <c r="F92" s="145"/>
      <c r="G92" s="153" t="s">
        <v>73</v>
      </c>
      <c r="H92" s="154">
        <f t="shared" si="27"/>
        <v>0</v>
      </c>
      <c r="I92" s="154">
        <f t="shared" si="27"/>
        <v>0</v>
      </c>
      <c r="J92" s="154">
        <f t="shared" si="26"/>
        <v>0</v>
      </c>
      <c r="K92" s="154">
        <v>0</v>
      </c>
      <c r="L92" s="154">
        <v>0</v>
      </c>
      <c r="M92" s="154">
        <v>0</v>
      </c>
      <c r="N92" s="154">
        <v>0</v>
      </c>
      <c r="O92" s="154">
        <v>0</v>
      </c>
      <c r="P92" s="154">
        <v>0</v>
      </c>
      <c r="Q92" s="154">
        <v>0</v>
      </c>
      <c r="R92" s="160"/>
      <c r="S92" s="161"/>
      <c r="T92" s="7"/>
      <c r="AG92" s="14"/>
    </row>
    <row r="93" spans="1:33" ht="12.75">
      <c r="A93" s="142">
        <f>A81+1</f>
        <v>7</v>
      </c>
      <c r="B93" s="143" t="s">
        <v>48</v>
      </c>
      <c r="C93" s="144"/>
      <c r="D93" s="144"/>
      <c r="E93" s="143" t="s">
        <v>51</v>
      </c>
      <c r="F93" s="145"/>
      <c r="G93" s="146" t="s">
        <v>10</v>
      </c>
      <c r="H93" s="147">
        <f aca="true" t="shared" si="28" ref="H93:Q93">SUM(H94:H104)</f>
        <v>19814</v>
      </c>
      <c r="I93" s="147">
        <f t="shared" si="28"/>
        <v>6318.3</v>
      </c>
      <c r="J93" s="147">
        <f t="shared" si="28"/>
        <v>19814</v>
      </c>
      <c r="K93" s="147">
        <f t="shared" si="28"/>
        <v>6318.3</v>
      </c>
      <c r="L93" s="147">
        <f t="shared" si="28"/>
        <v>0</v>
      </c>
      <c r="M93" s="147">
        <f t="shared" si="28"/>
        <v>0</v>
      </c>
      <c r="N93" s="147">
        <f t="shared" si="28"/>
        <v>0</v>
      </c>
      <c r="O93" s="147">
        <f t="shared" si="28"/>
        <v>0</v>
      </c>
      <c r="P93" s="147">
        <f t="shared" si="28"/>
        <v>0</v>
      </c>
      <c r="Q93" s="147">
        <f t="shared" si="28"/>
        <v>0</v>
      </c>
      <c r="R93" s="148" t="s">
        <v>135</v>
      </c>
      <c r="S93" s="149"/>
      <c r="T93" s="7"/>
      <c r="AG93" s="14"/>
    </row>
    <row r="94" spans="1:33" ht="13.5" customHeight="1">
      <c r="A94" s="150"/>
      <c r="B94" s="151"/>
      <c r="C94" s="152"/>
      <c r="D94" s="152"/>
      <c r="E94" s="151"/>
      <c r="F94" s="145" t="s">
        <v>28</v>
      </c>
      <c r="G94" s="153" t="s">
        <v>14</v>
      </c>
      <c r="H94" s="154">
        <f aca="true" t="shared" si="29" ref="H94:I99">J94+L94+N94+P94</f>
        <v>2500</v>
      </c>
      <c r="I94" s="154">
        <f t="shared" si="29"/>
        <v>1284.4</v>
      </c>
      <c r="J94" s="154">
        <v>2500</v>
      </c>
      <c r="K94" s="154">
        <v>1284.4</v>
      </c>
      <c r="L94" s="154">
        <v>0</v>
      </c>
      <c r="M94" s="154">
        <v>0</v>
      </c>
      <c r="N94" s="154">
        <v>0</v>
      </c>
      <c r="O94" s="154">
        <v>0</v>
      </c>
      <c r="P94" s="154">
        <v>0</v>
      </c>
      <c r="Q94" s="154">
        <v>0</v>
      </c>
      <c r="R94" s="155"/>
      <c r="S94" s="156"/>
      <c r="T94" s="10"/>
      <c r="U94" s="10" t="s">
        <v>74</v>
      </c>
      <c r="V94" s="10" t="s">
        <v>75</v>
      </c>
      <c r="W94" s="10" t="s">
        <v>76</v>
      </c>
      <c r="X94" s="10" t="s">
        <v>77</v>
      </c>
      <c r="Y94" s="10" t="s">
        <v>78</v>
      </c>
      <c r="Z94" s="10" t="s">
        <v>79</v>
      </c>
      <c r="AA94" s="10" t="s">
        <v>80</v>
      </c>
      <c r="AB94" s="10" t="s">
        <v>81</v>
      </c>
      <c r="AC94" s="10" t="s">
        <v>82</v>
      </c>
      <c r="AD94" s="10" t="s">
        <v>83</v>
      </c>
      <c r="AE94" s="10" t="s">
        <v>84</v>
      </c>
      <c r="AF94" s="10" t="s">
        <v>85</v>
      </c>
      <c r="AG94" s="14"/>
    </row>
    <row r="95" spans="1:33" ht="12.75">
      <c r="A95" s="150"/>
      <c r="B95" s="151"/>
      <c r="C95" s="152"/>
      <c r="D95" s="152"/>
      <c r="E95" s="151"/>
      <c r="F95" s="145"/>
      <c r="G95" s="153" t="s">
        <v>12</v>
      </c>
      <c r="H95" s="154">
        <f t="shared" si="29"/>
        <v>2632.5</v>
      </c>
      <c r="I95" s="154">
        <f t="shared" si="29"/>
        <v>0</v>
      </c>
      <c r="J95" s="154">
        <v>2632.5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54">
        <v>0</v>
      </c>
      <c r="Q95" s="154">
        <v>0</v>
      </c>
      <c r="R95" s="155"/>
      <c r="S95" s="156"/>
      <c r="T95" s="12"/>
      <c r="U95" s="12" t="s">
        <v>86</v>
      </c>
      <c r="V95" s="12" t="s">
        <v>87</v>
      </c>
      <c r="W95" s="12" t="s">
        <v>88</v>
      </c>
      <c r="X95" s="12" t="s">
        <v>89</v>
      </c>
      <c r="Y95" s="12" t="s">
        <v>90</v>
      </c>
      <c r="Z95" s="12" t="s">
        <v>91</v>
      </c>
      <c r="AA95" s="12" t="s">
        <v>92</v>
      </c>
      <c r="AB95" s="12" t="s">
        <v>93</v>
      </c>
      <c r="AC95" s="12" t="s">
        <v>94</v>
      </c>
      <c r="AD95" s="13"/>
      <c r="AE95" s="13"/>
      <c r="AF95" s="13"/>
      <c r="AG95" s="14"/>
    </row>
    <row r="96" spans="1:33" ht="12.75">
      <c r="A96" s="150"/>
      <c r="B96" s="151"/>
      <c r="C96" s="152"/>
      <c r="D96" s="152"/>
      <c r="E96" s="151"/>
      <c r="F96" s="145"/>
      <c r="G96" s="153" t="s">
        <v>13</v>
      </c>
      <c r="H96" s="154">
        <f t="shared" si="29"/>
        <v>3657.8</v>
      </c>
      <c r="I96" s="154">
        <f t="shared" si="29"/>
        <v>3168.7000000000003</v>
      </c>
      <c r="J96" s="154">
        <v>3657.8</v>
      </c>
      <c r="K96" s="154">
        <f>3657.8-180-63-249.1+3</f>
        <v>3168.7000000000003</v>
      </c>
      <c r="L96" s="154">
        <v>0</v>
      </c>
      <c r="M96" s="154">
        <v>0</v>
      </c>
      <c r="N96" s="154">
        <v>0</v>
      </c>
      <c r="O96" s="154">
        <v>0</v>
      </c>
      <c r="P96" s="154">
        <v>0</v>
      </c>
      <c r="Q96" s="154">
        <v>0</v>
      </c>
      <c r="R96" s="155"/>
      <c r="S96" s="156"/>
      <c r="T96" s="12"/>
      <c r="U96" s="12" t="s">
        <v>86</v>
      </c>
      <c r="V96" s="12" t="s">
        <v>87</v>
      </c>
      <c r="W96" s="12" t="s">
        <v>95</v>
      </c>
      <c r="X96" s="12" t="s">
        <v>89</v>
      </c>
      <c r="Y96" s="12" t="s">
        <v>90</v>
      </c>
      <c r="Z96" s="12" t="s">
        <v>96</v>
      </c>
      <c r="AA96" s="12" t="s">
        <v>92</v>
      </c>
      <c r="AB96" s="12" t="s">
        <v>93</v>
      </c>
      <c r="AC96" s="12" t="s">
        <v>94</v>
      </c>
      <c r="AD96" s="13"/>
      <c r="AE96" s="13"/>
      <c r="AF96" s="13"/>
      <c r="AG96" s="14"/>
    </row>
    <row r="97" spans="1:33" ht="12.75">
      <c r="A97" s="150"/>
      <c r="B97" s="151"/>
      <c r="C97" s="152"/>
      <c r="D97" s="152"/>
      <c r="E97" s="151"/>
      <c r="F97" s="145"/>
      <c r="G97" s="153" t="s">
        <v>15</v>
      </c>
      <c r="H97" s="154">
        <f t="shared" si="29"/>
        <v>11023.7</v>
      </c>
      <c r="I97" s="154">
        <f t="shared" si="29"/>
        <v>1865.2</v>
      </c>
      <c r="J97" s="154">
        <v>11023.7</v>
      </c>
      <c r="K97" s="154">
        <f>1900-34.8</f>
        <v>1865.2</v>
      </c>
      <c r="L97" s="154">
        <v>0</v>
      </c>
      <c r="M97" s="154">
        <v>0</v>
      </c>
      <c r="N97" s="154">
        <v>0</v>
      </c>
      <c r="O97" s="154">
        <v>0</v>
      </c>
      <c r="P97" s="154">
        <v>0</v>
      </c>
      <c r="Q97" s="154">
        <v>0</v>
      </c>
      <c r="R97" s="155"/>
      <c r="S97" s="156"/>
      <c r="T97" s="12"/>
      <c r="U97" s="12" t="s">
        <v>86</v>
      </c>
      <c r="V97" s="12" t="s">
        <v>87</v>
      </c>
      <c r="W97" s="12" t="s">
        <v>95</v>
      </c>
      <c r="X97" s="12" t="s">
        <v>89</v>
      </c>
      <c r="Y97" s="12" t="s">
        <v>97</v>
      </c>
      <c r="Z97" s="12" t="s">
        <v>96</v>
      </c>
      <c r="AA97" s="12" t="s">
        <v>92</v>
      </c>
      <c r="AB97" s="12" t="s">
        <v>93</v>
      </c>
      <c r="AC97" s="12" t="s">
        <v>94</v>
      </c>
      <c r="AD97" s="14">
        <f>830803.72+955371.16+79000</f>
        <v>1865174.88</v>
      </c>
      <c r="AE97" s="13">
        <v>1900000</v>
      </c>
      <c r="AF97" s="13">
        <v>1900000</v>
      </c>
      <c r="AG97" s="14">
        <f>830803.72+955371.16+79000</f>
        <v>1865174.88</v>
      </c>
    </row>
    <row r="98" spans="1:33" ht="12.75">
      <c r="A98" s="150"/>
      <c r="B98" s="151"/>
      <c r="C98" s="152" t="s">
        <v>170</v>
      </c>
      <c r="D98" s="152" t="s">
        <v>168</v>
      </c>
      <c r="E98" s="151"/>
      <c r="F98" s="145"/>
      <c r="G98" s="153" t="s">
        <v>16</v>
      </c>
      <c r="H98" s="154">
        <f t="shared" si="29"/>
        <v>0</v>
      </c>
      <c r="I98" s="154">
        <f t="shared" si="29"/>
        <v>0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0</v>
      </c>
      <c r="Q98" s="154">
        <v>0</v>
      </c>
      <c r="R98" s="155"/>
      <c r="S98" s="156"/>
      <c r="T98" s="12"/>
      <c r="U98" s="12" t="s">
        <v>86</v>
      </c>
      <c r="V98" s="12" t="s">
        <v>87</v>
      </c>
      <c r="W98" s="12" t="s">
        <v>98</v>
      </c>
      <c r="X98" s="12" t="s">
        <v>89</v>
      </c>
      <c r="Y98" s="12" t="s">
        <v>90</v>
      </c>
      <c r="Z98" s="12" t="s">
        <v>96</v>
      </c>
      <c r="AA98" s="12" t="s">
        <v>92</v>
      </c>
      <c r="AB98" s="12" t="s">
        <v>93</v>
      </c>
      <c r="AC98" s="12" t="s">
        <v>94</v>
      </c>
      <c r="AD98" s="13"/>
      <c r="AE98" s="13"/>
      <c r="AF98" s="13"/>
      <c r="AG98" s="14"/>
    </row>
    <row r="99" spans="1:33" ht="12.75">
      <c r="A99" s="150"/>
      <c r="B99" s="151"/>
      <c r="C99" s="152"/>
      <c r="D99" s="152"/>
      <c r="E99" s="151"/>
      <c r="F99" s="145"/>
      <c r="G99" s="153" t="s">
        <v>62</v>
      </c>
      <c r="H99" s="154">
        <f t="shared" si="29"/>
        <v>0</v>
      </c>
      <c r="I99" s="154">
        <f t="shared" si="29"/>
        <v>0</v>
      </c>
      <c r="J99" s="154">
        <v>0</v>
      </c>
      <c r="K99" s="154">
        <v>0</v>
      </c>
      <c r="L99" s="154">
        <v>0</v>
      </c>
      <c r="M99" s="154">
        <v>0</v>
      </c>
      <c r="N99" s="154">
        <v>0</v>
      </c>
      <c r="O99" s="154">
        <v>0</v>
      </c>
      <c r="P99" s="154">
        <v>0</v>
      </c>
      <c r="Q99" s="154">
        <v>0</v>
      </c>
      <c r="R99" s="155"/>
      <c r="S99" s="156"/>
      <c r="T99" s="7"/>
      <c r="AG99" s="14"/>
    </row>
    <row r="100" spans="1:33" ht="12.75">
      <c r="A100" s="150"/>
      <c r="B100" s="151"/>
      <c r="C100" s="152"/>
      <c r="D100" s="152"/>
      <c r="E100" s="151"/>
      <c r="F100" s="145"/>
      <c r="G100" s="153" t="s">
        <v>111</v>
      </c>
      <c r="H100" s="154">
        <f aca="true" t="shared" si="30" ref="H100:I104">J100+L100+N100+P100</f>
        <v>0</v>
      </c>
      <c r="I100" s="154">
        <f t="shared" si="30"/>
        <v>0</v>
      </c>
      <c r="J100" s="154">
        <f>J99</f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54">
        <v>0</v>
      </c>
      <c r="Q100" s="154">
        <v>0</v>
      </c>
      <c r="R100" s="155"/>
      <c r="S100" s="156"/>
      <c r="T100" s="7"/>
      <c r="AG100" s="14"/>
    </row>
    <row r="101" spans="1:33" ht="12.75">
      <c r="A101" s="150"/>
      <c r="B101" s="151"/>
      <c r="C101" s="152"/>
      <c r="D101" s="152"/>
      <c r="E101" s="151"/>
      <c r="F101" s="145"/>
      <c r="G101" s="153" t="s">
        <v>112</v>
      </c>
      <c r="H101" s="154">
        <f t="shared" si="30"/>
        <v>0</v>
      </c>
      <c r="I101" s="154">
        <f t="shared" si="30"/>
        <v>0</v>
      </c>
      <c r="J101" s="154">
        <f>J100</f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54">
        <v>0</v>
      </c>
      <c r="Q101" s="154">
        <v>0</v>
      </c>
      <c r="R101" s="155"/>
      <c r="S101" s="156"/>
      <c r="T101" s="7"/>
      <c r="AG101" s="14"/>
    </row>
    <row r="102" spans="1:33" ht="12.75">
      <c r="A102" s="150"/>
      <c r="B102" s="151"/>
      <c r="C102" s="152"/>
      <c r="D102" s="152"/>
      <c r="E102" s="151"/>
      <c r="F102" s="145"/>
      <c r="G102" s="153" t="s">
        <v>113</v>
      </c>
      <c r="H102" s="154">
        <f t="shared" si="30"/>
        <v>0</v>
      </c>
      <c r="I102" s="154">
        <f t="shared" si="30"/>
        <v>0</v>
      </c>
      <c r="J102" s="154">
        <f>J101</f>
        <v>0</v>
      </c>
      <c r="K102" s="154">
        <v>0</v>
      </c>
      <c r="L102" s="154">
        <v>0</v>
      </c>
      <c r="M102" s="154">
        <v>0</v>
      </c>
      <c r="N102" s="154">
        <v>0</v>
      </c>
      <c r="O102" s="154">
        <v>0</v>
      </c>
      <c r="P102" s="154">
        <v>0</v>
      </c>
      <c r="Q102" s="154">
        <v>0</v>
      </c>
      <c r="R102" s="155"/>
      <c r="S102" s="156"/>
      <c r="T102" s="7"/>
      <c r="AG102" s="14"/>
    </row>
    <row r="103" spans="1:33" ht="12.75">
      <c r="A103" s="150"/>
      <c r="B103" s="151"/>
      <c r="C103" s="152"/>
      <c r="D103" s="152"/>
      <c r="E103" s="151"/>
      <c r="F103" s="145"/>
      <c r="G103" s="153" t="s">
        <v>114</v>
      </c>
      <c r="H103" s="154">
        <f t="shared" si="30"/>
        <v>0</v>
      </c>
      <c r="I103" s="154">
        <f t="shared" si="30"/>
        <v>0</v>
      </c>
      <c r="J103" s="154">
        <f>J102</f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0</v>
      </c>
      <c r="Q103" s="154">
        <v>0</v>
      </c>
      <c r="R103" s="155"/>
      <c r="S103" s="156"/>
      <c r="T103" s="7"/>
      <c r="AG103" s="14"/>
    </row>
    <row r="104" spans="1:33" ht="12.75">
      <c r="A104" s="157"/>
      <c r="B104" s="158"/>
      <c r="C104" s="159"/>
      <c r="D104" s="159"/>
      <c r="E104" s="158"/>
      <c r="F104" s="145"/>
      <c r="G104" s="153" t="s">
        <v>73</v>
      </c>
      <c r="H104" s="154">
        <f t="shared" si="30"/>
        <v>0</v>
      </c>
      <c r="I104" s="154">
        <f t="shared" si="30"/>
        <v>0</v>
      </c>
      <c r="J104" s="154">
        <f>J103</f>
        <v>0</v>
      </c>
      <c r="K104" s="154">
        <v>0</v>
      </c>
      <c r="L104" s="154">
        <v>0</v>
      </c>
      <c r="M104" s="154">
        <v>0</v>
      </c>
      <c r="N104" s="154">
        <v>0</v>
      </c>
      <c r="O104" s="154">
        <v>0</v>
      </c>
      <c r="P104" s="154">
        <v>0</v>
      </c>
      <c r="Q104" s="154">
        <v>0</v>
      </c>
      <c r="R104" s="160"/>
      <c r="S104" s="161"/>
      <c r="T104" s="7"/>
      <c r="AG104" s="14"/>
    </row>
    <row r="105" spans="1:33" ht="12.75">
      <c r="A105" s="142">
        <f>A93+1</f>
        <v>8</v>
      </c>
      <c r="B105" s="143" t="s">
        <v>29</v>
      </c>
      <c r="C105" s="144"/>
      <c r="D105" s="144"/>
      <c r="E105" s="143"/>
      <c r="F105" s="145"/>
      <c r="G105" s="146" t="s">
        <v>10</v>
      </c>
      <c r="H105" s="147">
        <f aca="true" t="shared" si="31" ref="H105:Q105">SUM(H106:H116)</f>
        <v>1879.5</v>
      </c>
      <c r="I105" s="147">
        <f t="shared" si="31"/>
        <v>0</v>
      </c>
      <c r="J105" s="147">
        <f t="shared" si="31"/>
        <v>1879.5</v>
      </c>
      <c r="K105" s="147">
        <f t="shared" si="31"/>
        <v>0</v>
      </c>
      <c r="L105" s="147">
        <f t="shared" si="31"/>
        <v>0</v>
      </c>
      <c r="M105" s="147">
        <f t="shared" si="31"/>
        <v>0</v>
      </c>
      <c r="N105" s="147">
        <f t="shared" si="31"/>
        <v>0</v>
      </c>
      <c r="O105" s="147">
        <f t="shared" si="31"/>
        <v>0</v>
      </c>
      <c r="P105" s="147">
        <f t="shared" si="31"/>
        <v>0</v>
      </c>
      <c r="Q105" s="147">
        <f t="shared" si="31"/>
        <v>0</v>
      </c>
      <c r="R105" s="148" t="s">
        <v>63</v>
      </c>
      <c r="S105" s="149"/>
      <c r="T105" s="7"/>
      <c r="AG105" s="14"/>
    </row>
    <row r="106" spans="1:33" ht="14.25" customHeight="1">
      <c r="A106" s="150"/>
      <c r="B106" s="151"/>
      <c r="C106" s="152"/>
      <c r="D106" s="152"/>
      <c r="E106" s="151"/>
      <c r="F106" s="145" t="s">
        <v>28</v>
      </c>
      <c r="G106" s="153" t="s">
        <v>14</v>
      </c>
      <c r="H106" s="154">
        <f aca="true" t="shared" si="32" ref="H106:I111">J106+L106+N106+P106</f>
        <v>200</v>
      </c>
      <c r="I106" s="154">
        <f t="shared" si="32"/>
        <v>0</v>
      </c>
      <c r="J106" s="154">
        <v>200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54">
        <v>0</v>
      </c>
      <c r="Q106" s="154">
        <v>0</v>
      </c>
      <c r="R106" s="155"/>
      <c r="S106" s="156"/>
      <c r="T106" s="10"/>
      <c r="U106" s="10" t="s">
        <v>74</v>
      </c>
      <c r="V106" s="10" t="s">
        <v>75</v>
      </c>
      <c r="W106" s="10" t="s">
        <v>76</v>
      </c>
      <c r="X106" s="10" t="s">
        <v>78</v>
      </c>
      <c r="Y106" s="10" t="s">
        <v>79</v>
      </c>
      <c r="Z106" s="10" t="s">
        <v>80</v>
      </c>
      <c r="AG106" s="14"/>
    </row>
    <row r="107" spans="1:33" ht="12.75">
      <c r="A107" s="150"/>
      <c r="B107" s="151"/>
      <c r="C107" s="152"/>
      <c r="D107" s="152"/>
      <c r="E107" s="151"/>
      <c r="F107" s="145"/>
      <c r="G107" s="153" t="s">
        <v>12</v>
      </c>
      <c r="H107" s="154">
        <f t="shared" si="32"/>
        <v>210.6</v>
      </c>
      <c r="I107" s="154">
        <f t="shared" si="32"/>
        <v>0</v>
      </c>
      <c r="J107" s="154">
        <v>210.6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54">
        <v>0</v>
      </c>
      <c r="Q107" s="154">
        <v>0</v>
      </c>
      <c r="R107" s="155"/>
      <c r="S107" s="156"/>
      <c r="T107" s="12"/>
      <c r="U107" s="12" t="s">
        <v>86</v>
      </c>
      <c r="V107" s="12" t="s">
        <v>87</v>
      </c>
      <c r="W107" s="12" t="s">
        <v>95</v>
      </c>
      <c r="X107" s="12" t="s">
        <v>90</v>
      </c>
      <c r="Y107" s="12" t="s">
        <v>96</v>
      </c>
      <c r="Z107" s="12" t="s">
        <v>92</v>
      </c>
      <c r="AG107" s="14"/>
    </row>
    <row r="108" spans="1:33" ht="12.75">
      <c r="A108" s="150"/>
      <c r="B108" s="151"/>
      <c r="C108" s="152"/>
      <c r="D108" s="152"/>
      <c r="E108" s="151"/>
      <c r="F108" s="145"/>
      <c r="G108" s="153" t="s">
        <v>13</v>
      </c>
      <c r="H108" s="154">
        <f t="shared" si="32"/>
        <v>221.8</v>
      </c>
      <c r="I108" s="154">
        <f t="shared" si="32"/>
        <v>0</v>
      </c>
      <c r="J108" s="154">
        <v>221.8</v>
      </c>
      <c r="K108" s="154">
        <v>0</v>
      </c>
      <c r="L108" s="154">
        <v>0</v>
      </c>
      <c r="M108" s="154">
        <v>0</v>
      </c>
      <c r="N108" s="154">
        <v>0</v>
      </c>
      <c r="O108" s="154">
        <v>0</v>
      </c>
      <c r="P108" s="154">
        <v>0</v>
      </c>
      <c r="Q108" s="154">
        <v>0</v>
      </c>
      <c r="R108" s="155"/>
      <c r="S108" s="156"/>
      <c r="T108" s="12"/>
      <c r="U108" s="12" t="s">
        <v>86</v>
      </c>
      <c r="V108" s="12" t="s">
        <v>87</v>
      </c>
      <c r="W108" s="12" t="s">
        <v>98</v>
      </c>
      <c r="X108" s="12" t="s">
        <v>101</v>
      </c>
      <c r="Y108" s="12" t="s">
        <v>96</v>
      </c>
      <c r="Z108" s="12" t="s">
        <v>92</v>
      </c>
      <c r="AG108" s="14"/>
    </row>
    <row r="109" spans="1:33" ht="12.75">
      <c r="A109" s="150"/>
      <c r="B109" s="151"/>
      <c r="C109" s="152"/>
      <c r="D109" s="152"/>
      <c r="E109" s="151"/>
      <c r="F109" s="145"/>
      <c r="G109" s="153" t="s">
        <v>15</v>
      </c>
      <c r="H109" s="154">
        <f t="shared" si="32"/>
        <v>233.1</v>
      </c>
      <c r="I109" s="154">
        <f t="shared" si="32"/>
        <v>0</v>
      </c>
      <c r="J109" s="154">
        <v>233.1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54">
        <v>0</v>
      </c>
      <c r="Q109" s="154">
        <v>0</v>
      </c>
      <c r="R109" s="155"/>
      <c r="S109" s="156"/>
      <c r="T109" s="12"/>
      <c r="U109" s="12" t="s">
        <v>86</v>
      </c>
      <c r="V109" s="12" t="s">
        <v>87</v>
      </c>
      <c r="W109" s="12" t="s">
        <v>98</v>
      </c>
      <c r="X109" s="12" t="s">
        <v>102</v>
      </c>
      <c r="Y109" s="12" t="s">
        <v>96</v>
      </c>
      <c r="Z109" s="12" t="s">
        <v>92</v>
      </c>
      <c r="AG109" s="14"/>
    </row>
    <row r="110" spans="1:33" ht="12.75">
      <c r="A110" s="150"/>
      <c r="B110" s="151"/>
      <c r="C110" s="152"/>
      <c r="D110" s="152"/>
      <c r="E110" s="151"/>
      <c r="F110" s="145"/>
      <c r="G110" s="153" t="s">
        <v>16</v>
      </c>
      <c r="H110" s="154">
        <f t="shared" si="32"/>
        <v>244.5</v>
      </c>
      <c r="I110" s="154">
        <f t="shared" si="32"/>
        <v>0</v>
      </c>
      <c r="J110" s="154">
        <v>244.5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54">
        <v>0</v>
      </c>
      <c r="Q110" s="154">
        <v>0</v>
      </c>
      <c r="R110" s="155"/>
      <c r="S110" s="156"/>
      <c r="T110" s="12"/>
      <c r="U110" s="12" t="s">
        <v>86</v>
      </c>
      <c r="V110" s="12" t="s">
        <v>103</v>
      </c>
      <c r="W110" s="12" t="s">
        <v>104</v>
      </c>
      <c r="X110" s="12" t="s">
        <v>105</v>
      </c>
      <c r="Y110" s="12" t="s">
        <v>96</v>
      </c>
      <c r="Z110" s="12" t="s">
        <v>92</v>
      </c>
      <c r="AG110" s="14"/>
    </row>
    <row r="111" spans="1:33" ht="12.75">
      <c r="A111" s="150"/>
      <c r="B111" s="151"/>
      <c r="C111" s="152"/>
      <c r="D111" s="152"/>
      <c r="E111" s="151"/>
      <c r="F111" s="145"/>
      <c r="G111" s="153" t="s">
        <v>62</v>
      </c>
      <c r="H111" s="154">
        <f t="shared" si="32"/>
        <v>256.5</v>
      </c>
      <c r="I111" s="154">
        <f t="shared" si="32"/>
        <v>0</v>
      </c>
      <c r="J111" s="154">
        <v>256.5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54">
        <v>0</v>
      </c>
      <c r="Q111" s="154">
        <v>0</v>
      </c>
      <c r="R111" s="155"/>
      <c r="S111" s="156"/>
      <c r="T111" s="7"/>
      <c r="AG111" s="14"/>
    </row>
    <row r="112" spans="1:33" ht="12.75">
      <c r="A112" s="150"/>
      <c r="B112" s="151"/>
      <c r="C112" s="152"/>
      <c r="D112" s="152"/>
      <c r="E112" s="151"/>
      <c r="F112" s="145"/>
      <c r="G112" s="153" t="s">
        <v>111</v>
      </c>
      <c r="H112" s="154">
        <f aca="true" t="shared" si="33" ref="H112:I116">J112+L112+N112+P112</f>
        <v>256.5</v>
      </c>
      <c r="I112" s="154">
        <f t="shared" si="33"/>
        <v>0</v>
      </c>
      <c r="J112" s="154">
        <v>256.5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54">
        <v>0</v>
      </c>
      <c r="Q112" s="154">
        <v>0</v>
      </c>
      <c r="R112" s="155"/>
      <c r="S112" s="156"/>
      <c r="T112" s="7"/>
      <c r="AG112" s="14"/>
    </row>
    <row r="113" spans="1:33" ht="12.75">
      <c r="A113" s="150"/>
      <c r="B113" s="151"/>
      <c r="C113" s="152"/>
      <c r="D113" s="152"/>
      <c r="E113" s="151"/>
      <c r="F113" s="145"/>
      <c r="G113" s="153" t="s">
        <v>112</v>
      </c>
      <c r="H113" s="154">
        <f t="shared" si="33"/>
        <v>256.5</v>
      </c>
      <c r="I113" s="154">
        <f t="shared" si="33"/>
        <v>0</v>
      </c>
      <c r="J113" s="154">
        <v>256.5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54">
        <v>0</v>
      </c>
      <c r="Q113" s="154">
        <v>0</v>
      </c>
      <c r="R113" s="155"/>
      <c r="S113" s="156"/>
      <c r="T113" s="7"/>
      <c r="AG113" s="14"/>
    </row>
    <row r="114" spans="1:33" ht="12.75">
      <c r="A114" s="150"/>
      <c r="B114" s="151"/>
      <c r="C114" s="152"/>
      <c r="D114" s="152"/>
      <c r="E114" s="151"/>
      <c r="F114" s="145"/>
      <c r="G114" s="153" t="s">
        <v>113</v>
      </c>
      <c r="H114" s="154">
        <f t="shared" si="33"/>
        <v>0</v>
      </c>
      <c r="I114" s="154">
        <f t="shared" si="33"/>
        <v>0</v>
      </c>
      <c r="J114" s="154">
        <v>0</v>
      </c>
      <c r="K114" s="154">
        <v>0</v>
      </c>
      <c r="L114" s="154">
        <v>0</v>
      </c>
      <c r="M114" s="154">
        <v>0</v>
      </c>
      <c r="N114" s="154">
        <v>0</v>
      </c>
      <c r="O114" s="154">
        <v>0</v>
      </c>
      <c r="P114" s="154">
        <v>0</v>
      </c>
      <c r="Q114" s="154">
        <v>0</v>
      </c>
      <c r="R114" s="155"/>
      <c r="S114" s="156"/>
      <c r="T114" s="7"/>
      <c r="AG114" s="14"/>
    </row>
    <row r="115" spans="1:33" ht="12.75">
      <c r="A115" s="150"/>
      <c r="B115" s="151"/>
      <c r="C115" s="152"/>
      <c r="D115" s="152"/>
      <c r="E115" s="151"/>
      <c r="F115" s="145"/>
      <c r="G115" s="153" t="s">
        <v>114</v>
      </c>
      <c r="H115" s="154">
        <f t="shared" si="33"/>
        <v>0</v>
      </c>
      <c r="I115" s="154">
        <f t="shared" si="33"/>
        <v>0</v>
      </c>
      <c r="J115" s="154">
        <v>0</v>
      </c>
      <c r="K115" s="154">
        <v>0</v>
      </c>
      <c r="L115" s="154">
        <v>0</v>
      </c>
      <c r="M115" s="154">
        <v>0</v>
      </c>
      <c r="N115" s="154">
        <v>0</v>
      </c>
      <c r="O115" s="154">
        <v>0</v>
      </c>
      <c r="P115" s="154">
        <v>0</v>
      </c>
      <c r="Q115" s="154">
        <v>0</v>
      </c>
      <c r="R115" s="155"/>
      <c r="S115" s="156"/>
      <c r="T115" s="7"/>
      <c r="AG115" s="14"/>
    </row>
    <row r="116" spans="1:33" ht="12.75">
      <c r="A116" s="157"/>
      <c r="B116" s="158"/>
      <c r="C116" s="159"/>
      <c r="D116" s="159"/>
      <c r="E116" s="158"/>
      <c r="F116" s="145"/>
      <c r="G116" s="153" t="s">
        <v>73</v>
      </c>
      <c r="H116" s="154">
        <f t="shared" si="33"/>
        <v>0</v>
      </c>
      <c r="I116" s="154">
        <f t="shared" si="33"/>
        <v>0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54">
        <v>0</v>
      </c>
      <c r="Q116" s="154">
        <v>0</v>
      </c>
      <c r="R116" s="160"/>
      <c r="S116" s="161"/>
      <c r="T116" s="7"/>
      <c r="AG116" s="14"/>
    </row>
    <row r="117" spans="1:33" ht="12.75">
      <c r="A117" s="142">
        <v>9</v>
      </c>
      <c r="B117" s="143" t="s">
        <v>65</v>
      </c>
      <c r="C117" s="144"/>
      <c r="D117" s="144"/>
      <c r="E117" s="143"/>
      <c r="F117" s="145"/>
      <c r="G117" s="146" t="s">
        <v>10</v>
      </c>
      <c r="H117" s="147">
        <f aca="true" t="shared" si="34" ref="H117:Q117">SUM(H118:H128)</f>
        <v>1580.5</v>
      </c>
      <c r="I117" s="147">
        <f t="shared" si="34"/>
        <v>0</v>
      </c>
      <c r="J117" s="147">
        <f t="shared" si="34"/>
        <v>1580.5</v>
      </c>
      <c r="K117" s="147">
        <f t="shared" si="34"/>
        <v>0</v>
      </c>
      <c r="L117" s="147">
        <f t="shared" si="34"/>
        <v>0</v>
      </c>
      <c r="M117" s="147">
        <f t="shared" si="34"/>
        <v>0</v>
      </c>
      <c r="N117" s="147">
        <f t="shared" si="34"/>
        <v>0</v>
      </c>
      <c r="O117" s="147">
        <f t="shared" si="34"/>
        <v>0</v>
      </c>
      <c r="P117" s="147">
        <f t="shared" si="34"/>
        <v>0</v>
      </c>
      <c r="Q117" s="147">
        <f t="shared" si="34"/>
        <v>0</v>
      </c>
      <c r="R117" s="148" t="s">
        <v>136</v>
      </c>
      <c r="S117" s="149"/>
      <c r="T117" s="7"/>
      <c r="AG117" s="14"/>
    </row>
    <row r="118" spans="1:33" ht="13.5" customHeight="1">
      <c r="A118" s="150"/>
      <c r="B118" s="151"/>
      <c r="C118" s="152"/>
      <c r="D118" s="152"/>
      <c r="E118" s="151"/>
      <c r="F118" s="145" t="s">
        <v>31</v>
      </c>
      <c r="G118" s="153" t="s">
        <v>14</v>
      </c>
      <c r="H118" s="154">
        <f aca="true" t="shared" si="35" ref="H118:I123">J118+L118+N118+P118</f>
        <v>500</v>
      </c>
      <c r="I118" s="154">
        <f t="shared" si="35"/>
        <v>0</v>
      </c>
      <c r="J118" s="154">
        <v>500</v>
      </c>
      <c r="K118" s="154">
        <v>0</v>
      </c>
      <c r="L118" s="154">
        <v>0</v>
      </c>
      <c r="M118" s="154">
        <v>0</v>
      </c>
      <c r="N118" s="154">
        <v>0</v>
      </c>
      <c r="O118" s="154">
        <v>0</v>
      </c>
      <c r="P118" s="154">
        <v>0</v>
      </c>
      <c r="Q118" s="154">
        <v>0</v>
      </c>
      <c r="R118" s="155"/>
      <c r="S118" s="156"/>
      <c r="T118" s="10"/>
      <c r="U118" s="10" t="s">
        <v>74</v>
      </c>
      <c r="V118" s="10" t="s">
        <v>75</v>
      </c>
      <c r="W118" s="10" t="s">
        <v>76</v>
      </c>
      <c r="X118" s="10" t="s">
        <v>77</v>
      </c>
      <c r="Y118" s="10" t="s">
        <v>78</v>
      </c>
      <c r="Z118" s="10" t="s">
        <v>79</v>
      </c>
      <c r="AA118" s="10" t="s">
        <v>80</v>
      </c>
      <c r="AB118" s="10" t="s">
        <v>81</v>
      </c>
      <c r="AC118" s="10" t="s">
        <v>82</v>
      </c>
      <c r="AD118" s="10" t="s">
        <v>83</v>
      </c>
      <c r="AE118" s="10" t="s">
        <v>84</v>
      </c>
      <c r="AF118" s="10" t="s">
        <v>85</v>
      </c>
      <c r="AG118" s="14"/>
    </row>
    <row r="119" spans="1:33" ht="12.75">
      <c r="A119" s="150"/>
      <c r="B119" s="151"/>
      <c r="C119" s="152"/>
      <c r="D119" s="152"/>
      <c r="E119" s="151"/>
      <c r="F119" s="145"/>
      <c r="G119" s="153" t="s">
        <v>12</v>
      </c>
      <c r="H119" s="154">
        <f t="shared" si="35"/>
        <v>526.5</v>
      </c>
      <c r="I119" s="154">
        <f t="shared" si="35"/>
        <v>0</v>
      </c>
      <c r="J119" s="154">
        <v>526.5</v>
      </c>
      <c r="K119" s="154">
        <v>0</v>
      </c>
      <c r="L119" s="154">
        <v>0</v>
      </c>
      <c r="M119" s="154">
        <v>0</v>
      </c>
      <c r="N119" s="154">
        <v>0</v>
      </c>
      <c r="O119" s="154">
        <v>0</v>
      </c>
      <c r="P119" s="154">
        <v>0</v>
      </c>
      <c r="Q119" s="154">
        <v>0</v>
      </c>
      <c r="R119" s="155"/>
      <c r="S119" s="156"/>
      <c r="T119" s="12"/>
      <c r="U119" s="12" t="s">
        <v>86</v>
      </c>
      <c r="V119" s="12" t="s">
        <v>87</v>
      </c>
      <c r="W119" s="12" t="s">
        <v>88</v>
      </c>
      <c r="X119" s="12" t="s">
        <v>89</v>
      </c>
      <c r="Y119" s="12" t="s">
        <v>90</v>
      </c>
      <c r="Z119" s="12" t="s">
        <v>91</v>
      </c>
      <c r="AA119" s="12" t="s">
        <v>92</v>
      </c>
      <c r="AB119" s="12" t="s">
        <v>93</v>
      </c>
      <c r="AC119" s="12" t="s">
        <v>94</v>
      </c>
      <c r="AD119" s="13"/>
      <c r="AE119" s="13"/>
      <c r="AF119" s="13"/>
      <c r="AG119" s="14"/>
    </row>
    <row r="120" spans="1:33" ht="12.75">
      <c r="A120" s="150"/>
      <c r="B120" s="151"/>
      <c r="C120" s="152"/>
      <c r="D120" s="152"/>
      <c r="E120" s="151"/>
      <c r="F120" s="145"/>
      <c r="G120" s="153" t="s">
        <v>13</v>
      </c>
      <c r="H120" s="154">
        <f t="shared" si="35"/>
        <v>554</v>
      </c>
      <c r="I120" s="154">
        <f t="shared" si="35"/>
        <v>0</v>
      </c>
      <c r="J120" s="154">
        <v>554</v>
      </c>
      <c r="K120" s="154">
        <v>0</v>
      </c>
      <c r="L120" s="154">
        <v>0</v>
      </c>
      <c r="M120" s="154">
        <v>0</v>
      </c>
      <c r="N120" s="154">
        <v>0</v>
      </c>
      <c r="O120" s="154">
        <v>0</v>
      </c>
      <c r="P120" s="154">
        <v>0</v>
      </c>
      <c r="Q120" s="154">
        <v>0</v>
      </c>
      <c r="R120" s="155"/>
      <c r="S120" s="156"/>
      <c r="T120" s="12"/>
      <c r="U120" s="12" t="s">
        <v>86</v>
      </c>
      <c r="V120" s="12" t="s">
        <v>87</v>
      </c>
      <c r="W120" s="12" t="s">
        <v>95</v>
      </c>
      <c r="X120" s="12" t="s">
        <v>89</v>
      </c>
      <c r="Y120" s="12" t="s">
        <v>90</v>
      </c>
      <c r="Z120" s="12" t="s">
        <v>96</v>
      </c>
      <c r="AA120" s="12" t="s">
        <v>92</v>
      </c>
      <c r="AB120" s="12" t="s">
        <v>93</v>
      </c>
      <c r="AC120" s="12" t="s">
        <v>94</v>
      </c>
      <c r="AD120" s="13"/>
      <c r="AE120" s="13"/>
      <c r="AF120" s="13"/>
      <c r="AG120" s="14"/>
    </row>
    <row r="121" spans="1:33" ht="12.75">
      <c r="A121" s="150"/>
      <c r="B121" s="151"/>
      <c r="C121" s="152"/>
      <c r="D121" s="152"/>
      <c r="E121" s="151"/>
      <c r="F121" s="145"/>
      <c r="G121" s="153" t="s">
        <v>15</v>
      </c>
      <c r="H121" s="154">
        <f t="shared" si="35"/>
        <v>0</v>
      </c>
      <c r="I121" s="154">
        <f t="shared" si="35"/>
        <v>0</v>
      </c>
      <c r="J121" s="154">
        <v>0</v>
      </c>
      <c r="K121" s="154">
        <v>0</v>
      </c>
      <c r="L121" s="154">
        <v>0</v>
      </c>
      <c r="M121" s="154">
        <v>0</v>
      </c>
      <c r="N121" s="154">
        <v>0</v>
      </c>
      <c r="O121" s="154">
        <v>0</v>
      </c>
      <c r="P121" s="154">
        <v>0</v>
      </c>
      <c r="Q121" s="154">
        <v>0</v>
      </c>
      <c r="R121" s="155"/>
      <c r="S121" s="156"/>
      <c r="T121" s="12"/>
      <c r="U121" s="12" t="s">
        <v>86</v>
      </c>
      <c r="V121" s="12" t="s">
        <v>87</v>
      </c>
      <c r="W121" s="12" t="s">
        <v>95</v>
      </c>
      <c r="X121" s="12" t="s">
        <v>89</v>
      </c>
      <c r="Y121" s="12" t="s">
        <v>97</v>
      </c>
      <c r="Z121" s="12" t="s">
        <v>96</v>
      </c>
      <c r="AA121" s="12" t="s">
        <v>92</v>
      </c>
      <c r="AB121" s="12" t="s">
        <v>93</v>
      </c>
      <c r="AC121" s="12" t="s">
        <v>94</v>
      </c>
      <c r="AD121" s="13"/>
      <c r="AE121" s="13"/>
      <c r="AF121" s="13"/>
      <c r="AG121" s="14"/>
    </row>
    <row r="122" spans="1:33" ht="12.75">
      <c r="A122" s="150"/>
      <c r="B122" s="151"/>
      <c r="C122" s="152"/>
      <c r="D122" s="152"/>
      <c r="E122" s="151"/>
      <c r="F122" s="145"/>
      <c r="G122" s="153" t="s">
        <v>16</v>
      </c>
      <c r="H122" s="154">
        <f t="shared" si="35"/>
        <v>0</v>
      </c>
      <c r="I122" s="154">
        <f t="shared" si="35"/>
        <v>0</v>
      </c>
      <c r="J122" s="154">
        <v>0</v>
      </c>
      <c r="K122" s="154">
        <v>0</v>
      </c>
      <c r="L122" s="154">
        <v>0</v>
      </c>
      <c r="M122" s="154">
        <v>0</v>
      </c>
      <c r="N122" s="154">
        <v>0</v>
      </c>
      <c r="O122" s="154">
        <v>0</v>
      </c>
      <c r="P122" s="154">
        <v>0</v>
      </c>
      <c r="Q122" s="154">
        <v>0</v>
      </c>
      <c r="R122" s="155"/>
      <c r="S122" s="156"/>
      <c r="T122" s="12"/>
      <c r="U122" s="12" t="s">
        <v>86</v>
      </c>
      <c r="V122" s="12" t="s">
        <v>87</v>
      </c>
      <c r="W122" s="12" t="s">
        <v>98</v>
      </c>
      <c r="X122" s="12" t="s">
        <v>89</v>
      </c>
      <c r="Y122" s="12" t="s">
        <v>90</v>
      </c>
      <c r="Z122" s="12" t="s">
        <v>96</v>
      </c>
      <c r="AA122" s="12" t="s">
        <v>92</v>
      </c>
      <c r="AB122" s="12" t="s">
        <v>93</v>
      </c>
      <c r="AC122" s="12" t="s">
        <v>94</v>
      </c>
      <c r="AD122" s="13"/>
      <c r="AE122" s="13"/>
      <c r="AF122" s="13"/>
      <c r="AG122" s="14"/>
    </row>
    <row r="123" spans="1:33" ht="12.75">
      <c r="A123" s="150"/>
      <c r="B123" s="151"/>
      <c r="C123" s="152"/>
      <c r="D123" s="152"/>
      <c r="E123" s="151"/>
      <c r="F123" s="145"/>
      <c r="G123" s="153" t="s">
        <v>62</v>
      </c>
      <c r="H123" s="154">
        <f t="shared" si="35"/>
        <v>0</v>
      </c>
      <c r="I123" s="154">
        <f t="shared" si="35"/>
        <v>0</v>
      </c>
      <c r="J123" s="154">
        <v>0</v>
      </c>
      <c r="K123" s="154">
        <v>0</v>
      </c>
      <c r="L123" s="154">
        <v>0</v>
      </c>
      <c r="M123" s="154">
        <v>0</v>
      </c>
      <c r="N123" s="154">
        <v>0</v>
      </c>
      <c r="O123" s="154">
        <v>0</v>
      </c>
      <c r="P123" s="154">
        <v>0</v>
      </c>
      <c r="Q123" s="154">
        <v>0</v>
      </c>
      <c r="R123" s="155"/>
      <c r="S123" s="156"/>
      <c r="T123" s="7"/>
      <c r="AG123" s="14"/>
    </row>
    <row r="124" spans="1:33" ht="12.75">
      <c r="A124" s="150"/>
      <c r="B124" s="151"/>
      <c r="C124" s="152"/>
      <c r="D124" s="152"/>
      <c r="E124" s="151"/>
      <c r="F124" s="145"/>
      <c r="G124" s="153" t="s">
        <v>111</v>
      </c>
      <c r="H124" s="154">
        <f aca="true" t="shared" si="36" ref="H124:I128">J124+L124+N124+P124</f>
        <v>0</v>
      </c>
      <c r="I124" s="154">
        <f t="shared" si="36"/>
        <v>0</v>
      </c>
      <c r="J124" s="154">
        <v>0</v>
      </c>
      <c r="K124" s="154">
        <v>0</v>
      </c>
      <c r="L124" s="154">
        <v>0</v>
      </c>
      <c r="M124" s="154">
        <v>0</v>
      </c>
      <c r="N124" s="154">
        <v>0</v>
      </c>
      <c r="O124" s="154">
        <v>0</v>
      </c>
      <c r="P124" s="154">
        <v>0</v>
      </c>
      <c r="Q124" s="154">
        <v>0</v>
      </c>
      <c r="R124" s="155"/>
      <c r="S124" s="156"/>
      <c r="T124" s="7"/>
      <c r="AG124" s="14"/>
    </row>
    <row r="125" spans="1:33" ht="12.75">
      <c r="A125" s="150"/>
      <c r="B125" s="151"/>
      <c r="C125" s="152"/>
      <c r="D125" s="152"/>
      <c r="E125" s="151"/>
      <c r="F125" s="145"/>
      <c r="G125" s="153" t="s">
        <v>112</v>
      </c>
      <c r="H125" s="154">
        <f t="shared" si="36"/>
        <v>0</v>
      </c>
      <c r="I125" s="154">
        <f t="shared" si="36"/>
        <v>0</v>
      </c>
      <c r="J125" s="154">
        <v>0</v>
      </c>
      <c r="K125" s="154">
        <v>0</v>
      </c>
      <c r="L125" s="154">
        <v>0</v>
      </c>
      <c r="M125" s="154">
        <v>0</v>
      </c>
      <c r="N125" s="154">
        <v>0</v>
      </c>
      <c r="O125" s="154">
        <v>0</v>
      </c>
      <c r="P125" s="154">
        <v>0</v>
      </c>
      <c r="Q125" s="154">
        <v>0</v>
      </c>
      <c r="R125" s="155"/>
      <c r="S125" s="156"/>
      <c r="T125" s="7"/>
      <c r="AG125" s="14"/>
    </row>
    <row r="126" spans="1:33" ht="12.75">
      <c r="A126" s="150"/>
      <c r="B126" s="151"/>
      <c r="C126" s="152"/>
      <c r="D126" s="152"/>
      <c r="E126" s="151"/>
      <c r="F126" s="145"/>
      <c r="G126" s="153" t="s">
        <v>113</v>
      </c>
      <c r="H126" s="154">
        <f t="shared" si="36"/>
        <v>0</v>
      </c>
      <c r="I126" s="154">
        <f t="shared" si="36"/>
        <v>0</v>
      </c>
      <c r="J126" s="154">
        <v>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54">
        <v>0</v>
      </c>
      <c r="Q126" s="154">
        <v>0</v>
      </c>
      <c r="R126" s="155"/>
      <c r="S126" s="156"/>
      <c r="T126" s="7"/>
      <c r="AG126" s="14"/>
    </row>
    <row r="127" spans="1:33" ht="12.75">
      <c r="A127" s="150"/>
      <c r="B127" s="151"/>
      <c r="C127" s="152"/>
      <c r="D127" s="152"/>
      <c r="E127" s="151"/>
      <c r="F127" s="145"/>
      <c r="G127" s="153" t="s">
        <v>114</v>
      </c>
      <c r="H127" s="154">
        <f t="shared" si="36"/>
        <v>0</v>
      </c>
      <c r="I127" s="154">
        <f t="shared" si="36"/>
        <v>0</v>
      </c>
      <c r="J127" s="154">
        <v>0</v>
      </c>
      <c r="K127" s="154">
        <v>0</v>
      </c>
      <c r="L127" s="154">
        <v>0</v>
      </c>
      <c r="M127" s="154">
        <v>0</v>
      </c>
      <c r="N127" s="154">
        <v>0</v>
      </c>
      <c r="O127" s="154">
        <v>0</v>
      </c>
      <c r="P127" s="154">
        <v>0</v>
      </c>
      <c r="Q127" s="154">
        <v>0</v>
      </c>
      <c r="R127" s="155"/>
      <c r="S127" s="156"/>
      <c r="T127" s="7"/>
      <c r="AG127" s="14"/>
    </row>
    <row r="128" spans="1:33" ht="12.75">
      <c r="A128" s="157"/>
      <c r="B128" s="158"/>
      <c r="C128" s="159"/>
      <c r="D128" s="159"/>
      <c r="E128" s="158"/>
      <c r="F128" s="145"/>
      <c r="G128" s="153" t="s">
        <v>73</v>
      </c>
      <c r="H128" s="154">
        <f t="shared" si="36"/>
        <v>0</v>
      </c>
      <c r="I128" s="154">
        <f t="shared" si="36"/>
        <v>0</v>
      </c>
      <c r="J128" s="154">
        <v>0</v>
      </c>
      <c r="K128" s="154">
        <v>0</v>
      </c>
      <c r="L128" s="154">
        <v>0</v>
      </c>
      <c r="M128" s="154">
        <v>0</v>
      </c>
      <c r="N128" s="154">
        <v>0</v>
      </c>
      <c r="O128" s="154">
        <v>0</v>
      </c>
      <c r="P128" s="154">
        <v>0</v>
      </c>
      <c r="Q128" s="154">
        <v>0</v>
      </c>
      <c r="R128" s="160"/>
      <c r="S128" s="161"/>
      <c r="T128" s="7"/>
      <c r="AG128" s="14"/>
    </row>
    <row r="129" spans="1:33" ht="12" customHeight="1">
      <c r="A129" s="142">
        <v>10</v>
      </c>
      <c r="B129" s="143" t="s">
        <v>30</v>
      </c>
      <c r="C129" s="144"/>
      <c r="D129" s="144"/>
      <c r="E129" s="143" t="s">
        <v>110</v>
      </c>
      <c r="F129" s="145"/>
      <c r="G129" s="146" t="s">
        <v>10</v>
      </c>
      <c r="H129" s="147">
        <f aca="true" t="shared" si="37" ref="H129:Q129">SUM(H130:H140)</f>
        <v>23696.699999999997</v>
      </c>
      <c r="I129" s="147">
        <f t="shared" si="37"/>
        <v>18246.405929999997</v>
      </c>
      <c r="J129" s="147">
        <f t="shared" si="37"/>
        <v>23696.699999999997</v>
      </c>
      <c r="K129" s="147">
        <f t="shared" si="37"/>
        <v>18246.399999999998</v>
      </c>
      <c r="L129" s="147">
        <f t="shared" si="37"/>
        <v>0</v>
      </c>
      <c r="M129" s="147">
        <f t="shared" si="37"/>
        <v>0</v>
      </c>
      <c r="N129" s="147">
        <f t="shared" si="37"/>
        <v>0</v>
      </c>
      <c r="O129" s="147">
        <f t="shared" si="37"/>
        <v>0</v>
      </c>
      <c r="P129" s="147">
        <f t="shared" si="37"/>
        <v>0</v>
      </c>
      <c r="Q129" s="147">
        <f t="shared" si="37"/>
        <v>0</v>
      </c>
      <c r="R129" s="148" t="s">
        <v>63</v>
      </c>
      <c r="S129" s="149"/>
      <c r="T129" s="7"/>
      <c r="AG129" s="14"/>
    </row>
    <row r="130" spans="1:33" ht="12.75" customHeight="1">
      <c r="A130" s="150"/>
      <c r="B130" s="151"/>
      <c r="C130" s="152"/>
      <c r="D130" s="152"/>
      <c r="E130" s="151"/>
      <c r="F130" s="145" t="s">
        <v>31</v>
      </c>
      <c r="G130" s="153" t="s">
        <v>14</v>
      </c>
      <c r="H130" s="154">
        <f aca="true" t="shared" si="38" ref="H130:I135">J130+L130+N130+P130</f>
        <v>1485.2</v>
      </c>
      <c r="I130" s="154">
        <f t="shared" si="38"/>
        <v>0</v>
      </c>
      <c r="J130" s="154">
        <v>1485.2</v>
      </c>
      <c r="K130" s="154">
        <v>0</v>
      </c>
      <c r="L130" s="154">
        <v>0</v>
      </c>
      <c r="M130" s="154">
        <v>0</v>
      </c>
      <c r="N130" s="154">
        <v>0</v>
      </c>
      <c r="O130" s="154">
        <v>0</v>
      </c>
      <c r="P130" s="154">
        <v>0</v>
      </c>
      <c r="Q130" s="154">
        <v>0</v>
      </c>
      <c r="R130" s="155"/>
      <c r="S130" s="156"/>
      <c r="T130" s="10"/>
      <c r="U130" s="10" t="s">
        <v>74</v>
      </c>
      <c r="V130" s="10" t="s">
        <v>75</v>
      </c>
      <c r="W130" s="10" t="s">
        <v>76</v>
      </c>
      <c r="X130" s="10" t="s">
        <v>78</v>
      </c>
      <c r="Y130" s="10" t="s">
        <v>79</v>
      </c>
      <c r="Z130" s="10" t="s">
        <v>80</v>
      </c>
      <c r="AG130" s="14"/>
    </row>
    <row r="131" spans="1:33" ht="12.75">
      <c r="A131" s="150"/>
      <c r="B131" s="151"/>
      <c r="C131" s="152"/>
      <c r="D131" s="152"/>
      <c r="E131" s="151"/>
      <c r="F131" s="145"/>
      <c r="G131" s="153" t="s">
        <v>12</v>
      </c>
      <c r="H131" s="154">
        <f t="shared" si="38"/>
        <v>1845.6</v>
      </c>
      <c r="I131" s="154">
        <f t="shared" si="38"/>
        <v>1845.6</v>
      </c>
      <c r="J131" s="154">
        <v>1845.6</v>
      </c>
      <c r="K131" s="154">
        <v>1845.6</v>
      </c>
      <c r="L131" s="154">
        <v>0</v>
      </c>
      <c r="M131" s="154">
        <v>0</v>
      </c>
      <c r="N131" s="154">
        <v>0</v>
      </c>
      <c r="O131" s="154">
        <v>0</v>
      </c>
      <c r="P131" s="154">
        <v>0</v>
      </c>
      <c r="Q131" s="154">
        <v>0</v>
      </c>
      <c r="R131" s="155"/>
      <c r="S131" s="156"/>
      <c r="T131" s="12"/>
      <c r="U131" s="12" t="s">
        <v>86</v>
      </c>
      <c r="V131" s="12" t="s">
        <v>87</v>
      </c>
      <c r="W131" s="12" t="s">
        <v>95</v>
      </c>
      <c r="X131" s="12" t="s">
        <v>90</v>
      </c>
      <c r="Y131" s="12" t="s">
        <v>96</v>
      </c>
      <c r="Z131" s="12" t="s">
        <v>92</v>
      </c>
      <c r="AG131" s="14"/>
    </row>
    <row r="132" spans="1:33" ht="12.75">
      <c r="A132" s="150"/>
      <c r="B132" s="151"/>
      <c r="C132" s="152"/>
      <c r="D132" s="152"/>
      <c r="E132" s="151"/>
      <c r="F132" s="145"/>
      <c r="G132" s="153" t="s">
        <v>13</v>
      </c>
      <c r="H132" s="154">
        <f t="shared" si="38"/>
        <v>1646.8</v>
      </c>
      <c r="I132" s="154">
        <f t="shared" si="38"/>
        <v>680.5999999999999</v>
      </c>
      <c r="J132" s="154">
        <v>1646.8</v>
      </c>
      <c r="K132" s="154">
        <f>1646.8-966.2</f>
        <v>680.5999999999999</v>
      </c>
      <c r="L132" s="154">
        <v>0</v>
      </c>
      <c r="M132" s="154">
        <v>0</v>
      </c>
      <c r="N132" s="154">
        <v>0</v>
      </c>
      <c r="O132" s="154">
        <v>0</v>
      </c>
      <c r="P132" s="154">
        <v>0</v>
      </c>
      <c r="Q132" s="154">
        <v>0</v>
      </c>
      <c r="R132" s="155"/>
      <c r="S132" s="156"/>
      <c r="T132" s="12"/>
      <c r="U132" s="12" t="s">
        <v>86</v>
      </c>
      <c r="V132" s="12" t="s">
        <v>87</v>
      </c>
      <c r="W132" s="12" t="s">
        <v>98</v>
      </c>
      <c r="X132" s="12" t="s">
        <v>101</v>
      </c>
      <c r="Y132" s="12" t="s">
        <v>96</v>
      </c>
      <c r="Z132" s="12" t="s">
        <v>92</v>
      </c>
      <c r="AG132" s="14"/>
    </row>
    <row r="133" spans="1:33" ht="12.75">
      <c r="A133" s="150"/>
      <c r="B133" s="151"/>
      <c r="C133" s="152"/>
      <c r="D133" s="152"/>
      <c r="E133" s="151"/>
      <c r="F133" s="145"/>
      <c r="G133" s="153" t="s">
        <v>15</v>
      </c>
      <c r="H133" s="154">
        <f t="shared" si="38"/>
        <v>1730.8</v>
      </c>
      <c r="I133" s="154">
        <f t="shared" si="38"/>
        <v>1431</v>
      </c>
      <c r="J133" s="154">
        <v>1730.8</v>
      </c>
      <c r="K133" s="154">
        <f>1612-181</f>
        <v>1431</v>
      </c>
      <c r="L133" s="154">
        <v>0</v>
      </c>
      <c r="M133" s="154">
        <v>0</v>
      </c>
      <c r="N133" s="154">
        <v>0</v>
      </c>
      <c r="O133" s="154">
        <v>0</v>
      </c>
      <c r="P133" s="154">
        <v>0</v>
      </c>
      <c r="Q133" s="154">
        <v>0</v>
      </c>
      <c r="R133" s="155"/>
      <c r="S133" s="156"/>
      <c r="T133" s="12"/>
      <c r="U133" s="12" t="s">
        <v>86</v>
      </c>
      <c r="V133" s="12" t="s">
        <v>87</v>
      </c>
      <c r="W133" s="12" t="s">
        <v>98</v>
      </c>
      <c r="X133" s="12" t="s">
        <v>102</v>
      </c>
      <c r="Y133" s="12" t="s">
        <v>96</v>
      </c>
      <c r="Z133" s="12" t="s">
        <v>92</v>
      </c>
      <c r="AG133" s="14"/>
    </row>
    <row r="134" spans="1:33" ht="12.75">
      <c r="A134" s="150"/>
      <c r="B134" s="151"/>
      <c r="C134" s="152"/>
      <c r="D134" s="152"/>
      <c r="E134" s="151"/>
      <c r="F134" s="145"/>
      <c r="G134" s="153" t="s">
        <v>16</v>
      </c>
      <c r="H134" s="154">
        <f t="shared" si="38"/>
        <v>4301.9</v>
      </c>
      <c r="I134" s="154">
        <f t="shared" si="38"/>
        <v>4301.9</v>
      </c>
      <c r="J134" s="154">
        <v>4301.9</v>
      </c>
      <c r="K134" s="154">
        <f>1611.1+2690.8</f>
        <v>4301.9</v>
      </c>
      <c r="L134" s="154">
        <v>0</v>
      </c>
      <c r="M134" s="154">
        <v>0</v>
      </c>
      <c r="N134" s="154">
        <v>0</v>
      </c>
      <c r="O134" s="154">
        <v>0</v>
      </c>
      <c r="P134" s="154">
        <v>0</v>
      </c>
      <c r="Q134" s="154">
        <v>0</v>
      </c>
      <c r="R134" s="155"/>
      <c r="S134" s="156"/>
      <c r="T134" s="12"/>
      <c r="U134" s="12" t="s">
        <v>86</v>
      </c>
      <c r="V134" s="12" t="s">
        <v>103</v>
      </c>
      <c r="W134" s="12" t="s">
        <v>104</v>
      </c>
      <c r="X134" s="12" t="s">
        <v>105</v>
      </c>
      <c r="Y134" s="12" t="s">
        <v>96</v>
      </c>
      <c r="Z134" s="12" t="s">
        <v>92</v>
      </c>
      <c r="AA134" s="2">
        <v>1431000</v>
      </c>
      <c r="AG134" s="14"/>
    </row>
    <row r="135" spans="1:33" ht="12.75">
      <c r="A135" s="150"/>
      <c r="B135" s="151"/>
      <c r="C135" s="152" t="s">
        <v>164</v>
      </c>
      <c r="D135" s="152" t="s">
        <v>165</v>
      </c>
      <c r="E135" s="151"/>
      <c r="F135" s="145"/>
      <c r="G135" s="153" t="s">
        <v>62</v>
      </c>
      <c r="H135" s="154">
        <f t="shared" si="38"/>
        <v>3171.4</v>
      </c>
      <c r="I135" s="154">
        <v>472.30593</v>
      </c>
      <c r="J135" s="154">
        <v>3171.4</v>
      </c>
      <c r="K135" s="154">
        <v>472.3</v>
      </c>
      <c r="L135" s="154">
        <v>0</v>
      </c>
      <c r="M135" s="154">
        <v>0</v>
      </c>
      <c r="N135" s="154">
        <v>0</v>
      </c>
      <c r="O135" s="154">
        <v>0</v>
      </c>
      <c r="P135" s="154">
        <v>0</v>
      </c>
      <c r="Q135" s="154">
        <v>0</v>
      </c>
      <c r="R135" s="155"/>
      <c r="S135" s="156"/>
      <c r="T135" s="7"/>
      <c r="AG135" s="14"/>
    </row>
    <row r="136" spans="1:33" ht="12.75">
      <c r="A136" s="150"/>
      <c r="B136" s="151"/>
      <c r="C136" s="152"/>
      <c r="D136" s="152"/>
      <c r="E136" s="151"/>
      <c r="F136" s="145"/>
      <c r="G136" s="153" t="s">
        <v>111</v>
      </c>
      <c r="H136" s="154">
        <f aca="true" t="shared" si="39" ref="H136:I140">J136+L136+N136+P136</f>
        <v>3171.4</v>
      </c>
      <c r="I136" s="154">
        <f t="shared" si="39"/>
        <v>3171.4</v>
      </c>
      <c r="J136" s="154">
        <v>3171.4</v>
      </c>
      <c r="K136" s="154">
        <v>3171.4</v>
      </c>
      <c r="L136" s="154">
        <v>0</v>
      </c>
      <c r="M136" s="154">
        <v>0</v>
      </c>
      <c r="N136" s="154">
        <v>0</v>
      </c>
      <c r="O136" s="154">
        <v>0</v>
      </c>
      <c r="P136" s="154">
        <v>0</v>
      </c>
      <c r="Q136" s="154">
        <v>0</v>
      </c>
      <c r="R136" s="155"/>
      <c r="S136" s="156"/>
      <c r="T136" s="7"/>
      <c r="AG136" s="14"/>
    </row>
    <row r="137" spans="1:33" ht="12.75">
      <c r="A137" s="150"/>
      <c r="B137" s="151"/>
      <c r="C137" s="152"/>
      <c r="D137" s="152"/>
      <c r="E137" s="151"/>
      <c r="F137" s="145"/>
      <c r="G137" s="153" t="s">
        <v>112</v>
      </c>
      <c r="H137" s="154">
        <f>J137+L137+N137+P137</f>
        <v>3171.8</v>
      </c>
      <c r="I137" s="154">
        <f>K137+M137+O137+Q137</f>
        <v>3171.8</v>
      </c>
      <c r="J137" s="154">
        <v>3171.8</v>
      </c>
      <c r="K137" s="154">
        <v>3171.8</v>
      </c>
      <c r="L137" s="154">
        <v>0</v>
      </c>
      <c r="M137" s="154">
        <v>0</v>
      </c>
      <c r="N137" s="154">
        <v>0</v>
      </c>
      <c r="O137" s="154">
        <v>0</v>
      </c>
      <c r="P137" s="154">
        <v>0</v>
      </c>
      <c r="Q137" s="154">
        <v>0</v>
      </c>
      <c r="R137" s="155"/>
      <c r="S137" s="156"/>
      <c r="T137" s="7"/>
      <c r="AG137" s="14"/>
    </row>
    <row r="138" spans="1:33" ht="12.75">
      <c r="A138" s="150"/>
      <c r="B138" s="151"/>
      <c r="C138" s="152"/>
      <c r="D138" s="152"/>
      <c r="E138" s="151"/>
      <c r="F138" s="145"/>
      <c r="G138" s="153" t="s">
        <v>113</v>
      </c>
      <c r="H138" s="154">
        <f>J138+L138+N138+P138</f>
        <v>3171.8</v>
      </c>
      <c r="I138" s="154">
        <f>K138+M138+O138+Q138</f>
        <v>3171.8</v>
      </c>
      <c r="J138" s="154">
        <v>3171.8</v>
      </c>
      <c r="K138" s="154">
        <v>3171.8</v>
      </c>
      <c r="L138" s="154">
        <v>0</v>
      </c>
      <c r="M138" s="154">
        <v>0</v>
      </c>
      <c r="N138" s="154">
        <v>0</v>
      </c>
      <c r="O138" s="154">
        <v>0</v>
      </c>
      <c r="P138" s="154">
        <v>0</v>
      </c>
      <c r="Q138" s="154">
        <v>0</v>
      </c>
      <c r="R138" s="155"/>
      <c r="S138" s="156"/>
      <c r="T138" s="7"/>
      <c r="AG138" s="14"/>
    </row>
    <row r="139" spans="1:33" ht="12.75">
      <c r="A139" s="150"/>
      <c r="B139" s="151"/>
      <c r="C139" s="152"/>
      <c r="D139" s="152"/>
      <c r="E139" s="151"/>
      <c r="F139" s="145"/>
      <c r="G139" s="153" t="s">
        <v>114</v>
      </c>
      <c r="H139" s="154">
        <f t="shared" si="39"/>
        <v>0</v>
      </c>
      <c r="I139" s="154">
        <f t="shared" si="39"/>
        <v>0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54">
        <v>0</v>
      </c>
      <c r="Q139" s="154">
        <v>0</v>
      </c>
      <c r="R139" s="155"/>
      <c r="S139" s="156"/>
      <c r="T139" s="7"/>
      <c r="AG139" s="14"/>
    </row>
    <row r="140" spans="1:33" ht="12.75">
      <c r="A140" s="157"/>
      <c r="B140" s="158"/>
      <c r="C140" s="159"/>
      <c r="D140" s="159"/>
      <c r="E140" s="158"/>
      <c r="F140" s="145"/>
      <c r="G140" s="153" t="s">
        <v>73</v>
      </c>
      <c r="H140" s="154">
        <f t="shared" si="39"/>
        <v>0</v>
      </c>
      <c r="I140" s="154">
        <f t="shared" si="39"/>
        <v>0</v>
      </c>
      <c r="J140" s="154">
        <v>0</v>
      </c>
      <c r="K140" s="154">
        <v>0</v>
      </c>
      <c r="L140" s="154">
        <v>0</v>
      </c>
      <c r="M140" s="154">
        <v>0</v>
      </c>
      <c r="N140" s="154">
        <v>0</v>
      </c>
      <c r="O140" s="154">
        <v>0</v>
      </c>
      <c r="P140" s="154">
        <v>0</v>
      </c>
      <c r="Q140" s="154">
        <v>0</v>
      </c>
      <c r="R140" s="160"/>
      <c r="S140" s="161"/>
      <c r="T140" s="7"/>
      <c r="AG140" s="14"/>
    </row>
    <row r="141" spans="1:33" ht="12.75" customHeight="1">
      <c r="A141" s="142">
        <v>11</v>
      </c>
      <c r="B141" s="143" t="s">
        <v>60</v>
      </c>
      <c r="C141" s="144"/>
      <c r="D141" s="144"/>
      <c r="E141" s="143" t="s">
        <v>51</v>
      </c>
      <c r="F141" s="165"/>
      <c r="G141" s="146" t="s">
        <v>10</v>
      </c>
      <c r="H141" s="147">
        <f aca="true" t="shared" si="40" ref="H141:Q141">SUM(H142:H152)</f>
        <v>3950.2</v>
      </c>
      <c r="I141" s="147">
        <f t="shared" si="40"/>
        <v>341.4</v>
      </c>
      <c r="J141" s="147">
        <f t="shared" si="40"/>
        <v>3950.2</v>
      </c>
      <c r="K141" s="147">
        <f t="shared" si="40"/>
        <v>341.4</v>
      </c>
      <c r="L141" s="147">
        <f t="shared" si="40"/>
        <v>0</v>
      </c>
      <c r="M141" s="147">
        <f t="shared" si="40"/>
        <v>0</v>
      </c>
      <c r="N141" s="147">
        <f t="shared" si="40"/>
        <v>0</v>
      </c>
      <c r="O141" s="147">
        <f t="shared" si="40"/>
        <v>0</v>
      </c>
      <c r="P141" s="147">
        <f t="shared" si="40"/>
        <v>0</v>
      </c>
      <c r="Q141" s="147">
        <f t="shared" si="40"/>
        <v>0</v>
      </c>
      <c r="R141" s="148" t="s">
        <v>37</v>
      </c>
      <c r="S141" s="149"/>
      <c r="T141" s="7"/>
      <c r="AG141" s="14"/>
    </row>
    <row r="142" spans="1:33" ht="25.5">
      <c r="A142" s="150"/>
      <c r="B142" s="151"/>
      <c r="C142" s="152"/>
      <c r="D142" s="152"/>
      <c r="E142" s="151"/>
      <c r="F142" s="145" t="s">
        <v>19</v>
      </c>
      <c r="G142" s="153" t="s">
        <v>14</v>
      </c>
      <c r="H142" s="154">
        <f aca="true" t="shared" si="41" ref="H142:I147">J142+L142+N142+P142</f>
        <v>0</v>
      </c>
      <c r="I142" s="154">
        <f t="shared" si="41"/>
        <v>0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54">
        <v>0</v>
      </c>
      <c r="Q142" s="154">
        <v>0</v>
      </c>
      <c r="R142" s="155"/>
      <c r="S142" s="156"/>
      <c r="T142" s="7"/>
      <c r="AG142" s="14"/>
    </row>
    <row r="143" spans="1:33" ht="12.75">
      <c r="A143" s="150"/>
      <c r="B143" s="151"/>
      <c r="C143" s="152"/>
      <c r="D143" s="152"/>
      <c r="E143" s="151"/>
      <c r="F143" s="145"/>
      <c r="G143" s="153" t="s">
        <v>12</v>
      </c>
      <c r="H143" s="154">
        <f t="shared" si="41"/>
        <v>450.4</v>
      </c>
      <c r="I143" s="154">
        <f t="shared" si="41"/>
        <v>341.4</v>
      </c>
      <c r="J143" s="154">
        <v>450.4</v>
      </c>
      <c r="K143" s="162">
        <v>341.4</v>
      </c>
      <c r="L143" s="154">
        <v>0</v>
      </c>
      <c r="M143" s="154">
        <v>0</v>
      </c>
      <c r="N143" s="154">
        <v>0</v>
      </c>
      <c r="O143" s="154">
        <v>0</v>
      </c>
      <c r="P143" s="154">
        <v>0</v>
      </c>
      <c r="Q143" s="154">
        <v>0</v>
      </c>
      <c r="R143" s="155"/>
      <c r="S143" s="156"/>
      <c r="T143" s="7"/>
      <c r="AG143" s="14"/>
    </row>
    <row r="144" spans="1:33" ht="12.75">
      <c r="A144" s="150"/>
      <c r="B144" s="151"/>
      <c r="C144" s="152"/>
      <c r="D144" s="152"/>
      <c r="E144" s="151"/>
      <c r="F144" s="145"/>
      <c r="G144" s="153" t="s">
        <v>13</v>
      </c>
      <c r="H144" s="154">
        <f t="shared" si="41"/>
        <v>527.6</v>
      </c>
      <c r="I144" s="154">
        <f t="shared" si="41"/>
        <v>0</v>
      </c>
      <c r="J144" s="163">
        <v>527.6</v>
      </c>
      <c r="K144" s="154">
        <v>0</v>
      </c>
      <c r="L144" s="164">
        <v>0</v>
      </c>
      <c r="M144" s="154">
        <v>0</v>
      </c>
      <c r="N144" s="154">
        <v>0</v>
      </c>
      <c r="O144" s="154">
        <v>0</v>
      </c>
      <c r="P144" s="154">
        <v>0</v>
      </c>
      <c r="Q144" s="154">
        <v>0</v>
      </c>
      <c r="R144" s="155"/>
      <c r="S144" s="156"/>
      <c r="T144" s="7"/>
      <c r="AG144" s="14"/>
    </row>
    <row r="145" spans="1:33" ht="12.75">
      <c r="A145" s="150"/>
      <c r="B145" s="151"/>
      <c r="C145" s="152"/>
      <c r="D145" s="152"/>
      <c r="E145" s="151"/>
      <c r="F145" s="145"/>
      <c r="G145" s="153" t="s">
        <v>15</v>
      </c>
      <c r="H145" s="154">
        <f t="shared" si="41"/>
        <v>553.5</v>
      </c>
      <c r="I145" s="154">
        <f t="shared" si="41"/>
        <v>0</v>
      </c>
      <c r="J145" s="163">
        <v>553.5</v>
      </c>
      <c r="K145" s="154">
        <v>0</v>
      </c>
      <c r="L145" s="164">
        <v>0</v>
      </c>
      <c r="M145" s="154">
        <v>0</v>
      </c>
      <c r="N145" s="154">
        <v>0</v>
      </c>
      <c r="O145" s="154">
        <v>0</v>
      </c>
      <c r="P145" s="154">
        <v>0</v>
      </c>
      <c r="Q145" s="154">
        <v>0</v>
      </c>
      <c r="R145" s="155"/>
      <c r="S145" s="156"/>
      <c r="T145" s="7"/>
      <c r="AG145" s="14"/>
    </row>
    <row r="146" spans="1:33" ht="12.75">
      <c r="A146" s="150"/>
      <c r="B146" s="151"/>
      <c r="C146" s="152"/>
      <c r="D146" s="152"/>
      <c r="E146" s="151"/>
      <c r="F146" s="145"/>
      <c r="G146" s="153" t="s">
        <v>16</v>
      </c>
      <c r="H146" s="154">
        <f t="shared" si="41"/>
        <v>582.1</v>
      </c>
      <c r="I146" s="154">
        <f t="shared" si="41"/>
        <v>0</v>
      </c>
      <c r="J146" s="163">
        <v>582.1</v>
      </c>
      <c r="K146" s="154">
        <v>0</v>
      </c>
      <c r="L146" s="164">
        <v>0</v>
      </c>
      <c r="M146" s="154">
        <v>0</v>
      </c>
      <c r="N146" s="154">
        <v>0</v>
      </c>
      <c r="O146" s="154">
        <v>0</v>
      </c>
      <c r="P146" s="154">
        <v>0</v>
      </c>
      <c r="Q146" s="154">
        <v>0</v>
      </c>
      <c r="R146" s="155"/>
      <c r="S146" s="156"/>
      <c r="T146" s="7"/>
      <c r="AG146" s="14"/>
    </row>
    <row r="147" spans="1:33" ht="12.75">
      <c r="A147" s="150"/>
      <c r="B147" s="151"/>
      <c r="C147" s="152" t="s">
        <v>164</v>
      </c>
      <c r="D147" s="152" t="s">
        <v>165</v>
      </c>
      <c r="E147" s="151"/>
      <c r="F147" s="145"/>
      <c r="G147" s="153" t="s">
        <v>62</v>
      </c>
      <c r="H147" s="154">
        <f t="shared" si="41"/>
        <v>612.2</v>
      </c>
      <c r="I147" s="154">
        <f t="shared" si="41"/>
        <v>0</v>
      </c>
      <c r="J147" s="163">
        <v>612.2</v>
      </c>
      <c r="K147" s="154">
        <v>0</v>
      </c>
      <c r="L147" s="164">
        <v>0</v>
      </c>
      <c r="M147" s="154">
        <v>0</v>
      </c>
      <c r="N147" s="154">
        <v>0</v>
      </c>
      <c r="O147" s="154">
        <v>0</v>
      </c>
      <c r="P147" s="154">
        <v>0</v>
      </c>
      <c r="Q147" s="154">
        <v>0</v>
      </c>
      <c r="R147" s="155"/>
      <c r="S147" s="156"/>
      <c r="T147" s="7"/>
      <c r="AG147" s="14"/>
    </row>
    <row r="148" spans="1:33" ht="12.75">
      <c r="A148" s="150"/>
      <c r="B148" s="151"/>
      <c r="C148" s="152"/>
      <c r="D148" s="152"/>
      <c r="E148" s="151"/>
      <c r="F148" s="145"/>
      <c r="G148" s="153" t="s">
        <v>111</v>
      </c>
      <c r="H148" s="154">
        <f aca="true" t="shared" si="42" ref="H148:I152">J148+L148+N148+P148</f>
        <v>612.2</v>
      </c>
      <c r="I148" s="154">
        <f t="shared" si="42"/>
        <v>0</v>
      </c>
      <c r="J148" s="163">
        <v>612.2</v>
      </c>
      <c r="K148" s="154">
        <v>0</v>
      </c>
      <c r="L148" s="164">
        <v>0</v>
      </c>
      <c r="M148" s="154">
        <v>0</v>
      </c>
      <c r="N148" s="154">
        <v>0</v>
      </c>
      <c r="O148" s="154">
        <v>0</v>
      </c>
      <c r="P148" s="154">
        <v>0</v>
      </c>
      <c r="Q148" s="154">
        <v>0</v>
      </c>
      <c r="R148" s="155"/>
      <c r="S148" s="156"/>
      <c r="T148" s="7"/>
      <c r="AG148" s="14"/>
    </row>
    <row r="149" spans="1:33" ht="12.75">
      <c r="A149" s="150"/>
      <c r="B149" s="151"/>
      <c r="C149" s="152"/>
      <c r="D149" s="152"/>
      <c r="E149" s="151"/>
      <c r="F149" s="145"/>
      <c r="G149" s="153" t="s">
        <v>112</v>
      </c>
      <c r="H149" s="154">
        <f t="shared" si="42"/>
        <v>612.2</v>
      </c>
      <c r="I149" s="154">
        <f t="shared" si="42"/>
        <v>0</v>
      </c>
      <c r="J149" s="163">
        <v>612.2</v>
      </c>
      <c r="K149" s="154">
        <v>0</v>
      </c>
      <c r="L149" s="164">
        <v>0</v>
      </c>
      <c r="M149" s="154">
        <v>0</v>
      </c>
      <c r="N149" s="154">
        <v>0</v>
      </c>
      <c r="O149" s="154">
        <v>0</v>
      </c>
      <c r="P149" s="154">
        <v>0</v>
      </c>
      <c r="Q149" s="154">
        <v>0</v>
      </c>
      <c r="R149" s="155"/>
      <c r="S149" s="156"/>
      <c r="T149" s="7"/>
      <c r="AG149" s="14"/>
    </row>
    <row r="150" spans="1:33" ht="12.75">
      <c r="A150" s="150"/>
      <c r="B150" s="151"/>
      <c r="C150" s="152"/>
      <c r="D150" s="152"/>
      <c r="E150" s="151"/>
      <c r="F150" s="145"/>
      <c r="G150" s="153" t="s">
        <v>113</v>
      </c>
      <c r="H150" s="154">
        <f t="shared" si="42"/>
        <v>0</v>
      </c>
      <c r="I150" s="154">
        <f t="shared" si="42"/>
        <v>0</v>
      </c>
      <c r="J150" s="163">
        <v>0</v>
      </c>
      <c r="K150" s="154">
        <v>0</v>
      </c>
      <c r="L150" s="164">
        <v>0</v>
      </c>
      <c r="M150" s="154">
        <v>0</v>
      </c>
      <c r="N150" s="154">
        <v>0</v>
      </c>
      <c r="O150" s="154">
        <v>0</v>
      </c>
      <c r="P150" s="154">
        <v>0</v>
      </c>
      <c r="Q150" s="154">
        <v>0</v>
      </c>
      <c r="R150" s="155"/>
      <c r="S150" s="156"/>
      <c r="T150" s="7"/>
      <c r="AG150" s="14"/>
    </row>
    <row r="151" spans="1:33" ht="12.75">
      <c r="A151" s="150"/>
      <c r="B151" s="151"/>
      <c r="C151" s="152"/>
      <c r="D151" s="152"/>
      <c r="E151" s="151"/>
      <c r="F151" s="145"/>
      <c r="G151" s="153" t="s">
        <v>114</v>
      </c>
      <c r="H151" s="154">
        <f t="shared" si="42"/>
        <v>0</v>
      </c>
      <c r="I151" s="154">
        <f t="shared" si="42"/>
        <v>0</v>
      </c>
      <c r="J151" s="163">
        <v>0</v>
      </c>
      <c r="K151" s="154">
        <v>0</v>
      </c>
      <c r="L151" s="164">
        <v>0</v>
      </c>
      <c r="M151" s="154">
        <v>0</v>
      </c>
      <c r="N151" s="154">
        <v>0</v>
      </c>
      <c r="O151" s="154">
        <v>0</v>
      </c>
      <c r="P151" s="154">
        <v>0</v>
      </c>
      <c r="Q151" s="154">
        <v>0</v>
      </c>
      <c r="R151" s="155"/>
      <c r="S151" s="156"/>
      <c r="T151" s="7"/>
      <c r="AG151" s="14"/>
    </row>
    <row r="152" spans="1:33" ht="12.75">
      <c r="A152" s="157"/>
      <c r="B152" s="158"/>
      <c r="C152" s="159"/>
      <c r="D152" s="159"/>
      <c r="E152" s="158"/>
      <c r="F152" s="145"/>
      <c r="G152" s="153" t="s">
        <v>73</v>
      </c>
      <c r="H152" s="154">
        <f t="shared" si="42"/>
        <v>0</v>
      </c>
      <c r="I152" s="154">
        <f t="shared" si="42"/>
        <v>0</v>
      </c>
      <c r="J152" s="163">
        <v>0</v>
      </c>
      <c r="K152" s="154">
        <v>0</v>
      </c>
      <c r="L152" s="164">
        <v>0</v>
      </c>
      <c r="M152" s="154">
        <v>0</v>
      </c>
      <c r="N152" s="154">
        <v>0</v>
      </c>
      <c r="O152" s="154">
        <v>0</v>
      </c>
      <c r="P152" s="154">
        <v>0</v>
      </c>
      <c r="Q152" s="154">
        <v>0</v>
      </c>
      <c r="R152" s="160"/>
      <c r="S152" s="161"/>
      <c r="T152" s="7"/>
      <c r="AG152" s="14"/>
    </row>
    <row r="153" spans="1:33" ht="27.75" customHeight="1">
      <c r="A153" s="142">
        <f>A141+1</f>
        <v>12</v>
      </c>
      <c r="B153" s="143" t="s">
        <v>131</v>
      </c>
      <c r="C153" s="144"/>
      <c r="D153" s="144"/>
      <c r="E153" s="143" t="s">
        <v>51</v>
      </c>
      <c r="F153" s="145"/>
      <c r="G153" s="146" t="s">
        <v>10</v>
      </c>
      <c r="H153" s="147">
        <f aca="true" t="shared" si="43" ref="H153:Q153">SUM(H154:H164)</f>
        <v>9092.5</v>
      </c>
      <c r="I153" s="147">
        <f t="shared" si="43"/>
        <v>5657.182</v>
      </c>
      <c r="J153" s="147">
        <f t="shared" si="43"/>
        <v>9092.5</v>
      </c>
      <c r="K153" s="147">
        <f t="shared" si="43"/>
        <v>5657.182</v>
      </c>
      <c r="L153" s="147">
        <f t="shared" si="43"/>
        <v>0</v>
      </c>
      <c r="M153" s="147">
        <f t="shared" si="43"/>
        <v>0</v>
      </c>
      <c r="N153" s="147">
        <f t="shared" si="43"/>
        <v>0</v>
      </c>
      <c r="O153" s="147">
        <f t="shared" si="43"/>
        <v>0</v>
      </c>
      <c r="P153" s="147">
        <f t="shared" si="43"/>
        <v>0</v>
      </c>
      <c r="Q153" s="147">
        <f t="shared" si="43"/>
        <v>0</v>
      </c>
      <c r="R153" s="148" t="s">
        <v>63</v>
      </c>
      <c r="S153" s="149"/>
      <c r="T153" s="7"/>
      <c r="AG153" s="14"/>
    </row>
    <row r="154" spans="1:33" ht="27.75" customHeight="1">
      <c r="A154" s="150"/>
      <c r="B154" s="151"/>
      <c r="C154" s="152"/>
      <c r="D154" s="152"/>
      <c r="E154" s="151"/>
      <c r="F154" s="145"/>
      <c r="G154" s="153" t="s">
        <v>14</v>
      </c>
      <c r="H154" s="154">
        <f aca="true" t="shared" si="44" ref="H154:I159">J154+L154+N154+P154</f>
        <v>950</v>
      </c>
      <c r="I154" s="154">
        <f t="shared" si="44"/>
        <v>392.7</v>
      </c>
      <c r="J154" s="154">
        <v>950</v>
      </c>
      <c r="K154" s="154">
        <v>392.7</v>
      </c>
      <c r="L154" s="154">
        <v>0</v>
      </c>
      <c r="M154" s="154">
        <v>0</v>
      </c>
      <c r="N154" s="154">
        <v>0</v>
      </c>
      <c r="O154" s="154">
        <v>0</v>
      </c>
      <c r="P154" s="154">
        <v>0</v>
      </c>
      <c r="Q154" s="154">
        <v>0</v>
      </c>
      <c r="R154" s="155"/>
      <c r="S154" s="156"/>
      <c r="T154" s="7"/>
      <c r="AG154" s="14"/>
    </row>
    <row r="155" spans="1:33" ht="27.75" customHeight="1">
      <c r="A155" s="150"/>
      <c r="B155" s="151"/>
      <c r="C155" s="152"/>
      <c r="D155" s="152"/>
      <c r="E155" s="151"/>
      <c r="F155" s="145"/>
      <c r="G155" s="153" t="s">
        <v>12</v>
      </c>
      <c r="H155" s="154">
        <f t="shared" si="44"/>
        <v>550</v>
      </c>
      <c r="I155" s="154">
        <f t="shared" si="44"/>
        <v>324.1</v>
      </c>
      <c r="J155" s="154">
        <v>550</v>
      </c>
      <c r="K155" s="154">
        <v>324.1</v>
      </c>
      <c r="L155" s="154">
        <v>0</v>
      </c>
      <c r="M155" s="154">
        <v>0</v>
      </c>
      <c r="N155" s="154">
        <v>0</v>
      </c>
      <c r="O155" s="154">
        <v>0</v>
      </c>
      <c r="P155" s="154">
        <v>0</v>
      </c>
      <c r="Q155" s="154">
        <v>0</v>
      </c>
      <c r="R155" s="155"/>
      <c r="S155" s="156"/>
      <c r="T155" s="10"/>
      <c r="U155" s="10" t="s">
        <v>74</v>
      </c>
      <c r="V155" s="10" t="s">
        <v>75</v>
      </c>
      <c r="W155" s="10" t="s">
        <v>76</v>
      </c>
      <c r="X155" s="10" t="s">
        <v>78</v>
      </c>
      <c r="Y155" s="10" t="s">
        <v>79</v>
      </c>
      <c r="Z155" s="10" t="s">
        <v>80</v>
      </c>
      <c r="AG155" s="14"/>
    </row>
    <row r="156" spans="1:33" ht="27.75" customHeight="1">
      <c r="A156" s="150"/>
      <c r="B156" s="151"/>
      <c r="C156" s="152"/>
      <c r="D156" s="152"/>
      <c r="E156" s="151"/>
      <c r="F156" s="145"/>
      <c r="G156" s="153" t="s">
        <v>13</v>
      </c>
      <c r="H156" s="154">
        <f t="shared" si="44"/>
        <v>550</v>
      </c>
      <c r="I156" s="154">
        <f t="shared" si="44"/>
        <v>426.3</v>
      </c>
      <c r="J156" s="154">
        <v>550</v>
      </c>
      <c r="K156" s="154">
        <f>550-123.7</f>
        <v>426.3</v>
      </c>
      <c r="L156" s="154">
        <v>0</v>
      </c>
      <c r="M156" s="154">
        <v>0</v>
      </c>
      <c r="N156" s="154">
        <v>0</v>
      </c>
      <c r="O156" s="154">
        <v>0</v>
      </c>
      <c r="P156" s="154">
        <v>0</v>
      </c>
      <c r="Q156" s="154">
        <v>0</v>
      </c>
      <c r="R156" s="155"/>
      <c r="S156" s="156"/>
      <c r="T156" s="12"/>
      <c r="U156" s="12" t="s">
        <v>86</v>
      </c>
      <c r="V156" s="12" t="s">
        <v>87</v>
      </c>
      <c r="W156" s="12" t="s">
        <v>95</v>
      </c>
      <c r="X156" s="12" t="s">
        <v>90</v>
      </c>
      <c r="Y156" s="12" t="s">
        <v>96</v>
      </c>
      <c r="Z156" s="12" t="s">
        <v>92</v>
      </c>
      <c r="AG156" s="14"/>
    </row>
    <row r="157" spans="1:33" ht="27.75" customHeight="1">
      <c r="A157" s="150"/>
      <c r="B157" s="151"/>
      <c r="C157" s="152"/>
      <c r="D157" s="152"/>
      <c r="E157" s="151"/>
      <c r="F157" s="145"/>
      <c r="G157" s="153" t="s">
        <v>15</v>
      </c>
      <c r="H157" s="154">
        <f t="shared" si="44"/>
        <v>553.6</v>
      </c>
      <c r="I157" s="154">
        <f t="shared" si="44"/>
        <v>550</v>
      </c>
      <c r="J157" s="154">
        <v>553.6</v>
      </c>
      <c r="K157" s="154">
        <v>550</v>
      </c>
      <c r="L157" s="154">
        <v>0</v>
      </c>
      <c r="M157" s="154">
        <v>0</v>
      </c>
      <c r="N157" s="154">
        <v>0</v>
      </c>
      <c r="O157" s="154">
        <v>0</v>
      </c>
      <c r="P157" s="154">
        <v>0</v>
      </c>
      <c r="Q157" s="154">
        <v>0</v>
      </c>
      <c r="R157" s="155"/>
      <c r="S157" s="156"/>
      <c r="T157" s="12"/>
      <c r="U157" s="12" t="s">
        <v>86</v>
      </c>
      <c r="V157" s="12" t="s">
        <v>87</v>
      </c>
      <c r="W157" s="12" t="s">
        <v>98</v>
      </c>
      <c r="X157" s="12" t="s">
        <v>101</v>
      </c>
      <c r="Y157" s="12" t="s">
        <v>96</v>
      </c>
      <c r="Z157" s="12" t="s">
        <v>92</v>
      </c>
      <c r="AA157" s="2">
        <v>550000</v>
      </c>
      <c r="AG157" s="14"/>
    </row>
    <row r="158" spans="1:33" ht="27.75" customHeight="1">
      <c r="A158" s="150"/>
      <c r="B158" s="151"/>
      <c r="C158" s="152"/>
      <c r="D158" s="152"/>
      <c r="E158" s="151"/>
      <c r="F158" s="145"/>
      <c r="G158" s="153" t="s">
        <v>16</v>
      </c>
      <c r="H158" s="154">
        <f t="shared" si="44"/>
        <v>624.5</v>
      </c>
      <c r="I158" s="154">
        <f t="shared" si="44"/>
        <v>624.5</v>
      </c>
      <c r="J158" s="154">
        <v>624.5</v>
      </c>
      <c r="K158" s="154">
        <v>624.5</v>
      </c>
      <c r="L158" s="154">
        <v>0</v>
      </c>
      <c r="M158" s="154">
        <v>0</v>
      </c>
      <c r="N158" s="154">
        <v>0</v>
      </c>
      <c r="O158" s="154">
        <v>0</v>
      </c>
      <c r="P158" s="154">
        <v>0</v>
      </c>
      <c r="Q158" s="154">
        <v>0</v>
      </c>
      <c r="R158" s="155"/>
      <c r="S158" s="156"/>
      <c r="T158" s="12"/>
      <c r="U158" s="12" t="s">
        <v>86</v>
      </c>
      <c r="V158" s="12" t="s">
        <v>87</v>
      </c>
      <c r="W158" s="12" t="s">
        <v>98</v>
      </c>
      <c r="X158" s="12" t="s">
        <v>102</v>
      </c>
      <c r="Y158" s="12" t="s">
        <v>96</v>
      </c>
      <c r="Z158" s="12" t="s">
        <v>92</v>
      </c>
      <c r="AG158" s="14"/>
    </row>
    <row r="159" spans="1:33" ht="27.75" customHeight="1">
      <c r="A159" s="150"/>
      <c r="B159" s="151"/>
      <c r="C159" s="152"/>
      <c r="D159" s="152"/>
      <c r="E159" s="151"/>
      <c r="F159" s="145"/>
      <c r="G159" s="153" t="s">
        <v>62</v>
      </c>
      <c r="H159" s="154">
        <v>1466.1</v>
      </c>
      <c r="I159" s="154">
        <f t="shared" si="44"/>
        <v>1466.082</v>
      </c>
      <c r="J159" s="154">
        <v>1466.1</v>
      </c>
      <c r="K159" s="154">
        <v>1466.082</v>
      </c>
      <c r="L159" s="154">
        <v>0</v>
      </c>
      <c r="M159" s="154">
        <v>0</v>
      </c>
      <c r="N159" s="154">
        <v>0</v>
      </c>
      <c r="O159" s="154">
        <v>0</v>
      </c>
      <c r="P159" s="154">
        <v>0</v>
      </c>
      <c r="Q159" s="154">
        <v>0</v>
      </c>
      <c r="R159" s="155"/>
      <c r="S159" s="156"/>
      <c r="T159" s="12"/>
      <c r="U159" s="12" t="s">
        <v>86</v>
      </c>
      <c r="V159" s="12" t="s">
        <v>103</v>
      </c>
      <c r="W159" s="12" t="s">
        <v>104</v>
      </c>
      <c r="X159" s="12" t="s">
        <v>105</v>
      </c>
      <c r="Y159" s="12" t="s">
        <v>96</v>
      </c>
      <c r="Z159" s="12" t="s">
        <v>92</v>
      </c>
      <c r="AG159" s="14"/>
    </row>
    <row r="160" spans="1:33" ht="27.75" customHeight="1">
      <c r="A160" s="150"/>
      <c r="B160" s="151"/>
      <c r="C160" s="152" t="s">
        <v>164</v>
      </c>
      <c r="D160" s="152" t="s">
        <v>165</v>
      </c>
      <c r="E160" s="151"/>
      <c r="F160" s="145"/>
      <c r="G160" s="153" t="s">
        <v>111</v>
      </c>
      <c r="H160" s="154">
        <f aca="true" t="shared" si="45" ref="H160:I164">J160+L160+N160+P160</f>
        <v>1466.1</v>
      </c>
      <c r="I160" s="154">
        <v>624.5</v>
      </c>
      <c r="J160" s="154">
        <v>1466.1</v>
      </c>
      <c r="K160" s="154">
        <v>624.5</v>
      </c>
      <c r="L160" s="154">
        <v>0</v>
      </c>
      <c r="M160" s="154">
        <v>0</v>
      </c>
      <c r="N160" s="154">
        <v>0</v>
      </c>
      <c r="O160" s="154">
        <v>0</v>
      </c>
      <c r="P160" s="154">
        <v>0</v>
      </c>
      <c r="Q160" s="154">
        <v>0</v>
      </c>
      <c r="R160" s="155"/>
      <c r="S160" s="156"/>
      <c r="T160" s="22"/>
      <c r="U160" s="22"/>
      <c r="V160" s="22"/>
      <c r="W160" s="22"/>
      <c r="X160" s="22"/>
      <c r="Y160" s="22"/>
      <c r="Z160" s="22"/>
      <c r="AG160" s="14"/>
    </row>
    <row r="161" spans="1:33" ht="27.75" customHeight="1">
      <c r="A161" s="150"/>
      <c r="B161" s="151"/>
      <c r="C161" s="152"/>
      <c r="D161" s="152"/>
      <c r="E161" s="151"/>
      <c r="F161" s="145"/>
      <c r="G161" s="153" t="s">
        <v>112</v>
      </c>
      <c r="H161" s="154">
        <f>J161+L161+N161+P161</f>
        <v>1466.1</v>
      </c>
      <c r="I161" s="154">
        <v>624.5</v>
      </c>
      <c r="J161" s="154">
        <v>1466.1</v>
      </c>
      <c r="K161" s="154">
        <v>624.5</v>
      </c>
      <c r="L161" s="154">
        <v>0</v>
      </c>
      <c r="M161" s="154">
        <v>0</v>
      </c>
      <c r="N161" s="154">
        <v>0</v>
      </c>
      <c r="O161" s="154">
        <v>0</v>
      </c>
      <c r="P161" s="154">
        <v>0</v>
      </c>
      <c r="Q161" s="154">
        <v>0</v>
      </c>
      <c r="R161" s="155"/>
      <c r="S161" s="156"/>
      <c r="T161" s="22"/>
      <c r="U161" s="22"/>
      <c r="V161" s="22"/>
      <c r="W161" s="22"/>
      <c r="X161" s="22"/>
      <c r="Y161" s="22"/>
      <c r="Z161" s="22"/>
      <c r="AG161" s="14"/>
    </row>
    <row r="162" spans="1:33" ht="27.75" customHeight="1">
      <c r="A162" s="150"/>
      <c r="B162" s="151"/>
      <c r="C162" s="152"/>
      <c r="D162" s="152"/>
      <c r="E162" s="151"/>
      <c r="F162" s="145"/>
      <c r="G162" s="153" t="s">
        <v>113</v>
      </c>
      <c r="H162" s="154">
        <f>J162+L162+N162+P162</f>
        <v>1466.1</v>
      </c>
      <c r="I162" s="154">
        <v>624.5</v>
      </c>
      <c r="J162" s="154">
        <v>1466.1</v>
      </c>
      <c r="K162" s="154">
        <v>624.5</v>
      </c>
      <c r="L162" s="154">
        <v>0</v>
      </c>
      <c r="M162" s="154">
        <v>0</v>
      </c>
      <c r="N162" s="154">
        <v>0</v>
      </c>
      <c r="O162" s="154">
        <v>0</v>
      </c>
      <c r="P162" s="154">
        <v>0</v>
      </c>
      <c r="Q162" s="154">
        <v>0</v>
      </c>
      <c r="R162" s="155"/>
      <c r="S162" s="156"/>
      <c r="T162" s="22"/>
      <c r="U162" s="22"/>
      <c r="V162" s="22"/>
      <c r="W162" s="22"/>
      <c r="X162" s="22"/>
      <c r="Y162" s="22"/>
      <c r="Z162" s="22"/>
      <c r="AG162" s="14"/>
    </row>
    <row r="163" spans="1:33" ht="27.75" customHeight="1">
      <c r="A163" s="150"/>
      <c r="B163" s="151"/>
      <c r="C163" s="152"/>
      <c r="D163" s="152"/>
      <c r="E163" s="151"/>
      <c r="F163" s="145"/>
      <c r="G163" s="153" t="s">
        <v>114</v>
      </c>
      <c r="H163" s="154">
        <f t="shared" si="45"/>
        <v>0</v>
      </c>
      <c r="I163" s="154">
        <f t="shared" si="45"/>
        <v>0</v>
      </c>
      <c r="J163" s="154">
        <v>0</v>
      </c>
      <c r="K163" s="154">
        <v>0</v>
      </c>
      <c r="L163" s="154">
        <v>0</v>
      </c>
      <c r="M163" s="154">
        <v>0</v>
      </c>
      <c r="N163" s="154">
        <v>0</v>
      </c>
      <c r="O163" s="154">
        <v>0</v>
      </c>
      <c r="P163" s="154">
        <v>0</v>
      </c>
      <c r="Q163" s="154">
        <v>0</v>
      </c>
      <c r="R163" s="155"/>
      <c r="S163" s="156"/>
      <c r="T163" s="22"/>
      <c r="U163" s="22"/>
      <c r="V163" s="22"/>
      <c r="W163" s="22"/>
      <c r="X163" s="22"/>
      <c r="Y163" s="22"/>
      <c r="Z163" s="22"/>
      <c r="AG163" s="14"/>
    </row>
    <row r="164" spans="1:33" ht="27.75" customHeight="1">
      <c r="A164" s="157"/>
      <c r="B164" s="158"/>
      <c r="C164" s="159"/>
      <c r="D164" s="159"/>
      <c r="E164" s="158"/>
      <c r="F164" s="145"/>
      <c r="G164" s="153" t="s">
        <v>73</v>
      </c>
      <c r="H164" s="154">
        <f t="shared" si="45"/>
        <v>0</v>
      </c>
      <c r="I164" s="154">
        <f t="shared" si="45"/>
        <v>0</v>
      </c>
      <c r="J164" s="154">
        <v>0</v>
      </c>
      <c r="K164" s="154">
        <v>0</v>
      </c>
      <c r="L164" s="154">
        <v>0</v>
      </c>
      <c r="M164" s="154">
        <v>0</v>
      </c>
      <c r="N164" s="154">
        <v>0</v>
      </c>
      <c r="O164" s="154">
        <v>0</v>
      </c>
      <c r="P164" s="154">
        <v>0</v>
      </c>
      <c r="Q164" s="154">
        <v>0</v>
      </c>
      <c r="R164" s="160"/>
      <c r="S164" s="161"/>
      <c r="T164" s="22"/>
      <c r="U164" s="22"/>
      <c r="V164" s="22"/>
      <c r="W164" s="22"/>
      <c r="X164" s="22"/>
      <c r="Y164" s="22"/>
      <c r="Z164" s="22"/>
      <c r="AG164" s="14"/>
    </row>
    <row r="165" spans="1:33" ht="18" customHeight="1">
      <c r="A165" s="85">
        <f>A153+1</f>
        <v>13</v>
      </c>
      <c r="B165" s="143" t="s">
        <v>32</v>
      </c>
      <c r="C165" s="144"/>
      <c r="D165" s="144"/>
      <c r="E165" s="143" t="s">
        <v>51</v>
      </c>
      <c r="F165" s="145"/>
      <c r="G165" s="146" t="s">
        <v>10</v>
      </c>
      <c r="H165" s="147">
        <f aca="true" t="shared" si="46" ref="H165:Q165">SUM(H166:H176)</f>
        <v>9791.2</v>
      </c>
      <c r="I165" s="147">
        <f t="shared" si="46"/>
        <v>7462.1</v>
      </c>
      <c r="J165" s="147">
        <f t="shared" si="46"/>
        <v>9791.2</v>
      </c>
      <c r="K165" s="147">
        <f t="shared" si="46"/>
        <v>7462.08</v>
      </c>
      <c r="L165" s="6">
        <f t="shared" si="46"/>
        <v>0</v>
      </c>
      <c r="M165" s="6">
        <f t="shared" si="46"/>
        <v>0</v>
      </c>
      <c r="N165" s="6">
        <f t="shared" si="46"/>
        <v>0</v>
      </c>
      <c r="O165" s="6">
        <f t="shared" si="46"/>
        <v>0</v>
      </c>
      <c r="P165" s="6">
        <f t="shared" si="46"/>
        <v>0</v>
      </c>
      <c r="Q165" s="6">
        <f t="shared" si="46"/>
        <v>0</v>
      </c>
      <c r="R165" s="79" t="s">
        <v>136</v>
      </c>
      <c r="S165" s="80"/>
      <c r="T165" s="7"/>
      <c r="AG165" s="14"/>
    </row>
    <row r="166" spans="1:33" ht="18" customHeight="1">
      <c r="A166" s="86"/>
      <c r="B166" s="151"/>
      <c r="C166" s="152"/>
      <c r="D166" s="152"/>
      <c r="E166" s="151"/>
      <c r="F166" s="145" t="s">
        <v>31</v>
      </c>
      <c r="G166" s="153" t="s">
        <v>14</v>
      </c>
      <c r="H166" s="154">
        <f aca="true" t="shared" si="47" ref="H166:I170">J166+L166+N166+P166</f>
        <v>40</v>
      </c>
      <c r="I166" s="154">
        <f t="shared" si="47"/>
        <v>30</v>
      </c>
      <c r="J166" s="154">
        <v>40</v>
      </c>
      <c r="K166" s="154">
        <v>30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81"/>
      <c r="S166" s="82"/>
      <c r="T166" s="7"/>
      <c r="AG166" s="14"/>
    </row>
    <row r="167" spans="1:33" ht="18" customHeight="1">
      <c r="A167" s="86"/>
      <c r="B167" s="151"/>
      <c r="C167" s="152"/>
      <c r="D167" s="152"/>
      <c r="E167" s="151"/>
      <c r="F167" s="145"/>
      <c r="G167" s="153" t="s">
        <v>12</v>
      </c>
      <c r="H167" s="154">
        <f t="shared" si="47"/>
        <v>43.2</v>
      </c>
      <c r="I167" s="154">
        <f t="shared" si="47"/>
        <v>43.2</v>
      </c>
      <c r="J167" s="154">
        <v>43.2</v>
      </c>
      <c r="K167" s="162">
        <v>43.2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81"/>
      <c r="S167" s="82"/>
      <c r="T167" s="7"/>
      <c r="AG167" s="14"/>
    </row>
    <row r="168" spans="1:33" ht="18" customHeight="1">
      <c r="A168" s="86"/>
      <c r="B168" s="151"/>
      <c r="C168" s="152"/>
      <c r="D168" s="152"/>
      <c r="E168" s="151"/>
      <c r="F168" s="145"/>
      <c r="G168" s="153" t="s">
        <v>13</v>
      </c>
      <c r="H168" s="154">
        <f t="shared" si="47"/>
        <v>57.6</v>
      </c>
      <c r="I168" s="154">
        <f t="shared" si="47"/>
        <v>41.8</v>
      </c>
      <c r="J168" s="163">
        <v>57.6</v>
      </c>
      <c r="K168" s="154">
        <v>41.8</v>
      </c>
      <c r="L168" s="17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81"/>
      <c r="S168" s="82"/>
      <c r="T168" s="7"/>
      <c r="AG168" s="14"/>
    </row>
    <row r="169" spans="1:33" ht="18" customHeight="1">
      <c r="A169" s="86"/>
      <c r="B169" s="151"/>
      <c r="C169" s="152"/>
      <c r="D169" s="152"/>
      <c r="E169" s="151"/>
      <c r="F169" s="145"/>
      <c r="G169" s="153" t="s">
        <v>15</v>
      </c>
      <c r="H169" s="154">
        <f t="shared" si="47"/>
        <v>57.6</v>
      </c>
      <c r="I169" s="154">
        <f>K169</f>
        <v>41.8</v>
      </c>
      <c r="J169" s="163">
        <v>57.6</v>
      </c>
      <c r="K169" s="154">
        <f>57.6-15.8</f>
        <v>41.8</v>
      </c>
      <c r="L169" s="17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81"/>
      <c r="S169" s="82"/>
      <c r="T169" s="7"/>
      <c r="AG169" s="14"/>
    </row>
    <row r="170" spans="1:33" ht="18" customHeight="1">
      <c r="A170" s="86"/>
      <c r="B170" s="151"/>
      <c r="C170" s="152"/>
      <c r="D170" s="152"/>
      <c r="E170" s="151"/>
      <c r="F170" s="145"/>
      <c r="G170" s="153" t="s">
        <v>16</v>
      </c>
      <c r="H170" s="154">
        <f t="shared" si="47"/>
        <v>57.6</v>
      </c>
      <c r="I170" s="154">
        <f t="shared" si="47"/>
        <v>57.6</v>
      </c>
      <c r="J170" s="163">
        <v>57.6</v>
      </c>
      <c r="K170" s="154">
        <v>57.6</v>
      </c>
      <c r="L170" s="17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81"/>
      <c r="S170" s="82"/>
      <c r="T170" s="7"/>
      <c r="AG170" s="14"/>
    </row>
    <row r="171" spans="1:33" ht="18" customHeight="1">
      <c r="A171" s="86"/>
      <c r="B171" s="151"/>
      <c r="C171" s="152"/>
      <c r="D171" s="152"/>
      <c r="E171" s="151"/>
      <c r="F171" s="145"/>
      <c r="G171" s="153" t="s">
        <v>62</v>
      </c>
      <c r="H171" s="154">
        <f aca="true" t="shared" si="48" ref="H171:H176">J171+L171+N171+P171</f>
        <v>2366.4</v>
      </c>
      <c r="I171" s="154">
        <v>78.9</v>
      </c>
      <c r="J171" s="154">
        <v>2366.4</v>
      </c>
      <c r="K171" s="154">
        <v>78.88</v>
      </c>
      <c r="L171" s="17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81"/>
      <c r="S171" s="82"/>
      <c r="T171" s="7"/>
      <c r="AG171" s="14"/>
    </row>
    <row r="172" spans="1:33" ht="18" customHeight="1">
      <c r="A172" s="86"/>
      <c r="B172" s="151"/>
      <c r="C172" s="152"/>
      <c r="D172" s="152"/>
      <c r="E172" s="151"/>
      <c r="F172" s="145"/>
      <c r="G172" s="153" t="s">
        <v>111</v>
      </c>
      <c r="H172" s="154">
        <v>2389.6</v>
      </c>
      <c r="I172" s="154">
        <v>2389.6</v>
      </c>
      <c r="J172" s="154">
        <v>2389.6</v>
      </c>
      <c r="K172" s="154">
        <v>2389.6</v>
      </c>
      <c r="L172" s="17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81"/>
      <c r="S172" s="82"/>
      <c r="T172" s="7"/>
      <c r="AG172" s="14"/>
    </row>
    <row r="173" spans="1:33" ht="18" customHeight="1">
      <c r="A173" s="86"/>
      <c r="B173" s="151"/>
      <c r="C173" s="152" t="s">
        <v>167</v>
      </c>
      <c r="D173" s="152" t="s">
        <v>168</v>
      </c>
      <c r="E173" s="151"/>
      <c r="F173" s="145"/>
      <c r="G173" s="153" t="s">
        <v>112</v>
      </c>
      <c r="H173" s="154">
        <v>2389.6</v>
      </c>
      <c r="I173" s="154">
        <v>2389.6</v>
      </c>
      <c r="J173" s="154">
        <v>2389.6</v>
      </c>
      <c r="K173" s="154">
        <v>2389.6</v>
      </c>
      <c r="L173" s="17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81"/>
      <c r="S173" s="82"/>
      <c r="T173" s="7"/>
      <c r="AG173" s="14"/>
    </row>
    <row r="174" spans="1:33" ht="18" customHeight="1">
      <c r="A174" s="86"/>
      <c r="B174" s="151"/>
      <c r="C174" s="152"/>
      <c r="D174" s="152"/>
      <c r="E174" s="151"/>
      <c r="F174" s="145"/>
      <c r="G174" s="153" t="s">
        <v>113</v>
      </c>
      <c r="H174" s="154">
        <v>2389.6</v>
      </c>
      <c r="I174" s="154">
        <v>2389.6</v>
      </c>
      <c r="J174" s="154">
        <v>2389.6</v>
      </c>
      <c r="K174" s="154">
        <v>2389.6</v>
      </c>
      <c r="L174" s="17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81"/>
      <c r="S174" s="82"/>
      <c r="T174" s="7"/>
      <c r="AG174" s="14"/>
    </row>
    <row r="175" spans="1:33" ht="18" customHeight="1">
      <c r="A175" s="86"/>
      <c r="B175" s="151"/>
      <c r="C175" s="152"/>
      <c r="D175" s="152"/>
      <c r="E175" s="151"/>
      <c r="F175" s="145"/>
      <c r="G175" s="153" t="s">
        <v>114</v>
      </c>
      <c r="H175" s="154">
        <f t="shared" si="48"/>
        <v>0</v>
      </c>
      <c r="I175" s="154">
        <f>K175+M175+O175+Q175</f>
        <v>0</v>
      </c>
      <c r="J175" s="154">
        <v>0</v>
      </c>
      <c r="K175" s="154">
        <v>0</v>
      </c>
      <c r="L175" s="17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81"/>
      <c r="S175" s="82"/>
      <c r="T175" s="7"/>
      <c r="AG175" s="14"/>
    </row>
    <row r="176" spans="1:33" ht="18" customHeight="1">
      <c r="A176" s="87"/>
      <c r="B176" s="158"/>
      <c r="C176" s="159"/>
      <c r="D176" s="159"/>
      <c r="E176" s="158"/>
      <c r="F176" s="145"/>
      <c r="G176" s="153" t="s">
        <v>73</v>
      </c>
      <c r="H176" s="154">
        <f t="shared" si="48"/>
        <v>0</v>
      </c>
      <c r="I176" s="154">
        <f>K176+M176+O176+Q176</f>
        <v>0</v>
      </c>
      <c r="J176" s="154">
        <v>0</v>
      </c>
      <c r="K176" s="154">
        <v>0</v>
      </c>
      <c r="L176" s="17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83"/>
      <c r="S176" s="84"/>
      <c r="T176" s="7"/>
      <c r="AG176" s="14"/>
    </row>
    <row r="177" spans="1:33" ht="18" customHeight="1">
      <c r="A177" s="85">
        <f>A165+1</f>
        <v>14</v>
      </c>
      <c r="B177" s="75" t="s">
        <v>38</v>
      </c>
      <c r="C177" s="46"/>
      <c r="D177" s="46"/>
      <c r="E177" s="75" t="s">
        <v>51</v>
      </c>
      <c r="F177" s="4"/>
      <c r="G177" s="5" t="s">
        <v>10</v>
      </c>
      <c r="H177" s="6">
        <f aca="true" t="shared" si="49" ref="H177:Q177">SUM(H178:H188)</f>
        <v>8930.2</v>
      </c>
      <c r="I177" s="6">
        <f t="shared" si="49"/>
        <v>3105.5</v>
      </c>
      <c r="J177" s="6">
        <f t="shared" si="49"/>
        <v>8930.2</v>
      </c>
      <c r="K177" s="6">
        <f t="shared" si="49"/>
        <v>3105.5</v>
      </c>
      <c r="L177" s="6">
        <f t="shared" si="49"/>
        <v>0</v>
      </c>
      <c r="M177" s="6">
        <f t="shared" si="49"/>
        <v>0</v>
      </c>
      <c r="N177" s="6">
        <f t="shared" si="49"/>
        <v>0</v>
      </c>
      <c r="O177" s="6">
        <f t="shared" si="49"/>
        <v>0</v>
      </c>
      <c r="P177" s="6">
        <f t="shared" si="49"/>
        <v>0</v>
      </c>
      <c r="Q177" s="6">
        <f t="shared" si="49"/>
        <v>0</v>
      </c>
      <c r="R177" s="79" t="s">
        <v>137</v>
      </c>
      <c r="S177" s="80"/>
      <c r="T177" s="7"/>
      <c r="AG177" s="14"/>
    </row>
    <row r="178" spans="1:33" ht="18" customHeight="1">
      <c r="A178" s="86"/>
      <c r="B178" s="76"/>
      <c r="C178" s="47"/>
      <c r="D178" s="47"/>
      <c r="E178" s="76"/>
      <c r="F178" s="4" t="s">
        <v>31</v>
      </c>
      <c r="G178" s="8" t="s">
        <v>14</v>
      </c>
      <c r="H178" s="9">
        <f aca="true" t="shared" si="50" ref="H178:I183">J178+L178+N178+P178</f>
        <v>2000</v>
      </c>
      <c r="I178" s="9">
        <f t="shared" si="50"/>
        <v>0</v>
      </c>
      <c r="J178" s="9">
        <v>2000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81"/>
      <c r="S178" s="82"/>
      <c r="T178" s="7"/>
      <c r="AG178" s="14"/>
    </row>
    <row r="179" spans="1:33" ht="18" customHeight="1">
      <c r="A179" s="86"/>
      <c r="B179" s="76"/>
      <c r="C179" s="47"/>
      <c r="D179" s="47"/>
      <c r="E179" s="76"/>
      <c r="F179" s="4"/>
      <c r="G179" s="8" t="s">
        <v>12</v>
      </c>
      <c r="H179" s="9">
        <f t="shared" si="50"/>
        <v>2106</v>
      </c>
      <c r="I179" s="9">
        <f t="shared" si="50"/>
        <v>0</v>
      </c>
      <c r="J179" s="9">
        <v>2106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81"/>
      <c r="S179" s="82"/>
      <c r="T179" s="10"/>
      <c r="U179" s="10" t="s">
        <v>74</v>
      </c>
      <c r="V179" s="10" t="s">
        <v>75</v>
      </c>
      <c r="W179" s="10" t="s">
        <v>76</v>
      </c>
      <c r="X179" s="10" t="s">
        <v>77</v>
      </c>
      <c r="Y179" s="10" t="s">
        <v>78</v>
      </c>
      <c r="Z179" s="10" t="s">
        <v>79</v>
      </c>
      <c r="AA179" s="10" t="s">
        <v>80</v>
      </c>
      <c r="AB179" s="10" t="s">
        <v>81</v>
      </c>
      <c r="AC179" s="10" t="s">
        <v>82</v>
      </c>
      <c r="AD179" s="10" t="s">
        <v>83</v>
      </c>
      <c r="AE179" s="10" t="s">
        <v>84</v>
      </c>
      <c r="AF179" s="10" t="s">
        <v>85</v>
      </c>
      <c r="AG179" s="14"/>
    </row>
    <row r="180" spans="1:33" ht="18" customHeight="1">
      <c r="A180" s="86"/>
      <c r="B180" s="76"/>
      <c r="C180" s="47"/>
      <c r="D180" s="47"/>
      <c r="E180" s="76"/>
      <c r="F180" s="4"/>
      <c r="G180" s="8" t="s">
        <v>13</v>
      </c>
      <c r="H180" s="9">
        <f t="shared" si="50"/>
        <v>2217.6</v>
      </c>
      <c r="I180" s="9">
        <f t="shared" si="50"/>
        <v>498.9</v>
      </c>
      <c r="J180" s="9">
        <v>2217.6</v>
      </c>
      <c r="K180" s="9">
        <f>622.8-105.9-18</f>
        <v>498.9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81"/>
      <c r="S180" s="82"/>
      <c r="T180" s="12"/>
      <c r="U180" s="12" t="s">
        <v>86</v>
      </c>
      <c r="V180" s="12" t="s">
        <v>87</v>
      </c>
      <c r="W180" s="12" t="s">
        <v>88</v>
      </c>
      <c r="X180" s="12" t="s">
        <v>89</v>
      </c>
      <c r="Y180" s="12" t="s">
        <v>90</v>
      </c>
      <c r="Z180" s="12" t="s">
        <v>91</v>
      </c>
      <c r="AA180" s="12" t="s">
        <v>92</v>
      </c>
      <c r="AB180" s="12" t="s">
        <v>93</v>
      </c>
      <c r="AC180" s="12" t="s">
        <v>94</v>
      </c>
      <c r="AD180" s="13"/>
      <c r="AE180" s="13"/>
      <c r="AF180" s="13"/>
      <c r="AG180" s="14"/>
    </row>
    <row r="181" spans="1:33" ht="18" customHeight="1">
      <c r="A181" s="86"/>
      <c r="B181" s="76"/>
      <c r="C181" s="47"/>
      <c r="D181" s="47"/>
      <c r="E181" s="76"/>
      <c r="F181" s="4"/>
      <c r="G181" s="8" t="s">
        <v>15</v>
      </c>
      <c r="H181" s="9">
        <f t="shared" si="50"/>
        <v>2606.6</v>
      </c>
      <c r="I181" s="9">
        <f t="shared" si="50"/>
        <v>2606.6</v>
      </c>
      <c r="J181" s="9">
        <f>K181</f>
        <v>2606.6</v>
      </c>
      <c r="K181" s="9">
        <v>2606.6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81"/>
      <c r="S181" s="82"/>
      <c r="T181" s="12"/>
      <c r="U181" s="12" t="s">
        <v>86</v>
      </c>
      <c r="V181" s="12" t="s">
        <v>87</v>
      </c>
      <c r="W181" s="12" t="s">
        <v>95</v>
      </c>
      <c r="X181" s="12" t="s">
        <v>89</v>
      </c>
      <c r="Y181" s="12" t="s">
        <v>90</v>
      </c>
      <c r="Z181" s="12" t="s">
        <v>96</v>
      </c>
      <c r="AA181" s="12" t="s">
        <v>92</v>
      </c>
      <c r="AB181" s="12" t="s">
        <v>93</v>
      </c>
      <c r="AC181" s="12" t="s">
        <v>94</v>
      </c>
      <c r="AD181" s="13"/>
      <c r="AE181" s="13"/>
      <c r="AF181" s="13"/>
      <c r="AG181" s="14"/>
    </row>
    <row r="182" spans="1:33" ht="18" customHeight="1">
      <c r="A182" s="86"/>
      <c r="B182" s="76"/>
      <c r="C182" s="47" t="s">
        <v>170</v>
      </c>
      <c r="D182" s="47" t="s">
        <v>168</v>
      </c>
      <c r="E182" s="76"/>
      <c r="F182" s="4"/>
      <c r="G182" s="8" t="s">
        <v>16</v>
      </c>
      <c r="H182" s="9">
        <f t="shared" si="50"/>
        <v>0</v>
      </c>
      <c r="I182" s="9">
        <f t="shared" si="50"/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81"/>
      <c r="S182" s="82"/>
      <c r="T182" s="12"/>
      <c r="U182" s="12" t="s">
        <v>86</v>
      </c>
      <c r="V182" s="12" t="s">
        <v>87</v>
      </c>
      <c r="W182" s="12" t="s">
        <v>95</v>
      </c>
      <c r="X182" s="12" t="s">
        <v>89</v>
      </c>
      <c r="Y182" s="12" t="s">
        <v>97</v>
      </c>
      <c r="Z182" s="12" t="s">
        <v>96</v>
      </c>
      <c r="AA182" s="12" t="s">
        <v>92</v>
      </c>
      <c r="AB182" s="12" t="s">
        <v>93</v>
      </c>
      <c r="AC182" s="12" t="s">
        <v>94</v>
      </c>
      <c r="AD182" s="13"/>
      <c r="AE182" s="13"/>
      <c r="AF182" s="13"/>
      <c r="AG182" s="14"/>
    </row>
    <row r="183" spans="1:33" ht="18" customHeight="1">
      <c r="A183" s="86"/>
      <c r="B183" s="76"/>
      <c r="C183" s="47"/>
      <c r="D183" s="47"/>
      <c r="E183" s="76"/>
      <c r="F183" s="4"/>
      <c r="G183" s="8" t="s">
        <v>62</v>
      </c>
      <c r="H183" s="9">
        <f t="shared" si="50"/>
        <v>0</v>
      </c>
      <c r="I183" s="9">
        <f t="shared" si="50"/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81"/>
      <c r="S183" s="82"/>
      <c r="T183" s="12"/>
      <c r="U183" s="12" t="s">
        <v>86</v>
      </c>
      <c r="V183" s="12" t="s">
        <v>87</v>
      </c>
      <c r="W183" s="12" t="s">
        <v>98</v>
      </c>
      <c r="X183" s="12" t="s">
        <v>89</v>
      </c>
      <c r="Y183" s="12" t="s">
        <v>90</v>
      </c>
      <c r="Z183" s="12" t="s">
        <v>96</v>
      </c>
      <c r="AA183" s="12" t="s">
        <v>92</v>
      </c>
      <c r="AB183" s="12" t="s">
        <v>93</v>
      </c>
      <c r="AC183" s="12" t="s">
        <v>94</v>
      </c>
      <c r="AD183" s="13">
        <f>99000+99775+99775+99000+98000+170000+94000+99000+98000+150000+1500000+470412+494</f>
        <v>3077456</v>
      </c>
      <c r="AE183" s="13"/>
      <c r="AF183" s="13"/>
      <c r="AG183" s="21">
        <f>99000+99775+99775+99000+98000+170000+94000+99000+98000+150000+1500000</f>
        <v>2606550</v>
      </c>
    </row>
    <row r="184" spans="1:33" ht="18" customHeight="1">
      <c r="A184" s="86"/>
      <c r="B184" s="76"/>
      <c r="C184" s="47"/>
      <c r="D184" s="47"/>
      <c r="E184" s="76"/>
      <c r="F184" s="4"/>
      <c r="G184" s="8" t="s">
        <v>111</v>
      </c>
      <c r="H184" s="9">
        <f aca="true" t="shared" si="51" ref="H184:I188">J184+L184+N184+P184</f>
        <v>0</v>
      </c>
      <c r="I184" s="9">
        <f t="shared" si="51"/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81"/>
      <c r="S184" s="8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3"/>
      <c r="AE184" s="23"/>
      <c r="AF184" s="23"/>
      <c r="AG184" s="24"/>
    </row>
    <row r="185" spans="1:33" ht="18" customHeight="1">
      <c r="A185" s="86"/>
      <c r="B185" s="76"/>
      <c r="C185" s="47"/>
      <c r="D185" s="47"/>
      <c r="E185" s="76"/>
      <c r="F185" s="4"/>
      <c r="G185" s="8" t="s">
        <v>112</v>
      </c>
      <c r="H185" s="9">
        <f t="shared" si="51"/>
        <v>0</v>
      </c>
      <c r="I185" s="9">
        <f t="shared" si="51"/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81"/>
      <c r="S185" s="8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3"/>
      <c r="AE185" s="23"/>
      <c r="AF185" s="23"/>
      <c r="AG185" s="24"/>
    </row>
    <row r="186" spans="1:33" ht="18" customHeight="1">
      <c r="A186" s="86"/>
      <c r="B186" s="76"/>
      <c r="C186" s="47"/>
      <c r="D186" s="47"/>
      <c r="E186" s="76"/>
      <c r="F186" s="4"/>
      <c r="G186" s="8" t="s">
        <v>113</v>
      </c>
      <c r="H186" s="9">
        <f t="shared" si="51"/>
        <v>0</v>
      </c>
      <c r="I186" s="9">
        <f t="shared" si="51"/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81"/>
      <c r="S186" s="8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3"/>
      <c r="AE186" s="23"/>
      <c r="AF186" s="23"/>
      <c r="AG186" s="24"/>
    </row>
    <row r="187" spans="1:33" ht="18" customHeight="1">
      <c r="A187" s="86"/>
      <c r="B187" s="76"/>
      <c r="C187" s="47"/>
      <c r="D187" s="47"/>
      <c r="E187" s="76"/>
      <c r="F187" s="4"/>
      <c r="G187" s="8" t="s">
        <v>114</v>
      </c>
      <c r="H187" s="9">
        <f t="shared" si="51"/>
        <v>0</v>
      </c>
      <c r="I187" s="9">
        <f t="shared" si="51"/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81"/>
      <c r="S187" s="8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3"/>
      <c r="AE187" s="23"/>
      <c r="AF187" s="23"/>
      <c r="AG187" s="24"/>
    </row>
    <row r="188" spans="1:33" ht="18" customHeight="1">
      <c r="A188" s="87"/>
      <c r="B188" s="77"/>
      <c r="C188" s="48"/>
      <c r="D188" s="48"/>
      <c r="E188" s="77"/>
      <c r="F188" s="4"/>
      <c r="G188" s="8" t="s">
        <v>73</v>
      </c>
      <c r="H188" s="9">
        <f t="shared" si="51"/>
        <v>0</v>
      </c>
      <c r="I188" s="9">
        <f t="shared" si="51"/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83"/>
      <c r="S188" s="84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3"/>
      <c r="AE188" s="23"/>
      <c r="AF188" s="23"/>
      <c r="AG188" s="24"/>
    </row>
    <row r="189" spans="1:33" ht="18" customHeight="1">
      <c r="A189" s="85">
        <f>A177+1</f>
        <v>15</v>
      </c>
      <c r="B189" s="75" t="s">
        <v>33</v>
      </c>
      <c r="C189" s="46"/>
      <c r="D189" s="46"/>
      <c r="E189" s="75" t="s">
        <v>51</v>
      </c>
      <c r="F189" s="4"/>
      <c r="G189" s="5" t="s">
        <v>10</v>
      </c>
      <c r="H189" s="6">
        <f aca="true" t="shared" si="52" ref="H189:Q189">SUM(H190:H200)</f>
        <v>14268.7</v>
      </c>
      <c r="I189" s="6">
        <f t="shared" si="52"/>
        <v>11877.5</v>
      </c>
      <c r="J189" s="6">
        <f t="shared" si="52"/>
        <v>11268.7</v>
      </c>
      <c r="K189" s="6">
        <f t="shared" si="52"/>
        <v>8877.5</v>
      </c>
      <c r="L189" s="6">
        <f t="shared" si="52"/>
        <v>0</v>
      </c>
      <c r="M189" s="6">
        <f t="shared" si="52"/>
        <v>0</v>
      </c>
      <c r="N189" s="6">
        <f t="shared" si="52"/>
        <v>3000</v>
      </c>
      <c r="O189" s="6">
        <f t="shared" si="52"/>
        <v>3000</v>
      </c>
      <c r="P189" s="6">
        <f t="shared" si="52"/>
        <v>0</v>
      </c>
      <c r="Q189" s="6">
        <f t="shared" si="52"/>
        <v>0</v>
      </c>
      <c r="R189" s="79" t="s">
        <v>135</v>
      </c>
      <c r="S189" s="80"/>
      <c r="T189" s="7"/>
      <c r="AG189" s="14"/>
    </row>
    <row r="190" spans="1:33" ht="18" customHeight="1">
      <c r="A190" s="86"/>
      <c r="B190" s="76"/>
      <c r="C190" s="47"/>
      <c r="D190" s="47"/>
      <c r="E190" s="76"/>
      <c r="F190" s="4" t="s">
        <v>19</v>
      </c>
      <c r="G190" s="8" t="s">
        <v>14</v>
      </c>
      <c r="H190" s="9">
        <f aca="true" t="shared" si="53" ref="H190:I195">J190+L190+N190+P190</f>
        <v>3000</v>
      </c>
      <c r="I190" s="9">
        <f t="shared" si="53"/>
        <v>3000</v>
      </c>
      <c r="J190" s="9">
        <v>0</v>
      </c>
      <c r="K190" s="9">
        <v>0</v>
      </c>
      <c r="L190" s="9">
        <v>0</v>
      </c>
      <c r="M190" s="9">
        <v>0</v>
      </c>
      <c r="N190" s="9">
        <v>3000</v>
      </c>
      <c r="O190" s="9">
        <v>3000</v>
      </c>
      <c r="P190" s="9">
        <v>0</v>
      </c>
      <c r="Q190" s="9">
        <v>0</v>
      </c>
      <c r="R190" s="81"/>
      <c r="S190" s="82"/>
      <c r="T190" s="10"/>
      <c r="U190" s="10" t="s">
        <v>74</v>
      </c>
      <c r="V190" s="10" t="s">
        <v>75</v>
      </c>
      <c r="W190" s="10" t="s">
        <v>76</v>
      </c>
      <c r="X190" s="10" t="s">
        <v>77</v>
      </c>
      <c r="Y190" s="10" t="s">
        <v>78</v>
      </c>
      <c r="Z190" s="10" t="s">
        <v>79</v>
      </c>
      <c r="AA190" s="10" t="s">
        <v>80</v>
      </c>
      <c r="AB190" s="10" t="s">
        <v>81</v>
      </c>
      <c r="AC190" s="10" t="s">
        <v>82</v>
      </c>
      <c r="AD190" s="10" t="s">
        <v>83</v>
      </c>
      <c r="AE190" s="10" t="s">
        <v>84</v>
      </c>
      <c r="AF190" s="10" t="s">
        <v>85</v>
      </c>
      <c r="AG190" s="14"/>
    </row>
    <row r="191" spans="1:33" ht="18" customHeight="1">
      <c r="A191" s="86"/>
      <c r="B191" s="76"/>
      <c r="C191" s="47"/>
      <c r="D191" s="47"/>
      <c r="E191" s="76"/>
      <c r="F191" s="4"/>
      <c r="G191" s="8" t="s">
        <v>12</v>
      </c>
      <c r="H191" s="9">
        <f t="shared" si="53"/>
        <v>3344.6</v>
      </c>
      <c r="I191" s="9">
        <f t="shared" si="53"/>
        <v>3344.6</v>
      </c>
      <c r="J191" s="9">
        <v>3344.6</v>
      </c>
      <c r="K191" s="9">
        <v>3344.6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81"/>
      <c r="S191" s="82"/>
      <c r="T191" s="12"/>
      <c r="U191" s="12" t="s">
        <v>86</v>
      </c>
      <c r="V191" s="12" t="s">
        <v>87</v>
      </c>
      <c r="W191" s="12" t="s">
        <v>88</v>
      </c>
      <c r="X191" s="12" t="s">
        <v>89</v>
      </c>
      <c r="Y191" s="12" t="s">
        <v>90</v>
      </c>
      <c r="Z191" s="12" t="s">
        <v>91</v>
      </c>
      <c r="AA191" s="12" t="s">
        <v>92</v>
      </c>
      <c r="AB191" s="12" t="s">
        <v>93</v>
      </c>
      <c r="AC191" s="12" t="s">
        <v>94</v>
      </c>
      <c r="AD191" s="13"/>
      <c r="AE191" s="13"/>
      <c r="AF191" s="13"/>
      <c r="AG191" s="14"/>
    </row>
    <row r="192" spans="1:33" ht="18" customHeight="1">
      <c r="A192" s="86"/>
      <c r="B192" s="76"/>
      <c r="C192" s="47"/>
      <c r="D192" s="47"/>
      <c r="E192" s="76"/>
      <c r="F192" s="4"/>
      <c r="G192" s="8" t="s">
        <v>13</v>
      </c>
      <c r="H192" s="9">
        <f t="shared" si="53"/>
        <v>3754.4</v>
      </c>
      <c r="I192" s="9">
        <f t="shared" si="53"/>
        <v>2736</v>
      </c>
      <c r="J192" s="9">
        <v>3754.4</v>
      </c>
      <c r="K192" s="9">
        <f>3754.4-907.7-110.7</f>
        <v>2736</v>
      </c>
      <c r="L192" s="9">
        <v>0</v>
      </c>
      <c r="M192" s="9">
        <v>0</v>
      </c>
      <c r="N192" s="9">
        <f>N191*1.053</f>
        <v>0</v>
      </c>
      <c r="O192" s="9">
        <v>0</v>
      </c>
      <c r="P192" s="9">
        <v>0</v>
      </c>
      <c r="Q192" s="9">
        <v>0</v>
      </c>
      <c r="R192" s="81"/>
      <c r="S192" s="82"/>
      <c r="T192" s="12"/>
      <c r="U192" s="12" t="s">
        <v>86</v>
      </c>
      <c r="V192" s="12" t="s">
        <v>87</v>
      </c>
      <c r="W192" s="12" t="s">
        <v>95</v>
      </c>
      <c r="X192" s="12" t="s">
        <v>89</v>
      </c>
      <c r="Y192" s="12" t="s">
        <v>90</v>
      </c>
      <c r="Z192" s="12" t="s">
        <v>96</v>
      </c>
      <c r="AA192" s="12" t="s">
        <v>92</v>
      </c>
      <c r="AB192" s="12" t="s">
        <v>93</v>
      </c>
      <c r="AC192" s="12" t="s">
        <v>94</v>
      </c>
      <c r="AD192" s="14">
        <v>2796944</v>
      </c>
      <c r="AE192" s="13">
        <v>3754350</v>
      </c>
      <c r="AF192" s="13">
        <v>3754350</v>
      </c>
      <c r="AG192" s="14">
        <v>2796944</v>
      </c>
    </row>
    <row r="193" spans="1:33" ht="18" customHeight="1">
      <c r="A193" s="86"/>
      <c r="B193" s="76"/>
      <c r="C193" s="47"/>
      <c r="D193" s="47"/>
      <c r="E193" s="76"/>
      <c r="F193" s="4"/>
      <c r="G193" s="8" t="s">
        <v>15</v>
      </c>
      <c r="H193" s="9">
        <f t="shared" si="53"/>
        <v>4169.7</v>
      </c>
      <c r="I193" s="9">
        <f t="shared" si="53"/>
        <v>2796.9</v>
      </c>
      <c r="J193" s="9">
        <v>4169.7</v>
      </c>
      <c r="K193" s="9">
        <v>2796.9</v>
      </c>
      <c r="L193" s="9">
        <v>0</v>
      </c>
      <c r="M193" s="9">
        <v>0</v>
      </c>
      <c r="N193" s="9">
        <f>N192*1.051</f>
        <v>0</v>
      </c>
      <c r="O193" s="9">
        <v>0</v>
      </c>
      <c r="P193" s="9">
        <v>0</v>
      </c>
      <c r="Q193" s="9">
        <v>0</v>
      </c>
      <c r="R193" s="81"/>
      <c r="S193" s="82"/>
      <c r="T193" s="12"/>
      <c r="U193" s="12" t="s">
        <v>86</v>
      </c>
      <c r="V193" s="12" t="s">
        <v>87</v>
      </c>
      <c r="W193" s="12" t="s">
        <v>95</v>
      </c>
      <c r="X193" s="12" t="s">
        <v>89</v>
      </c>
      <c r="Y193" s="12" t="s">
        <v>97</v>
      </c>
      <c r="Z193" s="12" t="s">
        <v>96</v>
      </c>
      <c r="AA193" s="12" t="s">
        <v>92</v>
      </c>
      <c r="AB193" s="12" t="s">
        <v>93</v>
      </c>
      <c r="AC193" s="12" t="s">
        <v>94</v>
      </c>
      <c r="AD193" s="13"/>
      <c r="AE193" s="13"/>
      <c r="AF193" s="13"/>
      <c r="AG193" s="14"/>
    </row>
    <row r="194" spans="1:33" ht="18" customHeight="1">
      <c r="A194" s="86"/>
      <c r="B194" s="76"/>
      <c r="C194" s="47" t="s">
        <v>170</v>
      </c>
      <c r="D194" s="47" t="s">
        <v>168</v>
      </c>
      <c r="E194" s="76"/>
      <c r="F194" s="4"/>
      <c r="G194" s="8" t="s">
        <v>16</v>
      </c>
      <c r="H194" s="9">
        <f t="shared" si="53"/>
        <v>0</v>
      </c>
      <c r="I194" s="9">
        <f t="shared" si="53"/>
        <v>0</v>
      </c>
      <c r="J194" s="9">
        <v>0</v>
      </c>
      <c r="K194" s="9">
        <v>0</v>
      </c>
      <c r="L194" s="9">
        <v>0</v>
      </c>
      <c r="M194" s="9">
        <v>0</v>
      </c>
      <c r="N194" s="9">
        <f>N193*1.049</f>
        <v>0</v>
      </c>
      <c r="O194" s="9">
        <v>0</v>
      </c>
      <c r="P194" s="9">
        <v>0</v>
      </c>
      <c r="Q194" s="9">
        <v>0</v>
      </c>
      <c r="R194" s="81"/>
      <c r="S194" s="82"/>
      <c r="T194" s="12"/>
      <c r="U194" s="12" t="s">
        <v>86</v>
      </c>
      <c r="V194" s="12" t="s">
        <v>87</v>
      </c>
      <c r="W194" s="12" t="s">
        <v>98</v>
      </c>
      <c r="X194" s="12" t="s">
        <v>89</v>
      </c>
      <c r="Y194" s="12" t="s">
        <v>90</v>
      </c>
      <c r="Z194" s="12" t="s">
        <v>96</v>
      </c>
      <c r="AA194" s="12" t="s">
        <v>92</v>
      </c>
      <c r="AB194" s="12" t="s">
        <v>93</v>
      </c>
      <c r="AC194" s="12" t="s">
        <v>94</v>
      </c>
      <c r="AD194" s="13"/>
      <c r="AE194" s="13"/>
      <c r="AF194" s="13"/>
      <c r="AG194" s="14"/>
    </row>
    <row r="195" spans="1:33" ht="18" customHeight="1">
      <c r="A195" s="86"/>
      <c r="B195" s="76"/>
      <c r="C195" s="47"/>
      <c r="D195" s="47"/>
      <c r="E195" s="76"/>
      <c r="F195" s="4"/>
      <c r="G195" s="8" t="s">
        <v>62</v>
      </c>
      <c r="H195" s="9">
        <f t="shared" si="53"/>
        <v>0</v>
      </c>
      <c r="I195" s="9">
        <f t="shared" si="53"/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81"/>
      <c r="S195" s="82"/>
      <c r="T195" s="7"/>
      <c r="AG195" s="14"/>
    </row>
    <row r="196" spans="1:33" ht="18" customHeight="1">
      <c r="A196" s="86"/>
      <c r="B196" s="76"/>
      <c r="C196" s="47"/>
      <c r="D196" s="47"/>
      <c r="E196" s="76"/>
      <c r="F196" s="4"/>
      <c r="G196" s="8" t="s">
        <v>111</v>
      </c>
      <c r="H196" s="9">
        <f aca="true" t="shared" si="54" ref="H196:I200">J196+L196+N196+P196</f>
        <v>0</v>
      </c>
      <c r="I196" s="9">
        <f t="shared" si="54"/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81"/>
      <c r="S196" s="82"/>
      <c r="T196" s="7"/>
      <c r="AG196" s="14"/>
    </row>
    <row r="197" spans="1:33" ht="18" customHeight="1">
      <c r="A197" s="86"/>
      <c r="B197" s="76"/>
      <c r="C197" s="47"/>
      <c r="D197" s="47"/>
      <c r="E197" s="76"/>
      <c r="F197" s="4"/>
      <c r="G197" s="8" t="s">
        <v>112</v>
      </c>
      <c r="H197" s="9">
        <f t="shared" si="54"/>
        <v>0</v>
      </c>
      <c r="I197" s="9">
        <f t="shared" si="54"/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81"/>
      <c r="S197" s="82"/>
      <c r="T197" s="7"/>
      <c r="AG197" s="14"/>
    </row>
    <row r="198" spans="1:33" ht="18" customHeight="1">
      <c r="A198" s="86"/>
      <c r="B198" s="76"/>
      <c r="C198" s="47"/>
      <c r="D198" s="47"/>
      <c r="E198" s="76"/>
      <c r="F198" s="4"/>
      <c r="G198" s="8" t="s">
        <v>113</v>
      </c>
      <c r="H198" s="9">
        <f t="shared" si="54"/>
        <v>0</v>
      </c>
      <c r="I198" s="9">
        <f t="shared" si="54"/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81"/>
      <c r="S198" s="82"/>
      <c r="T198" s="7"/>
      <c r="AG198" s="14"/>
    </row>
    <row r="199" spans="1:33" ht="18" customHeight="1">
      <c r="A199" s="86"/>
      <c r="B199" s="76"/>
      <c r="C199" s="47"/>
      <c r="D199" s="47"/>
      <c r="E199" s="76"/>
      <c r="F199" s="4"/>
      <c r="G199" s="8" t="s">
        <v>114</v>
      </c>
      <c r="H199" s="9">
        <f t="shared" si="54"/>
        <v>0</v>
      </c>
      <c r="I199" s="9">
        <f t="shared" si="54"/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81"/>
      <c r="S199" s="82"/>
      <c r="T199" s="7"/>
      <c r="AG199" s="14"/>
    </row>
    <row r="200" spans="1:33" ht="18" customHeight="1">
      <c r="A200" s="87"/>
      <c r="B200" s="77"/>
      <c r="C200" s="48"/>
      <c r="D200" s="48"/>
      <c r="E200" s="77"/>
      <c r="F200" s="4"/>
      <c r="G200" s="8" t="s">
        <v>73</v>
      </c>
      <c r="H200" s="9">
        <f t="shared" si="54"/>
        <v>0</v>
      </c>
      <c r="I200" s="9">
        <f t="shared" si="54"/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83"/>
      <c r="S200" s="84"/>
      <c r="T200" s="7"/>
      <c r="AG200" s="14"/>
    </row>
    <row r="201" spans="1:33" s="25" customFormat="1" ht="18" customHeight="1">
      <c r="A201" s="85">
        <f>A189+1</f>
        <v>16</v>
      </c>
      <c r="B201" s="75" t="s">
        <v>34</v>
      </c>
      <c r="C201" s="46"/>
      <c r="D201" s="46"/>
      <c r="E201" s="75" t="s">
        <v>51</v>
      </c>
      <c r="F201" s="4"/>
      <c r="G201" s="5" t="s">
        <v>10</v>
      </c>
      <c r="H201" s="6">
        <f aca="true" t="shared" si="55" ref="H201:Q201">SUM(H202:H212)</f>
        <v>7590</v>
      </c>
      <c r="I201" s="6">
        <f t="shared" si="55"/>
        <v>7128.2</v>
      </c>
      <c r="J201" s="6">
        <f t="shared" si="55"/>
        <v>7590</v>
      </c>
      <c r="K201" s="6">
        <f t="shared" si="55"/>
        <v>7128.2</v>
      </c>
      <c r="L201" s="6">
        <f t="shared" si="55"/>
        <v>0</v>
      </c>
      <c r="M201" s="6">
        <f t="shared" si="55"/>
        <v>0</v>
      </c>
      <c r="N201" s="6">
        <f t="shared" si="55"/>
        <v>0</v>
      </c>
      <c r="O201" s="6">
        <f t="shared" si="55"/>
        <v>0</v>
      </c>
      <c r="P201" s="6">
        <f t="shared" si="55"/>
        <v>0</v>
      </c>
      <c r="Q201" s="6">
        <f t="shared" si="55"/>
        <v>0</v>
      </c>
      <c r="R201" s="78" t="s">
        <v>135</v>
      </c>
      <c r="S201" s="78"/>
      <c r="T201" s="7"/>
      <c r="AG201" s="26"/>
    </row>
    <row r="202" spans="1:33" ht="18" customHeight="1">
      <c r="A202" s="86"/>
      <c r="B202" s="76"/>
      <c r="C202" s="47"/>
      <c r="D202" s="47"/>
      <c r="E202" s="76"/>
      <c r="F202" s="4" t="s">
        <v>28</v>
      </c>
      <c r="G202" s="8" t="s">
        <v>14</v>
      </c>
      <c r="H202" s="9">
        <f aca="true" t="shared" si="56" ref="H202:I205">J202+L202+N202+P202</f>
        <v>2000</v>
      </c>
      <c r="I202" s="9">
        <f t="shared" si="56"/>
        <v>1968.7</v>
      </c>
      <c r="J202" s="9">
        <v>2000</v>
      </c>
      <c r="K202" s="9">
        <v>1968.7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78"/>
      <c r="S202" s="78"/>
      <c r="T202" s="10"/>
      <c r="U202" s="10" t="s">
        <v>74</v>
      </c>
      <c r="V202" s="10" t="s">
        <v>75</v>
      </c>
      <c r="W202" s="10" t="s">
        <v>76</v>
      </c>
      <c r="X202" s="10" t="s">
        <v>77</v>
      </c>
      <c r="Y202" s="10" t="s">
        <v>78</v>
      </c>
      <c r="Z202" s="10" t="s">
        <v>79</v>
      </c>
      <c r="AA202" s="10" t="s">
        <v>80</v>
      </c>
      <c r="AB202" s="10" t="s">
        <v>81</v>
      </c>
      <c r="AC202" s="10" t="s">
        <v>82</v>
      </c>
      <c r="AD202" s="10" t="s">
        <v>83</v>
      </c>
      <c r="AE202" s="10" t="s">
        <v>84</v>
      </c>
      <c r="AF202" s="10" t="s">
        <v>85</v>
      </c>
      <c r="AG202" s="14"/>
    </row>
    <row r="203" spans="1:33" ht="18" customHeight="1">
      <c r="A203" s="86"/>
      <c r="B203" s="76"/>
      <c r="C203" s="47"/>
      <c r="D203" s="47"/>
      <c r="E203" s="76"/>
      <c r="F203" s="4"/>
      <c r="G203" s="8" t="s">
        <v>12</v>
      </c>
      <c r="H203" s="9">
        <f t="shared" si="56"/>
        <v>2106</v>
      </c>
      <c r="I203" s="9">
        <f t="shared" si="56"/>
        <v>1989.5</v>
      </c>
      <c r="J203" s="9">
        <v>2106</v>
      </c>
      <c r="K203" s="9">
        <v>1989.5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78"/>
      <c r="S203" s="78"/>
      <c r="T203" s="12"/>
      <c r="U203" s="12" t="s">
        <v>86</v>
      </c>
      <c r="V203" s="12" t="s">
        <v>87</v>
      </c>
      <c r="W203" s="12" t="s">
        <v>88</v>
      </c>
      <c r="X203" s="12" t="s">
        <v>89</v>
      </c>
      <c r="Y203" s="12" t="s">
        <v>90</v>
      </c>
      <c r="Z203" s="12" t="s">
        <v>91</v>
      </c>
      <c r="AA203" s="12" t="s">
        <v>92</v>
      </c>
      <c r="AB203" s="12" t="s">
        <v>93</v>
      </c>
      <c r="AC203" s="12" t="s">
        <v>94</v>
      </c>
      <c r="AD203" s="13"/>
      <c r="AE203" s="13"/>
      <c r="AF203" s="13"/>
      <c r="AG203" s="14"/>
    </row>
    <row r="204" spans="1:33" ht="18" customHeight="1">
      <c r="A204" s="86"/>
      <c r="B204" s="76"/>
      <c r="C204" s="47"/>
      <c r="D204" s="47"/>
      <c r="E204" s="76"/>
      <c r="F204" s="4"/>
      <c r="G204" s="8" t="s">
        <v>13</v>
      </c>
      <c r="H204" s="9">
        <f t="shared" si="56"/>
        <v>2236.5</v>
      </c>
      <c r="I204" s="9">
        <f t="shared" si="56"/>
        <v>1922.5</v>
      </c>
      <c r="J204" s="9">
        <v>2236.5</v>
      </c>
      <c r="K204" s="9">
        <f>2236.5-277.5-5-36.5+5</f>
        <v>1922.5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78"/>
      <c r="S204" s="78"/>
      <c r="T204" s="12"/>
      <c r="U204" s="12" t="s">
        <v>86</v>
      </c>
      <c r="V204" s="12" t="s">
        <v>87</v>
      </c>
      <c r="W204" s="12" t="s">
        <v>95</v>
      </c>
      <c r="X204" s="12" t="s">
        <v>89</v>
      </c>
      <c r="Y204" s="12" t="s">
        <v>90</v>
      </c>
      <c r="Z204" s="12" t="s">
        <v>96</v>
      </c>
      <c r="AA204" s="12" t="s">
        <v>92</v>
      </c>
      <c r="AB204" s="12" t="s">
        <v>93</v>
      </c>
      <c r="AC204" s="12" t="s">
        <v>94</v>
      </c>
      <c r="AD204" s="13"/>
      <c r="AE204" s="13"/>
      <c r="AF204" s="13"/>
      <c r="AG204" s="14"/>
    </row>
    <row r="205" spans="1:33" ht="18" customHeight="1">
      <c r="A205" s="86"/>
      <c r="B205" s="76"/>
      <c r="C205" s="47"/>
      <c r="D205" s="47"/>
      <c r="E205" s="76"/>
      <c r="F205" s="4"/>
      <c r="G205" s="8" t="s">
        <v>15</v>
      </c>
      <c r="H205" s="9">
        <f t="shared" si="56"/>
        <v>1247.5</v>
      </c>
      <c r="I205" s="9">
        <f t="shared" si="56"/>
        <v>1247.5</v>
      </c>
      <c r="J205" s="9">
        <f>K205</f>
        <v>1247.5</v>
      </c>
      <c r="K205" s="9">
        <v>1247.5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78"/>
      <c r="S205" s="78"/>
      <c r="T205" s="12"/>
      <c r="U205" s="12" t="s">
        <v>86</v>
      </c>
      <c r="V205" s="12" t="s">
        <v>87</v>
      </c>
      <c r="W205" s="12" t="s">
        <v>95</v>
      </c>
      <c r="X205" s="12" t="s">
        <v>89</v>
      </c>
      <c r="Y205" s="12" t="s">
        <v>97</v>
      </c>
      <c r="Z205" s="12" t="s">
        <v>96</v>
      </c>
      <c r="AA205" s="12" t="s">
        <v>92</v>
      </c>
      <c r="AB205" s="12" t="s">
        <v>93</v>
      </c>
      <c r="AC205" s="12" t="s">
        <v>94</v>
      </c>
      <c r="AD205" s="14">
        <f>1148000+99496.42+252000</f>
        <v>1499496.42</v>
      </c>
      <c r="AE205" s="13">
        <v>1500000</v>
      </c>
      <c r="AF205" s="13">
        <v>1500000</v>
      </c>
      <c r="AG205" s="14">
        <f>1148000+99496.42</f>
        <v>1247496.42</v>
      </c>
    </row>
    <row r="206" spans="1:33" ht="18" customHeight="1">
      <c r="A206" s="86"/>
      <c r="B206" s="76"/>
      <c r="C206" s="47" t="s">
        <v>170</v>
      </c>
      <c r="D206" s="47" t="s">
        <v>168</v>
      </c>
      <c r="E206" s="76"/>
      <c r="F206" s="4"/>
      <c r="G206" s="8" t="s">
        <v>16</v>
      </c>
      <c r="H206" s="9">
        <f>J206+L206+N206+P206</f>
        <v>0</v>
      </c>
      <c r="I206" s="9">
        <f>K206+M206+O206+Q206</f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78"/>
      <c r="S206" s="78"/>
      <c r="T206" s="12"/>
      <c r="U206" s="12" t="s">
        <v>86</v>
      </c>
      <c r="V206" s="12" t="s">
        <v>87</v>
      </c>
      <c r="W206" s="12" t="s">
        <v>98</v>
      </c>
      <c r="X206" s="12" t="s">
        <v>89</v>
      </c>
      <c r="Y206" s="12" t="s">
        <v>90</v>
      </c>
      <c r="Z206" s="12" t="s">
        <v>96</v>
      </c>
      <c r="AA206" s="12" t="s">
        <v>92</v>
      </c>
      <c r="AB206" s="12" t="s">
        <v>93</v>
      </c>
      <c r="AC206" s="12" t="s">
        <v>94</v>
      </c>
      <c r="AD206" s="13"/>
      <c r="AE206" s="13"/>
      <c r="AF206" s="13"/>
      <c r="AG206" s="14"/>
    </row>
    <row r="207" spans="1:20" ht="18" customHeight="1">
      <c r="A207" s="86"/>
      <c r="B207" s="76"/>
      <c r="C207" s="47"/>
      <c r="D207" s="47"/>
      <c r="E207" s="76"/>
      <c r="F207" s="4"/>
      <c r="G207" s="8" t="s">
        <v>62</v>
      </c>
      <c r="H207" s="9">
        <f aca="true" t="shared" si="57" ref="H207:H212">J207+L207+N207+P207</f>
        <v>0</v>
      </c>
      <c r="I207" s="9">
        <f aca="true" t="shared" si="58" ref="I207:I212">K207+M207+O207+Q207</f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78"/>
      <c r="S207" s="78"/>
      <c r="T207" s="7"/>
    </row>
    <row r="208" spans="1:20" ht="18" customHeight="1">
      <c r="A208" s="86"/>
      <c r="B208" s="76"/>
      <c r="C208" s="47"/>
      <c r="D208" s="47"/>
      <c r="E208" s="76"/>
      <c r="F208" s="4"/>
      <c r="G208" s="8" t="s">
        <v>111</v>
      </c>
      <c r="H208" s="9">
        <f t="shared" si="57"/>
        <v>0</v>
      </c>
      <c r="I208" s="9">
        <f t="shared" si="58"/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78"/>
      <c r="S208" s="78"/>
      <c r="T208" s="7"/>
    </row>
    <row r="209" spans="1:20" ht="18" customHeight="1">
      <c r="A209" s="86"/>
      <c r="B209" s="76"/>
      <c r="C209" s="47"/>
      <c r="D209" s="47"/>
      <c r="E209" s="76"/>
      <c r="F209" s="4"/>
      <c r="G209" s="8" t="s">
        <v>112</v>
      </c>
      <c r="H209" s="9">
        <f t="shared" si="57"/>
        <v>0</v>
      </c>
      <c r="I209" s="9">
        <f t="shared" si="58"/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78"/>
      <c r="S209" s="78"/>
      <c r="T209" s="7"/>
    </row>
    <row r="210" spans="1:20" ht="18" customHeight="1">
      <c r="A210" s="86"/>
      <c r="B210" s="76"/>
      <c r="C210" s="47"/>
      <c r="D210" s="47"/>
      <c r="E210" s="76"/>
      <c r="F210" s="4"/>
      <c r="G210" s="8" t="s">
        <v>113</v>
      </c>
      <c r="H210" s="9">
        <f t="shared" si="57"/>
        <v>0</v>
      </c>
      <c r="I210" s="9">
        <f t="shared" si="58"/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78"/>
      <c r="S210" s="78"/>
      <c r="T210" s="7"/>
    </row>
    <row r="211" spans="1:20" ht="18" customHeight="1">
      <c r="A211" s="86"/>
      <c r="B211" s="76"/>
      <c r="C211" s="47"/>
      <c r="D211" s="47"/>
      <c r="E211" s="76"/>
      <c r="F211" s="4"/>
      <c r="G211" s="8" t="s">
        <v>114</v>
      </c>
      <c r="H211" s="9">
        <f t="shared" si="57"/>
        <v>0</v>
      </c>
      <c r="I211" s="9">
        <f t="shared" si="58"/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78"/>
      <c r="S211" s="78"/>
      <c r="T211" s="7"/>
    </row>
    <row r="212" spans="1:20" ht="18" customHeight="1">
      <c r="A212" s="87"/>
      <c r="B212" s="77"/>
      <c r="C212" s="48"/>
      <c r="D212" s="48"/>
      <c r="E212" s="77"/>
      <c r="F212" s="4"/>
      <c r="G212" s="8" t="s">
        <v>73</v>
      </c>
      <c r="H212" s="9">
        <f t="shared" si="57"/>
        <v>0</v>
      </c>
      <c r="I212" s="9">
        <f t="shared" si="58"/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78"/>
      <c r="S212" s="78"/>
      <c r="T212" s="7"/>
    </row>
    <row r="213" spans="1:20" ht="18" customHeight="1">
      <c r="A213" s="142">
        <v>17</v>
      </c>
      <c r="B213" s="143" t="s">
        <v>116</v>
      </c>
      <c r="C213" s="144"/>
      <c r="D213" s="144"/>
      <c r="E213" s="166"/>
      <c r="F213" s="145"/>
      <c r="G213" s="146" t="s">
        <v>10</v>
      </c>
      <c r="H213" s="147">
        <f aca="true" t="shared" si="59" ref="H213:Q213">SUM(H214:H224)</f>
        <v>361230.19999999995</v>
      </c>
      <c r="I213" s="147">
        <f t="shared" si="59"/>
        <v>205745.2</v>
      </c>
      <c r="J213" s="147">
        <f t="shared" si="59"/>
        <v>361230.19999999995</v>
      </c>
      <c r="K213" s="147">
        <f t="shared" si="59"/>
        <v>205745.2</v>
      </c>
      <c r="L213" s="147">
        <f t="shared" si="59"/>
        <v>0</v>
      </c>
      <c r="M213" s="147">
        <f t="shared" si="59"/>
        <v>0</v>
      </c>
      <c r="N213" s="147">
        <f t="shared" si="59"/>
        <v>0</v>
      </c>
      <c r="O213" s="147">
        <f t="shared" si="59"/>
        <v>0</v>
      </c>
      <c r="P213" s="147">
        <f t="shared" si="59"/>
        <v>0</v>
      </c>
      <c r="Q213" s="147">
        <f t="shared" si="59"/>
        <v>0</v>
      </c>
      <c r="R213" s="167" t="s">
        <v>135</v>
      </c>
      <c r="S213" s="167"/>
      <c r="T213" s="168"/>
    </row>
    <row r="214" spans="1:20" ht="18" customHeight="1">
      <c r="A214" s="150"/>
      <c r="B214" s="151"/>
      <c r="C214" s="152"/>
      <c r="D214" s="152"/>
      <c r="E214" s="169"/>
      <c r="F214" s="145"/>
      <c r="G214" s="153" t="s">
        <v>14</v>
      </c>
      <c r="H214" s="154">
        <f>J214+L214+N214+P214</f>
        <v>0</v>
      </c>
      <c r="I214" s="154">
        <f>K214+M214+O214+Q214</f>
        <v>0</v>
      </c>
      <c r="J214" s="154">
        <v>0</v>
      </c>
      <c r="K214" s="154">
        <v>0</v>
      </c>
      <c r="L214" s="154">
        <v>0</v>
      </c>
      <c r="M214" s="154">
        <v>0</v>
      </c>
      <c r="N214" s="154">
        <v>0</v>
      </c>
      <c r="O214" s="154">
        <v>0</v>
      </c>
      <c r="P214" s="154">
        <v>0</v>
      </c>
      <c r="Q214" s="154">
        <v>0</v>
      </c>
      <c r="R214" s="167"/>
      <c r="S214" s="167"/>
      <c r="T214" s="168"/>
    </row>
    <row r="215" spans="1:20" ht="18" customHeight="1">
      <c r="A215" s="150"/>
      <c r="B215" s="151"/>
      <c r="C215" s="152"/>
      <c r="D215" s="152"/>
      <c r="E215" s="169"/>
      <c r="F215" s="145"/>
      <c r="G215" s="153" t="s">
        <v>12</v>
      </c>
      <c r="H215" s="154">
        <f aca="true" t="shared" si="60" ref="H215:H221">J215+L215+N215+P215</f>
        <v>0</v>
      </c>
      <c r="I215" s="154">
        <f>K215+M215+O215+Q215</f>
        <v>0</v>
      </c>
      <c r="J215" s="154">
        <v>0</v>
      </c>
      <c r="K215" s="154">
        <v>0</v>
      </c>
      <c r="L215" s="154">
        <v>0</v>
      </c>
      <c r="M215" s="154">
        <v>0</v>
      </c>
      <c r="N215" s="154">
        <v>0</v>
      </c>
      <c r="O215" s="154">
        <v>0</v>
      </c>
      <c r="P215" s="154">
        <v>0</v>
      </c>
      <c r="Q215" s="154">
        <v>0</v>
      </c>
      <c r="R215" s="167"/>
      <c r="S215" s="167"/>
      <c r="T215" s="168"/>
    </row>
    <row r="216" spans="1:20" ht="18" customHeight="1">
      <c r="A216" s="150"/>
      <c r="B216" s="151"/>
      <c r="C216" s="152"/>
      <c r="D216" s="152"/>
      <c r="E216" s="169"/>
      <c r="F216" s="145"/>
      <c r="G216" s="153" t="s">
        <v>13</v>
      </c>
      <c r="H216" s="154">
        <f t="shared" si="60"/>
        <v>0</v>
      </c>
      <c r="I216" s="154">
        <f>K216+M216+O216+Q216</f>
        <v>0</v>
      </c>
      <c r="J216" s="154">
        <v>0</v>
      </c>
      <c r="K216" s="154">
        <v>0</v>
      </c>
      <c r="L216" s="154">
        <v>0</v>
      </c>
      <c r="M216" s="154">
        <v>0</v>
      </c>
      <c r="N216" s="154">
        <v>0</v>
      </c>
      <c r="O216" s="154">
        <v>0</v>
      </c>
      <c r="P216" s="154">
        <v>0</v>
      </c>
      <c r="Q216" s="154">
        <v>0</v>
      </c>
      <c r="R216" s="167"/>
      <c r="S216" s="167"/>
      <c r="T216" s="168"/>
    </row>
    <row r="217" spans="1:20" ht="18" customHeight="1">
      <c r="A217" s="150"/>
      <c r="B217" s="151"/>
      <c r="C217" s="152"/>
      <c r="D217" s="152"/>
      <c r="E217" s="169"/>
      <c r="F217" s="145"/>
      <c r="G217" s="153" t="s">
        <v>15</v>
      </c>
      <c r="H217" s="154">
        <f t="shared" si="60"/>
        <v>0</v>
      </c>
      <c r="I217" s="154">
        <f>K217+M217+O217+Q217</f>
        <v>0</v>
      </c>
      <c r="J217" s="154">
        <v>0</v>
      </c>
      <c r="K217" s="154">
        <v>0</v>
      </c>
      <c r="L217" s="154">
        <v>0</v>
      </c>
      <c r="M217" s="154">
        <v>0</v>
      </c>
      <c r="N217" s="154">
        <v>0</v>
      </c>
      <c r="O217" s="154">
        <v>0</v>
      </c>
      <c r="P217" s="154">
        <v>0</v>
      </c>
      <c r="Q217" s="154">
        <v>0</v>
      </c>
      <c r="R217" s="167"/>
      <c r="S217" s="167"/>
      <c r="T217" s="168"/>
    </row>
    <row r="218" spans="1:20" ht="18" customHeight="1">
      <c r="A218" s="150"/>
      <c r="B218" s="151"/>
      <c r="C218" s="152"/>
      <c r="D218" s="152"/>
      <c r="E218" s="169" t="s">
        <v>51</v>
      </c>
      <c r="F218" s="145"/>
      <c r="G218" s="153" t="s">
        <v>16</v>
      </c>
      <c r="H218" s="154">
        <f t="shared" si="60"/>
        <v>37409.7</v>
      </c>
      <c r="I218" s="154">
        <f>K218+M218+O218+Q218</f>
        <v>27596.7</v>
      </c>
      <c r="J218" s="154">
        <v>37409.7</v>
      </c>
      <c r="K218" s="154">
        <v>27596.7</v>
      </c>
      <c r="L218" s="154">
        <v>0</v>
      </c>
      <c r="M218" s="154">
        <v>0</v>
      </c>
      <c r="N218" s="154">
        <v>0</v>
      </c>
      <c r="O218" s="154">
        <v>0</v>
      </c>
      <c r="P218" s="154">
        <v>0</v>
      </c>
      <c r="Q218" s="154">
        <v>0</v>
      </c>
      <c r="R218" s="167"/>
      <c r="S218" s="167"/>
      <c r="T218" s="168"/>
    </row>
    <row r="219" spans="1:20" ht="18" customHeight="1">
      <c r="A219" s="150"/>
      <c r="B219" s="151"/>
      <c r="C219" s="152"/>
      <c r="D219" s="152"/>
      <c r="E219" s="169" t="s">
        <v>120</v>
      </c>
      <c r="F219" s="145"/>
      <c r="G219" s="153" t="s">
        <v>62</v>
      </c>
      <c r="H219" s="154">
        <f t="shared" si="60"/>
        <v>67649.59999999999</v>
      </c>
      <c r="I219" s="154">
        <f>K219+M219+O219+Q219</f>
        <v>44426.2</v>
      </c>
      <c r="J219" s="154">
        <f>68461.9-812.3</f>
        <v>67649.59999999999</v>
      </c>
      <c r="K219" s="154">
        <v>44426.2</v>
      </c>
      <c r="L219" s="154">
        <v>0</v>
      </c>
      <c r="M219" s="154">
        <v>0</v>
      </c>
      <c r="N219" s="154">
        <v>0</v>
      </c>
      <c r="O219" s="154">
        <v>0</v>
      </c>
      <c r="P219" s="154">
        <v>0</v>
      </c>
      <c r="Q219" s="154">
        <v>0</v>
      </c>
      <c r="R219" s="167"/>
      <c r="S219" s="167"/>
      <c r="T219" s="168"/>
    </row>
    <row r="220" spans="1:20" ht="18" customHeight="1">
      <c r="A220" s="150"/>
      <c r="B220" s="151"/>
      <c r="C220" s="152" t="s">
        <v>167</v>
      </c>
      <c r="D220" s="152" t="s">
        <v>168</v>
      </c>
      <c r="E220" s="169"/>
      <c r="F220" s="145"/>
      <c r="G220" s="153" t="s">
        <v>111</v>
      </c>
      <c r="H220" s="154">
        <f t="shared" si="60"/>
        <v>49335.9</v>
      </c>
      <c r="I220" s="154">
        <v>44574.1</v>
      </c>
      <c r="J220" s="154">
        <v>49335.9</v>
      </c>
      <c r="K220" s="154">
        <v>44574.1</v>
      </c>
      <c r="L220" s="154">
        <v>0</v>
      </c>
      <c r="M220" s="154">
        <v>0</v>
      </c>
      <c r="N220" s="154">
        <v>0</v>
      </c>
      <c r="O220" s="154">
        <v>0</v>
      </c>
      <c r="P220" s="154">
        <v>0</v>
      </c>
      <c r="Q220" s="154">
        <v>0</v>
      </c>
      <c r="R220" s="167"/>
      <c r="S220" s="167"/>
      <c r="T220" s="168"/>
    </row>
    <row r="221" spans="1:20" ht="18" customHeight="1">
      <c r="A221" s="150"/>
      <c r="B221" s="151"/>
      <c r="C221" s="152"/>
      <c r="D221" s="152"/>
      <c r="E221" s="169"/>
      <c r="F221" s="145"/>
      <c r="G221" s="153" t="s">
        <v>112</v>
      </c>
      <c r="H221" s="154">
        <f t="shared" si="60"/>
        <v>49067.5</v>
      </c>
      <c r="I221" s="154">
        <v>44574.1</v>
      </c>
      <c r="J221" s="154">
        <v>49067.5</v>
      </c>
      <c r="K221" s="154">
        <v>44574.1</v>
      </c>
      <c r="L221" s="154">
        <v>0</v>
      </c>
      <c r="M221" s="154">
        <v>0</v>
      </c>
      <c r="N221" s="154">
        <v>0</v>
      </c>
      <c r="O221" s="154">
        <v>0</v>
      </c>
      <c r="P221" s="154">
        <v>0</v>
      </c>
      <c r="Q221" s="154">
        <v>0</v>
      </c>
      <c r="R221" s="167"/>
      <c r="S221" s="167"/>
      <c r="T221" s="168"/>
    </row>
    <row r="222" spans="1:20" ht="18" customHeight="1">
      <c r="A222" s="150"/>
      <c r="B222" s="151"/>
      <c r="C222" s="152"/>
      <c r="D222" s="152"/>
      <c r="E222" s="169"/>
      <c r="F222" s="145"/>
      <c r="G222" s="153" t="s">
        <v>113</v>
      </c>
      <c r="H222" s="154">
        <v>49067.5</v>
      </c>
      <c r="I222" s="154">
        <v>44574.1</v>
      </c>
      <c r="J222" s="154">
        <v>49067.5</v>
      </c>
      <c r="K222" s="154">
        <v>44574.1</v>
      </c>
      <c r="L222" s="154">
        <v>0</v>
      </c>
      <c r="M222" s="154">
        <v>0</v>
      </c>
      <c r="N222" s="154">
        <v>0</v>
      </c>
      <c r="O222" s="154">
        <v>0</v>
      </c>
      <c r="P222" s="154">
        <v>0</v>
      </c>
      <c r="Q222" s="154">
        <v>0</v>
      </c>
      <c r="R222" s="167"/>
      <c r="S222" s="167"/>
      <c r="T222" s="168"/>
    </row>
    <row r="223" spans="1:20" ht="18" customHeight="1">
      <c r="A223" s="150"/>
      <c r="B223" s="151"/>
      <c r="C223" s="152"/>
      <c r="D223" s="152"/>
      <c r="E223" s="169"/>
      <c r="F223" s="145"/>
      <c r="G223" s="153" t="s">
        <v>114</v>
      </c>
      <c r="H223" s="154">
        <v>54350</v>
      </c>
      <c r="I223" s="154">
        <v>0</v>
      </c>
      <c r="J223" s="154">
        <v>54350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54">
        <v>0</v>
      </c>
      <c r="Q223" s="154">
        <v>0</v>
      </c>
      <c r="R223" s="167"/>
      <c r="S223" s="167"/>
      <c r="T223" s="168"/>
    </row>
    <row r="224" spans="1:20" ht="18" customHeight="1">
      <c r="A224" s="157"/>
      <c r="B224" s="158"/>
      <c r="C224" s="159"/>
      <c r="D224" s="159"/>
      <c r="E224" s="170"/>
      <c r="F224" s="145"/>
      <c r="G224" s="153" t="s">
        <v>73</v>
      </c>
      <c r="H224" s="154">
        <f>J224+L224+N224+P224</f>
        <v>54350</v>
      </c>
      <c r="I224" s="154">
        <v>0</v>
      </c>
      <c r="J224" s="154">
        <v>54350</v>
      </c>
      <c r="K224" s="154">
        <v>0</v>
      </c>
      <c r="L224" s="154">
        <v>0</v>
      </c>
      <c r="M224" s="154">
        <v>0</v>
      </c>
      <c r="N224" s="154">
        <v>0</v>
      </c>
      <c r="O224" s="154">
        <v>0</v>
      </c>
      <c r="P224" s="154">
        <v>0</v>
      </c>
      <c r="Q224" s="154">
        <v>0</v>
      </c>
      <c r="R224" s="167"/>
      <c r="S224" s="167"/>
      <c r="T224" s="168"/>
    </row>
    <row r="225" spans="1:20" ht="18" customHeight="1">
      <c r="A225" s="142">
        <v>18</v>
      </c>
      <c r="B225" s="143" t="s">
        <v>117</v>
      </c>
      <c r="C225" s="144"/>
      <c r="D225" s="144"/>
      <c r="E225" s="143" t="s">
        <v>51</v>
      </c>
      <c r="F225" s="145"/>
      <c r="G225" s="146" t="s">
        <v>10</v>
      </c>
      <c r="H225" s="147">
        <f aca="true" t="shared" si="61" ref="H225:Q225">SUM(H226:H236)</f>
        <v>20592</v>
      </c>
      <c r="I225" s="147">
        <f t="shared" si="61"/>
        <v>19844.12</v>
      </c>
      <c r="J225" s="147">
        <f t="shared" si="61"/>
        <v>20592</v>
      </c>
      <c r="K225" s="147">
        <f t="shared" si="61"/>
        <v>19844.12</v>
      </c>
      <c r="L225" s="147">
        <f t="shared" si="61"/>
        <v>0</v>
      </c>
      <c r="M225" s="147">
        <f t="shared" si="61"/>
        <v>0</v>
      </c>
      <c r="N225" s="147">
        <f t="shared" si="61"/>
        <v>0</v>
      </c>
      <c r="O225" s="147">
        <f t="shared" si="61"/>
        <v>0</v>
      </c>
      <c r="P225" s="147">
        <f t="shared" si="61"/>
        <v>0</v>
      </c>
      <c r="Q225" s="147">
        <f t="shared" si="61"/>
        <v>0</v>
      </c>
      <c r="R225" s="167" t="s">
        <v>135</v>
      </c>
      <c r="S225" s="167"/>
      <c r="T225" s="168"/>
    </row>
    <row r="226" spans="1:20" ht="18" customHeight="1">
      <c r="A226" s="150"/>
      <c r="B226" s="151"/>
      <c r="C226" s="152"/>
      <c r="D226" s="152"/>
      <c r="E226" s="151"/>
      <c r="F226" s="145"/>
      <c r="G226" s="153" t="s">
        <v>14</v>
      </c>
      <c r="H226" s="154">
        <f>J226+L226+N226+P226</f>
        <v>0</v>
      </c>
      <c r="I226" s="154">
        <f>K226+M226+O226+Q226</f>
        <v>0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54">
        <v>0</v>
      </c>
      <c r="Q226" s="154">
        <v>0</v>
      </c>
      <c r="R226" s="167"/>
      <c r="S226" s="167"/>
      <c r="T226" s="168"/>
    </row>
    <row r="227" spans="1:20" ht="18" customHeight="1">
      <c r="A227" s="150"/>
      <c r="B227" s="151"/>
      <c r="C227" s="152"/>
      <c r="D227" s="152"/>
      <c r="E227" s="151"/>
      <c r="F227" s="145"/>
      <c r="G227" s="153" t="s">
        <v>12</v>
      </c>
      <c r="H227" s="154">
        <f aca="true" t="shared" si="62" ref="H227:H236">J227+L227+N227+P227</f>
        <v>0</v>
      </c>
      <c r="I227" s="154">
        <f aca="true" t="shared" si="63" ref="I227:I236">K227+M227+O227+Q227</f>
        <v>0</v>
      </c>
      <c r="J227" s="154">
        <v>0</v>
      </c>
      <c r="K227" s="154">
        <v>0</v>
      </c>
      <c r="L227" s="154">
        <v>0</v>
      </c>
      <c r="M227" s="154">
        <v>0</v>
      </c>
      <c r="N227" s="154">
        <v>0</v>
      </c>
      <c r="O227" s="154">
        <v>0</v>
      </c>
      <c r="P227" s="154">
        <v>0</v>
      </c>
      <c r="Q227" s="154">
        <v>0</v>
      </c>
      <c r="R227" s="167"/>
      <c r="S227" s="167"/>
      <c r="T227" s="168"/>
    </row>
    <row r="228" spans="1:20" ht="18" customHeight="1">
      <c r="A228" s="150"/>
      <c r="B228" s="151"/>
      <c r="C228" s="152"/>
      <c r="D228" s="152"/>
      <c r="E228" s="151"/>
      <c r="F228" s="145"/>
      <c r="G228" s="153" t="s">
        <v>13</v>
      </c>
      <c r="H228" s="154">
        <f t="shared" si="62"/>
        <v>0</v>
      </c>
      <c r="I228" s="154">
        <f t="shared" si="63"/>
        <v>0</v>
      </c>
      <c r="J228" s="154">
        <v>0</v>
      </c>
      <c r="K228" s="154">
        <v>0</v>
      </c>
      <c r="L228" s="154">
        <v>0</v>
      </c>
      <c r="M228" s="154">
        <v>0</v>
      </c>
      <c r="N228" s="154">
        <v>0</v>
      </c>
      <c r="O228" s="154">
        <v>0</v>
      </c>
      <c r="P228" s="154">
        <v>0</v>
      </c>
      <c r="Q228" s="154">
        <v>0</v>
      </c>
      <c r="R228" s="167"/>
      <c r="S228" s="167"/>
      <c r="T228" s="168"/>
    </row>
    <row r="229" spans="1:20" ht="18" customHeight="1">
      <c r="A229" s="150"/>
      <c r="B229" s="151"/>
      <c r="C229" s="152"/>
      <c r="D229" s="152"/>
      <c r="E229" s="151"/>
      <c r="F229" s="145"/>
      <c r="G229" s="153" t="s">
        <v>15</v>
      </c>
      <c r="H229" s="154">
        <f t="shared" si="62"/>
        <v>0</v>
      </c>
      <c r="I229" s="154">
        <f t="shared" si="63"/>
        <v>0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4">
        <v>0</v>
      </c>
      <c r="P229" s="154">
        <v>0</v>
      </c>
      <c r="Q229" s="154">
        <v>0</v>
      </c>
      <c r="R229" s="167"/>
      <c r="S229" s="167"/>
      <c r="T229" s="168"/>
    </row>
    <row r="230" spans="1:20" ht="18" customHeight="1">
      <c r="A230" s="150"/>
      <c r="B230" s="151"/>
      <c r="C230" s="152"/>
      <c r="D230" s="152"/>
      <c r="E230" s="151"/>
      <c r="F230" s="145"/>
      <c r="G230" s="153" t="s">
        <v>16</v>
      </c>
      <c r="H230" s="154">
        <f t="shared" si="62"/>
        <v>3500</v>
      </c>
      <c r="I230" s="154">
        <f t="shared" si="63"/>
        <v>3500</v>
      </c>
      <c r="J230" s="154">
        <v>3500</v>
      </c>
      <c r="K230" s="154">
        <v>3500</v>
      </c>
      <c r="L230" s="154">
        <v>0</v>
      </c>
      <c r="M230" s="154">
        <v>0</v>
      </c>
      <c r="N230" s="154">
        <v>0</v>
      </c>
      <c r="O230" s="154">
        <v>0</v>
      </c>
      <c r="P230" s="154">
        <v>0</v>
      </c>
      <c r="Q230" s="154">
        <v>0</v>
      </c>
      <c r="R230" s="167"/>
      <c r="S230" s="167"/>
      <c r="T230" s="168"/>
    </row>
    <row r="231" spans="1:20" ht="18" customHeight="1">
      <c r="A231" s="150"/>
      <c r="B231" s="151"/>
      <c r="C231" s="152"/>
      <c r="D231" s="152"/>
      <c r="E231" s="151"/>
      <c r="F231" s="145"/>
      <c r="G231" s="153" t="s">
        <v>62</v>
      </c>
      <c r="H231" s="154">
        <f t="shared" si="62"/>
        <v>4273</v>
      </c>
      <c r="I231" s="154">
        <f t="shared" si="63"/>
        <v>3525.12</v>
      </c>
      <c r="J231" s="154">
        <v>4273</v>
      </c>
      <c r="K231" s="154">
        <v>3525.12</v>
      </c>
      <c r="L231" s="154">
        <v>0</v>
      </c>
      <c r="M231" s="154">
        <v>0</v>
      </c>
      <c r="N231" s="154">
        <v>0</v>
      </c>
      <c r="O231" s="154">
        <v>0</v>
      </c>
      <c r="P231" s="154">
        <v>0</v>
      </c>
      <c r="Q231" s="154">
        <v>0</v>
      </c>
      <c r="R231" s="167"/>
      <c r="S231" s="167"/>
      <c r="T231" s="168"/>
    </row>
    <row r="232" spans="1:20" ht="18" customHeight="1">
      <c r="A232" s="150"/>
      <c r="B232" s="151"/>
      <c r="C232" s="152" t="s">
        <v>167</v>
      </c>
      <c r="D232" s="152" t="s">
        <v>168</v>
      </c>
      <c r="E232" s="151"/>
      <c r="F232" s="145"/>
      <c r="G232" s="153" t="s">
        <v>111</v>
      </c>
      <c r="H232" s="154">
        <f t="shared" si="62"/>
        <v>4273</v>
      </c>
      <c r="I232" s="154">
        <f t="shared" si="63"/>
        <v>4273</v>
      </c>
      <c r="J232" s="154">
        <v>4273</v>
      </c>
      <c r="K232" s="154">
        <v>4273</v>
      </c>
      <c r="L232" s="154">
        <v>0</v>
      </c>
      <c r="M232" s="154">
        <v>0</v>
      </c>
      <c r="N232" s="154">
        <v>0</v>
      </c>
      <c r="O232" s="154">
        <v>0</v>
      </c>
      <c r="P232" s="154">
        <v>0</v>
      </c>
      <c r="Q232" s="154">
        <v>0</v>
      </c>
      <c r="R232" s="167"/>
      <c r="S232" s="167"/>
      <c r="T232" s="168"/>
    </row>
    <row r="233" spans="1:20" ht="18" customHeight="1">
      <c r="A233" s="150"/>
      <c r="B233" s="151"/>
      <c r="C233" s="152"/>
      <c r="D233" s="152"/>
      <c r="E233" s="151"/>
      <c r="F233" s="145"/>
      <c r="G233" s="153" t="s">
        <v>112</v>
      </c>
      <c r="H233" s="154">
        <f t="shared" si="62"/>
        <v>4273</v>
      </c>
      <c r="I233" s="154">
        <f t="shared" si="63"/>
        <v>4273</v>
      </c>
      <c r="J233" s="154">
        <v>4273</v>
      </c>
      <c r="K233" s="154">
        <v>4273</v>
      </c>
      <c r="L233" s="154">
        <v>0</v>
      </c>
      <c r="M233" s="154">
        <v>0</v>
      </c>
      <c r="N233" s="154">
        <v>0</v>
      </c>
      <c r="O233" s="154">
        <v>0</v>
      </c>
      <c r="P233" s="154">
        <v>0</v>
      </c>
      <c r="Q233" s="154">
        <v>0</v>
      </c>
      <c r="R233" s="167"/>
      <c r="S233" s="167"/>
      <c r="T233" s="168"/>
    </row>
    <row r="234" spans="1:20" ht="18" customHeight="1">
      <c r="A234" s="150"/>
      <c r="B234" s="151"/>
      <c r="C234" s="152"/>
      <c r="D234" s="152"/>
      <c r="E234" s="151"/>
      <c r="F234" s="145"/>
      <c r="G234" s="153" t="s">
        <v>113</v>
      </c>
      <c r="H234" s="154">
        <v>4273</v>
      </c>
      <c r="I234" s="154">
        <v>4273</v>
      </c>
      <c r="J234" s="154">
        <v>4273</v>
      </c>
      <c r="K234" s="154">
        <v>4273</v>
      </c>
      <c r="L234" s="154">
        <v>0</v>
      </c>
      <c r="M234" s="154">
        <v>0</v>
      </c>
      <c r="N234" s="154">
        <v>0</v>
      </c>
      <c r="O234" s="154">
        <v>0</v>
      </c>
      <c r="P234" s="154">
        <v>0</v>
      </c>
      <c r="Q234" s="154">
        <v>0</v>
      </c>
      <c r="R234" s="167"/>
      <c r="S234" s="167"/>
      <c r="T234" s="168"/>
    </row>
    <row r="235" spans="1:20" ht="18" customHeight="1">
      <c r="A235" s="150"/>
      <c r="B235" s="151"/>
      <c r="C235" s="152"/>
      <c r="D235" s="152"/>
      <c r="E235" s="151"/>
      <c r="F235" s="145"/>
      <c r="G235" s="153" t="s">
        <v>114</v>
      </c>
      <c r="H235" s="154">
        <f t="shared" si="62"/>
        <v>0</v>
      </c>
      <c r="I235" s="154">
        <f t="shared" si="63"/>
        <v>0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54">
        <v>0</v>
      </c>
      <c r="Q235" s="154">
        <v>0</v>
      </c>
      <c r="R235" s="167"/>
      <c r="S235" s="167"/>
      <c r="T235" s="168"/>
    </row>
    <row r="236" spans="1:20" ht="18" customHeight="1">
      <c r="A236" s="157"/>
      <c r="B236" s="158"/>
      <c r="C236" s="159"/>
      <c r="D236" s="159"/>
      <c r="E236" s="158"/>
      <c r="F236" s="145"/>
      <c r="G236" s="153" t="s">
        <v>73</v>
      </c>
      <c r="H236" s="154">
        <f t="shared" si="62"/>
        <v>0</v>
      </c>
      <c r="I236" s="154">
        <f t="shared" si="63"/>
        <v>0</v>
      </c>
      <c r="J236" s="154">
        <v>0</v>
      </c>
      <c r="K236" s="154">
        <v>0</v>
      </c>
      <c r="L236" s="154">
        <v>0</v>
      </c>
      <c r="M236" s="154">
        <v>0</v>
      </c>
      <c r="N236" s="154">
        <v>0</v>
      </c>
      <c r="O236" s="154">
        <v>0</v>
      </c>
      <c r="P236" s="154">
        <v>0</v>
      </c>
      <c r="Q236" s="154">
        <v>0</v>
      </c>
      <c r="R236" s="167"/>
      <c r="S236" s="167"/>
      <c r="T236" s="168"/>
    </row>
    <row r="237" spans="1:20" ht="18" customHeight="1">
      <c r="A237" s="142">
        <v>19</v>
      </c>
      <c r="B237" s="143" t="s">
        <v>124</v>
      </c>
      <c r="C237" s="144"/>
      <c r="D237" s="144"/>
      <c r="E237" s="166"/>
      <c r="F237" s="153"/>
      <c r="G237" s="146" t="s">
        <v>10</v>
      </c>
      <c r="H237" s="154">
        <f>SUM(H238:H248)</f>
        <v>5398.299999999999</v>
      </c>
      <c r="I237" s="154">
        <f aca="true" t="shared" si="64" ref="I237:Q237">SUM(I238:I248)</f>
        <v>5398.299999999999</v>
      </c>
      <c r="J237" s="154">
        <f t="shared" si="64"/>
        <v>568.4</v>
      </c>
      <c r="K237" s="154">
        <f t="shared" si="64"/>
        <v>568.4</v>
      </c>
      <c r="L237" s="154">
        <f t="shared" si="64"/>
        <v>0</v>
      </c>
      <c r="M237" s="154">
        <f t="shared" si="64"/>
        <v>0</v>
      </c>
      <c r="N237" s="154">
        <f t="shared" si="64"/>
        <v>4829.9</v>
      </c>
      <c r="O237" s="154">
        <f t="shared" si="64"/>
        <v>4829.9</v>
      </c>
      <c r="P237" s="154">
        <f t="shared" si="64"/>
        <v>0</v>
      </c>
      <c r="Q237" s="154">
        <f t="shared" si="64"/>
        <v>0</v>
      </c>
      <c r="R237" s="148" t="s">
        <v>135</v>
      </c>
      <c r="S237" s="149"/>
      <c r="T237" s="168"/>
    </row>
    <row r="238" spans="1:20" ht="18" customHeight="1">
      <c r="A238" s="150"/>
      <c r="B238" s="151"/>
      <c r="C238" s="152"/>
      <c r="D238" s="152"/>
      <c r="E238" s="169"/>
      <c r="F238" s="153"/>
      <c r="G238" s="153" t="s">
        <v>14</v>
      </c>
      <c r="H238" s="154">
        <f>J238+L238+N238+P238</f>
        <v>0</v>
      </c>
      <c r="I238" s="154">
        <f>K238+M238+O238+Q238</f>
        <v>0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54">
        <v>0</v>
      </c>
      <c r="Q238" s="154">
        <v>0</v>
      </c>
      <c r="R238" s="155"/>
      <c r="S238" s="156"/>
      <c r="T238" s="168"/>
    </row>
    <row r="239" spans="1:20" ht="18" customHeight="1">
      <c r="A239" s="150"/>
      <c r="B239" s="151"/>
      <c r="C239" s="152"/>
      <c r="D239" s="152"/>
      <c r="E239" s="169"/>
      <c r="F239" s="153"/>
      <c r="G239" s="153" t="s">
        <v>12</v>
      </c>
      <c r="H239" s="154">
        <f aca="true" t="shared" si="65" ref="H239:H248">J239+L239+N239+P239</f>
        <v>0</v>
      </c>
      <c r="I239" s="154">
        <f aca="true" t="shared" si="66" ref="I239:I248">K239+M239+O239+Q239</f>
        <v>0</v>
      </c>
      <c r="J239" s="154">
        <v>0</v>
      </c>
      <c r="K239" s="154">
        <v>0</v>
      </c>
      <c r="L239" s="154">
        <v>0</v>
      </c>
      <c r="M239" s="154">
        <v>0</v>
      </c>
      <c r="N239" s="154">
        <v>0</v>
      </c>
      <c r="O239" s="154">
        <v>0</v>
      </c>
      <c r="P239" s="154">
        <v>0</v>
      </c>
      <c r="Q239" s="154">
        <v>0</v>
      </c>
      <c r="R239" s="155"/>
      <c r="S239" s="156"/>
      <c r="T239" s="168"/>
    </row>
    <row r="240" spans="1:20" ht="18" customHeight="1">
      <c r="A240" s="150"/>
      <c r="B240" s="151"/>
      <c r="C240" s="152"/>
      <c r="D240" s="152"/>
      <c r="E240" s="169"/>
      <c r="F240" s="153"/>
      <c r="G240" s="153" t="s">
        <v>13</v>
      </c>
      <c r="H240" s="154">
        <f t="shared" si="65"/>
        <v>0</v>
      </c>
      <c r="I240" s="154">
        <f t="shared" si="66"/>
        <v>0</v>
      </c>
      <c r="J240" s="154">
        <v>0</v>
      </c>
      <c r="K240" s="154">
        <v>0</v>
      </c>
      <c r="L240" s="154">
        <v>0</v>
      </c>
      <c r="M240" s="154">
        <v>0</v>
      </c>
      <c r="N240" s="154">
        <v>0</v>
      </c>
      <c r="O240" s="154">
        <v>0</v>
      </c>
      <c r="P240" s="154">
        <v>0</v>
      </c>
      <c r="Q240" s="154">
        <v>0</v>
      </c>
      <c r="R240" s="155"/>
      <c r="S240" s="156"/>
      <c r="T240" s="168"/>
    </row>
    <row r="241" spans="1:20" ht="18" customHeight="1">
      <c r="A241" s="150"/>
      <c r="B241" s="151"/>
      <c r="C241" s="152"/>
      <c r="D241" s="152"/>
      <c r="E241" s="169"/>
      <c r="F241" s="153"/>
      <c r="G241" s="153" t="s">
        <v>15</v>
      </c>
      <c r="H241" s="154">
        <f t="shared" si="65"/>
        <v>0</v>
      </c>
      <c r="I241" s="154">
        <f t="shared" si="66"/>
        <v>0</v>
      </c>
      <c r="J241" s="154">
        <v>0</v>
      </c>
      <c r="K241" s="154">
        <v>0</v>
      </c>
      <c r="L241" s="154">
        <v>0</v>
      </c>
      <c r="M241" s="154">
        <v>0</v>
      </c>
      <c r="N241" s="154">
        <v>0</v>
      </c>
      <c r="O241" s="154">
        <v>0</v>
      </c>
      <c r="P241" s="154">
        <v>0</v>
      </c>
      <c r="Q241" s="154">
        <v>0</v>
      </c>
      <c r="R241" s="155"/>
      <c r="S241" s="156"/>
      <c r="T241" s="168"/>
    </row>
    <row r="242" spans="1:20" ht="24.75" customHeight="1">
      <c r="A242" s="150"/>
      <c r="B242" s="151"/>
      <c r="C242" s="152" t="s">
        <v>170</v>
      </c>
      <c r="D242" s="152" t="s">
        <v>168</v>
      </c>
      <c r="E242" s="171" t="s">
        <v>125</v>
      </c>
      <c r="F242" s="153"/>
      <c r="G242" s="153" t="s">
        <v>16</v>
      </c>
      <c r="H242" s="154">
        <f t="shared" si="65"/>
        <v>5398.299999999999</v>
      </c>
      <c r="I242" s="154">
        <f t="shared" si="66"/>
        <v>5398.299999999999</v>
      </c>
      <c r="J242" s="154">
        <v>568.4</v>
      </c>
      <c r="K242" s="154">
        <v>568.4</v>
      </c>
      <c r="L242" s="154">
        <v>0</v>
      </c>
      <c r="M242" s="154">
        <v>0</v>
      </c>
      <c r="N242" s="154">
        <v>4829.9</v>
      </c>
      <c r="O242" s="154">
        <v>4829.9</v>
      </c>
      <c r="P242" s="154">
        <v>0</v>
      </c>
      <c r="Q242" s="154">
        <v>0</v>
      </c>
      <c r="R242" s="155"/>
      <c r="S242" s="156"/>
      <c r="T242" s="168"/>
    </row>
    <row r="243" spans="1:20" ht="18" customHeight="1">
      <c r="A243" s="150"/>
      <c r="B243" s="151"/>
      <c r="C243" s="152"/>
      <c r="D243" s="152"/>
      <c r="E243" s="171" t="s">
        <v>126</v>
      </c>
      <c r="F243" s="153"/>
      <c r="G243" s="153" t="s">
        <v>62</v>
      </c>
      <c r="H243" s="154">
        <f t="shared" si="65"/>
        <v>0</v>
      </c>
      <c r="I243" s="154">
        <f t="shared" si="66"/>
        <v>0</v>
      </c>
      <c r="J243" s="154">
        <v>0</v>
      </c>
      <c r="K243" s="154">
        <v>0</v>
      </c>
      <c r="L243" s="154">
        <v>0</v>
      </c>
      <c r="M243" s="154">
        <v>0</v>
      </c>
      <c r="N243" s="154">
        <v>0</v>
      </c>
      <c r="O243" s="154">
        <v>0</v>
      </c>
      <c r="P243" s="154">
        <v>0</v>
      </c>
      <c r="Q243" s="154">
        <v>0</v>
      </c>
      <c r="R243" s="155"/>
      <c r="S243" s="156"/>
      <c r="T243" s="168"/>
    </row>
    <row r="244" spans="1:20" ht="18" customHeight="1">
      <c r="A244" s="150"/>
      <c r="B244" s="151"/>
      <c r="C244" s="152"/>
      <c r="D244" s="152"/>
      <c r="E244" s="169"/>
      <c r="F244" s="153"/>
      <c r="G244" s="153" t="s">
        <v>111</v>
      </c>
      <c r="H244" s="154">
        <f t="shared" si="65"/>
        <v>0</v>
      </c>
      <c r="I244" s="154">
        <f t="shared" si="66"/>
        <v>0</v>
      </c>
      <c r="J244" s="154">
        <v>0</v>
      </c>
      <c r="K244" s="154">
        <v>0</v>
      </c>
      <c r="L244" s="154">
        <v>0</v>
      </c>
      <c r="M244" s="154">
        <v>0</v>
      </c>
      <c r="N244" s="154">
        <v>0</v>
      </c>
      <c r="O244" s="154">
        <v>0</v>
      </c>
      <c r="P244" s="154">
        <v>0</v>
      </c>
      <c r="Q244" s="154">
        <v>0</v>
      </c>
      <c r="R244" s="155"/>
      <c r="S244" s="156"/>
      <c r="T244" s="168"/>
    </row>
    <row r="245" spans="1:20" ht="18" customHeight="1">
      <c r="A245" s="150"/>
      <c r="B245" s="151"/>
      <c r="C245" s="152"/>
      <c r="D245" s="152"/>
      <c r="E245" s="169"/>
      <c r="F245" s="153"/>
      <c r="G245" s="153" t="s">
        <v>112</v>
      </c>
      <c r="H245" s="154">
        <f t="shared" si="65"/>
        <v>0</v>
      </c>
      <c r="I245" s="154">
        <f t="shared" si="66"/>
        <v>0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54">
        <v>0</v>
      </c>
      <c r="Q245" s="154">
        <v>0</v>
      </c>
      <c r="R245" s="155"/>
      <c r="S245" s="156"/>
      <c r="T245" s="168"/>
    </row>
    <row r="246" spans="1:20" ht="18" customHeight="1">
      <c r="A246" s="150"/>
      <c r="B246" s="151"/>
      <c r="C246" s="152"/>
      <c r="D246" s="152"/>
      <c r="E246" s="169"/>
      <c r="F246" s="153"/>
      <c r="G246" s="153" t="s">
        <v>113</v>
      </c>
      <c r="H246" s="154">
        <f t="shared" si="65"/>
        <v>0</v>
      </c>
      <c r="I246" s="154">
        <f t="shared" si="66"/>
        <v>0</v>
      </c>
      <c r="J246" s="154">
        <v>0</v>
      </c>
      <c r="K246" s="154">
        <v>0</v>
      </c>
      <c r="L246" s="154">
        <v>0</v>
      </c>
      <c r="M246" s="154">
        <v>0</v>
      </c>
      <c r="N246" s="154">
        <v>0</v>
      </c>
      <c r="O246" s="154">
        <v>0</v>
      </c>
      <c r="P246" s="154">
        <v>0</v>
      </c>
      <c r="Q246" s="154">
        <v>0</v>
      </c>
      <c r="R246" s="155"/>
      <c r="S246" s="156"/>
      <c r="T246" s="168"/>
    </row>
    <row r="247" spans="1:20" ht="18" customHeight="1">
      <c r="A247" s="150"/>
      <c r="B247" s="151"/>
      <c r="C247" s="152"/>
      <c r="D247" s="152"/>
      <c r="E247" s="169"/>
      <c r="F247" s="153"/>
      <c r="G247" s="153" t="s">
        <v>114</v>
      </c>
      <c r="H247" s="154">
        <f t="shared" si="65"/>
        <v>0</v>
      </c>
      <c r="I247" s="154">
        <f t="shared" si="66"/>
        <v>0</v>
      </c>
      <c r="J247" s="154">
        <v>0</v>
      </c>
      <c r="K247" s="154">
        <v>0</v>
      </c>
      <c r="L247" s="154">
        <v>0</v>
      </c>
      <c r="M247" s="154">
        <v>0</v>
      </c>
      <c r="N247" s="154">
        <v>0</v>
      </c>
      <c r="O247" s="154">
        <v>0</v>
      </c>
      <c r="P247" s="154">
        <v>0</v>
      </c>
      <c r="Q247" s="154">
        <v>0</v>
      </c>
      <c r="R247" s="155"/>
      <c r="S247" s="156"/>
      <c r="T247" s="168"/>
    </row>
    <row r="248" spans="1:20" ht="18" customHeight="1">
      <c r="A248" s="157"/>
      <c r="B248" s="158"/>
      <c r="C248" s="159"/>
      <c r="D248" s="159"/>
      <c r="E248" s="170"/>
      <c r="F248" s="153"/>
      <c r="G248" s="153" t="s">
        <v>73</v>
      </c>
      <c r="H248" s="154">
        <f t="shared" si="65"/>
        <v>0</v>
      </c>
      <c r="I248" s="154">
        <f t="shared" si="66"/>
        <v>0</v>
      </c>
      <c r="J248" s="154">
        <v>0</v>
      </c>
      <c r="K248" s="154">
        <v>0</v>
      </c>
      <c r="L248" s="154">
        <v>0</v>
      </c>
      <c r="M248" s="154">
        <v>0</v>
      </c>
      <c r="N248" s="154">
        <v>0</v>
      </c>
      <c r="O248" s="154">
        <v>0</v>
      </c>
      <c r="P248" s="154">
        <v>0</v>
      </c>
      <c r="Q248" s="154">
        <v>0</v>
      </c>
      <c r="R248" s="160"/>
      <c r="S248" s="161"/>
      <c r="T248" s="168"/>
    </row>
    <row r="249" spans="1:34" ht="18" customHeight="1">
      <c r="A249" s="172"/>
      <c r="B249" s="167" t="s">
        <v>39</v>
      </c>
      <c r="C249" s="131"/>
      <c r="D249" s="131"/>
      <c r="E249" s="167"/>
      <c r="F249" s="153"/>
      <c r="G249" s="165" t="s">
        <v>10</v>
      </c>
      <c r="H249" s="147">
        <f aca="true" t="shared" si="67" ref="H249:Q249">SUM(H250:H260)</f>
        <v>718674</v>
      </c>
      <c r="I249" s="147">
        <f t="shared" si="67"/>
        <v>365372.70793000003</v>
      </c>
      <c r="J249" s="147">
        <f t="shared" si="67"/>
        <v>710844.1000000001</v>
      </c>
      <c r="K249" s="147">
        <f t="shared" si="67"/>
        <v>357542.782</v>
      </c>
      <c r="L249" s="147">
        <f t="shared" si="67"/>
        <v>0</v>
      </c>
      <c r="M249" s="147">
        <f t="shared" si="67"/>
        <v>0</v>
      </c>
      <c r="N249" s="147">
        <f t="shared" si="67"/>
        <v>7829.9</v>
      </c>
      <c r="O249" s="147">
        <f t="shared" si="67"/>
        <v>7829.9</v>
      </c>
      <c r="P249" s="147">
        <f t="shared" si="67"/>
        <v>0</v>
      </c>
      <c r="Q249" s="147">
        <f t="shared" si="67"/>
        <v>0</v>
      </c>
      <c r="R249" s="148"/>
      <c r="S249" s="149"/>
      <c r="T249" s="168"/>
      <c r="AH249" s="2" t="s">
        <v>99</v>
      </c>
    </row>
    <row r="250" spans="1:35" ht="18" customHeight="1">
      <c r="A250" s="172"/>
      <c r="B250" s="167"/>
      <c r="C250" s="131"/>
      <c r="D250" s="131"/>
      <c r="E250" s="167"/>
      <c r="F250" s="153"/>
      <c r="G250" s="145" t="s">
        <v>14</v>
      </c>
      <c r="H250" s="154">
        <f>J250+L250+N250+P250</f>
        <v>65034.9</v>
      </c>
      <c r="I250" s="154">
        <f aca="true" t="shared" si="68" ref="I250:Q250">I22+I34+I46+I58+I70+I82+I94+I106+I130+I142+I154+I166+I178+I190+I202+I118+I214+I226+I238</f>
        <v>12276.3</v>
      </c>
      <c r="J250" s="154">
        <f t="shared" si="68"/>
        <v>62034.9</v>
      </c>
      <c r="K250" s="154">
        <f t="shared" si="68"/>
        <v>9276.3</v>
      </c>
      <c r="L250" s="154">
        <f t="shared" si="68"/>
        <v>0</v>
      </c>
      <c r="M250" s="154">
        <f t="shared" si="68"/>
        <v>0</v>
      </c>
      <c r="N250" s="154">
        <f t="shared" si="68"/>
        <v>3000</v>
      </c>
      <c r="O250" s="154">
        <f t="shared" si="68"/>
        <v>3000</v>
      </c>
      <c r="P250" s="154">
        <f t="shared" si="68"/>
        <v>0</v>
      </c>
      <c r="Q250" s="154">
        <f t="shared" si="68"/>
        <v>0</v>
      </c>
      <c r="R250" s="155"/>
      <c r="S250" s="156"/>
      <c r="T250" s="168"/>
      <c r="AD250" s="7">
        <f>AD24+AD39+AD84+AD97+AD183+AD192+AD205</f>
        <v>18420102.369999997</v>
      </c>
      <c r="AG250" s="7">
        <f>SUM(AG24+AG39+AG84+AG97+AG183+AG192+AG205)</f>
        <v>16569979.9</v>
      </c>
      <c r="AH250" s="7">
        <f>AD250-AG250</f>
        <v>1850122.469999997</v>
      </c>
      <c r="AI250" s="7"/>
    </row>
    <row r="251" spans="1:30" ht="18" customHeight="1">
      <c r="A251" s="172"/>
      <c r="B251" s="167"/>
      <c r="C251" s="131"/>
      <c r="D251" s="131"/>
      <c r="E251" s="167"/>
      <c r="F251" s="153"/>
      <c r="G251" s="145" t="s">
        <v>12</v>
      </c>
      <c r="H251" s="154">
        <f aca="true" t="shared" si="69" ref="H251:H260">J251+L251+N251+P251</f>
        <v>72071.1</v>
      </c>
      <c r="I251" s="154">
        <f aca="true" t="shared" si="70" ref="I251:Q251">I23+I35+I47+I59+I71+I83+I95+I107+I131+I143+I155+I167+I179+I191+I203+I119+I215+I227+I239</f>
        <v>26383.899999999994</v>
      </c>
      <c r="J251" s="154">
        <f t="shared" si="70"/>
        <v>72071.1</v>
      </c>
      <c r="K251" s="154">
        <f t="shared" si="70"/>
        <v>26383.899999999994</v>
      </c>
      <c r="L251" s="154">
        <f t="shared" si="70"/>
        <v>0</v>
      </c>
      <c r="M251" s="154">
        <f t="shared" si="70"/>
        <v>0</v>
      </c>
      <c r="N251" s="154">
        <f t="shared" si="70"/>
        <v>0</v>
      </c>
      <c r="O251" s="154">
        <f t="shared" si="70"/>
        <v>0</v>
      </c>
      <c r="P251" s="154">
        <f t="shared" si="70"/>
        <v>0</v>
      </c>
      <c r="Q251" s="154">
        <f t="shared" si="70"/>
        <v>0</v>
      </c>
      <c r="R251" s="155"/>
      <c r="S251" s="156"/>
      <c r="T251" s="173"/>
      <c r="U251" s="10" t="s">
        <v>74</v>
      </c>
      <c r="V251" s="10" t="s">
        <v>75</v>
      </c>
      <c r="W251" s="10" t="s">
        <v>76</v>
      </c>
      <c r="X251" s="10" t="s">
        <v>77</v>
      </c>
      <c r="Y251" s="10" t="s">
        <v>78</v>
      </c>
      <c r="Z251" s="10" t="s">
        <v>79</v>
      </c>
      <c r="AA251" s="10" t="s">
        <v>80</v>
      </c>
      <c r="AB251" s="10" t="s">
        <v>81</v>
      </c>
      <c r="AC251" s="10" t="s">
        <v>82</v>
      </c>
      <c r="AD251" s="10" t="s">
        <v>83</v>
      </c>
    </row>
    <row r="252" spans="1:34" ht="18" customHeight="1">
      <c r="A252" s="172"/>
      <c r="B252" s="167"/>
      <c r="C252" s="131"/>
      <c r="D252" s="131"/>
      <c r="E252" s="167"/>
      <c r="F252" s="153"/>
      <c r="G252" s="145" t="s">
        <v>13</v>
      </c>
      <c r="H252" s="154">
        <f t="shared" si="69"/>
        <v>70729.3</v>
      </c>
      <c r="I252" s="154">
        <f aca="true" t="shared" si="71" ref="I252:Q252">I24+I36+I48+I60+I72+I84+I96+I108+I132+I144+I156+I168+I180+I192+I204+I120+I216+I228+I240</f>
        <v>20105.5</v>
      </c>
      <c r="J252" s="154">
        <f t="shared" si="71"/>
        <v>70729.3</v>
      </c>
      <c r="K252" s="154">
        <f t="shared" si="71"/>
        <v>20105.5</v>
      </c>
      <c r="L252" s="154">
        <f t="shared" si="71"/>
        <v>0</v>
      </c>
      <c r="M252" s="154">
        <f t="shared" si="71"/>
        <v>0</v>
      </c>
      <c r="N252" s="154">
        <f t="shared" si="71"/>
        <v>0</v>
      </c>
      <c r="O252" s="154">
        <f t="shared" si="71"/>
        <v>0</v>
      </c>
      <c r="P252" s="154">
        <f t="shared" si="71"/>
        <v>0</v>
      </c>
      <c r="Q252" s="154">
        <f t="shared" si="71"/>
        <v>0</v>
      </c>
      <c r="R252" s="155"/>
      <c r="S252" s="156"/>
      <c r="T252" s="174"/>
      <c r="U252" s="12" t="s">
        <v>86</v>
      </c>
      <c r="V252" s="12" t="s">
        <v>87</v>
      </c>
      <c r="W252" s="12" t="s">
        <v>88</v>
      </c>
      <c r="X252" s="12" t="s">
        <v>89</v>
      </c>
      <c r="Y252" s="12" t="s">
        <v>90</v>
      </c>
      <c r="Z252" s="12" t="s">
        <v>91</v>
      </c>
      <c r="AA252" s="12" t="s">
        <v>92</v>
      </c>
      <c r="AB252" s="12" t="s">
        <v>93</v>
      </c>
      <c r="AC252" s="12" t="s">
        <v>94</v>
      </c>
      <c r="AD252" s="13">
        <f>AD23+AD35+AD71+AD83+AD95+AD119+AD180+AD191+AD203</f>
        <v>263250</v>
      </c>
      <c r="AG252" s="7">
        <f>AG23+AG35+AG71+AG83+AG95+AG119+AG180+AG191+AG203</f>
        <v>263250</v>
      </c>
      <c r="AH252" s="7">
        <f>AD252-AG252</f>
        <v>0</v>
      </c>
    </row>
    <row r="253" spans="1:36" ht="18" customHeight="1">
      <c r="A253" s="172"/>
      <c r="B253" s="167"/>
      <c r="C253" s="131"/>
      <c r="D253" s="131"/>
      <c r="E253" s="167"/>
      <c r="F253" s="153"/>
      <c r="G253" s="145" t="s">
        <v>15</v>
      </c>
      <c r="H253" s="154">
        <f t="shared" si="69"/>
        <v>51148.799999999996</v>
      </c>
      <c r="I253" s="154">
        <f aca="true" t="shared" si="72" ref="I253:Q253">I25+I37+I49+I61+I73+I85+I97+I109+I133+I145+I157+I169+I181+I193+I205+I121+I217+I229+I241</f>
        <v>22175</v>
      </c>
      <c r="J253" s="154">
        <f t="shared" si="72"/>
        <v>51148.799999999996</v>
      </c>
      <c r="K253" s="154">
        <f t="shared" si="72"/>
        <v>22175</v>
      </c>
      <c r="L253" s="154">
        <f t="shared" si="72"/>
        <v>0</v>
      </c>
      <c r="M253" s="154">
        <f t="shared" si="72"/>
        <v>0</v>
      </c>
      <c r="N253" s="154">
        <f t="shared" si="72"/>
        <v>0</v>
      </c>
      <c r="O253" s="154">
        <f t="shared" si="72"/>
        <v>0</v>
      </c>
      <c r="P253" s="154">
        <f t="shared" si="72"/>
        <v>0</v>
      </c>
      <c r="Q253" s="154">
        <f t="shared" si="72"/>
        <v>0</v>
      </c>
      <c r="R253" s="155"/>
      <c r="S253" s="156"/>
      <c r="T253" s="174"/>
      <c r="U253" s="12" t="s">
        <v>86</v>
      </c>
      <c r="V253" s="12" t="s">
        <v>87</v>
      </c>
      <c r="W253" s="12" t="s">
        <v>95</v>
      </c>
      <c r="X253" s="12" t="s">
        <v>89</v>
      </c>
      <c r="Y253" s="12" t="s">
        <v>90</v>
      </c>
      <c r="Z253" s="12" t="s">
        <v>96</v>
      </c>
      <c r="AA253" s="12" t="s">
        <v>92</v>
      </c>
      <c r="AB253" s="12" t="s">
        <v>93</v>
      </c>
      <c r="AC253" s="12" t="s">
        <v>94</v>
      </c>
      <c r="AD253" s="13">
        <f>AD24+AD36+AD72+AD84+AD96+AD120+AD181+AD192+AD204</f>
        <v>9007520.59</v>
      </c>
      <c r="AG253" s="7">
        <f>AG24+AG36+AG72+AG84+AG96+AG120+AG181+AG192+AG204</f>
        <v>8350728.1</v>
      </c>
      <c r="AH253" s="7">
        <f>AD253-AG253</f>
        <v>656792.4900000002</v>
      </c>
      <c r="AI253" s="2">
        <v>656792.49</v>
      </c>
      <c r="AJ253" s="7">
        <f>AH253-AI253</f>
        <v>0</v>
      </c>
    </row>
    <row r="254" spans="1:35" ht="18" customHeight="1">
      <c r="A254" s="172"/>
      <c r="B254" s="167"/>
      <c r="C254" s="131"/>
      <c r="D254" s="131"/>
      <c r="E254" s="167"/>
      <c r="F254" s="153"/>
      <c r="G254" s="145" t="s">
        <v>16</v>
      </c>
      <c r="H254" s="154">
        <f t="shared" si="69"/>
        <v>57687.6</v>
      </c>
      <c r="I254" s="154">
        <f aca="true" t="shared" si="73" ref="I254:Q254">I26+I38+I50+I62+I74+I86+I98+I110+I134+I146+I158+I170+I182+I194+I206+I122+I218+I230+I242</f>
        <v>46269.399999999994</v>
      </c>
      <c r="J254" s="154">
        <f t="shared" si="73"/>
        <v>52857.7</v>
      </c>
      <c r="K254" s="154">
        <v>41439.5</v>
      </c>
      <c r="L254" s="154">
        <f t="shared" si="73"/>
        <v>0</v>
      </c>
      <c r="M254" s="154">
        <f t="shared" si="73"/>
        <v>0</v>
      </c>
      <c r="N254" s="154">
        <f t="shared" si="73"/>
        <v>4829.9</v>
      </c>
      <c r="O254" s="154">
        <f t="shared" si="73"/>
        <v>4829.9</v>
      </c>
      <c r="P254" s="154">
        <f t="shared" si="73"/>
        <v>0</v>
      </c>
      <c r="Q254" s="154">
        <f t="shared" si="73"/>
        <v>0</v>
      </c>
      <c r="R254" s="155"/>
      <c r="S254" s="156"/>
      <c r="T254" s="174"/>
      <c r="U254" s="12" t="s">
        <v>86</v>
      </c>
      <c r="V254" s="12" t="s">
        <v>87</v>
      </c>
      <c r="W254" s="12" t="s">
        <v>95</v>
      </c>
      <c r="X254" s="12" t="s">
        <v>89</v>
      </c>
      <c r="Y254" s="12" t="s">
        <v>97</v>
      </c>
      <c r="Z254" s="12" t="s">
        <v>96</v>
      </c>
      <c r="AA254" s="12" t="s">
        <v>92</v>
      </c>
      <c r="AB254" s="12" t="s">
        <v>93</v>
      </c>
      <c r="AC254" s="12" t="s">
        <v>94</v>
      </c>
      <c r="AD254" s="13">
        <f>AD25+AD37+AD73+AD85+AD97+AD121+AD182+AD193+AD205</f>
        <v>3965175.78</v>
      </c>
      <c r="AG254" s="7">
        <f>AG25+AG37+AG73+AG85+AG97+AG121+AG182+AG193+AG205</f>
        <v>3713163.8</v>
      </c>
      <c r="AH254" s="7">
        <f>AD254-AG254</f>
        <v>252011.97999999998</v>
      </c>
      <c r="AI254" s="2">
        <v>252011.98</v>
      </c>
    </row>
    <row r="255" spans="1:35" ht="18" customHeight="1">
      <c r="A255" s="172"/>
      <c r="B255" s="167"/>
      <c r="C255" s="131"/>
      <c r="D255" s="131"/>
      <c r="E255" s="167"/>
      <c r="F255" s="153"/>
      <c r="G255" s="145" t="s">
        <v>62</v>
      </c>
      <c r="H255" s="154">
        <f t="shared" si="69"/>
        <v>87221.5</v>
      </c>
      <c r="I255" s="154">
        <f aca="true" t="shared" si="74" ref="I255:Q255">I27+I39+I51+I63+I75+I87+I99+I111+I135+I147+I159+I171+I183+I195+I207+I123+I219+I231+I243</f>
        <v>55698.50793</v>
      </c>
      <c r="J255" s="154">
        <f t="shared" si="74"/>
        <v>87221.5</v>
      </c>
      <c r="K255" s="154">
        <f t="shared" si="74"/>
        <v>55698.481999999996</v>
      </c>
      <c r="L255" s="154">
        <f t="shared" si="74"/>
        <v>0</v>
      </c>
      <c r="M255" s="154">
        <f t="shared" si="74"/>
        <v>0</v>
      </c>
      <c r="N255" s="154">
        <f t="shared" si="74"/>
        <v>0</v>
      </c>
      <c r="O255" s="154">
        <f t="shared" si="74"/>
        <v>0</v>
      </c>
      <c r="P255" s="154">
        <f t="shared" si="74"/>
        <v>0</v>
      </c>
      <c r="Q255" s="154">
        <f t="shared" si="74"/>
        <v>0</v>
      </c>
      <c r="R255" s="155"/>
      <c r="S255" s="156"/>
      <c r="T255" s="174"/>
      <c r="U255" s="12" t="s">
        <v>86</v>
      </c>
      <c r="V255" s="12" t="s">
        <v>87</v>
      </c>
      <c r="W255" s="12" t="s">
        <v>98</v>
      </c>
      <c r="X255" s="12" t="s">
        <v>89</v>
      </c>
      <c r="Y255" s="12" t="s">
        <v>90</v>
      </c>
      <c r="Z255" s="12" t="s">
        <v>96</v>
      </c>
      <c r="AA255" s="12" t="s">
        <v>92</v>
      </c>
      <c r="AB255" s="12" t="s">
        <v>93</v>
      </c>
      <c r="AC255" s="12" t="s">
        <v>94</v>
      </c>
      <c r="AD255" s="13">
        <f>AD26+AD38+AD74+AD86+AD98+AD122+AD183+AD194+AD206</f>
        <v>5184156</v>
      </c>
      <c r="AG255" s="7">
        <f>AG26+AG38+AG74+AG86+AG98+AG122+AG183+AG194+AG206</f>
        <v>4242838</v>
      </c>
      <c r="AH255" s="7">
        <f>AD255-AG255</f>
        <v>941318</v>
      </c>
      <c r="AI255" s="2">
        <v>941318</v>
      </c>
    </row>
    <row r="256" spans="1:34" ht="18" customHeight="1">
      <c r="A256" s="172"/>
      <c r="B256" s="167"/>
      <c r="C256" s="131"/>
      <c r="D256" s="131"/>
      <c r="E256" s="167"/>
      <c r="F256" s="175"/>
      <c r="G256" s="145" t="s">
        <v>111</v>
      </c>
      <c r="H256" s="154">
        <f t="shared" si="69"/>
        <v>68969.5</v>
      </c>
      <c r="I256" s="154">
        <f aca="true" t="shared" si="75" ref="I256:Q256">I28+I40+I52+I64+I76+I88+I100+I112+I136+I148+I160+I172+I184+I196+I208+I124+I220+I232+I244</f>
        <v>60821.1</v>
      </c>
      <c r="J256" s="154">
        <f>J28+J40+J52+J64+J76+J88+J100+J112+J124+J136+J148+J160+J172+J184+J196+J208+J220+J232+J244</f>
        <v>68969.5</v>
      </c>
      <c r="K256" s="154">
        <f t="shared" si="75"/>
        <v>60821.1</v>
      </c>
      <c r="L256" s="154">
        <f t="shared" si="75"/>
        <v>0</v>
      </c>
      <c r="M256" s="154">
        <f t="shared" si="75"/>
        <v>0</v>
      </c>
      <c r="N256" s="154">
        <f t="shared" si="75"/>
        <v>0</v>
      </c>
      <c r="O256" s="154">
        <f t="shared" si="75"/>
        <v>0</v>
      </c>
      <c r="P256" s="154">
        <f t="shared" si="75"/>
        <v>0</v>
      </c>
      <c r="Q256" s="154">
        <f t="shared" si="75"/>
        <v>0</v>
      </c>
      <c r="R256" s="155"/>
      <c r="S256" s="156"/>
      <c r="T256" s="176"/>
      <c r="U256" s="22"/>
      <c r="V256" s="22"/>
      <c r="W256" s="22"/>
      <c r="X256" s="22"/>
      <c r="Y256" s="22"/>
      <c r="Z256" s="22"/>
      <c r="AA256" s="22"/>
      <c r="AB256" s="22"/>
      <c r="AC256" s="22"/>
      <c r="AD256" s="23"/>
      <c r="AG256" s="7"/>
      <c r="AH256" s="7"/>
    </row>
    <row r="257" spans="1:34" ht="18" customHeight="1">
      <c r="A257" s="172"/>
      <c r="B257" s="167"/>
      <c r="C257" s="131"/>
      <c r="D257" s="131"/>
      <c r="E257" s="167"/>
      <c r="F257" s="175"/>
      <c r="G257" s="145" t="s">
        <v>112</v>
      </c>
      <c r="H257" s="154">
        <f t="shared" si="69"/>
        <v>68701.5</v>
      </c>
      <c r="I257" s="154">
        <f aca="true" t="shared" si="76" ref="I257:Q257">I29+I41+I53+I65+I77+I89+I101+I113+I137+I149+I161+I173+I185+I197+I209+I125+I221+I233+I245</f>
        <v>60821.5</v>
      </c>
      <c r="J257" s="154">
        <f t="shared" si="76"/>
        <v>68701.5</v>
      </c>
      <c r="K257" s="154">
        <f t="shared" si="76"/>
        <v>60821.5</v>
      </c>
      <c r="L257" s="154">
        <f t="shared" si="76"/>
        <v>0</v>
      </c>
      <c r="M257" s="154">
        <f t="shared" si="76"/>
        <v>0</v>
      </c>
      <c r="N257" s="154">
        <f t="shared" si="76"/>
        <v>0</v>
      </c>
      <c r="O257" s="154">
        <f t="shared" si="76"/>
        <v>0</v>
      </c>
      <c r="P257" s="154">
        <f t="shared" si="76"/>
        <v>0</v>
      </c>
      <c r="Q257" s="154">
        <f t="shared" si="76"/>
        <v>0</v>
      </c>
      <c r="R257" s="155"/>
      <c r="S257" s="156"/>
      <c r="T257" s="176"/>
      <c r="U257" s="22"/>
      <c r="V257" s="22"/>
      <c r="W257" s="22"/>
      <c r="X257" s="22"/>
      <c r="Y257" s="22"/>
      <c r="Z257" s="22"/>
      <c r="AA257" s="22"/>
      <c r="AB257" s="22"/>
      <c r="AC257" s="22"/>
      <c r="AD257" s="23"/>
      <c r="AG257" s="7"/>
      <c r="AH257" s="7"/>
    </row>
    <row r="258" spans="1:34" ht="18" customHeight="1">
      <c r="A258" s="172"/>
      <c r="B258" s="167"/>
      <c r="C258" s="131"/>
      <c r="D258" s="131"/>
      <c r="E258" s="167"/>
      <c r="F258" s="175"/>
      <c r="G258" s="145" t="s">
        <v>113</v>
      </c>
      <c r="H258" s="154">
        <f t="shared" si="69"/>
        <v>67832.8</v>
      </c>
      <c r="I258" s="154">
        <f aca="true" t="shared" si="77" ref="I258:Q258">I30+I42+I54+I66+I78+I90+I102+I114+I138+I150+I162+I174+I186+I198+I210+I126+I222+I234+I246</f>
        <v>60821.5</v>
      </c>
      <c r="J258" s="154">
        <f t="shared" si="77"/>
        <v>67832.8</v>
      </c>
      <c r="K258" s="154">
        <f t="shared" si="77"/>
        <v>60821.5</v>
      </c>
      <c r="L258" s="154">
        <f t="shared" si="77"/>
        <v>0</v>
      </c>
      <c r="M258" s="154">
        <f t="shared" si="77"/>
        <v>0</v>
      </c>
      <c r="N258" s="154">
        <f t="shared" si="77"/>
        <v>0</v>
      </c>
      <c r="O258" s="154">
        <f t="shared" si="77"/>
        <v>0</v>
      </c>
      <c r="P258" s="154">
        <f t="shared" si="77"/>
        <v>0</v>
      </c>
      <c r="Q258" s="154">
        <f t="shared" si="77"/>
        <v>0</v>
      </c>
      <c r="R258" s="155"/>
      <c r="S258" s="156"/>
      <c r="T258" s="176"/>
      <c r="U258" s="22"/>
      <c r="V258" s="22"/>
      <c r="W258" s="22"/>
      <c r="X258" s="22"/>
      <c r="Y258" s="22"/>
      <c r="Z258" s="22"/>
      <c r="AA258" s="22"/>
      <c r="AB258" s="22"/>
      <c r="AC258" s="22"/>
      <c r="AD258" s="23"/>
      <c r="AG258" s="7"/>
      <c r="AH258" s="7"/>
    </row>
    <row r="259" spans="1:34" ht="18" customHeight="1">
      <c r="A259" s="172"/>
      <c r="B259" s="167"/>
      <c r="C259" s="131"/>
      <c r="D259" s="131"/>
      <c r="E259" s="167"/>
      <c r="F259" s="175"/>
      <c r="G259" s="145" t="s">
        <v>114</v>
      </c>
      <c r="H259" s="154">
        <f t="shared" si="69"/>
        <v>54638.5</v>
      </c>
      <c r="I259" s="154">
        <f aca="true" t="shared" si="78" ref="I259:Q259">I31+I43+I55+I67+I79+I91+I103+I115+I139+I151+I163+I175+I187+I199+I211+I127+I223+I235+I247</f>
        <v>0</v>
      </c>
      <c r="J259" s="154">
        <f t="shared" si="78"/>
        <v>54638.5</v>
      </c>
      <c r="K259" s="154">
        <f t="shared" si="78"/>
        <v>0</v>
      </c>
      <c r="L259" s="154">
        <f t="shared" si="78"/>
        <v>0</v>
      </c>
      <c r="M259" s="154">
        <f t="shared" si="78"/>
        <v>0</v>
      </c>
      <c r="N259" s="154">
        <f t="shared" si="78"/>
        <v>0</v>
      </c>
      <c r="O259" s="154">
        <f t="shared" si="78"/>
        <v>0</v>
      </c>
      <c r="P259" s="154">
        <f t="shared" si="78"/>
        <v>0</v>
      </c>
      <c r="Q259" s="154">
        <f t="shared" si="78"/>
        <v>0</v>
      </c>
      <c r="R259" s="155"/>
      <c r="S259" s="156"/>
      <c r="T259" s="176"/>
      <c r="U259" s="22"/>
      <c r="V259" s="22"/>
      <c r="W259" s="22"/>
      <c r="X259" s="22"/>
      <c r="Y259" s="22"/>
      <c r="Z259" s="22"/>
      <c r="AA259" s="22"/>
      <c r="AB259" s="22"/>
      <c r="AC259" s="22"/>
      <c r="AD259" s="23"/>
      <c r="AG259" s="7"/>
      <c r="AH259" s="7"/>
    </row>
    <row r="260" spans="1:34" ht="18" customHeight="1">
      <c r="A260" s="172"/>
      <c r="B260" s="167"/>
      <c r="C260" s="131"/>
      <c r="D260" s="131"/>
      <c r="E260" s="167"/>
      <c r="F260" s="175"/>
      <c r="G260" s="145" t="s">
        <v>73</v>
      </c>
      <c r="H260" s="154">
        <f t="shared" si="69"/>
        <v>54638.5</v>
      </c>
      <c r="I260" s="154">
        <f aca="true" t="shared" si="79" ref="I260:Q260">I32+I44+I56+I68+I80+I92+I104+I116+I140+I152+I164+I176+I188+I200+I212+I128+I224+I236+I248</f>
        <v>0</v>
      </c>
      <c r="J260" s="154">
        <f t="shared" si="79"/>
        <v>54638.5</v>
      </c>
      <c r="K260" s="154">
        <f t="shared" si="79"/>
        <v>0</v>
      </c>
      <c r="L260" s="154">
        <f t="shared" si="79"/>
        <v>0</v>
      </c>
      <c r="M260" s="154">
        <f t="shared" si="79"/>
        <v>0</v>
      </c>
      <c r="N260" s="154">
        <f t="shared" si="79"/>
        <v>0</v>
      </c>
      <c r="O260" s="154">
        <f t="shared" si="79"/>
        <v>0</v>
      </c>
      <c r="P260" s="154">
        <f t="shared" si="79"/>
        <v>0</v>
      </c>
      <c r="Q260" s="154">
        <f t="shared" si="79"/>
        <v>0</v>
      </c>
      <c r="R260" s="160"/>
      <c r="S260" s="161"/>
      <c r="T260" s="176"/>
      <c r="U260" s="22"/>
      <c r="V260" s="22"/>
      <c r="W260" s="22"/>
      <c r="X260" s="22"/>
      <c r="Y260" s="22"/>
      <c r="Z260" s="22"/>
      <c r="AA260" s="22"/>
      <c r="AB260" s="22"/>
      <c r="AC260" s="22"/>
      <c r="AD260" s="23"/>
      <c r="AG260" s="7"/>
      <c r="AH260" s="7"/>
    </row>
    <row r="261" spans="1:20" ht="13.5">
      <c r="A261" s="177" t="s">
        <v>40</v>
      </c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9"/>
      <c r="T261" s="168"/>
    </row>
    <row r="262" spans="1:30" ht="18" customHeight="1">
      <c r="A262" s="142">
        <v>20</v>
      </c>
      <c r="B262" s="143" t="s">
        <v>22</v>
      </c>
      <c r="C262" s="144"/>
      <c r="D262" s="144"/>
      <c r="E262" s="143" t="s">
        <v>51</v>
      </c>
      <c r="F262" s="145"/>
      <c r="G262" s="146" t="s">
        <v>10</v>
      </c>
      <c r="H262" s="147">
        <f aca="true" t="shared" si="80" ref="H262:Q262">SUM(H263:H273)</f>
        <v>341950.4</v>
      </c>
      <c r="I262" s="147">
        <f t="shared" si="80"/>
        <v>157749.51399999997</v>
      </c>
      <c r="J262" s="147">
        <f t="shared" si="80"/>
        <v>341950.4</v>
      </c>
      <c r="K262" s="147">
        <f t="shared" si="80"/>
        <v>157749.51399999997</v>
      </c>
      <c r="L262" s="147">
        <f t="shared" si="80"/>
        <v>0</v>
      </c>
      <c r="M262" s="147">
        <f t="shared" si="80"/>
        <v>0</v>
      </c>
      <c r="N262" s="147">
        <f t="shared" si="80"/>
        <v>0</v>
      </c>
      <c r="O262" s="147">
        <f t="shared" si="80"/>
        <v>0</v>
      </c>
      <c r="P262" s="147">
        <f t="shared" si="80"/>
        <v>0</v>
      </c>
      <c r="Q262" s="147">
        <f t="shared" si="80"/>
        <v>0</v>
      </c>
      <c r="R262" s="148" t="s">
        <v>63</v>
      </c>
      <c r="S262" s="149"/>
      <c r="T262" s="168"/>
      <c r="V262" s="100"/>
      <c r="W262" s="100"/>
      <c r="X262" s="100"/>
      <c r="Y262" s="100"/>
      <c r="Z262" s="100"/>
      <c r="AA262" s="100"/>
      <c r="AB262" s="100"/>
      <c r="AC262" s="100"/>
      <c r="AD262" s="100"/>
    </row>
    <row r="263" spans="1:20" ht="18" customHeight="1">
      <c r="A263" s="150"/>
      <c r="B263" s="151"/>
      <c r="C263" s="152"/>
      <c r="D263" s="152"/>
      <c r="E263" s="151"/>
      <c r="F263" s="145" t="s">
        <v>19</v>
      </c>
      <c r="G263" s="153" t="s">
        <v>14</v>
      </c>
      <c r="H263" s="154">
        <f aca="true" t="shared" si="81" ref="H263:I273">J263+L263+N263+P263</f>
        <v>25303.9</v>
      </c>
      <c r="I263" s="154">
        <f t="shared" si="81"/>
        <v>19340</v>
      </c>
      <c r="J263" s="154">
        <v>25303.9</v>
      </c>
      <c r="K263" s="154">
        <v>19340</v>
      </c>
      <c r="L263" s="154">
        <v>0</v>
      </c>
      <c r="M263" s="154">
        <v>0</v>
      </c>
      <c r="N263" s="154">
        <v>0</v>
      </c>
      <c r="O263" s="154">
        <v>0</v>
      </c>
      <c r="P263" s="154">
        <v>0</v>
      </c>
      <c r="Q263" s="154">
        <v>0</v>
      </c>
      <c r="R263" s="155"/>
      <c r="S263" s="156"/>
      <c r="T263" s="168"/>
    </row>
    <row r="264" spans="1:36" ht="27.75" customHeight="1">
      <c r="A264" s="150"/>
      <c r="B264" s="151"/>
      <c r="C264" s="152"/>
      <c r="D264" s="152"/>
      <c r="E264" s="151"/>
      <c r="F264" s="145"/>
      <c r="G264" s="153" t="s">
        <v>12</v>
      </c>
      <c r="H264" s="154">
        <f t="shared" si="81"/>
        <v>27977.3</v>
      </c>
      <c r="I264" s="154">
        <f t="shared" si="81"/>
        <v>19168.1</v>
      </c>
      <c r="J264" s="154">
        <v>27977.3</v>
      </c>
      <c r="K264" s="154">
        <v>19168.1</v>
      </c>
      <c r="L264" s="154">
        <v>0</v>
      </c>
      <c r="M264" s="154">
        <v>0</v>
      </c>
      <c r="N264" s="154">
        <v>0</v>
      </c>
      <c r="O264" s="154">
        <v>0</v>
      </c>
      <c r="P264" s="154">
        <v>0</v>
      </c>
      <c r="Q264" s="154">
        <v>0</v>
      </c>
      <c r="R264" s="155"/>
      <c r="S264" s="156"/>
      <c r="T264" s="173"/>
      <c r="U264" s="10" t="s">
        <v>74</v>
      </c>
      <c r="V264" s="10" t="s">
        <v>75</v>
      </c>
      <c r="W264" s="10" t="s">
        <v>76</v>
      </c>
      <c r="X264" s="10" t="s">
        <v>77</v>
      </c>
      <c r="Y264" s="10" t="s">
        <v>78</v>
      </c>
      <c r="Z264" s="10" t="s">
        <v>79</v>
      </c>
      <c r="AA264" s="10" t="s">
        <v>80</v>
      </c>
      <c r="AB264" s="10" t="s">
        <v>81</v>
      </c>
      <c r="AC264" s="10" t="s">
        <v>82</v>
      </c>
      <c r="AD264" s="10" t="s">
        <v>83</v>
      </c>
      <c r="AE264" s="10"/>
      <c r="AF264" s="10"/>
      <c r="AG264" s="10" t="s">
        <v>106</v>
      </c>
      <c r="AH264" s="10" t="s">
        <v>107</v>
      </c>
      <c r="AI264" s="10" t="s">
        <v>108</v>
      </c>
      <c r="AJ264" s="28" t="s">
        <v>109</v>
      </c>
    </row>
    <row r="265" spans="1:35" ht="18" customHeight="1">
      <c r="A265" s="150"/>
      <c r="B265" s="151"/>
      <c r="C265" s="152"/>
      <c r="D265" s="152"/>
      <c r="E265" s="151"/>
      <c r="F265" s="145"/>
      <c r="G265" s="153" t="s">
        <v>13</v>
      </c>
      <c r="H265" s="154">
        <f t="shared" si="81"/>
        <v>30933.1</v>
      </c>
      <c r="I265" s="154">
        <f>K265+M265+O265+Q265</f>
        <v>17477.3</v>
      </c>
      <c r="J265" s="154">
        <v>30933.1</v>
      </c>
      <c r="K265" s="154">
        <f>17478.8-1.5</f>
        <v>17477.3</v>
      </c>
      <c r="L265" s="154">
        <v>0</v>
      </c>
      <c r="M265" s="154">
        <v>0</v>
      </c>
      <c r="N265" s="154">
        <v>0</v>
      </c>
      <c r="O265" s="154">
        <v>0</v>
      </c>
      <c r="P265" s="154">
        <v>0</v>
      </c>
      <c r="Q265" s="154">
        <v>0</v>
      </c>
      <c r="R265" s="155"/>
      <c r="S265" s="156"/>
      <c r="T265" s="174"/>
      <c r="U265" s="12" t="s">
        <v>86</v>
      </c>
      <c r="V265" s="12" t="s">
        <v>87</v>
      </c>
      <c r="W265" s="12" t="s">
        <v>88</v>
      </c>
      <c r="X265" s="12" t="s">
        <v>89</v>
      </c>
      <c r="Y265" s="12" t="s">
        <v>90</v>
      </c>
      <c r="Z265" s="12" t="s">
        <v>91</v>
      </c>
      <c r="AA265" s="12" t="s">
        <v>92</v>
      </c>
      <c r="AB265" s="12" t="s">
        <v>93</v>
      </c>
      <c r="AC265" s="12" t="s">
        <v>94</v>
      </c>
      <c r="AD265" s="13">
        <f>AD23+AD35+AD71+AD83+AD95+AD119+AD180+AD191+AD203</f>
        <v>263250</v>
      </c>
      <c r="AE265" s="13"/>
      <c r="AF265" s="13"/>
      <c r="AG265" s="14">
        <f>AG23+AG35+AG71+AG83+AG95+AG119+AG180+AG191+AG203</f>
        <v>263250</v>
      </c>
      <c r="AH265" s="14">
        <f>AD265-AG265</f>
        <v>0</v>
      </c>
      <c r="AI265" s="14"/>
    </row>
    <row r="266" spans="1:44" ht="18" customHeight="1">
      <c r="A266" s="150"/>
      <c r="B266" s="151"/>
      <c r="C266" s="152"/>
      <c r="D266" s="152"/>
      <c r="E266" s="151"/>
      <c r="F266" s="145"/>
      <c r="G266" s="153" t="s">
        <v>15</v>
      </c>
      <c r="H266" s="154">
        <f t="shared" si="81"/>
        <v>34136.2</v>
      </c>
      <c r="I266" s="154">
        <f t="shared" si="81"/>
        <v>20131.2</v>
      </c>
      <c r="J266" s="154">
        <v>34136.2</v>
      </c>
      <c r="K266" s="154">
        <v>20131.2</v>
      </c>
      <c r="L266" s="154">
        <v>0</v>
      </c>
      <c r="M266" s="154">
        <v>0</v>
      </c>
      <c r="N266" s="154">
        <v>0</v>
      </c>
      <c r="O266" s="154">
        <v>0</v>
      </c>
      <c r="P266" s="154">
        <v>0</v>
      </c>
      <c r="Q266" s="154">
        <v>0</v>
      </c>
      <c r="R266" s="155"/>
      <c r="S266" s="156"/>
      <c r="T266" s="174"/>
      <c r="U266" s="12" t="s">
        <v>86</v>
      </c>
      <c r="V266" s="12" t="s">
        <v>87</v>
      </c>
      <c r="W266" s="12" t="s">
        <v>95</v>
      </c>
      <c r="X266" s="12" t="s">
        <v>89</v>
      </c>
      <c r="Y266" s="12" t="s">
        <v>90</v>
      </c>
      <c r="Z266" s="12" t="s">
        <v>96</v>
      </c>
      <c r="AA266" s="12" t="s">
        <v>92</v>
      </c>
      <c r="AB266" s="12" t="s">
        <v>93</v>
      </c>
      <c r="AC266" s="12" t="s">
        <v>94</v>
      </c>
      <c r="AD266" s="13">
        <f>AD24+AD36+AD72+AD84+AD96+AD120+AD181+AD192+AD204</f>
        <v>9007520.59</v>
      </c>
      <c r="AE266" s="13"/>
      <c r="AF266" s="13"/>
      <c r="AG266" s="14">
        <f>AG24+AG36+AG72+AG84+AG96+AG120+AG181+AG192+AG204</f>
        <v>8350728.1</v>
      </c>
      <c r="AH266" s="14">
        <f>AD266-AG266</f>
        <v>656792.4900000002</v>
      </c>
      <c r="AI266" s="14">
        <v>656792.49</v>
      </c>
      <c r="AJ266" s="7">
        <f>AH266-656792.49</f>
        <v>0</v>
      </c>
      <c r="AM266" s="29"/>
      <c r="AN266" s="29"/>
      <c r="AO266" s="29"/>
      <c r="AP266" s="29"/>
      <c r="AQ266" s="29"/>
      <c r="AR266" s="29"/>
    </row>
    <row r="267" spans="1:45" ht="18" customHeight="1">
      <c r="A267" s="150"/>
      <c r="B267" s="151"/>
      <c r="C267" s="152"/>
      <c r="D267" s="152"/>
      <c r="E267" s="151"/>
      <c r="F267" s="145"/>
      <c r="G267" s="153" t="s">
        <v>16</v>
      </c>
      <c r="H267" s="154">
        <f t="shared" si="81"/>
        <v>37599.3</v>
      </c>
      <c r="I267" s="154">
        <f t="shared" si="81"/>
        <v>15515.4</v>
      </c>
      <c r="J267" s="154">
        <v>37599.3</v>
      </c>
      <c r="K267" s="154">
        <v>15515.4</v>
      </c>
      <c r="L267" s="154">
        <v>0</v>
      </c>
      <c r="M267" s="154">
        <v>0</v>
      </c>
      <c r="N267" s="154">
        <v>0</v>
      </c>
      <c r="O267" s="154">
        <v>0</v>
      </c>
      <c r="P267" s="154">
        <v>0</v>
      </c>
      <c r="Q267" s="154">
        <v>0</v>
      </c>
      <c r="R267" s="155"/>
      <c r="S267" s="156"/>
      <c r="T267" s="174"/>
      <c r="U267" s="12" t="s">
        <v>86</v>
      </c>
      <c r="V267" s="12" t="s">
        <v>87</v>
      </c>
      <c r="W267" s="12" t="s">
        <v>95</v>
      </c>
      <c r="X267" s="12" t="s">
        <v>89</v>
      </c>
      <c r="Y267" s="12" t="s">
        <v>97</v>
      </c>
      <c r="Z267" s="12" t="s">
        <v>96</v>
      </c>
      <c r="AA267" s="12" t="s">
        <v>92</v>
      </c>
      <c r="AB267" s="12" t="s">
        <v>93</v>
      </c>
      <c r="AC267" s="12" t="s">
        <v>94</v>
      </c>
      <c r="AD267" s="13">
        <f>AD25+AD37+AD73+AD85+AD97+AD121+AD182+AD193+AD205</f>
        <v>3965175.78</v>
      </c>
      <c r="AE267" s="13"/>
      <c r="AF267" s="13"/>
      <c r="AG267" s="14">
        <f>AG25+AG37+AG73+AG85+AG97+AG121+AG182+AG193+AG205</f>
        <v>3713163.8</v>
      </c>
      <c r="AH267" s="14">
        <f>AD267-AG267</f>
        <v>252011.97999999998</v>
      </c>
      <c r="AI267" s="14">
        <v>252011.98</v>
      </c>
      <c r="AJ267" s="7">
        <f>AH267-252011.98</f>
        <v>0</v>
      </c>
      <c r="AM267" s="29"/>
      <c r="AN267" s="29"/>
      <c r="AO267" s="29"/>
      <c r="AP267" s="29"/>
      <c r="AQ267" s="29"/>
      <c r="AR267" s="29"/>
      <c r="AS267" s="29"/>
    </row>
    <row r="268" spans="1:49" ht="18" customHeight="1">
      <c r="A268" s="150"/>
      <c r="B268" s="151"/>
      <c r="C268" s="152"/>
      <c r="D268" s="152"/>
      <c r="E268" s="151"/>
      <c r="F268" s="145"/>
      <c r="G268" s="153" t="s">
        <v>62</v>
      </c>
      <c r="H268" s="154">
        <f t="shared" si="81"/>
        <v>47397.3</v>
      </c>
      <c r="I268" s="154">
        <f>K268</f>
        <v>15717.514</v>
      </c>
      <c r="J268" s="154">
        <v>47397.3</v>
      </c>
      <c r="K268" s="154">
        <v>15717.514</v>
      </c>
      <c r="L268" s="154">
        <v>0</v>
      </c>
      <c r="M268" s="154">
        <v>0</v>
      </c>
      <c r="N268" s="154">
        <v>0</v>
      </c>
      <c r="O268" s="154">
        <v>0</v>
      </c>
      <c r="P268" s="154">
        <v>0</v>
      </c>
      <c r="Q268" s="154">
        <v>0</v>
      </c>
      <c r="R268" s="155"/>
      <c r="S268" s="156"/>
      <c r="T268" s="174"/>
      <c r="U268" s="12" t="s">
        <v>86</v>
      </c>
      <c r="V268" s="12" t="s">
        <v>87</v>
      </c>
      <c r="W268" s="12" t="s">
        <v>98</v>
      </c>
      <c r="X268" s="12" t="s">
        <v>89</v>
      </c>
      <c r="Y268" s="12" t="s">
        <v>90</v>
      </c>
      <c r="Z268" s="12" t="s">
        <v>96</v>
      </c>
      <c r="AA268" s="12" t="s">
        <v>92</v>
      </c>
      <c r="AB268" s="12" t="s">
        <v>93</v>
      </c>
      <c r="AC268" s="12" t="s">
        <v>94</v>
      </c>
      <c r="AD268" s="13">
        <f>AD26+AD38+AD74+AD86+AD98+AD122+AD183+AD194+AD206</f>
        <v>5184156</v>
      </c>
      <c r="AE268" s="13"/>
      <c r="AF268" s="13"/>
      <c r="AG268" s="14">
        <f>AG26+AG38+AG74+AG86+AG98+AG122+AG183+AG194+AG206</f>
        <v>4242838</v>
      </c>
      <c r="AH268" s="14">
        <f>AD268-AG268</f>
        <v>941318</v>
      </c>
      <c r="AI268" s="14"/>
      <c r="AJ268" s="7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</row>
    <row r="269" spans="1:49" ht="18" customHeight="1">
      <c r="A269" s="150"/>
      <c r="B269" s="151"/>
      <c r="C269" s="152" t="s">
        <v>164</v>
      </c>
      <c r="D269" s="152" t="s">
        <v>165</v>
      </c>
      <c r="E269" s="151"/>
      <c r="F269" s="145"/>
      <c r="G269" s="153" t="s">
        <v>111</v>
      </c>
      <c r="H269" s="154">
        <f t="shared" si="81"/>
        <v>46201.100000000006</v>
      </c>
      <c r="I269" s="154">
        <v>16800</v>
      </c>
      <c r="J269" s="154">
        <f>47397.3-946.1-250.1</f>
        <v>46201.100000000006</v>
      </c>
      <c r="K269" s="154">
        <v>16800</v>
      </c>
      <c r="L269" s="154">
        <v>0</v>
      </c>
      <c r="M269" s="154">
        <v>0</v>
      </c>
      <c r="N269" s="154">
        <v>0</v>
      </c>
      <c r="O269" s="154">
        <v>0</v>
      </c>
      <c r="P269" s="154">
        <v>0</v>
      </c>
      <c r="Q269" s="154">
        <v>0</v>
      </c>
      <c r="R269" s="155"/>
      <c r="S269" s="156"/>
      <c r="T269" s="176"/>
      <c r="U269" s="22"/>
      <c r="V269" s="22"/>
      <c r="W269" s="22"/>
      <c r="X269" s="22"/>
      <c r="Y269" s="22"/>
      <c r="Z269" s="22"/>
      <c r="AA269" s="22"/>
      <c r="AB269" s="22"/>
      <c r="AC269" s="22"/>
      <c r="AD269" s="23"/>
      <c r="AE269" s="23"/>
      <c r="AF269" s="23"/>
      <c r="AG269" s="14"/>
      <c r="AH269" s="14"/>
      <c r="AI269" s="14"/>
      <c r="AJ269" s="7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</row>
    <row r="270" spans="1:49" ht="18" customHeight="1">
      <c r="A270" s="150"/>
      <c r="B270" s="151"/>
      <c r="C270" s="152"/>
      <c r="D270" s="152"/>
      <c r="E270" s="151"/>
      <c r="F270" s="145"/>
      <c r="G270" s="153" t="s">
        <v>112</v>
      </c>
      <c r="H270" s="154">
        <f>J270+L270+N270+P270</f>
        <v>46201.100000000006</v>
      </c>
      <c r="I270" s="154">
        <v>16800</v>
      </c>
      <c r="J270" s="154">
        <f>47397.3-946.1-250.1</f>
        <v>46201.100000000006</v>
      </c>
      <c r="K270" s="154">
        <v>16800</v>
      </c>
      <c r="L270" s="154">
        <v>0</v>
      </c>
      <c r="M270" s="154">
        <v>0</v>
      </c>
      <c r="N270" s="154">
        <v>0</v>
      </c>
      <c r="O270" s="154">
        <v>0</v>
      </c>
      <c r="P270" s="154">
        <v>0</v>
      </c>
      <c r="Q270" s="154">
        <v>0</v>
      </c>
      <c r="R270" s="155"/>
      <c r="S270" s="156"/>
      <c r="T270" s="176"/>
      <c r="U270" s="22"/>
      <c r="V270" s="22"/>
      <c r="W270" s="22"/>
      <c r="X270" s="22"/>
      <c r="Y270" s="22"/>
      <c r="Z270" s="22"/>
      <c r="AA270" s="22"/>
      <c r="AB270" s="22"/>
      <c r="AC270" s="22"/>
      <c r="AD270" s="23"/>
      <c r="AE270" s="23"/>
      <c r="AF270" s="23"/>
      <c r="AG270" s="14"/>
      <c r="AH270" s="14"/>
      <c r="AI270" s="14"/>
      <c r="AJ270" s="7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</row>
    <row r="271" spans="1:49" ht="18" customHeight="1">
      <c r="A271" s="150"/>
      <c r="B271" s="151"/>
      <c r="C271" s="152"/>
      <c r="D271" s="152"/>
      <c r="E271" s="151"/>
      <c r="F271" s="145"/>
      <c r="G271" s="153" t="s">
        <v>113</v>
      </c>
      <c r="H271" s="154">
        <f>J271+L271+N271+P271</f>
        <v>46201.100000000006</v>
      </c>
      <c r="I271" s="154">
        <v>16800</v>
      </c>
      <c r="J271" s="154">
        <f>47397.3-946.1-250.1</f>
        <v>46201.100000000006</v>
      </c>
      <c r="K271" s="154">
        <v>16800</v>
      </c>
      <c r="L271" s="154">
        <v>0</v>
      </c>
      <c r="M271" s="154">
        <v>0</v>
      </c>
      <c r="N271" s="154">
        <v>0</v>
      </c>
      <c r="O271" s="154">
        <v>0</v>
      </c>
      <c r="P271" s="154">
        <v>0</v>
      </c>
      <c r="Q271" s="154">
        <v>0</v>
      </c>
      <c r="R271" s="155"/>
      <c r="S271" s="156"/>
      <c r="T271" s="176"/>
      <c r="U271" s="22"/>
      <c r="V271" s="22"/>
      <c r="W271" s="22"/>
      <c r="X271" s="22"/>
      <c r="Y271" s="22"/>
      <c r="Z271" s="22"/>
      <c r="AA271" s="22"/>
      <c r="AB271" s="22"/>
      <c r="AC271" s="22"/>
      <c r="AD271" s="23"/>
      <c r="AE271" s="23"/>
      <c r="AF271" s="23"/>
      <c r="AG271" s="14"/>
      <c r="AH271" s="14"/>
      <c r="AI271" s="14"/>
      <c r="AJ271" s="7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</row>
    <row r="272" spans="1:49" ht="18" customHeight="1">
      <c r="A272" s="150"/>
      <c r="B272" s="151"/>
      <c r="C272" s="152"/>
      <c r="D272" s="152"/>
      <c r="E272" s="151"/>
      <c r="F272" s="145"/>
      <c r="G272" s="153" t="s">
        <v>114</v>
      </c>
      <c r="H272" s="154">
        <f t="shared" si="81"/>
        <v>0</v>
      </c>
      <c r="I272" s="154">
        <f>K272+M272+O272+Q272</f>
        <v>0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54">
        <v>0</v>
      </c>
      <c r="Q272" s="154">
        <v>0</v>
      </c>
      <c r="R272" s="155"/>
      <c r="S272" s="156"/>
      <c r="T272" s="176"/>
      <c r="U272" s="22"/>
      <c r="V272" s="22"/>
      <c r="W272" s="22"/>
      <c r="X272" s="22"/>
      <c r="Y272" s="22"/>
      <c r="Z272" s="22"/>
      <c r="AA272" s="22"/>
      <c r="AB272" s="22"/>
      <c r="AC272" s="22"/>
      <c r="AD272" s="23"/>
      <c r="AE272" s="23"/>
      <c r="AF272" s="23"/>
      <c r="AG272" s="14"/>
      <c r="AH272" s="14"/>
      <c r="AI272" s="14"/>
      <c r="AJ272" s="7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</row>
    <row r="273" spans="1:49" ht="18" customHeight="1">
      <c r="A273" s="157"/>
      <c r="B273" s="158"/>
      <c r="C273" s="159"/>
      <c r="D273" s="159"/>
      <c r="E273" s="158"/>
      <c r="F273" s="145"/>
      <c r="G273" s="153" t="s">
        <v>73</v>
      </c>
      <c r="H273" s="154">
        <f t="shared" si="81"/>
        <v>0</v>
      </c>
      <c r="I273" s="154">
        <f>K273+M273+O273+Q273</f>
        <v>0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54">
        <v>0</v>
      </c>
      <c r="Q273" s="154">
        <v>0</v>
      </c>
      <c r="R273" s="160"/>
      <c r="S273" s="161"/>
      <c r="T273" s="176"/>
      <c r="U273" s="22"/>
      <c r="V273" s="22"/>
      <c r="W273" s="22"/>
      <c r="X273" s="22"/>
      <c r="Y273" s="22"/>
      <c r="Z273" s="22"/>
      <c r="AA273" s="22"/>
      <c r="AB273" s="22"/>
      <c r="AC273" s="22"/>
      <c r="AD273" s="23"/>
      <c r="AE273" s="23"/>
      <c r="AF273" s="23"/>
      <c r="AG273" s="14"/>
      <c r="AH273" s="14"/>
      <c r="AI273" s="14"/>
      <c r="AJ273" s="7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</row>
    <row r="274" spans="1:36" ht="18" customHeight="1">
      <c r="A274" s="142">
        <v>21</v>
      </c>
      <c r="B274" s="143" t="s">
        <v>23</v>
      </c>
      <c r="C274" s="144"/>
      <c r="D274" s="144"/>
      <c r="E274" s="143"/>
      <c r="F274" s="145"/>
      <c r="G274" s="146" t="s">
        <v>10</v>
      </c>
      <c r="H274" s="147">
        <f aca="true" t="shared" si="82" ref="H274:Q274">SUM(H275:H285)</f>
        <v>2214.8</v>
      </c>
      <c r="I274" s="147">
        <f t="shared" si="82"/>
        <v>0</v>
      </c>
      <c r="J274" s="147">
        <f t="shared" si="82"/>
        <v>2214.8</v>
      </c>
      <c r="K274" s="147">
        <f t="shared" si="82"/>
        <v>0</v>
      </c>
      <c r="L274" s="147">
        <f t="shared" si="82"/>
        <v>0</v>
      </c>
      <c r="M274" s="147">
        <f t="shared" si="82"/>
        <v>0</v>
      </c>
      <c r="N274" s="147">
        <f t="shared" si="82"/>
        <v>0</v>
      </c>
      <c r="O274" s="147">
        <f t="shared" si="82"/>
        <v>0</v>
      </c>
      <c r="P274" s="147">
        <f t="shared" si="82"/>
        <v>0</v>
      </c>
      <c r="Q274" s="147">
        <f t="shared" si="82"/>
        <v>0</v>
      </c>
      <c r="R274" s="148" t="s">
        <v>63</v>
      </c>
      <c r="S274" s="149"/>
      <c r="T274" s="168"/>
      <c r="AD274" s="7"/>
      <c r="AE274" s="7"/>
      <c r="AF274" s="7"/>
      <c r="AG274" s="14"/>
      <c r="AH274" s="14"/>
      <c r="AI274" s="14"/>
      <c r="AJ274" s="7"/>
    </row>
    <row r="275" spans="1:35" ht="25.5">
      <c r="A275" s="150"/>
      <c r="B275" s="151"/>
      <c r="C275" s="152"/>
      <c r="D275" s="152"/>
      <c r="E275" s="151"/>
      <c r="F275" s="145" t="s">
        <v>19</v>
      </c>
      <c r="G275" s="153" t="s">
        <v>14</v>
      </c>
      <c r="H275" s="154">
        <f aca="true" t="shared" si="83" ref="H275:I280">J275+L275+N275+P275</f>
        <v>200</v>
      </c>
      <c r="I275" s="154">
        <f t="shared" si="83"/>
        <v>0</v>
      </c>
      <c r="J275" s="154">
        <v>200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54">
        <v>0</v>
      </c>
      <c r="Q275" s="154">
        <v>0</v>
      </c>
      <c r="R275" s="155"/>
      <c r="S275" s="156"/>
      <c r="T275" s="173"/>
      <c r="U275" s="10"/>
      <c r="V275" s="10"/>
      <c r="W275" s="10"/>
      <c r="X275" s="10"/>
      <c r="Y275" s="10"/>
      <c r="Z275" s="10"/>
      <c r="AG275" s="14"/>
      <c r="AH275" s="14"/>
      <c r="AI275" s="14"/>
    </row>
    <row r="276" spans="1:41" ht="12.75">
      <c r="A276" s="150"/>
      <c r="B276" s="151"/>
      <c r="C276" s="152"/>
      <c r="D276" s="152"/>
      <c r="E276" s="151"/>
      <c r="F276" s="145"/>
      <c r="G276" s="153" t="s">
        <v>12</v>
      </c>
      <c r="H276" s="154">
        <f t="shared" si="83"/>
        <v>221.1</v>
      </c>
      <c r="I276" s="154">
        <f t="shared" si="83"/>
        <v>0</v>
      </c>
      <c r="J276" s="154">
        <v>221.1</v>
      </c>
      <c r="K276" s="154">
        <v>0</v>
      </c>
      <c r="L276" s="154">
        <v>0</v>
      </c>
      <c r="M276" s="154">
        <v>0</v>
      </c>
      <c r="N276" s="154">
        <v>0</v>
      </c>
      <c r="O276" s="154">
        <v>0</v>
      </c>
      <c r="P276" s="154">
        <v>0</v>
      </c>
      <c r="Q276" s="154">
        <v>0</v>
      </c>
      <c r="R276" s="155"/>
      <c r="S276" s="156"/>
      <c r="T276" s="174"/>
      <c r="U276" s="12"/>
      <c r="V276" s="12"/>
      <c r="W276" s="12"/>
      <c r="X276" s="12"/>
      <c r="Y276" s="12"/>
      <c r="Z276" s="12"/>
      <c r="AH276" s="7"/>
      <c r="AI276" s="7"/>
      <c r="AO276" s="12"/>
    </row>
    <row r="277" spans="1:41" ht="12.75">
      <c r="A277" s="150"/>
      <c r="B277" s="151"/>
      <c r="C277" s="152"/>
      <c r="D277" s="152"/>
      <c r="E277" s="151"/>
      <c r="F277" s="145"/>
      <c r="G277" s="153" t="s">
        <v>13</v>
      </c>
      <c r="H277" s="154">
        <f t="shared" si="83"/>
        <v>244.5</v>
      </c>
      <c r="I277" s="154">
        <f t="shared" si="83"/>
        <v>0</v>
      </c>
      <c r="J277" s="154">
        <v>244.5</v>
      </c>
      <c r="K277" s="154">
        <v>0</v>
      </c>
      <c r="L277" s="154">
        <v>0</v>
      </c>
      <c r="M277" s="154">
        <v>0</v>
      </c>
      <c r="N277" s="154">
        <v>0</v>
      </c>
      <c r="O277" s="154">
        <v>0</v>
      </c>
      <c r="P277" s="154">
        <v>0</v>
      </c>
      <c r="Q277" s="154">
        <v>0</v>
      </c>
      <c r="R277" s="155"/>
      <c r="S277" s="156"/>
      <c r="T277" s="174"/>
      <c r="U277" s="12"/>
      <c r="V277" s="12"/>
      <c r="W277" s="12"/>
      <c r="X277" s="12"/>
      <c r="Y277" s="12"/>
      <c r="Z277" s="12"/>
      <c r="AO277" s="12"/>
    </row>
    <row r="278" spans="1:41" ht="12.75">
      <c r="A278" s="150"/>
      <c r="B278" s="151"/>
      <c r="C278" s="152"/>
      <c r="D278" s="152"/>
      <c r="E278" s="151"/>
      <c r="F278" s="145"/>
      <c r="G278" s="153" t="s">
        <v>15</v>
      </c>
      <c r="H278" s="154">
        <f t="shared" si="83"/>
        <v>269.8</v>
      </c>
      <c r="I278" s="154">
        <f t="shared" si="83"/>
        <v>0</v>
      </c>
      <c r="J278" s="154">
        <v>269.8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54">
        <v>0</v>
      </c>
      <c r="Q278" s="154">
        <v>0</v>
      </c>
      <c r="R278" s="155"/>
      <c r="S278" s="156"/>
      <c r="T278" s="174"/>
      <c r="U278" s="12"/>
      <c r="V278" s="12"/>
      <c r="W278" s="12"/>
      <c r="X278" s="12"/>
      <c r="Y278" s="12"/>
      <c r="Z278" s="12"/>
      <c r="AG278" s="14"/>
      <c r="AH278" s="7"/>
      <c r="AI278" s="7"/>
      <c r="AO278" s="12"/>
    </row>
    <row r="279" spans="1:30" ht="12.75">
      <c r="A279" s="150"/>
      <c r="B279" s="151"/>
      <c r="C279" s="152"/>
      <c r="D279" s="152"/>
      <c r="E279" s="151"/>
      <c r="F279" s="145"/>
      <c r="G279" s="153" t="s">
        <v>16</v>
      </c>
      <c r="H279" s="154">
        <f t="shared" si="83"/>
        <v>297.2</v>
      </c>
      <c r="I279" s="154">
        <f t="shared" si="83"/>
        <v>0</v>
      </c>
      <c r="J279" s="154">
        <v>297.2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54">
        <v>0</v>
      </c>
      <c r="Q279" s="154">
        <v>0</v>
      </c>
      <c r="R279" s="155"/>
      <c r="S279" s="156"/>
      <c r="T279" s="174"/>
      <c r="U279" s="12"/>
      <c r="V279" s="12"/>
      <c r="W279" s="12"/>
      <c r="X279" s="12"/>
      <c r="Y279" s="12"/>
      <c r="Z279" s="12"/>
      <c r="AD279" s="7"/>
    </row>
    <row r="280" spans="1:20" ht="12.75">
      <c r="A280" s="150"/>
      <c r="B280" s="151"/>
      <c r="C280" s="152"/>
      <c r="D280" s="152"/>
      <c r="E280" s="151"/>
      <c r="F280" s="145"/>
      <c r="G280" s="153" t="s">
        <v>62</v>
      </c>
      <c r="H280" s="154">
        <f t="shared" si="83"/>
        <v>327.4</v>
      </c>
      <c r="I280" s="154">
        <v>0</v>
      </c>
      <c r="J280" s="154">
        <v>327.4</v>
      </c>
      <c r="K280" s="154">
        <v>0</v>
      </c>
      <c r="L280" s="154">
        <v>0</v>
      </c>
      <c r="M280" s="154">
        <v>0</v>
      </c>
      <c r="N280" s="154">
        <v>0</v>
      </c>
      <c r="O280" s="154">
        <v>0</v>
      </c>
      <c r="P280" s="154">
        <v>0</v>
      </c>
      <c r="Q280" s="154">
        <v>0</v>
      </c>
      <c r="R280" s="155"/>
      <c r="S280" s="156"/>
      <c r="T280" s="168"/>
    </row>
    <row r="281" spans="1:20" ht="12.75">
      <c r="A281" s="150"/>
      <c r="B281" s="151"/>
      <c r="C281" s="152"/>
      <c r="D281" s="152"/>
      <c r="E281" s="151"/>
      <c r="F281" s="145"/>
      <c r="G281" s="153" t="s">
        <v>111</v>
      </c>
      <c r="H281" s="154">
        <f>J281+L281+N281+P281</f>
        <v>327.4</v>
      </c>
      <c r="I281" s="154">
        <v>0</v>
      </c>
      <c r="J281" s="154">
        <v>327.4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54">
        <v>0</v>
      </c>
      <c r="Q281" s="154">
        <v>0</v>
      </c>
      <c r="R281" s="155"/>
      <c r="S281" s="156"/>
      <c r="T281" s="168"/>
    </row>
    <row r="282" spans="1:20" ht="12.75">
      <c r="A282" s="150"/>
      <c r="B282" s="151"/>
      <c r="C282" s="152"/>
      <c r="D282" s="152"/>
      <c r="E282" s="151"/>
      <c r="F282" s="145"/>
      <c r="G282" s="153" t="s">
        <v>112</v>
      </c>
      <c r="H282" s="154">
        <f>J282+L282+N282+P282</f>
        <v>327.4</v>
      </c>
      <c r="I282" s="154">
        <v>0</v>
      </c>
      <c r="J282" s="154">
        <v>327.4</v>
      </c>
      <c r="K282" s="154">
        <v>0</v>
      </c>
      <c r="L282" s="154">
        <v>0</v>
      </c>
      <c r="M282" s="154">
        <v>0</v>
      </c>
      <c r="N282" s="154">
        <v>0</v>
      </c>
      <c r="O282" s="154">
        <v>0</v>
      </c>
      <c r="P282" s="154">
        <v>0</v>
      </c>
      <c r="Q282" s="154">
        <v>0</v>
      </c>
      <c r="R282" s="155"/>
      <c r="S282" s="156"/>
      <c r="T282" s="168"/>
    </row>
    <row r="283" spans="1:20" ht="12.75">
      <c r="A283" s="150"/>
      <c r="B283" s="151"/>
      <c r="C283" s="152"/>
      <c r="D283" s="152"/>
      <c r="E283" s="151"/>
      <c r="F283" s="145"/>
      <c r="G283" s="153" t="s">
        <v>113</v>
      </c>
      <c r="H283" s="154">
        <f>J283+L283+N283+P283</f>
        <v>0</v>
      </c>
      <c r="I283" s="154">
        <v>0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54">
        <v>0</v>
      </c>
      <c r="Q283" s="154">
        <v>0</v>
      </c>
      <c r="R283" s="155"/>
      <c r="S283" s="156"/>
      <c r="T283" s="168"/>
    </row>
    <row r="284" spans="1:20" ht="12.75">
      <c r="A284" s="150"/>
      <c r="B284" s="151"/>
      <c r="C284" s="152"/>
      <c r="D284" s="152"/>
      <c r="E284" s="151"/>
      <c r="F284" s="145"/>
      <c r="G284" s="153" t="s">
        <v>114</v>
      </c>
      <c r="H284" s="154">
        <f>J284+L284+N284+P284</f>
        <v>0</v>
      </c>
      <c r="I284" s="154">
        <v>0</v>
      </c>
      <c r="J284" s="154">
        <v>0</v>
      </c>
      <c r="K284" s="154">
        <v>0</v>
      </c>
      <c r="L284" s="154">
        <v>0</v>
      </c>
      <c r="M284" s="154">
        <v>0</v>
      </c>
      <c r="N284" s="154">
        <v>0</v>
      </c>
      <c r="O284" s="154">
        <v>0</v>
      </c>
      <c r="P284" s="154">
        <v>0</v>
      </c>
      <c r="Q284" s="154">
        <v>0</v>
      </c>
      <c r="R284" s="155"/>
      <c r="S284" s="156"/>
      <c r="T284" s="168"/>
    </row>
    <row r="285" spans="1:20" ht="12.75">
      <c r="A285" s="157"/>
      <c r="B285" s="158"/>
      <c r="C285" s="159"/>
      <c r="D285" s="159"/>
      <c r="E285" s="158"/>
      <c r="F285" s="145"/>
      <c r="G285" s="153" t="s">
        <v>73</v>
      </c>
      <c r="H285" s="154">
        <f>J285+L285+N285+P285</f>
        <v>0</v>
      </c>
      <c r="I285" s="154">
        <v>0</v>
      </c>
      <c r="J285" s="154">
        <v>0</v>
      </c>
      <c r="K285" s="154">
        <v>0</v>
      </c>
      <c r="L285" s="154">
        <v>0</v>
      </c>
      <c r="M285" s="154">
        <v>0</v>
      </c>
      <c r="N285" s="154">
        <v>0</v>
      </c>
      <c r="O285" s="154">
        <v>0</v>
      </c>
      <c r="P285" s="154">
        <v>0</v>
      </c>
      <c r="Q285" s="154">
        <v>0</v>
      </c>
      <c r="R285" s="160"/>
      <c r="S285" s="161"/>
      <c r="T285" s="168"/>
    </row>
    <row r="286" spans="1:20" ht="12.75" customHeight="1">
      <c r="A286" s="142">
        <f>A274+1</f>
        <v>22</v>
      </c>
      <c r="B286" s="143" t="s">
        <v>26</v>
      </c>
      <c r="C286" s="144"/>
      <c r="D286" s="144"/>
      <c r="E286" s="143" t="s">
        <v>51</v>
      </c>
      <c r="F286" s="145"/>
      <c r="G286" s="146" t="s">
        <v>10</v>
      </c>
      <c r="H286" s="147">
        <f aca="true" t="shared" si="84" ref="H286:Q286">SUM(H287:H297)</f>
        <v>38390.4</v>
      </c>
      <c r="I286" s="147">
        <f t="shared" si="84"/>
        <v>12994.25</v>
      </c>
      <c r="J286" s="147">
        <f t="shared" si="84"/>
        <v>38390.4</v>
      </c>
      <c r="K286" s="147">
        <f t="shared" si="84"/>
        <v>12994.25</v>
      </c>
      <c r="L286" s="147">
        <f t="shared" si="84"/>
        <v>0</v>
      </c>
      <c r="M286" s="147">
        <f t="shared" si="84"/>
        <v>0</v>
      </c>
      <c r="N286" s="147">
        <f t="shared" si="84"/>
        <v>0</v>
      </c>
      <c r="O286" s="147">
        <f t="shared" si="84"/>
        <v>0</v>
      </c>
      <c r="P286" s="147">
        <f t="shared" si="84"/>
        <v>0</v>
      </c>
      <c r="Q286" s="147">
        <f t="shared" si="84"/>
        <v>0</v>
      </c>
      <c r="R286" s="148" t="s">
        <v>63</v>
      </c>
      <c r="S286" s="149"/>
      <c r="T286" s="168"/>
    </row>
    <row r="287" spans="1:30" ht="25.5">
      <c r="A287" s="150"/>
      <c r="B287" s="151"/>
      <c r="C287" s="152"/>
      <c r="D287" s="152"/>
      <c r="E287" s="151"/>
      <c r="F287" s="145" t="s">
        <v>19</v>
      </c>
      <c r="G287" s="153" t="s">
        <v>14</v>
      </c>
      <c r="H287" s="154">
        <f aca="true" t="shared" si="85" ref="H287:I292">J287+L287+N287+P287</f>
        <v>1583.2</v>
      </c>
      <c r="I287" s="154">
        <f t="shared" si="85"/>
        <v>1583.2</v>
      </c>
      <c r="J287" s="154">
        <v>1583.2</v>
      </c>
      <c r="K287" s="154">
        <v>1583.2</v>
      </c>
      <c r="L287" s="154">
        <v>0</v>
      </c>
      <c r="M287" s="154">
        <v>0</v>
      </c>
      <c r="N287" s="154">
        <v>0</v>
      </c>
      <c r="O287" s="154">
        <v>0</v>
      </c>
      <c r="P287" s="154">
        <v>0</v>
      </c>
      <c r="Q287" s="154">
        <v>0</v>
      </c>
      <c r="R287" s="155"/>
      <c r="S287" s="156"/>
      <c r="T287" s="173"/>
      <c r="U287" s="10" t="s">
        <v>74</v>
      </c>
      <c r="V287" s="10" t="s">
        <v>75</v>
      </c>
      <c r="W287" s="10" t="s">
        <v>76</v>
      </c>
      <c r="X287" s="10" t="s">
        <v>78</v>
      </c>
      <c r="Y287" s="10" t="s">
        <v>79</v>
      </c>
      <c r="Z287" s="10" t="s">
        <v>80</v>
      </c>
      <c r="AD287" s="7"/>
    </row>
    <row r="288" spans="1:30" ht="12.75">
      <c r="A288" s="150"/>
      <c r="B288" s="151"/>
      <c r="C288" s="152"/>
      <c r="D288" s="152"/>
      <c r="E288" s="151"/>
      <c r="F288" s="145"/>
      <c r="G288" s="153" t="s">
        <v>12</v>
      </c>
      <c r="H288" s="154">
        <f t="shared" si="85"/>
        <v>1667.1</v>
      </c>
      <c r="I288" s="154">
        <f t="shared" si="85"/>
        <v>1583.2</v>
      </c>
      <c r="J288" s="154">
        <v>1667.1</v>
      </c>
      <c r="K288" s="154">
        <v>1583.2</v>
      </c>
      <c r="L288" s="154">
        <v>0</v>
      </c>
      <c r="M288" s="154">
        <v>0</v>
      </c>
      <c r="N288" s="154">
        <v>0</v>
      </c>
      <c r="O288" s="154">
        <v>0</v>
      </c>
      <c r="P288" s="154">
        <v>0</v>
      </c>
      <c r="Q288" s="154">
        <v>0</v>
      </c>
      <c r="R288" s="155"/>
      <c r="S288" s="156"/>
      <c r="T288" s="174"/>
      <c r="U288" s="12" t="s">
        <v>86</v>
      </c>
      <c r="V288" s="12" t="s">
        <v>87</v>
      </c>
      <c r="W288" s="12" t="s">
        <v>95</v>
      </c>
      <c r="X288" s="12" t="s">
        <v>90</v>
      </c>
      <c r="Y288" s="12" t="s">
        <v>96</v>
      </c>
      <c r="Z288" s="12" t="s">
        <v>92</v>
      </c>
      <c r="AA288" s="2">
        <v>1327500</v>
      </c>
      <c r="AD288" s="7"/>
    </row>
    <row r="289" spans="1:26" ht="12.75">
      <c r="A289" s="150"/>
      <c r="B289" s="151"/>
      <c r="C289" s="152"/>
      <c r="D289" s="152"/>
      <c r="E289" s="151"/>
      <c r="F289" s="145"/>
      <c r="G289" s="153" t="s">
        <v>13</v>
      </c>
      <c r="H289" s="154">
        <f t="shared" si="85"/>
        <v>1755.4</v>
      </c>
      <c r="I289" s="154">
        <f t="shared" si="85"/>
        <v>1277.1</v>
      </c>
      <c r="J289" s="154">
        <v>1755.4</v>
      </c>
      <c r="K289" s="154">
        <v>1277.1</v>
      </c>
      <c r="L289" s="154">
        <v>0</v>
      </c>
      <c r="M289" s="154">
        <v>0</v>
      </c>
      <c r="N289" s="154">
        <v>0</v>
      </c>
      <c r="O289" s="154">
        <v>0</v>
      </c>
      <c r="P289" s="154">
        <v>0</v>
      </c>
      <c r="Q289" s="154">
        <v>0</v>
      </c>
      <c r="R289" s="155"/>
      <c r="S289" s="156"/>
      <c r="T289" s="174"/>
      <c r="U289" s="12" t="s">
        <v>86</v>
      </c>
      <c r="V289" s="12" t="s">
        <v>87</v>
      </c>
      <c r="W289" s="12" t="s">
        <v>98</v>
      </c>
      <c r="X289" s="12" t="s">
        <v>101</v>
      </c>
      <c r="Y289" s="12" t="s">
        <v>96</v>
      </c>
      <c r="Z289" s="12" t="s">
        <v>92</v>
      </c>
    </row>
    <row r="290" spans="1:26" ht="12.75">
      <c r="A290" s="150"/>
      <c r="B290" s="151"/>
      <c r="C290" s="152"/>
      <c r="D290" s="152"/>
      <c r="E290" s="151"/>
      <c r="F290" s="145"/>
      <c r="G290" s="153" t="s">
        <v>15</v>
      </c>
      <c r="H290" s="154">
        <f t="shared" si="85"/>
        <v>1845</v>
      </c>
      <c r="I290" s="154">
        <f t="shared" si="85"/>
        <v>1327.5</v>
      </c>
      <c r="J290" s="154">
        <v>1845</v>
      </c>
      <c r="K290" s="154">
        <v>1327.5</v>
      </c>
      <c r="L290" s="154">
        <v>0</v>
      </c>
      <c r="M290" s="154">
        <v>0</v>
      </c>
      <c r="N290" s="154">
        <v>0</v>
      </c>
      <c r="O290" s="154">
        <v>0</v>
      </c>
      <c r="P290" s="154">
        <v>0</v>
      </c>
      <c r="Q290" s="154">
        <v>0</v>
      </c>
      <c r="R290" s="155"/>
      <c r="S290" s="156"/>
      <c r="T290" s="174"/>
      <c r="U290" s="12" t="s">
        <v>86</v>
      </c>
      <c r="V290" s="12" t="s">
        <v>87</v>
      </c>
      <c r="W290" s="12" t="s">
        <v>98</v>
      </c>
      <c r="X290" s="12" t="s">
        <v>102</v>
      </c>
      <c r="Y290" s="12" t="s">
        <v>96</v>
      </c>
      <c r="Z290" s="12" t="s">
        <v>92</v>
      </c>
    </row>
    <row r="291" spans="1:26" ht="12.75">
      <c r="A291" s="150"/>
      <c r="B291" s="151"/>
      <c r="C291" s="152" t="s">
        <v>167</v>
      </c>
      <c r="D291" s="152" t="s">
        <v>169</v>
      </c>
      <c r="E291" s="151"/>
      <c r="F291" s="145"/>
      <c r="G291" s="153" t="s">
        <v>16</v>
      </c>
      <c r="H291" s="154">
        <f t="shared" si="85"/>
        <v>3358.5</v>
      </c>
      <c r="I291" s="154">
        <f t="shared" si="85"/>
        <v>3616.4</v>
      </c>
      <c r="J291" s="154">
        <v>3358.5</v>
      </c>
      <c r="K291" s="154">
        <v>3616.4</v>
      </c>
      <c r="L291" s="154">
        <v>0</v>
      </c>
      <c r="M291" s="154">
        <v>0</v>
      </c>
      <c r="N291" s="154">
        <v>0</v>
      </c>
      <c r="O291" s="154">
        <v>0</v>
      </c>
      <c r="P291" s="154">
        <v>0</v>
      </c>
      <c r="Q291" s="154">
        <v>0</v>
      </c>
      <c r="R291" s="155"/>
      <c r="S291" s="156"/>
      <c r="T291" s="174"/>
      <c r="U291" s="12" t="s">
        <v>86</v>
      </c>
      <c r="V291" s="12" t="s">
        <v>103</v>
      </c>
      <c r="W291" s="12" t="s">
        <v>104</v>
      </c>
      <c r="X291" s="12" t="s">
        <v>105</v>
      </c>
      <c r="Y291" s="12" t="s">
        <v>96</v>
      </c>
      <c r="Z291" s="12" t="s">
        <v>92</v>
      </c>
    </row>
    <row r="292" spans="1:20" ht="12.75">
      <c r="A292" s="150"/>
      <c r="B292" s="151"/>
      <c r="C292" s="152"/>
      <c r="D292" s="152"/>
      <c r="E292" s="151"/>
      <c r="F292" s="145"/>
      <c r="G292" s="153" t="s">
        <v>62</v>
      </c>
      <c r="H292" s="154">
        <f t="shared" si="85"/>
        <v>7045.3</v>
      </c>
      <c r="I292" s="154">
        <f t="shared" si="85"/>
        <v>606.85</v>
      </c>
      <c r="J292" s="154">
        <v>7045.3</v>
      </c>
      <c r="K292" s="154">
        <v>606.85</v>
      </c>
      <c r="L292" s="154">
        <v>0</v>
      </c>
      <c r="M292" s="154">
        <v>0</v>
      </c>
      <c r="N292" s="154">
        <v>0</v>
      </c>
      <c r="O292" s="154">
        <v>0</v>
      </c>
      <c r="P292" s="154">
        <v>0</v>
      </c>
      <c r="Q292" s="154">
        <v>0</v>
      </c>
      <c r="R292" s="155"/>
      <c r="S292" s="156"/>
      <c r="T292" s="168"/>
    </row>
    <row r="293" spans="1:20" ht="12.75">
      <c r="A293" s="150"/>
      <c r="B293" s="151"/>
      <c r="C293" s="152"/>
      <c r="D293" s="152"/>
      <c r="E293" s="151"/>
      <c r="F293" s="145"/>
      <c r="G293" s="153" t="s">
        <v>111</v>
      </c>
      <c r="H293" s="154">
        <f aca="true" t="shared" si="86" ref="H293:I297">J293+L293+N293+P293</f>
        <v>7045.3</v>
      </c>
      <c r="I293" s="154">
        <v>1000</v>
      </c>
      <c r="J293" s="154">
        <v>7045.3</v>
      </c>
      <c r="K293" s="154">
        <v>1000</v>
      </c>
      <c r="L293" s="154">
        <v>0</v>
      </c>
      <c r="M293" s="154">
        <v>0</v>
      </c>
      <c r="N293" s="154">
        <v>0</v>
      </c>
      <c r="O293" s="154">
        <v>0</v>
      </c>
      <c r="P293" s="154">
        <v>0</v>
      </c>
      <c r="Q293" s="154">
        <v>0</v>
      </c>
      <c r="R293" s="155"/>
      <c r="S293" s="156"/>
      <c r="T293" s="168"/>
    </row>
    <row r="294" spans="1:20" ht="12.75">
      <c r="A294" s="150"/>
      <c r="B294" s="151"/>
      <c r="C294" s="152"/>
      <c r="D294" s="152"/>
      <c r="E294" s="151"/>
      <c r="F294" s="145"/>
      <c r="G294" s="153" t="s">
        <v>112</v>
      </c>
      <c r="H294" s="154">
        <f>J294+L294+N294+P294</f>
        <v>7045.3</v>
      </c>
      <c r="I294" s="154">
        <v>1000</v>
      </c>
      <c r="J294" s="154">
        <v>7045.3</v>
      </c>
      <c r="K294" s="154">
        <v>1000</v>
      </c>
      <c r="L294" s="154">
        <v>0</v>
      </c>
      <c r="M294" s="154">
        <v>0</v>
      </c>
      <c r="N294" s="154">
        <v>0</v>
      </c>
      <c r="O294" s="154">
        <v>0</v>
      </c>
      <c r="P294" s="154">
        <v>0</v>
      </c>
      <c r="Q294" s="154">
        <v>0</v>
      </c>
      <c r="R294" s="155"/>
      <c r="S294" s="156"/>
      <c r="T294" s="168"/>
    </row>
    <row r="295" spans="1:20" ht="12.75">
      <c r="A295" s="150"/>
      <c r="B295" s="151"/>
      <c r="C295" s="152"/>
      <c r="D295" s="152"/>
      <c r="E295" s="151"/>
      <c r="F295" s="145"/>
      <c r="G295" s="153" t="s">
        <v>113</v>
      </c>
      <c r="H295" s="154">
        <f>J295+L295+N295+P295</f>
        <v>7045.3</v>
      </c>
      <c r="I295" s="154">
        <v>1000</v>
      </c>
      <c r="J295" s="154">
        <v>7045.3</v>
      </c>
      <c r="K295" s="154">
        <v>1000</v>
      </c>
      <c r="L295" s="154">
        <v>0</v>
      </c>
      <c r="M295" s="154">
        <v>0</v>
      </c>
      <c r="N295" s="154">
        <v>0</v>
      </c>
      <c r="O295" s="154">
        <v>0</v>
      </c>
      <c r="P295" s="154">
        <v>0</v>
      </c>
      <c r="Q295" s="154">
        <v>0</v>
      </c>
      <c r="R295" s="155"/>
      <c r="S295" s="156"/>
      <c r="T295" s="168"/>
    </row>
    <row r="296" spans="1:20" ht="12.75">
      <c r="A296" s="150"/>
      <c r="B296" s="151"/>
      <c r="C296" s="152"/>
      <c r="D296" s="152"/>
      <c r="E296" s="151"/>
      <c r="F296" s="145"/>
      <c r="G296" s="153" t="s">
        <v>114</v>
      </c>
      <c r="H296" s="154">
        <f t="shared" si="86"/>
        <v>0</v>
      </c>
      <c r="I296" s="154">
        <f t="shared" si="86"/>
        <v>0</v>
      </c>
      <c r="J296" s="154">
        <v>0</v>
      </c>
      <c r="K296" s="154">
        <v>0</v>
      </c>
      <c r="L296" s="154">
        <v>0</v>
      </c>
      <c r="M296" s="154">
        <v>0</v>
      </c>
      <c r="N296" s="154">
        <v>0</v>
      </c>
      <c r="O296" s="154">
        <v>0</v>
      </c>
      <c r="P296" s="154">
        <v>0</v>
      </c>
      <c r="Q296" s="154">
        <v>0</v>
      </c>
      <c r="R296" s="155"/>
      <c r="S296" s="156"/>
      <c r="T296" s="168"/>
    </row>
    <row r="297" spans="1:20" ht="12.75">
      <c r="A297" s="157"/>
      <c r="B297" s="158"/>
      <c r="C297" s="159"/>
      <c r="D297" s="159"/>
      <c r="E297" s="158"/>
      <c r="F297" s="145"/>
      <c r="G297" s="153" t="s">
        <v>73</v>
      </c>
      <c r="H297" s="154">
        <f t="shared" si="86"/>
        <v>0</v>
      </c>
      <c r="I297" s="154">
        <f t="shared" si="86"/>
        <v>0</v>
      </c>
      <c r="J297" s="154">
        <v>0</v>
      </c>
      <c r="K297" s="154">
        <v>0</v>
      </c>
      <c r="L297" s="154">
        <v>0</v>
      </c>
      <c r="M297" s="154">
        <v>0</v>
      </c>
      <c r="N297" s="154">
        <v>0</v>
      </c>
      <c r="O297" s="154">
        <v>0</v>
      </c>
      <c r="P297" s="154">
        <v>0</v>
      </c>
      <c r="Q297" s="154">
        <v>0</v>
      </c>
      <c r="R297" s="160"/>
      <c r="S297" s="161"/>
      <c r="T297" s="168"/>
    </row>
    <row r="298" spans="1:20" ht="12.75" customHeight="1">
      <c r="A298" s="142">
        <f>A286+1</f>
        <v>23</v>
      </c>
      <c r="B298" s="143" t="s">
        <v>27</v>
      </c>
      <c r="C298" s="144"/>
      <c r="D298" s="144"/>
      <c r="E298" s="143" t="s">
        <v>51</v>
      </c>
      <c r="F298" s="145"/>
      <c r="G298" s="146" t="s">
        <v>10</v>
      </c>
      <c r="H298" s="147">
        <f aca="true" t="shared" si="87" ref="H298:Q298">SUM(H299:H309)</f>
        <v>162174.80000000002</v>
      </c>
      <c r="I298" s="147">
        <f t="shared" si="87"/>
        <v>35192.408</v>
      </c>
      <c r="J298" s="147">
        <f t="shared" si="87"/>
        <v>162174.80000000002</v>
      </c>
      <c r="K298" s="147">
        <f>SUM(K299:K309)</f>
        <v>35192.408</v>
      </c>
      <c r="L298" s="147">
        <f t="shared" si="87"/>
        <v>0</v>
      </c>
      <c r="M298" s="147">
        <f t="shared" si="87"/>
        <v>0</v>
      </c>
      <c r="N298" s="147">
        <f t="shared" si="87"/>
        <v>0</v>
      </c>
      <c r="O298" s="147">
        <f t="shared" si="87"/>
        <v>0</v>
      </c>
      <c r="P298" s="147">
        <f t="shared" si="87"/>
        <v>0</v>
      </c>
      <c r="Q298" s="147">
        <f t="shared" si="87"/>
        <v>0</v>
      </c>
      <c r="R298" s="148" t="s">
        <v>63</v>
      </c>
      <c r="S298" s="149"/>
      <c r="T298" s="168"/>
    </row>
    <row r="299" spans="1:26" ht="25.5">
      <c r="A299" s="150"/>
      <c r="B299" s="151"/>
      <c r="C299" s="152"/>
      <c r="D299" s="152"/>
      <c r="E299" s="151"/>
      <c r="F299" s="145" t="s">
        <v>28</v>
      </c>
      <c r="G299" s="153" t="s">
        <v>14</v>
      </c>
      <c r="H299" s="154">
        <f aca="true" t="shared" si="88" ref="H299:H309">J299+L299+N299+P299</f>
        <v>15000</v>
      </c>
      <c r="I299" s="154">
        <f aca="true" t="shared" si="89" ref="I299:I309">K299+M299+O299+Q299</f>
        <v>3718.1</v>
      </c>
      <c r="J299" s="154">
        <v>15000</v>
      </c>
      <c r="K299" s="154">
        <v>3718.1</v>
      </c>
      <c r="L299" s="154">
        <v>0</v>
      </c>
      <c r="M299" s="154">
        <v>0</v>
      </c>
      <c r="N299" s="154">
        <v>0</v>
      </c>
      <c r="O299" s="154">
        <v>0</v>
      </c>
      <c r="P299" s="154">
        <v>0</v>
      </c>
      <c r="Q299" s="154">
        <v>0</v>
      </c>
      <c r="R299" s="155"/>
      <c r="S299" s="156"/>
      <c r="T299" s="173"/>
      <c r="U299" s="10" t="s">
        <v>74</v>
      </c>
      <c r="V299" s="10" t="s">
        <v>75</v>
      </c>
      <c r="W299" s="10" t="s">
        <v>76</v>
      </c>
      <c r="X299" s="10" t="s">
        <v>78</v>
      </c>
      <c r="Y299" s="10" t="s">
        <v>79</v>
      </c>
      <c r="Z299" s="10" t="s">
        <v>80</v>
      </c>
    </row>
    <row r="300" spans="1:27" ht="12.75">
      <c r="A300" s="150"/>
      <c r="B300" s="151"/>
      <c r="C300" s="152"/>
      <c r="D300" s="152"/>
      <c r="E300" s="151"/>
      <c r="F300" s="145"/>
      <c r="G300" s="153" t="s">
        <v>12</v>
      </c>
      <c r="H300" s="154">
        <f t="shared" si="88"/>
        <v>15795</v>
      </c>
      <c r="I300" s="154">
        <f t="shared" si="89"/>
        <v>4003.5</v>
      </c>
      <c r="J300" s="154">
        <v>15795</v>
      </c>
      <c r="K300" s="154">
        <v>4003.5</v>
      </c>
      <c r="L300" s="154">
        <v>0</v>
      </c>
      <c r="M300" s="154">
        <v>0</v>
      </c>
      <c r="N300" s="154">
        <v>0</v>
      </c>
      <c r="O300" s="154">
        <v>0</v>
      </c>
      <c r="P300" s="154">
        <v>0</v>
      </c>
      <c r="Q300" s="154">
        <v>0</v>
      </c>
      <c r="R300" s="155"/>
      <c r="S300" s="156"/>
      <c r="T300" s="174"/>
      <c r="U300" s="12" t="s">
        <v>86</v>
      </c>
      <c r="V300" s="12" t="s">
        <v>87</v>
      </c>
      <c r="W300" s="12" t="s">
        <v>95</v>
      </c>
      <c r="X300" s="12" t="s">
        <v>90</v>
      </c>
      <c r="Y300" s="12" t="s">
        <v>96</v>
      </c>
      <c r="Z300" s="12" t="s">
        <v>92</v>
      </c>
      <c r="AA300" s="2">
        <f>2691575.77+205673.51</f>
        <v>2897249.2800000003</v>
      </c>
    </row>
    <row r="301" spans="1:26" ht="12.75">
      <c r="A301" s="150"/>
      <c r="B301" s="151"/>
      <c r="C301" s="152"/>
      <c r="D301" s="152"/>
      <c r="E301" s="151"/>
      <c r="F301" s="145"/>
      <c r="G301" s="153" t="s">
        <v>13</v>
      </c>
      <c r="H301" s="154">
        <f t="shared" si="88"/>
        <v>16632.1</v>
      </c>
      <c r="I301" s="154">
        <f t="shared" si="89"/>
        <v>2495.1</v>
      </c>
      <c r="J301" s="154">
        <v>16632.1</v>
      </c>
      <c r="K301" s="154">
        <v>2495.1</v>
      </c>
      <c r="L301" s="154">
        <v>0</v>
      </c>
      <c r="M301" s="154">
        <v>0</v>
      </c>
      <c r="N301" s="154">
        <v>0</v>
      </c>
      <c r="O301" s="154">
        <v>0</v>
      </c>
      <c r="P301" s="154">
        <v>0</v>
      </c>
      <c r="Q301" s="154">
        <v>0</v>
      </c>
      <c r="R301" s="155"/>
      <c r="S301" s="156"/>
      <c r="T301" s="174"/>
      <c r="U301" s="12" t="s">
        <v>86</v>
      </c>
      <c r="V301" s="12" t="s">
        <v>87</v>
      </c>
      <c r="W301" s="12" t="s">
        <v>98</v>
      </c>
      <c r="X301" s="12" t="s">
        <v>101</v>
      </c>
      <c r="Y301" s="12" t="s">
        <v>96</v>
      </c>
      <c r="Z301" s="12" t="s">
        <v>92</v>
      </c>
    </row>
    <row r="302" spans="1:26" ht="12.75">
      <c r="A302" s="150"/>
      <c r="B302" s="151"/>
      <c r="C302" s="152"/>
      <c r="D302" s="152"/>
      <c r="E302" s="151"/>
      <c r="F302" s="145"/>
      <c r="G302" s="153" t="s">
        <v>15</v>
      </c>
      <c r="H302" s="154">
        <f t="shared" si="88"/>
        <v>17480.4</v>
      </c>
      <c r="I302" s="154">
        <f t="shared" si="89"/>
        <v>2687</v>
      </c>
      <c r="J302" s="154">
        <v>17480.4</v>
      </c>
      <c r="K302" s="154">
        <v>2687</v>
      </c>
      <c r="L302" s="154">
        <v>0</v>
      </c>
      <c r="M302" s="154">
        <v>0</v>
      </c>
      <c r="N302" s="154">
        <v>0</v>
      </c>
      <c r="O302" s="154">
        <v>0</v>
      </c>
      <c r="P302" s="154">
        <v>0</v>
      </c>
      <c r="Q302" s="154">
        <v>0</v>
      </c>
      <c r="R302" s="155"/>
      <c r="S302" s="156"/>
      <c r="T302" s="174"/>
      <c r="U302" s="12" t="s">
        <v>86</v>
      </c>
      <c r="V302" s="12" t="s">
        <v>87</v>
      </c>
      <c r="W302" s="12" t="s">
        <v>98</v>
      </c>
      <c r="X302" s="12" t="s">
        <v>102</v>
      </c>
      <c r="Y302" s="12" t="s">
        <v>96</v>
      </c>
      <c r="Z302" s="12" t="s">
        <v>92</v>
      </c>
    </row>
    <row r="303" spans="1:26" ht="12.75">
      <c r="A303" s="150"/>
      <c r="B303" s="151"/>
      <c r="C303" s="152" t="s">
        <v>167</v>
      </c>
      <c r="D303" s="152" t="s">
        <v>169</v>
      </c>
      <c r="E303" s="151"/>
      <c r="F303" s="145"/>
      <c r="G303" s="153" t="s">
        <v>16</v>
      </c>
      <c r="H303" s="154">
        <f t="shared" si="88"/>
        <v>18336.9</v>
      </c>
      <c r="I303" s="154">
        <f t="shared" si="89"/>
        <v>4935.7</v>
      </c>
      <c r="J303" s="154">
        <v>18336.9</v>
      </c>
      <c r="K303" s="154">
        <v>4935.7</v>
      </c>
      <c r="L303" s="154">
        <v>0</v>
      </c>
      <c r="M303" s="154">
        <v>0</v>
      </c>
      <c r="N303" s="154">
        <v>0</v>
      </c>
      <c r="O303" s="154">
        <v>0</v>
      </c>
      <c r="P303" s="154">
        <v>0</v>
      </c>
      <c r="Q303" s="154">
        <v>0</v>
      </c>
      <c r="R303" s="155"/>
      <c r="S303" s="156"/>
      <c r="T303" s="174"/>
      <c r="U303" s="12" t="s">
        <v>86</v>
      </c>
      <c r="V303" s="12" t="s">
        <v>103</v>
      </c>
      <c r="W303" s="12" t="s">
        <v>104</v>
      </c>
      <c r="X303" s="12" t="s">
        <v>105</v>
      </c>
      <c r="Y303" s="12" t="s">
        <v>96</v>
      </c>
      <c r="Z303" s="12" t="s">
        <v>92</v>
      </c>
    </row>
    <row r="304" spans="1:20" ht="12.75">
      <c r="A304" s="150"/>
      <c r="B304" s="151"/>
      <c r="C304" s="152"/>
      <c r="D304" s="152"/>
      <c r="E304" s="151"/>
      <c r="F304" s="145"/>
      <c r="G304" s="153" t="s">
        <v>62</v>
      </c>
      <c r="H304" s="154">
        <f t="shared" si="88"/>
        <v>19732.6</v>
      </c>
      <c r="I304" s="154">
        <f t="shared" si="89"/>
        <v>5656.608</v>
      </c>
      <c r="J304" s="154">
        <v>19732.6</v>
      </c>
      <c r="K304" s="154">
        <v>5656.608</v>
      </c>
      <c r="L304" s="154">
        <v>0</v>
      </c>
      <c r="M304" s="154">
        <v>0</v>
      </c>
      <c r="N304" s="154">
        <v>0</v>
      </c>
      <c r="O304" s="154">
        <v>0</v>
      </c>
      <c r="P304" s="154">
        <v>0</v>
      </c>
      <c r="Q304" s="154">
        <v>0</v>
      </c>
      <c r="R304" s="155"/>
      <c r="S304" s="156"/>
      <c r="T304" s="168"/>
    </row>
    <row r="305" spans="1:20" ht="12.75">
      <c r="A305" s="150"/>
      <c r="B305" s="151"/>
      <c r="C305" s="152"/>
      <c r="D305" s="152"/>
      <c r="E305" s="151"/>
      <c r="F305" s="145"/>
      <c r="G305" s="153" t="s">
        <v>111</v>
      </c>
      <c r="H305" s="154">
        <f t="shared" si="88"/>
        <v>19732.6</v>
      </c>
      <c r="I305" s="154">
        <v>5898.8</v>
      </c>
      <c r="J305" s="154">
        <v>19732.6</v>
      </c>
      <c r="K305" s="154">
        <v>5898.8</v>
      </c>
      <c r="L305" s="154">
        <v>0</v>
      </c>
      <c r="M305" s="154">
        <v>0</v>
      </c>
      <c r="N305" s="154">
        <v>0</v>
      </c>
      <c r="O305" s="154">
        <v>0</v>
      </c>
      <c r="P305" s="154">
        <v>0</v>
      </c>
      <c r="Q305" s="154">
        <v>0</v>
      </c>
      <c r="R305" s="155"/>
      <c r="S305" s="156"/>
      <c r="T305" s="168"/>
    </row>
    <row r="306" spans="1:21" ht="12.75">
      <c r="A306" s="150"/>
      <c r="B306" s="151"/>
      <c r="C306" s="152"/>
      <c r="D306" s="152"/>
      <c r="E306" s="151"/>
      <c r="F306" s="145"/>
      <c r="G306" s="153" t="s">
        <v>112</v>
      </c>
      <c r="H306" s="154">
        <f t="shared" si="88"/>
        <v>19732.6</v>
      </c>
      <c r="I306" s="154">
        <f>K306</f>
        <v>2898.8</v>
      </c>
      <c r="J306" s="154">
        <v>19732.6</v>
      </c>
      <c r="K306" s="154">
        <v>2898.8</v>
      </c>
      <c r="L306" s="154">
        <v>0</v>
      </c>
      <c r="M306" s="154">
        <v>0</v>
      </c>
      <c r="N306" s="154">
        <v>0</v>
      </c>
      <c r="O306" s="154">
        <v>0</v>
      </c>
      <c r="P306" s="154">
        <v>0</v>
      </c>
      <c r="Q306" s="154">
        <v>0</v>
      </c>
      <c r="R306" s="155"/>
      <c r="S306" s="156"/>
      <c r="T306" s="168"/>
      <c r="U306" s="2">
        <f>24425.8-16143.8-3624.5</f>
        <v>4657.5</v>
      </c>
    </row>
    <row r="307" spans="1:21" ht="12.75">
      <c r="A307" s="150"/>
      <c r="B307" s="151"/>
      <c r="C307" s="152"/>
      <c r="D307" s="152"/>
      <c r="E307" s="151"/>
      <c r="F307" s="145"/>
      <c r="G307" s="153" t="s">
        <v>113</v>
      </c>
      <c r="H307" s="154">
        <v>19732.6</v>
      </c>
      <c r="I307" s="154">
        <f>K307</f>
        <v>2898.8</v>
      </c>
      <c r="J307" s="154">
        <v>19732.6</v>
      </c>
      <c r="K307" s="154">
        <v>2898.8</v>
      </c>
      <c r="L307" s="154">
        <v>0</v>
      </c>
      <c r="M307" s="154">
        <v>0</v>
      </c>
      <c r="N307" s="154">
        <v>0</v>
      </c>
      <c r="O307" s="154">
        <v>0</v>
      </c>
      <c r="P307" s="154">
        <v>0</v>
      </c>
      <c r="Q307" s="154">
        <v>0</v>
      </c>
      <c r="R307" s="155"/>
      <c r="S307" s="156"/>
      <c r="T307" s="168"/>
      <c r="U307" s="3">
        <f>U306-K306</f>
        <v>1758.6999999999998</v>
      </c>
    </row>
    <row r="308" spans="1:20" ht="12.75">
      <c r="A308" s="150"/>
      <c r="B308" s="151"/>
      <c r="C308" s="152"/>
      <c r="D308" s="152"/>
      <c r="E308" s="151"/>
      <c r="F308" s="145"/>
      <c r="G308" s="153" t="s">
        <v>114</v>
      </c>
      <c r="H308" s="154">
        <f t="shared" si="88"/>
        <v>0</v>
      </c>
      <c r="I308" s="154">
        <f t="shared" si="89"/>
        <v>0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54">
        <v>0</v>
      </c>
      <c r="Q308" s="154">
        <v>0</v>
      </c>
      <c r="R308" s="155"/>
      <c r="S308" s="156"/>
      <c r="T308" s="168"/>
    </row>
    <row r="309" spans="1:20" ht="12.75">
      <c r="A309" s="157"/>
      <c r="B309" s="158"/>
      <c r="C309" s="159"/>
      <c r="D309" s="159"/>
      <c r="E309" s="158"/>
      <c r="F309" s="145"/>
      <c r="G309" s="153" t="s">
        <v>73</v>
      </c>
      <c r="H309" s="154">
        <f t="shared" si="88"/>
        <v>0</v>
      </c>
      <c r="I309" s="154">
        <f t="shared" si="89"/>
        <v>0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54">
        <v>0</v>
      </c>
      <c r="Q309" s="154">
        <v>0</v>
      </c>
      <c r="R309" s="160"/>
      <c r="S309" s="161"/>
      <c r="T309" s="168"/>
    </row>
    <row r="310" spans="1:20" ht="12.75" customHeight="1">
      <c r="A310" s="142">
        <v>24</v>
      </c>
      <c r="B310" s="143" t="s">
        <v>64</v>
      </c>
      <c r="C310" s="144"/>
      <c r="D310" s="144"/>
      <c r="E310" s="143" t="s">
        <v>51</v>
      </c>
      <c r="F310" s="145"/>
      <c r="G310" s="146" t="s">
        <v>10</v>
      </c>
      <c r="H310" s="147">
        <f aca="true" t="shared" si="90" ref="H310:Q310">SUM(H311:H321)</f>
        <v>10000</v>
      </c>
      <c r="I310" s="147">
        <f t="shared" si="90"/>
        <v>10000</v>
      </c>
      <c r="J310" s="147">
        <f t="shared" si="90"/>
        <v>10000</v>
      </c>
      <c r="K310" s="147">
        <f t="shared" si="90"/>
        <v>10000</v>
      </c>
      <c r="L310" s="147">
        <f t="shared" si="90"/>
        <v>0</v>
      </c>
      <c r="M310" s="147">
        <f t="shared" si="90"/>
        <v>0</v>
      </c>
      <c r="N310" s="147">
        <f t="shared" si="90"/>
        <v>0</v>
      </c>
      <c r="O310" s="147">
        <f t="shared" si="90"/>
        <v>0</v>
      </c>
      <c r="P310" s="147">
        <f t="shared" si="90"/>
        <v>0</v>
      </c>
      <c r="Q310" s="147">
        <f t="shared" si="90"/>
        <v>0</v>
      </c>
      <c r="R310" s="148" t="s">
        <v>63</v>
      </c>
      <c r="S310" s="149"/>
      <c r="T310" s="168"/>
    </row>
    <row r="311" spans="1:26" ht="12.75">
      <c r="A311" s="150"/>
      <c r="B311" s="151"/>
      <c r="C311" s="152"/>
      <c r="D311" s="152"/>
      <c r="E311" s="151"/>
      <c r="F311" s="145"/>
      <c r="G311" s="153" t="s">
        <v>14</v>
      </c>
      <c r="H311" s="154">
        <f aca="true" t="shared" si="91" ref="H311:H321">J311+L311+N311+P311</f>
        <v>0</v>
      </c>
      <c r="I311" s="154">
        <f aca="true" t="shared" si="92" ref="I311:I321">K311+M311+O311+Q311</f>
        <v>0</v>
      </c>
      <c r="J311" s="154">
        <v>0</v>
      </c>
      <c r="K311" s="154">
        <v>0</v>
      </c>
      <c r="L311" s="154">
        <v>0</v>
      </c>
      <c r="M311" s="154">
        <v>0</v>
      </c>
      <c r="N311" s="154">
        <v>0</v>
      </c>
      <c r="O311" s="154">
        <v>0</v>
      </c>
      <c r="P311" s="154">
        <v>0</v>
      </c>
      <c r="Q311" s="154">
        <v>0</v>
      </c>
      <c r="R311" s="155"/>
      <c r="S311" s="156"/>
      <c r="T311" s="173"/>
      <c r="U311" s="10" t="s">
        <v>74</v>
      </c>
      <c r="V311" s="10" t="s">
        <v>75</v>
      </c>
      <c r="W311" s="10" t="s">
        <v>76</v>
      </c>
      <c r="X311" s="10" t="s">
        <v>78</v>
      </c>
      <c r="Y311" s="10" t="s">
        <v>79</v>
      </c>
      <c r="Z311" s="10" t="s">
        <v>80</v>
      </c>
    </row>
    <row r="312" spans="1:26" ht="12.75">
      <c r="A312" s="150"/>
      <c r="B312" s="151"/>
      <c r="C312" s="152"/>
      <c r="D312" s="152"/>
      <c r="E312" s="151"/>
      <c r="F312" s="145"/>
      <c r="G312" s="153" t="s">
        <v>12</v>
      </c>
      <c r="H312" s="154">
        <f t="shared" si="91"/>
        <v>0</v>
      </c>
      <c r="I312" s="154">
        <f t="shared" si="92"/>
        <v>0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54">
        <v>0</v>
      </c>
      <c r="Q312" s="154">
        <v>0</v>
      </c>
      <c r="R312" s="155"/>
      <c r="S312" s="156"/>
      <c r="T312" s="174"/>
      <c r="U312" s="12" t="s">
        <v>86</v>
      </c>
      <c r="V312" s="12" t="s">
        <v>87</v>
      </c>
      <c r="W312" s="12" t="s">
        <v>95</v>
      </c>
      <c r="X312" s="12" t="s">
        <v>90</v>
      </c>
      <c r="Y312" s="12" t="s">
        <v>96</v>
      </c>
      <c r="Z312" s="12" t="s">
        <v>92</v>
      </c>
    </row>
    <row r="313" spans="1:26" ht="12.75">
      <c r="A313" s="150"/>
      <c r="B313" s="151"/>
      <c r="C313" s="152"/>
      <c r="D313" s="152"/>
      <c r="E313" s="151"/>
      <c r="F313" s="145"/>
      <c r="G313" s="153" t="s">
        <v>13</v>
      </c>
      <c r="H313" s="154">
        <f t="shared" si="91"/>
        <v>0</v>
      </c>
      <c r="I313" s="154">
        <f t="shared" si="92"/>
        <v>0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54">
        <v>0</v>
      </c>
      <c r="Q313" s="154">
        <v>0</v>
      </c>
      <c r="R313" s="155"/>
      <c r="S313" s="156"/>
      <c r="T313" s="174"/>
      <c r="U313" s="12" t="s">
        <v>86</v>
      </c>
      <c r="V313" s="12" t="s">
        <v>87</v>
      </c>
      <c r="W313" s="12" t="s">
        <v>98</v>
      </c>
      <c r="X313" s="12" t="s">
        <v>101</v>
      </c>
      <c r="Y313" s="12" t="s">
        <v>96</v>
      </c>
      <c r="Z313" s="12" t="s">
        <v>92</v>
      </c>
    </row>
    <row r="314" spans="1:27" ht="12.75">
      <c r="A314" s="150"/>
      <c r="B314" s="151"/>
      <c r="C314" s="152"/>
      <c r="D314" s="152"/>
      <c r="E314" s="151"/>
      <c r="F314" s="145"/>
      <c r="G314" s="153" t="s">
        <v>15</v>
      </c>
      <c r="H314" s="154">
        <f t="shared" si="91"/>
        <v>10000</v>
      </c>
      <c r="I314" s="154">
        <f t="shared" si="92"/>
        <v>10000</v>
      </c>
      <c r="J314" s="154">
        <v>10000</v>
      </c>
      <c r="K314" s="154">
        <v>10000</v>
      </c>
      <c r="L314" s="154">
        <v>0</v>
      </c>
      <c r="M314" s="154">
        <v>0</v>
      </c>
      <c r="N314" s="154">
        <v>0</v>
      </c>
      <c r="O314" s="154">
        <v>0</v>
      </c>
      <c r="P314" s="154">
        <v>0</v>
      </c>
      <c r="Q314" s="154">
        <v>0</v>
      </c>
      <c r="R314" s="155"/>
      <c r="S314" s="156"/>
      <c r="T314" s="174"/>
      <c r="U314" s="12" t="s">
        <v>86</v>
      </c>
      <c r="V314" s="12" t="s">
        <v>87</v>
      </c>
      <c r="W314" s="12" t="s">
        <v>98</v>
      </c>
      <c r="X314" s="12" t="s">
        <v>102</v>
      </c>
      <c r="Y314" s="12" t="s">
        <v>96</v>
      </c>
      <c r="Z314" s="12" t="s">
        <v>92</v>
      </c>
      <c r="AA314" s="2">
        <v>10000000</v>
      </c>
    </row>
    <row r="315" spans="1:26" ht="12.75">
      <c r="A315" s="150"/>
      <c r="B315" s="151"/>
      <c r="C315" s="152"/>
      <c r="D315" s="152"/>
      <c r="E315" s="151"/>
      <c r="F315" s="145"/>
      <c r="G315" s="153" t="s">
        <v>16</v>
      </c>
      <c r="H315" s="154">
        <f t="shared" si="91"/>
        <v>0</v>
      </c>
      <c r="I315" s="154">
        <f t="shared" si="92"/>
        <v>0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54">
        <v>0</v>
      </c>
      <c r="Q315" s="154">
        <v>0</v>
      </c>
      <c r="R315" s="155"/>
      <c r="S315" s="156"/>
      <c r="T315" s="174"/>
      <c r="U315" s="12" t="s">
        <v>86</v>
      </c>
      <c r="V315" s="12" t="s">
        <v>103</v>
      </c>
      <c r="W315" s="12" t="s">
        <v>104</v>
      </c>
      <c r="X315" s="12" t="s">
        <v>105</v>
      </c>
      <c r="Y315" s="12" t="s">
        <v>96</v>
      </c>
      <c r="Z315" s="12" t="s">
        <v>92</v>
      </c>
    </row>
    <row r="316" spans="1:20" ht="12.75">
      <c r="A316" s="150"/>
      <c r="B316" s="151"/>
      <c r="C316" s="152" t="s">
        <v>167</v>
      </c>
      <c r="D316" s="152" t="s">
        <v>169</v>
      </c>
      <c r="E316" s="151"/>
      <c r="F316" s="145"/>
      <c r="G316" s="153" t="s">
        <v>62</v>
      </c>
      <c r="H316" s="154">
        <f t="shared" si="91"/>
        <v>0</v>
      </c>
      <c r="I316" s="154">
        <f t="shared" si="92"/>
        <v>0</v>
      </c>
      <c r="J316" s="154">
        <v>0</v>
      </c>
      <c r="K316" s="154">
        <v>0</v>
      </c>
      <c r="L316" s="154">
        <v>0</v>
      </c>
      <c r="M316" s="154">
        <v>0</v>
      </c>
      <c r="N316" s="154">
        <v>0</v>
      </c>
      <c r="O316" s="154">
        <v>0</v>
      </c>
      <c r="P316" s="154">
        <v>0</v>
      </c>
      <c r="Q316" s="154">
        <v>0</v>
      </c>
      <c r="R316" s="155"/>
      <c r="S316" s="156"/>
      <c r="T316" s="168"/>
    </row>
    <row r="317" spans="1:20" ht="12.75">
      <c r="A317" s="150"/>
      <c r="B317" s="151"/>
      <c r="C317" s="152"/>
      <c r="D317" s="152"/>
      <c r="E317" s="151"/>
      <c r="F317" s="145"/>
      <c r="G317" s="153" t="s">
        <v>111</v>
      </c>
      <c r="H317" s="154">
        <f t="shared" si="91"/>
        <v>0</v>
      </c>
      <c r="I317" s="154">
        <f t="shared" si="92"/>
        <v>0</v>
      </c>
      <c r="J317" s="154">
        <v>0</v>
      </c>
      <c r="K317" s="154">
        <v>0</v>
      </c>
      <c r="L317" s="154">
        <v>0</v>
      </c>
      <c r="M317" s="154">
        <v>0</v>
      </c>
      <c r="N317" s="154">
        <v>0</v>
      </c>
      <c r="O317" s="154">
        <v>0</v>
      </c>
      <c r="P317" s="154">
        <v>0</v>
      </c>
      <c r="Q317" s="154">
        <v>0</v>
      </c>
      <c r="R317" s="155"/>
      <c r="S317" s="156"/>
      <c r="T317" s="168"/>
    </row>
    <row r="318" spans="1:20" ht="12.75">
      <c r="A318" s="150"/>
      <c r="B318" s="151"/>
      <c r="C318" s="152"/>
      <c r="D318" s="152"/>
      <c r="E318" s="151"/>
      <c r="F318" s="145"/>
      <c r="G318" s="153" t="s">
        <v>112</v>
      </c>
      <c r="H318" s="154">
        <f t="shared" si="91"/>
        <v>0</v>
      </c>
      <c r="I318" s="154">
        <f t="shared" si="92"/>
        <v>0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54">
        <v>0</v>
      </c>
      <c r="Q318" s="154">
        <v>0</v>
      </c>
      <c r="R318" s="155"/>
      <c r="S318" s="156"/>
      <c r="T318" s="168"/>
    </row>
    <row r="319" spans="1:20" ht="12.75">
      <c r="A319" s="150"/>
      <c r="B319" s="151"/>
      <c r="C319" s="152"/>
      <c r="D319" s="152"/>
      <c r="E319" s="151"/>
      <c r="F319" s="145"/>
      <c r="G319" s="153" t="s">
        <v>113</v>
      </c>
      <c r="H319" s="154">
        <f t="shared" si="91"/>
        <v>0</v>
      </c>
      <c r="I319" s="154">
        <f t="shared" si="92"/>
        <v>0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54">
        <v>0</v>
      </c>
      <c r="Q319" s="154">
        <v>0</v>
      </c>
      <c r="R319" s="155"/>
      <c r="S319" s="156"/>
      <c r="T319" s="168"/>
    </row>
    <row r="320" spans="1:20" ht="12.75">
      <c r="A320" s="150"/>
      <c r="B320" s="151"/>
      <c r="C320" s="152"/>
      <c r="D320" s="152"/>
      <c r="E320" s="151"/>
      <c r="F320" s="145"/>
      <c r="G320" s="153" t="s">
        <v>114</v>
      </c>
      <c r="H320" s="154">
        <f t="shared" si="91"/>
        <v>0</v>
      </c>
      <c r="I320" s="154">
        <f t="shared" si="92"/>
        <v>0</v>
      </c>
      <c r="J320" s="154">
        <v>0</v>
      </c>
      <c r="K320" s="154">
        <v>0</v>
      </c>
      <c r="L320" s="154">
        <v>0</v>
      </c>
      <c r="M320" s="154">
        <v>0</v>
      </c>
      <c r="N320" s="154">
        <v>0</v>
      </c>
      <c r="O320" s="154">
        <v>0</v>
      </c>
      <c r="P320" s="154">
        <v>0</v>
      </c>
      <c r="Q320" s="154">
        <v>0</v>
      </c>
      <c r="R320" s="155"/>
      <c r="S320" s="156"/>
      <c r="T320" s="168"/>
    </row>
    <row r="321" spans="1:20" ht="12.75">
      <c r="A321" s="157"/>
      <c r="B321" s="158"/>
      <c r="C321" s="159"/>
      <c r="D321" s="159"/>
      <c r="E321" s="158"/>
      <c r="F321" s="145"/>
      <c r="G321" s="153" t="s">
        <v>73</v>
      </c>
      <c r="H321" s="154">
        <f t="shared" si="91"/>
        <v>0</v>
      </c>
      <c r="I321" s="154">
        <f t="shared" si="92"/>
        <v>0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54">
        <v>0</v>
      </c>
      <c r="Q321" s="154">
        <v>0</v>
      </c>
      <c r="R321" s="160"/>
      <c r="S321" s="161"/>
      <c r="T321" s="168"/>
    </row>
    <row r="322" spans="1:20" ht="12.75">
      <c r="A322" s="142">
        <v>25</v>
      </c>
      <c r="B322" s="143" t="s">
        <v>157</v>
      </c>
      <c r="C322" s="144"/>
      <c r="D322" s="144"/>
      <c r="E322" s="143" t="s">
        <v>158</v>
      </c>
      <c r="F322" s="145"/>
      <c r="G322" s="146" t="s">
        <v>10</v>
      </c>
      <c r="H322" s="147">
        <f aca="true" t="shared" si="93" ref="H322:Q322">SUM(H323:H333)</f>
        <v>8233.444</v>
      </c>
      <c r="I322" s="147">
        <f t="shared" si="93"/>
        <v>633.944</v>
      </c>
      <c r="J322" s="147">
        <f t="shared" si="93"/>
        <v>8233.444</v>
      </c>
      <c r="K322" s="147">
        <f t="shared" si="93"/>
        <v>633.9</v>
      </c>
      <c r="L322" s="147">
        <f t="shared" si="93"/>
        <v>0</v>
      </c>
      <c r="M322" s="147">
        <f t="shared" si="93"/>
        <v>0</v>
      </c>
      <c r="N322" s="147">
        <f t="shared" si="93"/>
        <v>0</v>
      </c>
      <c r="O322" s="147">
        <f t="shared" si="93"/>
        <v>0</v>
      </c>
      <c r="P322" s="147">
        <f t="shared" si="93"/>
        <v>0</v>
      </c>
      <c r="Q322" s="147">
        <f t="shared" si="93"/>
        <v>0</v>
      </c>
      <c r="R322" s="148" t="s">
        <v>63</v>
      </c>
      <c r="S322" s="149"/>
      <c r="T322" s="168"/>
    </row>
    <row r="323" spans="1:20" ht="12.75">
      <c r="A323" s="150"/>
      <c r="B323" s="151"/>
      <c r="C323" s="152"/>
      <c r="D323" s="152"/>
      <c r="E323" s="151"/>
      <c r="F323" s="145"/>
      <c r="G323" s="153" t="s">
        <v>14</v>
      </c>
      <c r="H323" s="154">
        <f aca="true" t="shared" si="94" ref="H323:H328">J323+L323+N323+P323</f>
        <v>0</v>
      </c>
      <c r="I323" s="154">
        <f aca="true" t="shared" si="95" ref="I323:I333">K323+M323+O323+Q323</f>
        <v>0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54">
        <v>0</v>
      </c>
      <c r="Q323" s="154">
        <v>0</v>
      </c>
      <c r="R323" s="155"/>
      <c r="S323" s="156"/>
      <c r="T323" s="168"/>
    </row>
    <row r="324" spans="1:20" ht="12.75">
      <c r="A324" s="150"/>
      <c r="B324" s="151"/>
      <c r="C324" s="152"/>
      <c r="D324" s="152"/>
      <c r="E324" s="151"/>
      <c r="F324" s="145"/>
      <c r="G324" s="153" t="s">
        <v>12</v>
      </c>
      <c r="H324" s="154">
        <f t="shared" si="94"/>
        <v>0</v>
      </c>
      <c r="I324" s="154">
        <f t="shared" si="95"/>
        <v>0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54">
        <v>0</v>
      </c>
      <c r="Q324" s="154">
        <v>0</v>
      </c>
      <c r="R324" s="155"/>
      <c r="S324" s="156"/>
      <c r="T324" s="168"/>
    </row>
    <row r="325" spans="1:20" ht="12.75">
      <c r="A325" s="150"/>
      <c r="B325" s="151"/>
      <c r="C325" s="152"/>
      <c r="D325" s="152"/>
      <c r="E325" s="151"/>
      <c r="F325" s="145"/>
      <c r="G325" s="153" t="s">
        <v>13</v>
      </c>
      <c r="H325" s="154">
        <f t="shared" si="94"/>
        <v>0</v>
      </c>
      <c r="I325" s="154">
        <f t="shared" si="95"/>
        <v>0</v>
      </c>
      <c r="J325" s="154">
        <v>0</v>
      </c>
      <c r="K325" s="154">
        <v>0</v>
      </c>
      <c r="L325" s="154">
        <v>0</v>
      </c>
      <c r="M325" s="154">
        <v>0</v>
      </c>
      <c r="N325" s="154">
        <v>0</v>
      </c>
      <c r="O325" s="154">
        <v>0</v>
      </c>
      <c r="P325" s="154">
        <v>0</v>
      </c>
      <c r="Q325" s="154">
        <v>0</v>
      </c>
      <c r="R325" s="155"/>
      <c r="S325" s="156"/>
      <c r="T325" s="168"/>
    </row>
    <row r="326" spans="1:20" ht="12.75">
      <c r="A326" s="150"/>
      <c r="B326" s="151"/>
      <c r="C326" s="152"/>
      <c r="D326" s="152"/>
      <c r="E326" s="151"/>
      <c r="F326" s="145"/>
      <c r="G326" s="153" t="s">
        <v>15</v>
      </c>
      <c r="H326" s="154">
        <f t="shared" si="94"/>
        <v>0</v>
      </c>
      <c r="I326" s="154">
        <v>0</v>
      </c>
      <c r="J326" s="154">
        <v>0</v>
      </c>
      <c r="K326" s="154">
        <v>0</v>
      </c>
      <c r="L326" s="154">
        <v>0</v>
      </c>
      <c r="M326" s="154">
        <v>0</v>
      </c>
      <c r="N326" s="154">
        <v>0</v>
      </c>
      <c r="O326" s="154">
        <v>0</v>
      </c>
      <c r="P326" s="154">
        <v>0</v>
      </c>
      <c r="Q326" s="154">
        <v>0</v>
      </c>
      <c r="R326" s="155"/>
      <c r="S326" s="156"/>
      <c r="T326" s="168"/>
    </row>
    <row r="327" spans="1:20" ht="12.75">
      <c r="A327" s="150"/>
      <c r="B327" s="151"/>
      <c r="C327" s="152"/>
      <c r="D327" s="152"/>
      <c r="E327" s="151"/>
      <c r="F327" s="145"/>
      <c r="G327" s="153" t="s">
        <v>16</v>
      </c>
      <c r="H327" s="154">
        <f t="shared" si="94"/>
        <v>0</v>
      </c>
      <c r="I327" s="154">
        <f t="shared" si="95"/>
        <v>0</v>
      </c>
      <c r="J327" s="154">
        <v>0</v>
      </c>
      <c r="K327" s="154">
        <v>0</v>
      </c>
      <c r="L327" s="154">
        <v>0</v>
      </c>
      <c r="M327" s="154">
        <v>0</v>
      </c>
      <c r="N327" s="154">
        <v>0</v>
      </c>
      <c r="O327" s="154">
        <v>0</v>
      </c>
      <c r="P327" s="154">
        <v>0</v>
      </c>
      <c r="Q327" s="154">
        <v>0</v>
      </c>
      <c r="R327" s="155"/>
      <c r="S327" s="156"/>
      <c r="T327" s="168"/>
    </row>
    <row r="328" spans="1:20" ht="12.75">
      <c r="A328" s="150"/>
      <c r="B328" s="151"/>
      <c r="C328" s="152" t="s">
        <v>164</v>
      </c>
      <c r="D328" s="152" t="s">
        <v>165</v>
      </c>
      <c r="E328" s="151"/>
      <c r="F328" s="145"/>
      <c r="G328" s="153" t="s">
        <v>62</v>
      </c>
      <c r="H328" s="154">
        <f t="shared" si="94"/>
        <v>633.944</v>
      </c>
      <c r="I328" s="154">
        <v>633.944</v>
      </c>
      <c r="J328" s="154">
        <v>633.944</v>
      </c>
      <c r="K328" s="154">
        <v>633.9</v>
      </c>
      <c r="L328" s="154">
        <v>0</v>
      </c>
      <c r="M328" s="154">
        <v>0</v>
      </c>
      <c r="N328" s="154">
        <v>0</v>
      </c>
      <c r="O328" s="154">
        <v>0</v>
      </c>
      <c r="P328" s="154">
        <v>0</v>
      </c>
      <c r="Q328" s="154">
        <v>0</v>
      </c>
      <c r="R328" s="155"/>
      <c r="S328" s="156"/>
      <c r="T328" s="168"/>
    </row>
    <row r="329" spans="1:20" ht="12.75">
      <c r="A329" s="150"/>
      <c r="B329" s="151"/>
      <c r="C329" s="152"/>
      <c r="D329" s="152"/>
      <c r="E329" s="151"/>
      <c r="F329" s="145"/>
      <c r="G329" s="153" t="s">
        <v>111</v>
      </c>
      <c r="H329" s="154">
        <v>1519.9</v>
      </c>
      <c r="I329" s="154">
        <f t="shared" si="95"/>
        <v>0</v>
      </c>
      <c r="J329" s="154">
        <v>1519.9</v>
      </c>
      <c r="K329" s="154">
        <v>0</v>
      </c>
      <c r="L329" s="154">
        <v>0</v>
      </c>
      <c r="M329" s="154">
        <v>0</v>
      </c>
      <c r="N329" s="154">
        <v>0</v>
      </c>
      <c r="O329" s="154">
        <v>0</v>
      </c>
      <c r="P329" s="154">
        <v>0</v>
      </c>
      <c r="Q329" s="154">
        <v>0</v>
      </c>
      <c r="R329" s="155"/>
      <c r="S329" s="156"/>
      <c r="T329" s="168"/>
    </row>
    <row r="330" spans="1:20" ht="12.75">
      <c r="A330" s="150"/>
      <c r="B330" s="151"/>
      <c r="C330" s="152"/>
      <c r="D330" s="152"/>
      <c r="E330" s="151"/>
      <c r="F330" s="145"/>
      <c r="G330" s="153" t="s">
        <v>112</v>
      </c>
      <c r="H330" s="154">
        <v>1519.9</v>
      </c>
      <c r="I330" s="154">
        <f t="shared" si="95"/>
        <v>0</v>
      </c>
      <c r="J330" s="154">
        <v>1519.9</v>
      </c>
      <c r="K330" s="154">
        <v>0</v>
      </c>
      <c r="L330" s="154">
        <v>0</v>
      </c>
      <c r="M330" s="154">
        <v>0</v>
      </c>
      <c r="N330" s="154">
        <v>0</v>
      </c>
      <c r="O330" s="154">
        <v>0</v>
      </c>
      <c r="P330" s="154">
        <v>0</v>
      </c>
      <c r="Q330" s="154">
        <v>0</v>
      </c>
      <c r="R330" s="155"/>
      <c r="S330" s="156"/>
      <c r="T330" s="168"/>
    </row>
    <row r="331" spans="1:20" ht="12.75">
      <c r="A331" s="150"/>
      <c r="B331" s="151"/>
      <c r="C331" s="152"/>
      <c r="D331" s="152"/>
      <c r="E331" s="151"/>
      <c r="F331" s="145"/>
      <c r="G331" s="153" t="s">
        <v>113</v>
      </c>
      <c r="H331" s="154">
        <v>1519.9</v>
      </c>
      <c r="I331" s="154">
        <f t="shared" si="95"/>
        <v>0</v>
      </c>
      <c r="J331" s="154">
        <v>1519.9</v>
      </c>
      <c r="K331" s="154">
        <v>0</v>
      </c>
      <c r="L331" s="154">
        <v>0</v>
      </c>
      <c r="M331" s="154">
        <v>0</v>
      </c>
      <c r="N331" s="154">
        <v>0</v>
      </c>
      <c r="O331" s="154">
        <v>0</v>
      </c>
      <c r="P331" s="154">
        <v>0</v>
      </c>
      <c r="Q331" s="154">
        <v>0</v>
      </c>
      <c r="R331" s="155"/>
      <c r="S331" s="156"/>
      <c r="T331" s="168"/>
    </row>
    <row r="332" spans="1:20" ht="12.75">
      <c r="A332" s="150"/>
      <c r="B332" s="151"/>
      <c r="C332" s="152"/>
      <c r="D332" s="152"/>
      <c r="E332" s="151"/>
      <c r="F332" s="145"/>
      <c r="G332" s="153" t="s">
        <v>114</v>
      </c>
      <c r="H332" s="154">
        <v>1519.9</v>
      </c>
      <c r="I332" s="154">
        <f t="shared" si="95"/>
        <v>0</v>
      </c>
      <c r="J332" s="154">
        <v>1519.9</v>
      </c>
      <c r="K332" s="154">
        <v>0</v>
      </c>
      <c r="L332" s="154">
        <v>0</v>
      </c>
      <c r="M332" s="154">
        <v>0</v>
      </c>
      <c r="N332" s="154">
        <v>0</v>
      </c>
      <c r="O332" s="154">
        <v>0</v>
      </c>
      <c r="P332" s="154">
        <v>0</v>
      </c>
      <c r="Q332" s="154">
        <v>0</v>
      </c>
      <c r="R332" s="155"/>
      <c r="S332" s="156"/>
      <c r="T332" s="168"/>
    </row>
    <row r="333" spans="1:20" ht="12.75">
      <c r="A333" s="157"/>
      <c r="B333" s="158"/>
      <c r="C333" s="159"/>
      <c r="D333" s="159"/>
      <c r="E333" s="158"/>
      <c r="F333" s="145"/>
      <c r="G333" s="153" t="s">
        <v>73</v>
      </c>
      <c r="H333" s="154">
        <v>1519.9</v>
      </c>
      <c r="I333" s="154">
        <f t="shared" si="95"/>
        <v>0</v>
      </c>
      <c r="J333" s="154">
        <v>1519.9</v>
      </c>
      <c r="K333" s="154">
        <v>0</v>
      </c>
      <c r="L333" s="154">
        <v>0</v>
      </c>
      <c r="M333" s="154">
        <v>0</v>
      </c>
      <c r="N333" s="154">
        <v>0</v>
      </c>
      <c r="O333" s="154">
        <v>0</v>
      </c>
      <c r="P333" s="154">
        <v>0</v>
      </c>
      <c r="Q333" s="154">
        <v>0</v>
      </c>
      <c r="R333" s="160"/>
      <c r="S333" s="161"/>
      <c r="T333" s="168"/>
    </row>
    <row r="334" spans="1:20" ht="12.75">
      <c r="A334" s="172"/>
      <c r="B334" s="167" t="s">
        <v>41</v>
      </c>
      <c r="C334" s="131"/>
      <c r="D334" s="131"/>
      <c r="E334" s="167"/>
      <c r="F334" s="145"/>
      <c r="G334" s="165" t="s">
        <v>10</v>
      </c>
      <c r="H334" s="147">
        <f aca="true" t="shared" si="96" ref="H334:Q334">SUM(H335:H345)</f>
        <v>562963.844</v>
      </c>
      <c r="I334" s="147">
        <f t="shared" si="96"/>
        <v>216570.11599999998</v>
      </c>
      <c r="J334" s="147">
        <f t="shared" si="96"/>
        <v>562963.844</v>
      </c>
      <c r="K334" s="147">
        <f t="shared" si="96"/>
        <v>216570.072</v>
      </c>
      <c r="L334" s="147">
        <f t="shared" si="96"/>
        <v>0</v>
      </c>
      <c r="M334" s="147">
        <f t="shared" si="96"/>
        <v>0</v>
      </c>
      <c r="N334" s="147">
        <f t="shared" si="96"/>
        <v>0</v>
      </c>
      <c r="O334" s="147">
        <f t="shared" si="96"/>
        <v>0</v>
      </c>
      <c r="P334" s="147">
        <f t="shared" si="96"/>
        <v>0</v>
      </c>
      <c r="Q334" s="147">
        <f t="shared" si="96"/>
        <v>0</v>
      </c>
      <c r="R334" s="167"/>
      <c r="S334" s="167"/>
      <c r="T334" s="168"/>
    </row>
    <row r="335" spans="1:20" ht="12.75">
      <c r="A335" s="172"/>
      <c r="B335" s="167"/>
      <c r="C335" s="131"/>
      <c r="D335" s="131"/>
      <c r="E335" s="167"/>
      <c r="F335" s="145"/>
      <c r="G335" s="145" t="s">
        <v>14</v>
      </c>
      <c r="H335" s="154">
        <f>J335+L335+N335+P335</f>
        <v>42087.100000000006</v>
      </c>
      <c r="I335" s="154">
        <f aca="true" t="shared" si="97" ref="I335:Q335">I299+I287+I275+I263+I311</f>
        <v>24641.3</v>
      </c>
      <c r="J335" s="154">
        <f t="shared" si="97"/>
        <v>42087.100000000006</v>
      </c>
      <c r="K335" s="154">
        <f t="shared" si="97"/>
        <v>24641.3</v>
      </c>
      <c r="L335" s="154">
        <f t="shared" si="97"/>
        <v>0</v>
      </c>
      <c r="M335" s="154">
        <f t="shared" si="97"/>
        <v>0</v>
      </c>
      <c r="N335" s="154">
        <f t="shared" si="97"/>
        <v>0</v>
      </c>
      <c r="O335" s="154">
        <f t="shared" si="97"/>
        <v>0</v>
      </c>
      <c r="P335" s="154">
        <f t="shared" si="97"/>
        <v>0</v>
      </c>
      <c r="Q335" s="154">
        <f t="shared" si="97"/>
        <v>0</v>
      </c>
      <c r="R335" s="167"/>
      <c r="S335" s="167"/>
      <c r="T335" s="168">
        <f>K268+K292+K304+K328</f>
        <v>22614.872000000003</v>
      </c>
    </row>
    <row r="336" spans="1:20" ht="12.75">
      <c r="A336" s="172"/>
      <c r="B336" s="167"/>
      <c r="C336" s="131"/>
      <c r="D336" s="131"/>
      <c r="E336" s="167"/>
      <c r="F336" s="145"/>
      <c r="G336" s="145" t="s">
        <v>12</v>
      </c>
      <c r="H336" s="154">
        <f aca="true" t="shared" si="98" ref="H336:H345">J336+L336+N336+P336</f>
        <v>45660.5</v>
      </c>
      <c r="I336" s="154">
        <f aca="true" t="shared" si="99" ref="I336:Q336">I300+I288+I276+I264+I312</f>
        <v>24754.8</v>
      </c>
      <c r="J336" s="154">
        <f t="shared" si="99"/>
        <v>45660.5</v>
      </c>
      <c r="K336" s="154">
        <f t="shared" si="99"/>
        <v>24754.8</v>
      </c>
      <c r="L336" s="154">
        <f t="shared" si="99"/>
        <v>0</v>
      </c>
      <c r="M336" s="154">
        <f t="shared" si="99"/>
        <v>0</v>
      </c>
      <c r="N336" s="154">
        <f t="shared" si="99"/>
        <v>0</v>
      </c>
      <c r="O336" s="154">
        <f t="shared" si="99"/>
        <v>0</v>
      </c>
      <c r="P336" s="154">
        <f t="shared" si="99"/>
        <v>0</v>
      </c>
      <c r="Q336" s="154">
        <f t="shared" si="99"/>
        <v>0</v>
      </c>
      <c r="R336" s="167"/>
      <c r="S336" s="167"/>
      <c r="T336" s="168"/>
    </row>
    <row r="337" spans="1:20" ht="12.75">
      <c r="A337" s="172"/>
      <c r="B337" s="167"/>
      <c r="C337" s="131"/>
      <c r="D337" s="131"/>
      <c r="E337" s="167"/>
      <c r="F337" s="145"/>
      <c r="G337" s="145" t="s">
        <v>13</v>
      </c>
      <c r="H337" s="154">
        <f t="shared" si="98"/>
        <v>49565.1</v>
      </c>
      <c r="I337" s="154">
        <f aca="true" t="shared" si="100" ref="I337:Q337">I301+I289+I277+I265+I313</f>
        <v>21249.5</v>
      </c>
      <c r="J337" s="154">
        <f t="shared" si="100"/>
        <v>49565.1</v>
      </c>
      <c r="K337" s="154">
        <f t="shared" si="100"/>
        <v>21249.5</v>
      </c>
      <c r="L337" s="154">
        <f t="shared" si="100"/>
        <v>0</v>
      </c>
      <c r="M337" s="154">
        <f t="shared" si="100"/>
        <v>0</v>
      </c>
      <c r="N337" s="154">
        <f t="shared" si="100"/>
        <v>0</v>
      </c>
      <c r="O337" s="154">
        <f t="shared" si="100"/>
        <v>0</v>
      </c>
      <c r="P337" s="154">
        <f t="shared" si="100"/>
        <v>0</v>
      </c>
      <c r="Q337" s="154">
        <f t="shared" si="100"/>
        <v>0</v>
      </c>
      <c r="R337" s="167"/>
      <c r="S337" s="167"/>
      <c r="T337" s="168"/>
    </row>
    <row r="338" spans="1:20" ht="12.75">
      <c r="A338" s="172"/>
      <c r="B338" s="167"/>
      <c r="C338" s="131"/>
      <c r="D338" s="131"/>
      <c r="E338" s="167"/>
      <c r="F338" s="145"/>
      <c r="G338" s="145" t="s">
        <v>15</v>
      </c>
      <c r="H338" s="154">
        <f t="shared" si="98"/>
        <v>63731.399999999994</v>
      </c>
      <c r="I338" s="154">
        <f aca="true" t="shared" si="101" ref="I338:Q338">I302+I290+I278+I266+I314</f>
        <v>34145.7</v>
      </c>
      <c r="J338" s="154">
        <f t="shared" si="101"/>
        <v>63731.399999999994</v>
      </c>
      <c r="K338" s="154">
        <f t="shared" si="101"/>
        <v>34145.7</v>
      </c>
      <c r="L338" s="154">
        <f t="shared" si="101"/>
        <v>0</v>
      </c>
      <c r="M338" s="154">
        <f t="shared" si="101"/>
        <v>0</v>
      </c>
      <c r="N338" s="154">
        <f t="shared" si="101"/>
        <v>0</v>
      </c>
      <c r="O338" s="154">
        <f t="shared" si="101"/>
        <v>0</v>
      </c>
      <c r="P338" s="154">
        <f t="shared" si="101"/>
        <v>0</v>
      </c>
      <c r="Q338" s="154">
        <f t="shared" si="101"/>
        <v>0</v>
      </c>
      <c r="R338" s="167"/>
      <c r="S338" s="167"/>
      <c r="T338" s="168"/>
    </row>
    <row r="339" spans="1:20" ht="12.75">
      <c r="A339" s="172"/>
      <c r="B339" s="167"/>
      <c r="C339" s="131"/>
      <c r="D339" s="131"/>
      <c r="E339" s="167"/>
      <c r="F339" s="145"/>
      <c r="G339" s="145" t="s">
        <v>16</v>
      </c>
      <c r="H339" s="154">
        <f t="shared" si="98"/>
        <v>59591.90000000001</v>
      </c>
      <c r="I339" s="154">
        <f aca="true" t="shared" si="102" ref="I339:Q339">I303+I291+I279+I267+I315</f>
        <v>24067.5</v>
      </c>
      <c r="J339" s="154">
        <f t="shared" si="102"/>
        <v>59591.90000000001</v>
      </c>
      <c r="K339" s="154">
        <f t="shared" si="102"/>
        <v>24067.5</v>
      </c>
      <c r="L339" s="154">
        <f t="shared" si="102"/>
        <v>0</v>
      </c>
      <c r="M339" s="154">
        <f t="shared" si="102"/>
        <v>0</v>
      </c>
      <c r="N339" s="154">
        <f t="shared" si="102"/>
        <v>0</v>
      </c>
      <c r="O339" s="154">
        <f t="shared" si="102"/>
        <v>0</v>
      </c>
      <c r="P339" s="154">
        <f t="shared" si="102"/>
        <v>0</v>
      </c>
      <c r="Q339" s="154">
        <f t="shared" si="102"/>
        <v>0</v>
      </c>
      <c r="R339" s="167"/>
      <c r="S339" s="167"/>
      <c r="T339" s="168"/>
    </row>
    <row r="340" spans="1:26" ht="12.75">
      <c r="A340" s="172"/>
      <c r="B340" s="167"/>
      <c r="C340" s="131"/>
      <c r="D340" s="131"/>
      <c r="E340" s="167"/>
      <c r="F340" s="145"/>
      <c r="G340" s="145" t="s">
        <v>62</v>
      </c>
      <c r="H340" s="154">
        <f t="shared" si="98"/>
        <v>75136.54400000001</v>
      </c>
      <c r="I340" s="154">
        <f>I304+I292+I280+I268+I316+I328</f>
        <v>22614.916</v>
      </c>
      <c r="J340" s="154">
        <f>J304+J292+J280+J268+J316+J328</f>
        <v>75136.54400000001</v>
      </c>
      <c r="K340" s="154">
        <f aca="true" t="shared" si="103" ref="K340:Q340">K304+K292+K280+K268+K316+K328</f>
        <v>22614.872000000003</v>
      </c>
      <c r="L340" s="154">
        <f t="shared" si="103"/>
        <v>0</v>
      </c>
      <c r="M340" s="154">
        <f t="shared" si="103"/>
        <v>0</v>
      </c>
      <c r="N340" s="154">
        <f t="shared" si="103"/>
        <v>0</v>
      </c>
      <c r="O340" s="154">
        <f t="shared" si="103"/>
        <v>0</v>
      </c>
      <c r="P340" s="154">
        <f t="shared" si="103"/>
        <v>0</v>
      </c>
      <c r="Q340" s="154">
        <f t="shared" si="103"/>
        <v>0</v>
      </c>
      <c r="R340" s="167"/>
      <c r="S340" s="167"/>
      <c r="T340" s="173"/>
      <c r="U340" s="10" t="s">
        <v>74</v>
      </c>
      <c r="V340" s="10" t="s">
        <v>75</v>
      </c>
      <c r="W340" s="10" t="s">
        <v>76</v>
      </c>
      <c r="X340" s="10" t="s">
        <v>78</v>
      </c>
      <c r="Y340" s="10" t="s">
        <v>79</v>
      </c>
      <c r="Z340" s="10" t="s">
        <v>80</v>
      </c>
    </row>
    <row r="341" spans="1:26" ht="12.75">
      <c r="A341" s="172"/>
      <c r="B341" s="167"/>
      <c r="C341" s="131"/>
      <c r="D341" s="131"/>
      <c r="E341" s="167"/>
      <c r="F341" s="145"/>
      <c r="G341" s="145" t="s">
        <v>111</v>
      </c>
      <c r="H341" s="154">
        <f t="shared" si="98"/>
        <v>74826.3</v>
      </c>
      <c r="I341" s="154">
        <f>I305+I293+I269</f>
        <v>23698.8</v>
      </c>
      <c r="J341" s="154">
        <f aca="true" t="shared" si="104" ref="J341:Q341">J305+J293+J281+J269+J317+J329</f>
        <v>74826.3</v>
      </c>
      <c r="K341" s="154">
        <f t="shared" si="104"/>
        <v>23698.8</v>
      </c>
      <c r="L341" s="154">
        <f t="shared" si="104"/>
        <v>0</v>
      </c>
      <c r="M341" s="154">
        <f t="shared" si="104"/>
        <v>0</v>
      </c>
      <c r="N341" s="154">
        <f t="shared" si="104"/>
        <v>0</v>
      </c>
      <c r="O341" s="154">
        <f t="shared" si="104"/>
        <v>0</v>
      </c>
      <c r="P341" s="154">
        <f t="shared" si="104"/>
        <v>0</v>
      </c>
      <c r="Q341" s="154">
        <f t="shared" si="104"/>
        <v>0</v>
      </c>
      <c r="R341" s="167"/>
      <c r="S341" s="167"/>
      <c r="T341" s="180"/>
      <c r="U341" s="30"/>
      <c r="V341" s="30"/>
      <c r="W341" s="30"/>
      <c r="X341" s="30"/>
      <c r="Y341" s="30"/>
      <c r="Z341" s="30"/>
    </row>
    <row r="342" spans="1:26" ht="12.75">
      <c r="A342" s="172"/>
      <c r="B342" s="167"/>
      <c r="C342" s="131"/>
      <c r="D342" s="131"/>
      <c r="E342" s="167"/>
      <c r="F342" s="145"/>
      <c r="G342" s="145" t="s">
        <v>112</v>
      </c>
      <c r="H342" s="154">
        <f t="shared" si="98"/>
        <v>74826.3</v>
      </c>
      <c r="I342" s="154">
        <f>I306+I294+I282+I270+I318</f>
        <v>20698.8</v>
      </c>
      <c r="J342" s="154">
        <f aca="true" t="shared" si="105" ref="J342:Q342">J306+J294+J282+J270+J318+J330</f>
        <v>74826.3</v>
      </c>
      <c r="K342" s="154">
        <f t="shared" si="105"/>
        <v>20698.8</v>
      </c>
      <c r="L342" s="154">
        <f t="shared" si="105"/>
        <v>0</v>
      </c>
      <c r="M342" s="154">
        <f t="shared" si="105"/>
        <v>0</v>
      </c>
      <c r="N342" s="154">
        <f t="shared" si="105"/>
        <v>0</v>
      </c>
      <c r="O342" s="154">
        <f t="shared" si="105"/>
        <v>0</v>
      </c>
      <c r="P342" s="154">
        <f t="shared" si="105"/>
        <v>0</v>
      </c>
      <c r="Q342" s="154">
        <f t="shared" si="105"/>
        <v>0</v>
      </c>
      <c r="R342" s="167"/>
      <c r="S342" s="167"/>
      <c r="T342" s="180"/>
      <c r="U342" s="30"/>
      <c r="V342" s="30"/>
      <c r="W342" s="30"/>
      <c r="X342" s="30"/>
      <c r="Y342" s="30"/>
      <c r="Z342" s="30"/>
    </row>
    <row r="343" spans="1:26" ht="12.75">
      <c r="A343" s="172"/>
      <c r="B343" s="167"/>
      <c r="C343" s="131"/>
      <c r="D343" s="131"/>
      <c r="E343" s="167"/>
      <c r="F343" s="145"/>
      <c r="G343" s="145" t="s">
        <v>113</v>
      </c>
      <c r="H343" s="154">
        <f t="shared" si="98"/>
        <v>74498.9</v>
      </c>
      <c r="I343" s="154">
        <f>I307+I295+I283+I271+I319</f>
        <v>20698.8</v>
      </c>
      <c r="J343" s="154">
        <f aca="true" t="shared" si="106" ref="J343:Q343">J307+J295+J283+J271+J319+J331</f>
        <v>74498.9</v>
      </c>
      <c r="K343" s="154">
        <f t="shared" si="106"/>
        <v>20698.8</v>
      </c>
      <c r="L343" s="154">
        <f t="shared" si="106"/>
        <v>0</v>
      </c>
      <c r="M343" s="154">
        <f t="shared" si="106"/>
        <v>0</v>
      </c>
      <c r="N343" s="154">
        <f t="shared" si="106"/>
        <v>0</v>
      </c>
      <c r="O343" s="154">
        <f t="shared" si="106"/>
        <v>0</v>
      </c>
      <c r="P343" s="154">
        <f t="shared" si="106"/>
        <v>0</v>
      </c>
      <c r="Q343" s="154">
        <f t="shared" si="106"/>
        <v>0</v>
      </c>
      <c r="R343" s="167"/>
      <c r="S343" s="167"/>
      <c r="T343" s="180"/>
      <c r="U343" s="30"/>
      <c r="V343" s="30"/>
      <c r="W343" s="30"/>
      <c r="X343" s="30"/>
      <c r="Y343" s="30"/>
      <c r="Z343" s="30"/>
    </row>
    <row r="344" spans="1:26" ht="12.75">
      <c r="A344" s="172"/>
      <c r="B344" s="167"/>
      <c r="C344" s="131"/>
      <c r="D344" s="131"/>
      <c r="E344" s="167"/>
      <c r="F344" s="145"/>
      <c r="G344" s="145" t="s">
        <v>114</v>
      </c>
      <c r="H344" s="154">
        <f t="shared" si="98"/>
        <v>1519.9</v>
      </c>
      <c r="I344" s="154">
        <f>I308+I296+I284+I272+I320</f>
        <v>0</v>
      </c>
      <c r="J344" s="154">
        <f aca="true" t="shared" si="107" ref="J344:Q344">J308+J296+J284+J272+J320+J332</f>
        <v>1519.9</v>
      </c>
      <c r="K344" s="154">
        <f t="shared" si="107"/>
        <v>0</v>
      </c>
      <c r="L344" s="154">
        <f t="shared" si="107"/>
        <v>0</v>
      </c>
      <c r="M344" s="154">
        <f t="shared" si="107"/>
        <v>0</v>
      </c>
      <c r="N344" s="154">
        <f t="shared" si="107"/>
        <v>0</v>
      </c>
      <c r="O344" s="154">
        <f t="shared" si="107"/>
        <v>0</v>
      </c>
      <c r="P344" s="154">
        <f t="shared" si="107"/>
        <v>0</v>
      </c>
      <c r="Q344" s="154">
        <f t="shared" si="107"/>
        <v>0</v>
      </c>
      <c r="R344" s="167"/>
      <c r="S344" s="167"/>
      <c r="T344" s="180"/>
      <c r="U344" s="30"/>
      <c r="V344" s="30"/>
      <c r="W344" s="30"/>
      <c r="X344" s="30"/>
      <c r="Y344" s="30"/>
      <c r="Z344" s="30"/>
    </row>
    <row r="345" spans="1:26" ht="12.75">
      <c r="A345" s="172"/>
      <c r="B345" s="167"/>
      <c r="C345" s="131"/>
      <c r="D345" s="131"/>
      <c r="E345" s="167"/>
      <c r="F345" s="145"/>
      <c r="G345" s="145" t="s">
        <v>73</v>
      </c>
      <c r="H345" s="154">
        <f t="shared" si="98"/>
        <v>1519.9</v>
      </c>
      <c r="I345" s="154">
        <f>I309+I297+I285+I273+I321</f>
        <v>0</v>
      </c>
      <c r="J345" s="154">
        <f aca="true" t="shared" si="108" ref="J345:Q345">J309+J297+J285+J273+J321+J333</f>
        <v>1519.9</v>
      </c>
      <c r="K345" s="154">
        <f t="shared" si="108"/>
        <v>0</v>
      </c>
      <c r="L345" s="154">
        <f t="shared" si="108"/>
        <v>0</v>
      </c>
      <c r="M345" s="154">
        <f t="shared" si="108"/>
        <v>0</v>
      </c>
      <c r="N345" s="154">
        <f t="shared" si="108"/>
        <v>0</v>
      </c>
      <c r="O345" s="154">
        <f t="shared" si="108"/>
        <v>0</v>
      </c>
      <c r="P345" s="154">
        <f t="shared" si="108"/>
        <v>0</v>
      </c>
      <c r="Q345" s="154">
        <f t="shared" si="108"/>
        <v>0</v>
      </c>
      <c r="R345" s="167"/>
      <c r="S345" s="167"/>
      <c r="T345" s="180"/>
      <c r="U345" s="30"/>
      <c r="V345" s="30"/>
      <c r="W345" s="30"/>
      <c r="X345" s="30"/>
      <c r="Y345" s="30"/>
      <c r="Z345" s="30"/>
    </row>
    <row r="346" spans="1:27" ht="13.5">
      <c r="A346" s="177" t="s">
        <v>47</v>
      </c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9"/>
      <c r="T346" s="174"/>
      <c r="U346" s="12" t="s">
        <v>86</v>
      </c>
      <c r="V346" s="12" t="s">
        <v>87</v>
      </c>
      <c r="W346" s="12" t="s">
        <v>95</v>
      </c>
      <c r="X346" s="12" t="s">
        <v>90</v>
      </c>
      <c r="Y346" s="12" t="s">
        <v>96</v>
      </c>
      <c r="Z346" s="12" t="s">
        <v>92</v>
      </c>
      <c r="AA346" s="7">
        <f>AA312+AA300+AA288+AA276+AA265+AA156+AA131+AA59+AA48</f>
        <v>7803450.28</v>
      </c>
    </row>
    <row r="347" spans="1:27" ht="12.75" customHeight="1">
      <c r="A347" s="142">
        <v>26</v>
      </c>
      <c r="B347" s="143" t="s">
        <v>35</v>
      </c>
      <c r="C347" s="144"/>
      <c r="D347" s="144"/>
      <c r="E347" s="143" t="s">
        <v>51</v>
      </c>
      <c r="F347" s="145"/>
      <c r="G347" s="181" t="s">
        <v>10</v>
      </c>
      <c r="H347" s="147">
        <f aca="true" t="shared" si="109" ref="H347:Q347">SUM(H348:H358)</f>
        <v>53540.899999999994</v>
      </c>
      <c r="I347" s="147">
        <f t="shared" si="109"/>
        <v>12376.700000000003</v>
      </c>
      <c r="J347" s="147">
        <f t="shared" si="109"/>
        <v>53540.899999999994</v>
      </c>
      <c r="K347" s="147">
        <f t="shared" si="109"/>
        <v>12376.700000000003</v>
      </c>
      <c r="L347" s="147">
        <f t="shared" si="109"/>
        <v>0</v>
      </c>
      <c r="M347" s="147">
        <f t="shared" si="109"/>
        <v>0</v>
      </c>
      <c r="N347" s="147">
        <f t="shared" si="109"/>
        <v>0</v>
      </c>
      <c r="O347" s="147">
        <f t="shared" si="109"/>
        <v>0</v>
      </c>
      <c r="P347" s="147">
        <f t="shared" si="109"/>
        <v>0</v>
      </c>
      <c r="Q347" s="147">
        <f t="shared" si="109"/>
        <v>0</v>
      </c>
      <c r="R347" s="148" t="s">
        <v>37</v>
      </c>
      <c r="S347" s="149"/>
      <c r="T347" s="174"/>
      <c r="U347" s="12" t="s">
        <v>86</v>
      </c>
      <c r="V347" s="12" t="s">
        <v>87</v>
      </c>
      <c r="W347" s="12" t="s">
        <v>98</v>
      </c>
      <c r="X347" s="12" t="s">
        <v>101</v>
      </c>
      <c r="Y347" s="12" t="s">
        <v>96</v>
      </c>
      <c r="Z347" s="12" t="s">
        <v>92</v>
      </c>
      <c r="AA347" s="7">
        <f>AA313+AA301+AA289+AA277+AA266+AA157+AA132+AA60+AA49</f>
        <v>550001</v>
      </c>
    </row>
    <row r="348" spans="1:27" ht="25.5">
      <c r="A348" s="150"/>
      <c r="B348" s="151"/>
      <c r="C348" s="152"/>
      <c r="D348" s="152"/>
      <c r="E348" s="151"/>
      <c r="F348" s="145" t="s">
        <v>19</v>
      </c>
      <c r="G348" s="182" t="s">
        <v>14</v>
      </c>
      <c r="H348" s="154">
        <f aca="true" t="shared" si="110" ref="H348:I358">J348+L348+N348+P348</f>
        <v>7867.5</v>
      </c>
      <c r="I348" s="154">
        <f t="shared" si="110"/>
        <v>3026.2</v>
      </c>
      <c r="J348" s="154">
        <v>7867.5</v>
      </c>
      <c r="K348" s="154">
        <v>3026.2</v>
      </c>
      <c r="L348" s="154">
        <v>0</v>
      </c>
      <c r="M348" s="154">
        <v>0</v>
      </c>
      <c r="N348" s="154">
        <v>0</v>
      </c>
      <c r="O348" s="154">
        <v>0</v>
      </c>
      <c r="P348" s="154">
        <v>0</v>
      </c>
      <c r="Q348" s="154">
        <v>0</v>
      </c>
      <c r="R348" s="155"/>
      <c r="S348" s="156"/>
      <c r="T348" s="174"/>
      <c r="U348" s="12" t="s">
        <v>86</v>
      </c>
      <c r="V348" s="12" t="s">
        <v>87</v>
      </c>
      <c r="W348" s="12" t="s">
        <v>98</v>
      </c>
      <c r="X348" s="12" t="s">
        <v>102</v>
      </c>
      <c r="Y348" s="12" t="s">
        <v>96</v>
      </c>
      <c r="Z348" s="12" t="s">
        <v>92</v>
      </c>
      <c r="AA348" s="7">
        <f>AA314+AA302+AA290+AA278+AA267+AA158+AA133+AA61+AA50</f>
        <v>10000001</v>
      </c>
    </row>
    <row r="349" spans="1:27" ht="12.75">
      <c r="A349" s="150"/>
      <c r="B349" s="151"/>
      <c r="C349" s="152"/>
      <c r="D349" s="152"/>
      <c r="E349" s="151"/>
      <c r="F349" s="145"/>
      <c r="G349" s="182" t="s">
        <v>12</v>
      </c>
      <c r="H349" s="154">
        <f t="shared" si="110"/>
        <v>8450.2</v>
      </c>
      <c r="I349" s="154">
        <f t="shared" si="110"/>
        <v>2399</v>
      </c>
      <c r="J349" s="154">
        <v>8450.2</v>
      </c>
      <c r="K349" s="162">
        <v>2399</v>
      </c>
      <c r="L349" s="154">
        <v>0</v>
      </c>
      <c r="M349" s="154">
        <v>0</v>
      </c>
      <c r="N349" s="154">
        <v>0</v>
      </c>
      <c r="O349" s="154">
        <v>0</v>
      </c>
      <c r="P349" s="154">
        <v>0</v>
      </c>
      <c r="Q349" s="154">
        <v>0</v>
      </c>
      <c r="R349" s="155"/>
      <c r="S349" s="156"/>
      <c r="T349" s="174"/>
      <c r="U349" s="12" t="s">
        <v>86</v>
      </c>
      <c r="V349" s="12" t="s">
        <v>103</v>
      </c>
      <c r="W349" s="12" t="s">
        <v>104</v>
      </c>
      <c r="X349" s="12" t="s">
        <v>105</v>
      </c>
      <c r="Y349" s="12" t="s">
        <v>96</v>
      </c>
      <c r="Z349" s="12" t="s">
        <v>92</v>
      </c>
      <c r="AA349" s="7">
        <f>AA315+AA303+AA291+AA279+AA268+AA159+AA134+AA62+AA51</f>
        <v>1431001</v>
      </c>
    </row>
    <row r="350" spans="1:20" ht="12.75">
      <c r="A350" s="150"/>
      <c r="B350" s="151"/>
      <c r="C350" s="152"/>
      <c r="D350" s="152"/>
      <c r="E350" s="151"/>
      <c r="F350" s="145"/>
      <c r="G350" s="182" t="s">
        <v>13</v>
      </c>
      <c r="H350" s="154">
        <f t="shared" si="110"/>
        <v>9072.5</v>
      </c>
      <c r="I350" s="154">
        <f t="shared" si="110"/>
        <v>1054.1</v>
      </c>
      <c r="J350" s="163">
        <v>9072.5</v>
      </c>
      <c r="K350" s="154">
        <f>2218.6-1000-164.5</f>
        <v>1054.1</v>
      </c>
      <c r="L350" s="164">
        <v>0</v>
      </c>
      <c r="M350" s="154">
        <v>0</v>
      </c>
      <c r="N350" s="154">
        <v>0</v>
      </c>
      <c r="O350" s="154">
        <v>0</v>
      </c>
      <c r="P350" s="154">
        <v>0</v>
      </c>
      <c r="Q350" s="154">
        <v>0</v>
      </c>
      <c r="R350" s="155"/>
      <c r="S350" s="156"/>
      <c r="T350" s="168"/>
    </row>
    <row r="351" spans="1:20" ht="12.75">
      <c r="A351" s="150"/>
      <c r="B351" s="151"/>
      <c r="C351" s="152"/>
      <c r="D351" s="152"/>
      <c r="E351" s="151"/>
      <c r="F351" s="145"/>
      <c r="G351" s="182" t="s">
        <v>15</v>
      </c>
      <c r="H351" s="154">
        <f t="shared" si="110"/>
        <v>9718.6</v>
      </c>
      <c r="I351" s="154">
        <f t="shared" si="110"/>
        <v>1420.6</v>
      </c>
      <c r="J351" s="163">
        <v>9718.6</v>
      </c>
      <c r="K351" s="154">
        <f>1800-379.4</f>
        <v>1420.6</v>
      </c>
      <c r="L351" s="164">
        <v>0</v>
      </c>
      <c r="M351" s="154">
        <v>0</v>
      </c>
      <c r="N351" s="154">
        <v>0</v>
      </c>
      <c r="O351" s="154">
        <v>0</v>
      </c>
      <c r="P351" s="154">
        <v>0</v>
      </c>
      <c r="Q351" s="154">
        <v>0</v>
      </c>
      <c r="R351" s="155"/>
      <c r="S351" s="156"/>
      <c r="T351" s="168"/>
    </row>
    <row r="352" spans="1:20" ht="12.75">
      <c r="A352" s="150"/>
      <c r="B352" s="151"/>
      <c r="C352" s="152"/>
      <c r="D352" s="152"/>
      <c r="E352" s="151"/>
      <c r="F352" s="145"/>
      <c r="G352" s="182" t="s">
        <v>16</v>
      </c>
      <c r="H352" s="154">
        <f t="shared" si="110"/>
        <v>10387.1</v>
      </c>
      <c r="I352" s="154">
        <f t="shared" si="110"/>
        <v>1119.2</v>
      </c>
      <c r="J352" s="163">
        <v>10387.1</v>
      </c>
      <c r="K352" s="154">
        <v>1119.2</v>
      </c>
      <c r="L352" s="164">
        <v>0</v>
      </c>
      <c r="M352" s="154">
        <v>0</v>
      </c>
      <c r="N352" s="154">
        <v>0</v>
      </c>
      <c r="O352" s="154">
        <v>0</v>
      </c>
      <c r="P352" s="154">
        <v>0</v>
      </c>
      <c r="Q352" s="154">
        <v>0</v>
      </c>
      <c r="R352" s="155"/>
      <c r="S352" s="156"/>
      <c r="T352" s="168"/>
    </row>
    <row r="353" spans="1:20" ht="12.75">
      <c r="A353" s="150"/>
      <c r="B353" s="151"/>
      <c r="C353" s="152" t="s">
        <v>164</v>
      </c>
      <c r="D353" s="152" t="s">
        <v>165</v>
      </c>
      <c r="E353" s="151"/>
      <c r="F353" s="145"/>
      <c r="G353" s="153" t="s">
        <v>62</v>
      </c>
      <c r="H353" s="154">
        <f t="shared" si="110"/>
        <v>1590.2</v>
      </c>
      <c r="I353" s="154">
        <f t="shared" si="110"/>
        <v>0</v>
      </c>
      <c r="J353" s="154">
        <v>1590.2</v>
      </c>
      <c r="K353" s="154">
        <v>0</v>
      </c>
      <c r="L353" s="154">
        <v>0</v>
      </c>
      <c r="M353" s="154">
        <v>0</v>
      </c>
      <c r="N353" s="154">
        <v>0</v>
      </c>
      <c r="O353" s="154">
        <v>0</v>
      </c>
      <c r="P353" s="154">
        <v>0</v>
      </c>
      <c r="Q353" s="154">
        <v>0</v>
      </c>
      <c r="R353" s="155"/>
      <c r="S353" s="156"/>
      <c r="T353" s="168"/>
    </row>
    <row r="354" spans="1:20" ht="12.75">
      <c r="A354" s="150"/>
      <c r="B354" s="151"/>
      <c r="C354" s="152"/>
      <c r="D354" s="152"/>
      <c r="E354" s="151"/>
      <c r="F354" s="145"/>
      <c r="G354" s="182" t="s">
        <v>111</v>
      </c>
      <c r="H354" s="154">
        <f>J354+L354+N354+P354</f>
        <v>2151.6</v>
      </c>
      <c r="I354" s="154">
        <f t="shared" si="110"/>
        <v>1119.2</v>
      </c>
      <c r="J354" s="154">
        <v>2151.6</v>
      </c>
      <c r="K354" s="154">
        <v>1119.2</v>
      </c>
      <c r="L354" s="154">
        <v>0</v>
      </c>
      <c r="M354" s="154">
        <v>0</v>
      </c>
      <c r="N354" s="154">
        <v>0</v>
      </c>
      <c r="O354" s="154">
        <v>0</v>
      </c>
      <c r="P354" s="154">
        <v>0</v>
      </c>
      <c r="Q354" s="154">
        <v>0</v>
      </c>
      <c r="R354" s="155"/>
      <c r="S354" s="156"/>
      <c r="T354" s="168"/>
    </row>
    <row r="355" spans="1:20" ht="12.75">
      <c r="A355" s="150"/>
      <c r="B355" s="151"/>
      <c r="C355" s="152"/>
      <c r="D355" s="152"/>
      <c r="E355" s="151"/>
      <c r="F355" s="145"/>
      <c r="G355" s="182" t="s">
        <v>112</v>
      </c>
      <c r="H355" s="154">
        <f>J355+L355+N355+P355</f>
        <v>2151.6</v>
      </c>
      <c r="I355" s="154">
        <f t="shared" si="110"/>
        <v>1119.2</v>
      </c>
      <c r="J355" s="154">
        <v>2151.6</v>
      </c>
      <c r="K355" s="154">
        <v>1119.2</v>
      </c>
      <c r="L355" s="154">
        <v>0</v>
      </c>
      <c r="M355" s="154">
        <v>0</v>
      </c>
      <c r="N355" s="154">
        <v>0</v>
      </c>
      <c r="O355" s="154">
        <v>0</v>
      </c>
      <c r="P355" s="154">
        <v>0</v>
      </c>
      <c r="Q355" s="154">
        <v>0</v>
      </c>
      <c r="R355" s="155"/>
      <c r="S355" s="156"/>
      <c r="T355" s="168"/>
    </row>
    <row r="356" spans="1:20" ht="12.75">
      <c r="A356" s="150"/>
      <c r="B356" s="151"/>
      <c r="C356" s="152"/>
      <c r="D356" s="152"/>
      <c r="E356" s="151"/>
      <c r="F356" s="145"/>
      <c r="G356" s="182" t="s">
        <v>113</v>
      </c>
      <c r="H356" s="154">
        <f>J356+L356+N356+P356</f>
        <v>2151.6</v>
      </c>
      <c r="I356" s="154">
        <f>K356+M356+O356+Q356</f>
        <v>1119.2</v>
      </c>
      <c r="J356" s="154">
        <v>2151.6</v>
      </c>
      <c r="K356" s="154">
        <v>1119.2</v>
      </c>
      <c r="L356" s="154">
        <v>0</v>
      </c>
      <c r="M356" s="154">
        <v>0</v>
      </c>
      <c r="N356" s="154">
        <v>0</v>
      </c>
      <c r="O356" s="154">
        <v>0</v>
      </c>
      <c r="P356" s="154">
        <v>0</v>
      </c>
      <c r="Q356" s="154">
        <v>0</v>
      </c>
      <c r="R356" s="155"/>
      <c r="S356" s="156"/>
      <c r="T356" s="168"/>
    </row>
    <row r="357" spans="1:20" ht="12.75">
      <c r="A357" s="150"/>
      <c r="B357" s="151"/>
      <c r="C357" s="152"/>
      <c r="D357" s="152"/>
      <c r="E357" s="151"/>
      <c r="F357" s="145"/>
      <c r="G357" s="153" t="s">
        <v>114</v>
      </c>
      <c r="H357" s="154">
        <f>J357+L357+N357+P357</f>
        <v>0</v>
      </c>
      <c r="I357" s="154">
        <f t="shared" si="110"/>
        <v>0</v>
      </c>
      <c r="J357" s="154">
        <v>0</v>
      </c>
      <c r="K357" s="154">
        <v>0</v>
      </c>
      <c r="L357" s="154">
        <v>0</v>
      </c>
      <c r="M357" s="154">
        <v>0</v>
      </c>
      <c r="N357" s="154">
        <v>0</v>
      </c>
      <c r="O357" s="154">
        <v>0</v>
      </c>
      <c r="P357" s="154">
        <v>0</v>
      </c>
      <c r="Q357" s="154">
        <v>0</v>
      </c>
      <c r="R357" s="155"/>
      <c r="S357" s="156"/>
      <c r="T357" s="168"/>
    </row>
    <row r="358" spans="1:20" ht="12.75">
      <c r="A358" s="157"/>
      <c r="B358" s="158"/>
      <c r="C358" s="159"/>
      <c r="D358" s="159"/>
      <c r="E358" s="158"/>
      <c r="F358" s="145"/>
      <c r="G358" s="182" t="s">
        <v>73</v>
      </c>
      <c r="H358" s="154">
        <f>J358+L358+N358+P358</f>
        <v>0</v>
      </c>
      <c r="I358" s="154">
        <f t="shared" si="110"/>
        <v>0</v>
      </c>
      <c r="J358" s="154">
        <v>0</v>
      </c>
      <c r="K358" s="154">
        <v>0</v>
      </c>
      <c r="L358" s="154">
        <v>0</v>
      </c>
      <c r="M358" s="154">
        <v>0</v>
      </c>
      <c r="N358" s="154">
        <v>0</v>
      </c>
      <c r="O358" s="154">
        <v>0</v>
      </c>
      <c r="P358" s="154">
        <v>0</v>
      </c>
      <c r="Q358" s="154">
        <v>0</v>
      </c>
      <c r="R358" s="160"/>
      <c r="S358" s="161"/>
      <c r="T358" s="168"/>
    </row>
    <row r="359" spans="1:20" ht="12.75" customHeight="1">
      <c r="A359" s="142">
        <v>27</v>
      </c>
      <c r="B359" s="143" t="s">
        <v>46</v>
      </c>
      <c r="C359" s="144"/>
      <c r="D359" s="144"/>
      <c r="E359" s="143" t="s">
        <v>52</v>
      </c>
      <c r="F359" s="145"/>
      <c r="G359" s="181" t="s">
        <v>10</v>
      </c>
      <c r="H359" s="147">
        <f aca="true" t="shared" si="111" ref="H359:Q359">SUM(H360:H370)</f>
        <v>5723.5</v>
      </c>
      <c r="I359" s="147">
        <f t="shared" si="111"/>
        <v>5723.5</v>
      </c>
      <c r="J359" s="147">
        <f t="shared" si="111"/>
        <v>1144.7</v>
      </c>
      <c r="K359" s="147">
        <f t="shared" si="111"/>
        <v>1144.7</v>
      </c>
      <c r="L359" s="147">
        <f t="shared" si="111"/>
        <v>0</v>
      </c>
      <c r="M359" s="147">
        <f t="shared" si="111"/>
        <v>0</v>
      </c>
      <c r="N359" s="147">
        <f t="shared" si="111"/>
        <v>4578.8</v>
      </c>
      <c r="O359" s="147">
        <f t="shared" si="111"/>
        <v>4578.8</v>
      </c>
      <c r="P359" s="147">
        <f t="shared" si="111"/>
        <v>0</v>
      </c>
      <c r="Q359" s="147">
        <f t="shared" si="111"/>
        <v>0</v>
      </c>
      <c r="R359" s="148" t="s">
        <v>37</v>
      </c>
      <c r="S359" s="149"/>
      <c r="T359" s="168"/>
    </row>
    <row r="360" spans="1:22" ht="25.5">
      <c r="A360" s="150"/>
      <c r="B360" s="151"/>
      <c r="C360" s="152"/>
      <c r="D360" s="152"/>
      <c r="E360" s="151"/>
      <c r="F360" s="145" t="s">
        <v>45</v>
      </c>
      <c r="G360" s="182" t="s">
        <v>14</v>
      </c>
      <c r="H360" s="154">
        <f aca="true" t="shared" si="112" ref="H360:I365">J360+L360+N360+P360</f>
        <v>3085.5</v>
      </c>
      <c r="I360" s="154">
        <f t="shared" si="112"/>
        <v>3085.5</v>
      </c>
      <c r="J360" s="154">
        <v>617.1</v>
      </c>
      <c r="K360" s="154">
        <v>617.1</v>
      </c>
      <c r="L360" s="154">
        <v>0</v>
      </c>
      <c r="M360" s="154">
        <v>0</v>
      </c>
      <c r="N360" s="154">
        <v>2468.4</v>
      </c>
      <c r="O360" s="154">
        <v>2468.4</v>
      </c>
      <c r="P360" s="154">
        <v>0</v>
      </c>
      <c r="Q360" s="154">
        <v>0</v>
      </c>
      <c r="R360" s="155"/>
      <c r="S360" s="156"/>
      <c r="T360" s="168"/>
      <c r="V360" s="3"/>
    </row>
    <row r="361" spans="1:20" ht="12.75">
      <c r="A361" s="150"/>
      <c r="B361" s="151"/>
      <c r="C361" s="152"/>
      <c r="D361" s="152"/>
      <c r="E361" s="151"/>
      <c r="F361" s="145"/>
      <c r="G361" s="182" t="s">
        <v>12</v>
      </c>
      <c r="H361" s="154">
        <f t="shared" si="112"/>
        <v>2638</v>
      </c>
      <c r="I361" s="154">
        <f t="shared" si="112"/>
        <v>2638</v>
      </c>
      <c r="J361" s="154">
        <v>527.6</v>
      </c>
      <c r="K361" s="154">
        <v>527.6</v>
      </c>
      <c r="L361" s="154">
        <v>0</v>
      </c>
      <c r="M361" s="154">
        <v>0</v>
      </c>
      <c r="N361" s="154">
        <v>2110.4</v>
      </c>
      <c r="O361" s="154">
        <v>2110.4</v>
      </c>
      <c r="P361" s="154">
        <v>0</v>
      </c>
      <c r="Q361" s="154">
        <v>0</v>
      </c>
      <c r="R361" s="155"/>
      <c r="S361" s="156"/>
      <c r="T361" s="168"/>
    </row>
    <row r="362" spans="1:20" ht="12.75">
      <c r="A362" s="150"/>
      <c r="B362" s="151"/>
      <c r="C362" s="152"/>
      <c r="D362" s="152"/>
      <c r="E362" s="151"/>
      <c r="F362" s="145"/>
      <c r="G362" s="182" t="s">
        <v>13</v>
      </c>
      <c r="H362" s="154">
        <f t="shared" si="112"/>
        <v>0</v>
      </c>
      <c r="I362" s="154">
        <f t="shared" si="112"/>
        <v>0</v>
      </c>
      <c r="J362" s="154">
        <v>0</v>
      </c>
      <c r="K362" s="154">
        <v>0</v>
      </c>
      <c r="L362" s="154">
        <v>0</v>
      </c>
      <c r="M362" s="154">
        <v>0</v>
      </c>
      <c r="N362" s="154">
        <v>0</v>
      </c>
      <c r="O362" s="154">
        <v>0</v>
      </c>
      <c r="P362" s="154">
        <v>0</v>
      </c>
      <c r="Q362" s="154">
        <v>0</v>
      </c>
      <c r="R362" s="155"/>
      <c r="S362" s="156"/>
      <c r="T362" s="168"/>
    </row>
    <row r="363" spans="1:20" ht="12.75">
      <c r="A363" s="150"/>
      <c r="B363" s="151"/>
      <c r="C363" s="152" t="s">
        <v>164</v>
      </c>
      <c r="D363" s="152" t="s">
        <v>165</v>
      </c>
      <c r="E363" s="151"/>
      <c r="F363" s="145"/>
      <c r="G363" s="182" t="s">
        <v>15</v>
      </c>
      <c r="H363" s="154">
        <f t="shared" si="112"/>
        <v>0</v>
      </c>
      <c r="I363" s="154">
        <f t="shared" si="112"/>
        <v>0</v>
      </c>
      <c r="J363" s="154">
        <v>0</v>
      </c>
      <c r="K363" s="154">
        <v>0</v>
      </c>
      <c r="L363" s="154">
        <v>0</v>
      </c>
      <c r="M363" s="154">
        <v>0</v>
      </c>
      <c r="N363" s="154">
        <v>0</v>
      </c>
      <c r="O363" s="154">
        <v>0</v>
      </c>
      <c r="P363" s="154">
        <v>0</v>
      </c>
      <c r="Q363" s="154">
        <v>0</v>
      </c>
      <c r="R363" s="155"/>
      <c r="S363" s="156"/>
      <c r="T363" s="168"/>
    </row>
    <row r="364" spans="1:20" ht="12.75">
      <c r="A364" s="150"/>
      <c r="B364" s="151"/>
      <c r="C364" s="152"/>
      <c r="D364" s="152"/>
      <c r="E364" s="151"/>
      <c r="F364" s="145"/>
      <c r="G364" s="182" t="s">
        <v>16</v>
      </c>
      <c r="H364" s="154">
        <f t="shared" si="112"/>
        <v>0</v>
      </c>
      <c r="I364" s="154">
        <f t="shared" si="112"/>
        <v>0</v>
      </c>
      <c r="J364" s="154">
        <v>0</v>
      </c>
      <c r="K364" s="154">
        <v>0</v>
      </c>
      <c r="L364" s="154">
        <v>0</v>
      </c>
      <c r="M364" s="154">
        <v>0</v>
      </c>
      <c r="N364" s="154">
        <v>0</v>
      </c>
      <c r="O364" s="154">
        <v>0</v>
      </c>
      <c r="P364" s="154">
        <v>0</v>
      </c>
      <c r="Q364" s="154">
        <v>0</v>
      </c>
      <c r="R364" s="155"/>
      <c r="S364" s="156"/>
      <c r="T364" s="168"/>
    </row>
    <row r="365" spans="1:20" ht="12.75">
      <c r="A365" s="150"/>
      <c r="B365" s="151"/>
      <c r="C365" s="152"/>
      <c r="D365" s="152"/>
      <c r="E365" s="151"/>
      <c r="F365" s="145"/>
      <c r="G365" s="153" t="s">
        <v>62</v>
      </c>
      <c r="H365" s="154">
        <f t="shared" si="112"/>
        <v>0</v>
      </c>
      <c r="I365" s="154">
        <v>0</v>
      </c>
      <c r="J365" s="154">
        <v>0</v>
      </c>
      <c r="K365" s="154">
        <v>0</v>
      </c>
      <c r="L365" s="154">
        <v>0</v>
      </c>
      <c r="M365" s="154">
        <v>0</v>
      </c>
      <c r="N365" s="154">
        <v>0</v>
      </c>
      <c r="O365" s="154">
        <v>0</v>
      </c>
      <c r="P365" s="154">
        <v>0</v>
      </c>
      <c r="Q365" s="154">
        <v>0</v>
      </c>
      <c r="R365" s="155"/>
      <c r="S365" s="156"/>
      <c r="T365" s="168"/>
    </row>
    <row r="366" spans="1:20" ht="12.75">
      <c r="A366" s="150"/>
      <c r="B366" s="151"/>
      <c r="C366" s="152"/>
      <c r="D366" s="152"/>
      <c r="E366" s="151"/>
      <c r="F366" s="145"/>
      <c r="G366" s="182" t="s">
        <v>111</v>
      </c>
      <c r="H366" s="154">
        <f>J366+L366+N366+P366</f>
        <v>0</v>
      </c>
      <c r="I366" s="154">
        <v>0</v>
      </c>
      <c r="J366" s="154">
        <v>0</v>
      </c>
      <c r="K366" s="154">
        <v>0</v>
      </c>
      <c r="L366" s="154">
        <v>0</v>
      </c>
      <c r="M366" s="154">
        <v>0</v>
      </c>
      <c r="N366" s="154">
        <v>0</v>
      </c>
      <c r="O366" s="154">
        <v>0</v>
      </c>
      <c r="P366" s="154">
        <v>0</v>
      </c>
      <c r="Q366" s="154">
        <v>0</v>
      </c>
      <c r="R366" s="155"/>
      <c r="S366" s="156"/>
      <c r="T366" s="168"/>
    </row>
    <row r="367" spans="1:20" ht="12.75">
      <c r="A367" s="150"/>
      <c r="B367" s="151"/>
      <c r="C367" s="152"/>
      <c r="D367" s="152"/>
      <c r="E367" s="151"/>
      <c r="F367" s="145"/>
      <c r="G367" s="182" t="s">
        <v>112</v>
      </c>
      <c r="H367" s="154">
        <f>J367+L367+N367+P367</f>
        <v>0</v>
      </c>
      <c r="I367" s="154">
        <v>0</v>
      </c>
      <c r="J367" s="154">
        <v>0</v>
      </c>
      <c r="K367" s="154">
        <v>0</v>
      </c>
      <c r="L367" s="154">
        <v>0</v>
      </c>
      <c r="M367" s="154">
        <v>0</v>
      </c>
      <c r="N367" s="154">
        <v>0</v>
      </c>
      <c r="O367" s="154">
        <v>0</v>
      </c>
      <c r="P367" s="154">
        <v>0</v>
      </c>
      <c r="Q367" s="154">
        <v>0</v>
      </c>
      <c r="R367" s="155"/>
      <c r="S367" s="156"/>
      <c r="T367" s="168"/>
    </row>
    <row r="368" spans="1:20" ht="12.75">
      <c r="A368" s="150"/>
      <c r="B368" s="151"/>
      <c r="C368" s="152"/>
      <c r="D368" s="152"/>
      <c r="E368" s="151"/>
      <c r="F368" s="145"/>
      <c r="G368" s="182" t="s">
        <v>113</v>
      </c>
      <c r="H368" s="154">
        <f>J368+L368+N368+P368</f>
        <v>0</v>
      </c>
      <c r="I368" s="154">
        <v>0</v>
      </c>
      <c r="J368" s="154">
        <v>0</v>
      </c>
      <c r="K368" s="154">
        <v>0</v>
      </c>
      <c r="L368" s="154">
        <v>0</v>
      </c>
      <c r="M368" s="154">
        <v>0</v>
      </c>
      <c r="N368" s="154">
        <v>0</v>
      </c>
      <c r="O368" s="154">
        <v>0</v>
      </c>
      <c r="P368" s="154">
        <v>0</v>
      </c>
      <c r="Q368" s="154">
        <v>0</v>
      </c>
      <c r="R368" s="155"/>
      <c r="S368" s="156"/>
      <c r="T368" s="168"/>
    </row>
    <row r="369" spans="1:20" ht="12.75">
      <c r="A369" s="150"/>
      <c r="B369" s="151"/>
      <c r="C369" s="152"/>
      <c r="D369" s="152"/>
      <c r="E369" s="151"/>
      <c r="F369" s="145"/>
      <c r="G369" s="182" t="s">
        <v>114</v>
      </c>
      <c r="H369" s="154">
        <f>J369+L369+N369+P369</f>
        <v>0</v>
      </c>
      <c r="I369" s="154">
        <v>0</v>
      </c>
      <c r="J369" s="154">
        <v>0</v>
      </c>
      <c r="K369" s="154">
        <v>0</v>
      </c>
      <c r="L369" s="154">
        <v>0</v>
      </c>
      <c r="M369" s="154">
        <v>0</v>
      </c>
      <c r="N369" s="154">
        <v>0</v>
      </c>
      <c r="O369" s="154">
        <v>0</v>
      </c>
      <c r="P369" s="154">
        <v>0</v>
      </c>
      <c r="Q369" s="154">
        <v>0</v>
      </c>
      <c r="R369" s="155"/>
      <c r="S369" s="156"/>
      <c r="T369" s="168"/>
    </row>
    <row r="370" spans="1:20" ht="68.25" customHeight="1">
      <c r="A370" s="157"/>
      <c r="B370" s="158"/>
      <c r="C370" s="159"/>
      <c r="D370" s="159"/>
      <c r="E370" s="158"/>
      <c r="F370" s="145"/>
      <c r="G370" s="183" t="s">
        <v>73</v>
      </c>
      <c r="H370" s="184">
        <f>J370+L370+N370+P370</f>
        <v>0</v>
      </c>
      <c r="I370" s="184">
        <v>0</v>
      </c>
      <c r="J370" s="184">
        <v>0</v>
      </c>
      <c r="K370" s="184">
        <v>0</v>
      </c>
      <c r="L370" s="184">
        <v>0</v>
      </c>
      <c r="M370" s="184">
        <v>0</v>
      </c>
      <c r="N370" s="184">
        <v>0</v>
      </c>
      <c r="O370" s="184">
        <v>0</v>
      </c>
      <c r="P370" s="184">
        <v>0</v>
      </c>
      <c r="Q370" s="184">
        <v>0</v>
      </c>
      <c r="R370" s="160"/>
      <c r="S370" s="161"/>
      <c r="T370" s="168"/>
    </row>
    <row r="371" spans="1:20" ht="12.75" customHeight="1">
      <c r="A371" s="85">
        <v>28</v>
      </c>
      <c r="B371" s="75" t="s">
        <v>49</v>
      </c>
      <c r="C371" s="46"/>
      <c r="D371" s="46"/>
      <c r="E371" s="75" t="s">
        <v>52</v>
      </c>
      <c r="F371" s="4"/>
      <c r="G371" s="31" t="s">
        <v>10</v>
      </c>
      <c r="H371" s="6">
        <f aca="true" t="shared" si="113" ref="H371:Q371">SUM(H372:H382)</f>
        <v>3122.1</v>
      </c>
      <c r="I371" s="6">
        <f t="shared" si="113"/>
        <v>3122.1</v>
      </c>
      <c r="J371" s="6">
        <f t="shared" si="113"/>
        <v>1561.1</v>
      </c>
      <c r="K371" s="6">
        <f t="shared" si="113"/>
        <v>1561.1</v>
      </c>
      <c r="L371" s="6">
        <f t="shared" si="113"/>
        <v>0</v>
      </c>
      <c r="M371" s="6">
        <f t="shared" si="113"/>
        <v>0</v>
      </c>
      <c r="N371" s="6">
        <f t="shared" si="113"/>
        <v>1561</v>
      </c>
      <c r="O371" s="6">
        <f t="shared" si="113"/>
        <v>1561</v>
      </c>
      <c r="P371" s="6">
        <f t="shared" si="113"/>
        <v>0</v>
      </c>
      <c r="Q371" s="6">
        <f t="shared" si="113"/>
        <v>0</v>
      </c>
      <c r="R371" s="79" t="s">
        <v>37</v>
      </c>
      <c r="S371" s="80"/>
      <c r="T371" s="7"/>
    </row>
    <row r="372" spans="1:20" ht="12.75">
      <c r="A372" s="86"/>
      <c r="B372" s="76"/>
      <c r="C372" s="47"/>
      <c r="D372" s="47"/>
      <c r="E372" s="76"/>
      <c r="F372" s="4"/>
      <c r="G372" s="32" t="s">
        <v>14</v>
      </c>
      <c r="H372" s="9">
        <f aca="true" t="shared" si="114" ref="H372:I376">J372+L372+N372+P372</f>
        <v>0</v>
      </c>
      <c r="I372" s="9">
        <f t="shared" si="114"/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81"/>
      <c r="S372" s="82"/>
      <c r="T372" s="7"/>
    </row>
    <row r="373" spans="1:20" ht="12.75">
      <c r="A373" s="86"/>
      <c r="B373" s="76"/>
      <c r="C373" s="47"/>
      <c r="D373" s="47"/>
      <c r="E373" s="76"/>
      <c r="F373" s="4"/>
      <c r="G373" s="32" t="s">
        <v>12</v>
      </c>
      <c r="H373" s="9">
        <f t="shared" si="114"/>
        <v>3122.1</v>
      </c>
      <c r="I373" s="9">
        <f t="shared" si="114"/>
        <v>3122.1</v>
      </c>
      <c r="J373" s="9">
        <v>1561.1</v>
      </c>
      <c r="K373" s="9">
        <v>1561.1</v>
      </c>
      <c r="L373" s="9">
        <v>0</v>
      </c>
      <c r="M373" s="9">
        <v>0</v>
      </c>
      <c r="N373" s="9">
        <v>1561</v>
      </c>
      <c r="O373" s="9">
        <v>1561</v>
      </c>
      <c r="P373" s="9">
        <v>0</v>
      </c>
      <c r="Q373" s="9">
        <v>0</v>
      </c>
      <c r="R373" s="81"/>
      <c r="S373" s="82"/>
      <c r="T373" s="7"/>
    </row>
    <row r="374" spans="1:20" ht="12.75">
      <c r="A374" s="86"/>
      <c r="B374" s="76"/>
      <c r="C374" s="47"/>
      <c r="D374" s="47"/>
      <c r="E374" s="76"/>
      <c r="F374" s="4"/>
      <c r="G374" s="32" t="s">
        <v>13</v>
      </c>
      <c r="H374" s="9">
        <f t="shared" si="114"/>
        <v>0</v>
      </c>
      <c r="I374" s="9">
        <f t="shared" si="114"/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81"/>
      <c r="S374" s="82"/>
      <c r="T374" s="7"/>
    </row>
    <row r="375" spans="1:20" ht="12.75">
      <c r="A375" s="86"/>
      <c r="B375" s="76"/>
      <c r="C375" s="47"/>
      <c r="D375" s="47"/>
      <c r="E375" s="76"/>
      <c r="F375" s="4"/>
      <c r="G375" s="32" t="s">
        <v>15</v>
      </c>
      <c r="H375" s="9">
        <f t="shared" si="114"/>
        <v>0</v>
      </c>
      <c r="I375" s="9">
        <f t="shared" si="114"/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81"/>
      <c r="S375" s="82"/>
      <c r="T375" s="7"/>
    </row>
    <row r="376" spans="1:23" ht="12.75">
      <c r="A376" s="86"/>
      <c r="B376" s="76"/>
      <c r="C376" s="47" t="s">
        <v>164</v>
      </c>
      <c r="D376" s="47" t="s">
        <v>165</v>
      </c>
      <c r="E376" s="76"/>
      <c r="F376" s="4"/>
      <c r="G376" s="32" t="s">
        <v>16</v>
      </c>
      <c r="H376" s="9">
        <f t="shared" si="114"/>
        <v>0</v>
      </c>
      <c r="I376" s="9">
        <f t="shared" si="114"/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81"/>
      <c r="S376" s="82"/>
      <c r="T376" s="7"/>
      <c r="W376" s="2" t="s">
        <v>118</v>
      </c>
    </row>
    <row r="377" spans="1:25" ht="12.75">
      <c r="A377" s="86"/>
      <c r="B377" s="76"/>
      <c r="C377" s="47"/>
      <c r="D377" s="47"/>
      <c r="E377" s="76"/>
      <c r="F377" s="4"/>
      <c r="G377" s="8" t="s">
        <v>62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81"/>
      <c r="S377" s="82"/>
      <c r="T377" s="7"/>
      <c r="W377" s="32" t="s">
        <v>14</v>
      </c>
      <c r="X377" s="3">
        <f aca="true" t="shared" si="115" ref="X377:X387">H311+H299+H287+H275+H263+H154+H130+H106+H58+H46</f>
        <v>49277.8</v>
      </c>
      <c r="Y377" s="3">
        <f aca="true" t="shared" si="116" ref="Y377:Y387">I311+I299+I287+I275+I263+I154+I130+I106+I58+I46</f>
        <v>29426.3</v>
      </c>
    </row>
    <row r="378" spans="1:25" ht="12.75">
      <c r="A378" s="86"/>
      <c r="B378" s="76"/>
      <c r="C378" s="47"/>
      <c r="D378" s="47"/>
      <c r="E378" s="76"/>
      <c r="F378" s="4"/>
      <c r="G378" s="32" t="s">
        <v>111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81"/>
      <c r="S378" s="82"/>
      <c r="T378" s="7"/>
      <c r="W378" s="32" t="s">
        <v>12</v>
      </c>
      <c r="X378" s="3">
        <f t="shared" si="115"/>
        <v>53063.7</v>
      </c>
      <c r="Y378" s="3">
        <f t="shared" si="116"/>
        <v>31141.999999999996</v>
      </c>
    </row>
    <row r="379" spans="1:25" ht="12.75">
      <c r="A379" s="86"/>
      <c r="B379" s="76"/>
      <c r="C379" s="47"/>
      <c r="D379" s="47"/>
      <c r="E379" s="76"/>
      <c r="F379" s="4"/>
      <c r="G379" s="32" t="s">
        <v>112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81"/>
      <c r="S379" s="82"/>
      <c r="T379" s="7"/>
      <c r="W379" s="32" t="s">
        <v>13</v>
      </c>
      <c r="X379" s="3">
        <f t="shared" si="115"/>
        <v>57034.9</v>
      </c>
      <c r="Y379" s="3">
        <f t="shared" si="116"/>
        <v>25933.399999999998</v>
      </c>
    </row>
    <row r="380" spans="1:25" ht="12.75">
      <c r="A380" s="86"/>
      <c r="B380" s="76"/>
      <c r="C380" s="47"/>
      <c r="D380" s="47"/>
      <c r="E380" s="76"/>
      <c r="F380" s="4"/>
      <c r="G380" s="32" t="s">
        <v>113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81"/>
      <c r="S380" s="82"/>
      <c r="T380" s="7"/>
      <c r="W380" s="32" t="s">
        <v>15</v>
      </c>
      <c r="X380" s="3">
        <f t="shared" si="115"/>
        <v>71557.7</v>
      </c>
      <c r="Y380" s="3">
        <f t="shared" si="116"/>
        <v>39708.899999999994</v>
      </c>
    </row>
    <row r="381" spans="1:25" ht="12.75">
      <c r="A381" s="86"/>
      <c r="B381" s="76"/>
      <c r="C381" s="47"/>
      <c r="D381" s="47"/>
      <c r="E381" s="76"/>
      <c r="F381" s="4"/>
      <c r="G381" s="8" t="s">
        <v>114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81"/>
      <c r="S381" s="82"/>
      <c r="T381" s="7"/>
      <c r="W381" s="32" t="s">
        <v>16</v>
      </c>
      <c r="X381" s="3">
        <f t="shared" si="115"/>
        <v>70331.80000000002</v>
      </c>
      <c r="Y381" s="3">
        <f t="shared" si="116"/>
        <v>33784.3</v>
      </c>
    </row>
    <row r="382" spans="1:25" ht="12.75">
      <c r="A382" s="87"/>
      <c r="B382" s="77"/>
      <c r="C382" s="48"/>
      <c r="D382" s="48"/>
      <c r="E382" s="77"/>
      <c r="F382" s="4"/>
      <c r="G382" s="32" t="s">
        <v>73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83"/>
      <c r="S382" s="84"/>
      <c r="T382" s="7"/>
      <c r="W382" s="8" t="s">
        <v>62</v>
      </c>
      <c r="X382" s="3">
        <f t="shared" si="115"/>
        <v>86822.90000000001</v>
      </c>
      <c r="Y382" s="3">
        <f t="shared" si="116"/>
        <v>29649.25993</v>
      </c>
    </row>
    <row r="383" spans="1:25" ht="12.75" customHeight="1">
      <c r="A383" s="85">
        <v>29</v>
      </c>
      <c r="B383" s="75" t="s">
        <v>55</v>
      </c>
      <c r="C383" s="46"/>
      <c r="D383" s="46"/>
      <c r="E383" s="75" t="s">
        <v>61</v>
      </c>
      <c r="F383" s="4"/>
      <c r="G383" s="31" t="s">
        <v>10</v>
      </c>
      <c r="H383" s="6">
        <f aca="true" t="shared" si="117" ref="H383:Q383">SUM(H384:H394)</f>
        <v>1533.2</v>
      </c>
      <c r="I383" s="6">
        <f t="shared" si="117"/>
        <v>1533.2</v>
      </c>
      <c r="J383" s="6">
        <f t="shared" si="117"/>
        <v>383.20000000000005</v>
      </c>
      <c r="K383" s="6">
        <f t="shared" si="117"/>
        <v>383.20000000000005</v>
      </c>
      <c r="L383" s="6">
        <f t="shared" si="117"/>
        <v>0</v>
      </c>
      <c r="M383" s="6">
        <f t="shared" si="117"/>
        <v>0</v>
      </c>
      <c r="N383" s="6">
        <f t="shared" si="117"/>
        <v>1150</v>
      </c>
      <c r="O383" s="6">
        <f t="shared" si="117"/>
        <v>1150</v>
      </c>
      <c r="P383" s="6">
        <f t="shared" si="117"/>
        <v>0</v>
      </c>
      <c r="Q383" s="6">
        <f t="shared" si="117"/>
        <v>0</v>
      </c>
      <c r="R383" s="79" t="s">
        <v>37</v>
      </c>
      <c r="S383" s="80"/>
      <c r="T383" s="7"/>
      <c r="W383" s="32" t="s">
        <v>111</v>
      </c>
      <c r="X383" s="3">
        <f t="shared" si="115"/>
        <v>85665.20000000001</v>
      </c>
      <c r="Y383" s="3">
        <f t="shared" si="116"/>
        <v>33283.2</v>
      </c>
    </row>
    <row r="384" spans="1:25" ht="12.75">
      <c r="A384" s="86"/>
      <c r="B384" s="76"/>
      <c r="C384" s="47"/>
      <c r="D384" s="47"/>
      <c r="E384" s="76"/>
      <c r="F384" s="4"/>
      <c r="G384" s="32" t="s">
        <v>14</v>
      </c>
      <c r="H384" s="9">
        <f>J384+L384+N384+P384</f>
        <v>0</v>
      </c>
      <c r="I384" s="9">
        <f>K384+M384+O384+Q384</f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81"/>
      <c r="S384" s="82"/>
      <c r="T384" s="7"/>
      <c r="W384" s="32" t="s">
        <v>112</v>
      </c>
      <c r="X384" s="3">
        <f t="shared" si="115"/>
        <v>85665.60000000002</v>
      </c>
      <c r="Y384" s="3">
        <f t="shared" si="116"/>
        <v>30283.6</v>
      </c>
    </row>
    <row r="385" spans="1:25" ht="12.75">
      <c r="A385" s="86"/>
      <c r="B385" s="76"/>
      <c r="C385" s="47"/>
      <c r="D385" s="47"/>
      <c r="E385" s="76"/>
      <c r="F385" s="4"/>
      <c r="G385" s="32" t="s">
        <v>12</v>
      </c>
      <c r="H385" s="9">
        <v>0</v>
      </c>
      <c r="I385" s="9">
        <f>K385+M385+O385+Q385</f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81"/>
      <c r="S385" s="82"/>
      <c r="T385" s="7"/>
      <c r="W385" s="32" t="s">
        <v>113</v>
      </c>
      <c r="X385" s="3">
        <f t="shared" si="115"/>
        <v>85081.70000000001</v>
      </c>
      <c r="Y385" s="3">
        <f t="shared" si="116"/>
        <v>30283.6</v>
      </c>
    </row>
    <row r="386" spans="1:25" ht="12.75">
      <c r="A386" s="86"/>
      <c r="B386" s="76"/>
      <c r="C386" s="47"/>
      <c r="D386" s="47"/>
      <c r="E386" s="76"/>
      <c r="F386" s="4"/>
      <c r="G386" s="32" t="s">
        <v>13</v>
      </c>
      <c r="H386" s="9">
        <f>J386+N386</f>
        <v>1533.2</v>
      </c>
      <c r="I386" s="9">
        <f>K386+O386</f>
        <v>1533.2</v>
      </c>
      <c r="J386" s="9">
        <f>K386</f>
        <v>383.20000000000005</v>
      </c>
      <c r="K386" s="9">
        <f>1500+10.8-1127.6</f>
        <v>383.20000000000005</v>
      </c>
      <c r="L386" s="9">
        <v>0</v>
      </c>
      <c r="M386" s="9">
        <v>0</v>
      </c>
      <c r="N386" s="9">
        <f>1800-650</f>
        <v>1150</v>
      </c>
      <c r="O386" s="9">
        <f>1800-650</f>
        <v>1150</v>
      </c>
      <c r="P386" s="9">
        <v>0</v>
      </c>
      <c r="Q386" s="9">
        <v>0</v>
      </c>
      <c r="R386" s="81"/>
      <c r="S386" s="82"/>
      <c r="T386" s="7"/>
      <c r="W386" s="8" t="s">
        <v>114</v>
      </c>
      <c r="X386" s="3">
        <f t="shared" si="115"/>
        <v>288.5</v>
      </c>
      <c r="Y386" s="3">
        <f t="shared" si="116"/>
        <v>0</v>
      </c>
    </row>
    <row r="387" spans="1:25" ht="12.75">
      <c r="A387" s="86"/>
      <c r="B387" s="76"/>
      <c r="C387" s="47"/>
      <c r="D387" s="47"/>
      <c r="E387" s="76"/>
      <c r="F387" s="4"/>
      <c r="G387" s="32" t="s">
        <v>15</v>
      </c>
      <c r="H387" s="9">
        <f>J387+L387+N387+P387</f>
        <v>0</v>
      </c>
      <c r="I387" s="9">
        <f>K387+M387+O387+Q387</f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81"/>
      <c r="S387" s="82"/>
      <c r="T387" s="7"/>
      <c r="W387" s="32" t="s">
        <v>73</v>
      </c>
      <c r="X387" s="3">
        <f t="shared" si="115"/>
        <v>288.5</v>
      </c>
      <c r="Y387" s="3">
        <f t="shared" si="116"/>
        <v>0</v>
      </c>
    </row>
    <row r="388" spans="1:20" ht="12.75">
      <c r="A388" s="86"/>
      <c r="B388" s="76"/>
      <c r="C388" s="47"/>
      <c r="D388" s="47"/>
      <c r="E388" s="76"/>
      <c r="F388" s="4"/>
      <c r="G388" s="32" t="s">
        <v>16</v>
      </c>
      <c r="H388" s="9">
        <f>J388+L388+N388+P388</f>
        <v>0</v>
      </c>
      <c r="I388" s="9">
        <f>K388+M388+O388+Q388</f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81"/>
      <c r="S388" s="82"/>
      <c r="T388" s="7"/>
    </row>
    <row r="389" spans="1:20" ht="12.75">
      <c r="A389" s="86"/>
      <c r="B389" s="76"/>
      <c r="C389" s="47" t="s">
        <v>164</v>
      </c>
      <c r="D389" s="47" t="s">
        <v>165</v>
      </c>
      <c r="E389" s="76"/>
      <c r="F389" s="4"/>
      <c r="G389" s="8" t="s">
        <v>62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81"/>
      <c r="S389" s="82"/>
      <c r="T389" s="7"/>
    </row>
    <row r="390" spans="1:20" ht="12.75">
      <c r="A390" s="86"/>
      <c r="B390" s="76"/>
      <c r="C390" s="47"/>
      <c r="D390" s="47"/>
      <c r="E390" s="76"/>
      <c r="F390" s="4"/>
      <c r="G390" s="32" t="s">
        <v>111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81"/>
      <c r="S390" s="82"/>
      <c r="T390" s="7"/>
    </row>
    <row r="391" spans="1:20" ht="12.75">
      <c r="A391" s="86"/>
      <c r="B391" s="76"/>
      <c r="C391" s="47"/>
      <c r="D391" s="47"/>
      <c r="E391" s="76"/>
      <c r="F391" s="4"/>
      <c r="G391" s="32" t="s">
        <v>112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81"/>
      <c r="S391" s="82"/>
      <c r="T391" s="7"/>
    </row>
    <row r="392" spans="1:20" ht="12.75">
      <c r="A392" s="86"/>
      <c r="B392" s="76"/>
      <c r="C392" s="47"/>
      <c r="D392" s="47"/>
      <c r="E392" s="76"/>
      <c r="F392" s="4"/>
      <c r="G392" s="32" t="s">
        <v>113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81"/>
      <c r="S392" s="82"/>
      <c r="T392" s="7"/>
    </row>
    <row r="393" spans="1:20" ht="12.75">
      <c r="A393" s="86"/>
      <c r="B393" s="76"/>
      <c r="C393" s="47"/>
      <c r="D393" s="47"/>
      <c r="E393" s="76"/>
      <c r="F393" s="4"/>
      <c r="G393" s="32" t="s">
        <v>114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81"/>
      <c r="S393" s="82"/>
      <c r="T393" s="7"/>
    </row>
    <row r="394" spans="1:20" ht="12.75">
      <c r="A394" s="87"/>
      <c r="B394" s="77"/>
      <c r="C394" s="48"/>
      <c r="D394" s="48"/>
      <c r="E394" s="77"/>
      <c r="F394" s="4"/>
      <c r="G394" s="8" t="s">
        <v>73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83"/>
      <c r="S394" s="84"/>
      <c r="T394" s="7"/>
    </row>
    <row r="395" spans="1:20" ht="12.75" customHeight="1">
      <c r="A395" s="85">
        <v>30</v>
      </c>
      <c r="B395" s="75" t="s">
        <v>56</v>
      </c>
      <c r="C395" s="46"/>
      <c r="D395" s="46"/>
      <c r="E395" s="75" t="s">
        <v>61</v>
      </c>
      <c r="F395" s="4"/>
      <c r="G395" s="31" t="s">
        <v>10</v>
      </c>
      <c r="H395" s="6">
        <f aca="true" t="shared" si="118" ref="H395:Q395">SUM(H396:H406)</f>
        <v>3768.2999999999997</v>
      </c>
      <c r="I395" s="6">
        <f t="shared" si="118"/>
        <v>3768.2999999999997</v>
      </c>
      <c r="J395" s="6">
        <f t="shared" si="118"/>
        <v>1518.2999999999997</v>
      </c>
      <c r="K395" s="6">
        <f t="shared" si="118"/>
        <v>1518.2999999999997</v>
      </c>
      <c r="L395" s="6">
        <f t="shared" si="118"/>
        <v>0</v>
      </c>
      <c r="M395" s="6">
        <f t="shared" si="118"/>
        <v>0</v>
      </c>
      <c r="N395" s="6">
        <f t="shared" si="118"/>
        <v>2250</v>
      </c>
      <c r="O395" s="6">
        <f t="shared" si="118"/>
        <v>2250</v>
      </c>
      <c r="P395" s="6">
        <f t="shared" si="118"/>
        <v>0</v>
      </c>
      <c r="Q395" s="6">
        <f t="shared" si="118"/>
        <v>0</v>
      </c>
      <c r="R395" s="79" t="s">
        <v>37</v>
      </c>
      <c r="S395" s="80"/>
      <c r="T395" s="7"/>
    </row>
    <row r="396" spans="1:20" ht="12.75">
      <c r="A396" s="86"/>
      <c r="B396" s="76"/>
      <c r="C396" s="47"/>
      <c r="D396" s="47"/>
      <c r="E396" s="76"/>
      <c r="F396" s="4"/>
      <c r="G396" s="32" t="s">
        <v>14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81"/>
      <c r="S396" s="82"/>
      <c r="T396" s="7"/>
    </row>
    <row r="397" spans="1:20" ht="12.75">
      <c r="A397" s="86"/>
      <c r="B397" s="76"/>
      <c r="C397" s="47"/>
      <c r="D397" s="47"/>
      <c r="E397" s="76"/>
      <c r="F397" s="4"/>
      <c r="G397" s="32" t="s">
        <v>12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81"/>
      <c r="S397" s="82"/>
      <c r="T397" s="7"/>
    </row>
    <row r="398" spans="1:20" ht="12.75">
      <c r="A398" s="86"/>
      <c r="B398" s="76"/>
      <c r="C398" s="47"/>
      <c r="D398" s="47"/>
      <c r="E398" s="76"/>
      <c r="F398" s="4"/>
      <c r="G398" s="32" t="s">
        <v>13</v>
      </c>
      <c r="H398" s="9">
        <f>J398+N398</f>
        <v>3768.2999999999997</v>
      </c>
      <c r="I398" s="9">
        <f>K398+O398</f>
        <v>3768.2999999999997</v>
      </c>
      <c r="J398" s="9">
        <f>K398</f>
        <v>1518.2999999999997</v>
      </c>
      <c r="K398" s="9">
        <f>2250+12.2+6.1-750</f>
        <v>1518.2999999999997</v>
      </c>
      <c r="L398" s="9">
        <v>0</v>
      </c>
      <c r="M398" s="9">
        <v>0</v>
      </c>
      <c r="N398" s="9">
        <f>3200-950</f>
        <v>2250</v>
      </c>
      <c r="O398" s="9">
        <f>3200-950</f>
        <v>2250</v>
      </c>
      <c r="P398" s="9">
        <v>0</v>
      </c>
      <c r="Q398" s="9">
        <v>0</v>
      </c>
      <c r="R398" s="81"/>
      <c r="S398" s="82"/>
      <c r="T398" s="7"/>
    </row>
    <row r="399" spans="1:20" ht="12.75">
      <c r="A399" s="86"/>
      <c r="B399" s="76"/>
      <c r="C399" s="47"/>
      <c r="D399" s="47"/>
      <c r="E399" s="76"/>
      <c r="F399" s="4"/>
      <c r="G399" s="32" t="s">
        <v>15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81"/>
      <c r="S399" s="82"/>
      <c r="T399" s="7"/>
    </row>
    <row r="400" spans="1:20" ht="12.75">
      <c r="A400" s="86"/>
      <c r="B400" s="76"/>
      <c r="C400" s="47" t="s">
        <v>164</v>
      </c>
      <c r="D400" s="47" t="s">
        <v>165</v>
      </c>
      <c r="E400" s="76"/>
      <c r="F400" s="4"/>
      <c r="G400" s="32" t="s">
        <v>16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81"/>
      <c r="S400" s="82"/>
      <c r="T400" s="7"/>
    </row>
    <row r="401" spans="1:20" ht="12.75">
      <c r="A401" s="86"/>
      <c r="B401" s="76"/>
      <c r="C401" s="47"/>
      <c r="D401" s="47"/>
      <c r="E401" s="76"/>
      <c r="F401" s="4"/>
      <c r="G401" s="8" t="s">
        <v>62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81"/>
      <c r="S401" s="82"/>
      <c r="T401" s="7"/>
    </row>
    <row r="402" spans="1:20" ht="12.75">
      <c r="A402" s="86"/>
      <c r="B402" s="76"/>
      <c r="C402" s="47"/>
      <c r="D402" s="47"/>
      <c r="E402" s="76"/>
      <c r="F402" s="4"/>
      <c r="G402" s="32" t="s">
        <v>111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81"/>
      <c r="S402" s="82"/>
      <c r="T402" s="7"/>
    </row>
    <row r="403" spans="1:20" ht="12.75">
      <c r="A403" s="86"/>
      <c r="B403" s="76"/>
      <c r="C403" s="47"/>
      <c r="D403" s="47"/>
      <c r="E403" s="76"/>
      <c r="F403" s="4"/>
      <c r="G403" s="32" t="s">
        <v>112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81"/>
      <c r="S403" s="82"/>
      <c r="T403" s="7"/>
    </row>
    <row r="404" spans="1:20" ht="12.75">
      <c r="A404" s="86"/>
      <c r="B404" s="76"/>
      <c r="C404" s="47"/>
      <c r="D404" s="47"/>
      <c r="E404" s="76"/>
      <c r="F404" s="4"/>
      <c r="G404" s="32" t="s">
        <v>113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81"/>
      <c r="S404" s="82"/>
      <c r="T404" s="7"/>
    </row>
    <row r="405" spans="1:20" ht="12.75">
      <c r="A405" s="86"/>
      <c r="B405" s="76"/>
      <c r="C405" s="47"/>
      <c r="D405" s="47"/>
      <c r="E405" s="76"/>
      <c r="F405" s="4"/>
      <c r="G405" s="32" t="s">
        <v>114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81"/>
      <c r="S405" s="82"/>
      <c r="T405" s="7"/>
    </row>
    <row r="406" spans="1:20" ht="12.75">
      <c r="A406" s="87"/>
      <c r="B406" s="77"/>
      <c r="C406" s="48"/>
      <c r="D406" s="48"/>
      <c r="E406" s="77"/>
      <c r="F406" s="4"/>
      <c r="G406" s="8" t="s">
        <v>73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83"/>
      <c r="S406" s="84"/>
      <c r="T406" s="7"/>
    </row>
    <row r="407" spans="1:20" ht="12.75" customHeight="1">
      <c r="A407" s="85">
        <v>31</v>
      </c>
      <c r="B407" s="75" t="s">
        <v>72</v>
      </c>
      <c r="C407" s="46"/>
      <c r="D407" s="46"/>
      <c r="E407" s="75" t="s">
        <v>52</v>
      </c>
      <c r="F407" s="4"/>
      <c r="G407" s="31" t="s">
        <v>10</v>
      </c>
      <c r="H407" s="6">
        <f aca="true" t="shared" si="119" ref="H407:Q407">SUM(H408:H418)</f>
        <v>2326.8</v>
      </c>
      <c r="I407" s="6">
        <f t="shared" si="119"/>
        <v>1256.6000000000001</v>
      </c>
      <c r="J407" s="6">
        <f t="shared" si="119"/>
        <v>2326.8</v>
      </c>
      <c r="K407" s="6">
        <f t="shared" si="119"/>
        <v>1256.6000000000001</v>
      </c>
      <c r="L407" s="6">
        <f t="shared" si="119"/>
        <v>0</v>
      </c>
      <c r="M407" s="6">
        <f t="shared" si="119"/>
        <v>0</v>
      </c>
      <c r="N407" s="6">
        <f t="shared" si="119"/>
        <v>0</v>
      </c>
      <c r="O407" s="6">
        <f t="shared" si="119"/>
        <v>0</v>
      </c>
      <c r="P407" s="6">
        <f t="shared" si="119"/>
        <v>0</v>
      </c>
      <c r="Q407" s="6">
        <f t="shared" si="119"/>
        <v>0</v>
      </c>
      <c r="R407" s="79" t="s">
        <v>37</v>
      </c>
      <c r="S407" s="80"/>
      <c r="T407" s="7"/>
    </row>
    <row r="408" spans="1:20" ht="12.75">
      <c r="A408" s="86"/>
      <c r="B408" s="76"/>
      <c r="C408" s="47"/>
      <c r="D408" s="47"/>
      <c r="E408" s="76"/>
      <c r="F408" s="4"/>
      <c r="G408" s="32" t="s">
        <v>14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81"/>
      <c r="S408" s="82"/>
      <c r="T408" s="7"/>
    </row>
    <row r="409" spans="1:20" ht="12.75">
      <c r="A409" s="86"/>
      <c r="B409" s="76"/>
      <c r="C409" s="47"/>
      <c r="D409" s="47"/>
      <c r="E409" s="76"/>
      <c r="F409" s="4"/>
      <c r="G409" s="32" t="s">
        <v>12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81"/>
      <c r="S409" s="82"/>
      <c r="T409" s="7"/>
    </row>
    <row r="410" spans="1:20" ht="12.75">
      <c r="A410" s="86"/>
      <c r="B410" s="76"/>
      <c r="C410" s="47"/>
      <c r="D410" s="47"/>
      <c r="E410" s="76"/>
      <c r="F410" s="4"/>
      <c r="G410" s="32" t="s">
        <v>13</v>
      </c>
      <c r="H410" s="9">
        <v>700</v>
      </c>
      <c r="I410" s="9">
        <v>0</v>
      </c>
      <c r="J410" s="9">
        <v>700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81"/>
      <c r="S410" s="82"/>
      <c r="T410" s="7"/>
    </row>
    <row r="411" spans="1:20" ht="12.75">
      <c r="A411" s="86"/>
      <c r="B411" s="76"/>
      <c r="C411" s="47"/>
      <c r="D411" s="47"/>
      <c r="E411" s="76"/>
      <c r="F411" s="4"/>
      <c r="G411" s="32" t="s">
        <v>15</v>
      </c>
      <c r="H411" s="9">
        <f>J411</f>
        <v>1626.8</v>
      </c>
      <c r="I411" s="9">
        <f>K411</f>
        <v>1256.6000000000001</v>
      </c>
      <c r="J411" s="9">
        <v>1626.8</v>
      </c>
      <c r="K411" s="9">
        <f>340.4+1286.4-370.2</f>
        <v>1256.6000000000001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81"/>
      <c r="S411" s="82"/>
      <c r="T411" s="7"/>
    </row>
    <row r="412" spans="1:20" ht="12.75">
      <c r="A412" s="86"/>
      <c r="B412" s="76"/>
      <c r="C412" s="47"/>
      <c r="D412" s="47"/>
      <c r="E412" s="76"/>
      <c r="F412" s="4"/>
      <c r="G412" s="32" t="s">
        <v>16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81"/>
      <c r="S412" s="82"/>
      <c r="T412" s="7"/>
    </row>
    <row r="413" spans="1:20" ht="12.75">
      <c r="A413" s="86"/>
      <c r="B413" s="76"/>
      <c r="C413" s="47" t="s">
        <v>164</v>
      </c>
      <c r="D413" s="47" t="s">
        <v>165</v>
      </c>
      <c r="E413" s="76"/>
      <c r="F413" s="4"/>
      <c r="G413" s="8" t="s">
        <v>62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81"/>
      <c r="S413" s="82"/>
      <c r="T413" s="7"/>
    </row>
    <row r="414" spans="1:20" ht="12.75">
      <c r="A414" s="86"/>
      <c r="B414" s="76"/>
      <c r="C414" s="47"/>
      <c r="D414" s="47"/>
      <c r="E414" s="76"/>
      <c r="F414" s="8"/>
      <c r="G414" s="32" t="s">
        <v>111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81"/>
      <c r="S414" s="82"/>
      <c r="T414" s="7"/>
    </row>
    <row r="415" spans="1:20" ht="12.75">
      <c r="A415" s="86"/>
      <c r="B415" s="76"/>
      <c r="C415" s="47"/>
      <c r="D415" s="47"/>
      <c r="E415" s="76"/>
      <c r="F415" s="8"/>
      <c r="G415" s="32" t="s">
        <v>112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81"/>
      <c r="S415" s="82"/>
      <c r="T415" s="7"/>
    </row>
    <row r="416" spans="1:20" ht="12.75">
      <c r="A416" s="86"/>
      <c r="B416" s="76"/>
      <c r="C416" s="47"/>
      <c r="D416" s="47"/>
      <c r="E416" s="76"/>
      <c r="F416" s="8"/>
      <c r="G416" s="32" t="s">
        <v>113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81"/>
      <c r="S416" s="82"/>
      <c r="T416" s="7"/>
    </row>
    <row r="417" spans="1:20" ht="12.75">
      <c r="A417" s="86"/>
      <c r="B417" s="76"/>
      <c r="C417" s="47"/>
      <c r="D417" s="47"/>
      <c r="E417" s="76"/>
      <c r="F417" s="8"/>
      <c r="G417" s="8" t="s">
        <v>114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81"/>
      <c r="S417" s="82"/>
      <c r="T417" s="7"/>
    </row>
    <row r="418" spans="1:20" ht="12.75">
      <c r="A418" s="87"/>
      <c r="B418" s="77"/>
      <c r="C418" s="48"/>
      <c r="D418" s="48"/>
      <c r="E418" s="77"/>
      <c r="F418" s="8"/>
      <c r="G418" s="32" t="s">
        <v>73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83"/>
      <c r="S418" s="84"/>
      <c r="T418" s="7"/>
    </row>
    <row r="419" spans="1:20" ht="12.75" customHeight="1">
      <c r="A419" s="85">
        <v>32</v>
      </c>
      <c r="B419" s="75" t="s">
        <v>57</v>
      </c>
      <c r="C419" s="46"/>
      <c r="D419" s="46"/>
      <c r="E419" s="33"/>
      <c r="F419" s="8"/>
      <c r="G419" s="31" t="s">
        <v>10</v>
      </c>
      <c r="H419" s="6">
        <f aca="true" t="shared" si="120" ref="H419:Q419">SUM(H420:H430)</f>
        <v>1626</v>
      </c>
      <c r="I419" s="6">
        <f t="shared" si="120"/>
        <v>553</v>
      </c>
      <c r="J419" s="6">
        <f t="shared" si="120"/>
        <v>1103</v>
      </c>
      <c r="K419" s="6">
        <f t="shared" si="120"/>
        <v>553</v>
      </c>
      <c r="L419" s="6">
        <f t="shared" si="120"/>
        <v>0</v>
      </c>
      <c r="M419" s="6">
        <f t="shared" si="120"/>
        <v>0</v>
      </c>
      <c r="N419" s="6">
        <f t="shared" si="120"/>
        <v>523</v>
      </c>
      <c r="O419" s="6">
        <f t="shared" si="120"/>
        <v>0</v>
      </c>
      <c r="P419" s="6">
        <f t="shared" si="120"/>
        <v>0</v>
      </c>
      <c r="Q419" s="6">
        <f t="shared" si="120"/>
        <v>0</v>
      </c>
      <c r="R419" s="79" t="s">
        <v>37</v>
      </c>
      <c r="S419" s="80"/>
      <c r="T419" s="7"/>
    </row>
    <row r="420" spans="1:20" ht="12.75">
      <c r="A420" s="86"/>
      <c r="B420" s="76"/>
      <c r="C420" s="47"/>
      <c r="D420" s="47"/>
      <c r="E420" s="27"/>
      <c r="F420" s="8"/>
      <c r="G420" s="32" t="s">
        <v>14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81"/>
      <c r="S420" s="82"/>
      <c r="T420" s="7"/>
    </row>
    <row r="421" spans="1:20" ht="12.75">
      <c r="A421" s="86"/>
      <c r="B421" s="76"/>
      <c r="C421" s="47"/>
      <c r="D421" s="47"/>
      <c r="E421" s="27"/>
      <c r="F421" s="8"/>
      <c r="G421" s="32" t="s">
        <v>12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81"/>
      <c r="S421" s="82"/>
      <c r="T421" s="7"/>
    </row>
    <row r="422" spans="1:20" ht="12.75">
      <c r="A422" s="86"/>
      <c r="B422" s="76"/>
      <c r="C422" s="47"/>
      <c r="D422" s="47"/>
      <c r="E422" s="27" t="s">
        <v>52</v>
      </c>
      <c r="F422" s="8"/>
      <c r="G422" s="32" t="s">
        <v>13</v>
      </c>
      <c r="H422" s="9">
        <v>550</v>
      </c>
      <c r="I422" s="9">
        <v>0</v>
      </c>
      <c r="J422" s="9">
        <v>550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81"/>
      <c r="S422" s="82"/>
      <c r="T422" s="7"/>
    </row>
    <row r="423" spans="1:20" ht="12.75">
      <c r="A423" s="86"/>
      <c r="B423" s="76"/>
      <c r="C423" s="47" t="s">
        <v>164</v>
      </c>
      <c r="D423" s="47" t="s">
        <v>165</v>
      </c>
      <c r="E423" s="27" t="s">
        <v>52</v>
      </c>
      <c r="F423" s="8"/>
      <c r="G423" s="32" t="s">
        <v>15</v>
      </c>
      <c r="H423" s="9">
        <f>J423+N423</f>
        <v>1076</v>
      </c>
      <c r="I423" s="9">
        <f>K423+O423</f>
        <v>553</v>
      </c>
      <c r="J423" s="9">
        <v>553</v>
      </c>
      <c r="K423" s="9">
        <f>523+30</f>
        <v>553</v>
      </c>
      <c r="L423" s="9">
        <v>0</v>
      </c>
      <c r="M423" s="9">
        <v>0</v>
      </c>
      <c r="N423" s="9">
        <v>523</v>
      </c>
      <c r="O423" s="9">
        <v>0</v>
      </c>
      <c r="P423" s="9">
        <v>0</v>
      </c>
      <c r="Q423" s="9">
        <v>0</v>
      </c>
      <c r="R423" s="81"/>
      <c r="S423" s="82"/>
      <c r="T423" s="7"/>
    </row>
    <row r="424" spans="1:20" ht="12.75">
      <c r="A424" s="86"/>
      <c r="B424" s="76"/>
      <c r="C424" s="47"/>
      <c r="D424" s="47"/>
      <c r="E424" s="27"/>
      <c r="F424" s="8"/>
      <c r="G424" s="32" t="s">
        <v>16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81"/>
      <c r="S424" s="82"/>
      <c r="T424" s="7"/>
    </row>
    <row r="425" spans="1:20" ht="12.75">
      <c r="A425" s="86"/>
      <c r="B425" s="76"/>
      <c r="C425" s="47"/>
      <c r="D425" s="47"/>
      <c r="E425" s="27"/>
      <c r="F425" s="8"/>
      <c r="G425" s="8" t="s">
        <v>62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81"/>
      <c r="S425" s="82"/>
      <c r="T425" s="7"/>
    </row>
    <row r="426" spans="1:20" ht="12.75">
      <c r="A426" s="86"/>
      <c r="B426" s="76"/>
      <c r="C426" s="47"/>
      <c r="D426" s="47"/>
      <c r="E426" s="27"/>
      <c r="F426" s="8"/>
      <c r="G426" s="32" t="s">
        <v>111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81"/>
      <c r="S426" s="82"/>
      <c r="T426" s="7"/>
    </row>
    <row r="427" spans="1:20" ht="12.75">
      <c r="A427" s="86"/>
      <c r="B427" s="76"/>
      <c r="C427" s="47"/>
      <c r="D427" s="47"/>
      <c r="E427" s="27"/>
      <c r="F427" s="8"/>
      <c r="G427" s="32" t="s">
        <v>112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81"/>
      <c r="S427" s="82"/>
      <c r="T427" s="7"/>
    </row>
    <row r="428" spans="1:20" ht="12.75">
      <c r="A428" s="86"/>
      <c r="B428" s="76"/>
      <c r="C428" s="47"/>
      <c r="D428" s="47"/>
      <c r="E428" s="27"/>
      <c r="F428" s="8"/>
      <c r="G428" s="32" t="s">
        <v>113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81"/>
      <c r="S428" s="82"/>
      <c r="T428" s="7"/>
    </row>
    <row r="429" spans="1:20" ht="12.75">
      <c r="A429" s="86"/>
      <c r="B429" s="76"/>
      <c r="C429" s="47"/>
      <c r="D429" s="47"/>
      <c r="E429" s="27"/>
      <c r="F429" s="8"/>
      <c r="G429" s="8" t="s">
        <v>114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81"/>
      <c r="S429" s="82"/>
      <c r="T429" s="7"/>
    </row>
    <row r="430" spans="1:20" ht="12.75">
      <c r="A430" s="87"/>
      <c r="B430" s="77"/>
      <c r="C430" s="47"/>
      <c r="D430" s="47"/>
      <c r="E430" s="27"/>
      <c r="F430" s="8"/>
      <c r="G430" s="32" t="s">
        <v>73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83"/>
      <c r="S430" s="84"/>
      <c r="T430" s="7"/>
    </row>
    <row r="431" spans="1:20" ht="12.75" customHeight="1">
      <c r="A431" s="85">
        <v>33</v>
      </c>
      <c r="B431" s="75" t="s">
        <v>59</v>
      </c>
      <c r="C431" s="46"/>
      <c r="D431" s="46"/>
      <c r="E431" s="75" t="s">
        <v>58</v>
      </c>
      <c r="F431" s="4"/>
      <c r="G431" s="31" t="s">
        <v>10</v>
      </c>
      <c r="H431" s="6">
        <f aca="true" t="shared" si="121" ref="H431:Q431">SUM(H432:H442)</f>
        <v>7.2</v>
      </c>
      <c r="I431" s="6">
        <f t="shared" si="121"/>
        <v>7.2</v>
      </c>
      <c r="J431" s="6">
        <f t="shared" si="121"/>
        <v>0.1</v>
      </c>
      <c r="K431" s="6">
        <f t="shared" si="121"/>
        <v>0.1</v>
      </c>
      <c r="L431" s="6">
        <f t="shared" si="121"/>
        <v>0</v>
      </c>
      <c r="M431" s="6">
        <f t="shared" si="121"/>
        <v>0</v>
      </c>
      <c r="N431" s="6">
        <f t="shared" si="121"/>
        <v>7.1</v>
      </c>
      <c r="O431" s="6">
        <f t="shared" si="121"/>
        <v>7.1</v>
      </c>
      <c r="P431" s="6">
        <f t="shared" si="121"/>
        <v>0</v>
      </c>
      <c r="Q431" s="6">
        <f t="shared" si="121"/>
        <v>0</v>
      </c>
      <c r="R431" s="79" t="s">
        <v>37</v>
      </c>
      <c r="S431" s="80"/>
      <c r="T431" s="7"/>
    </row>
    <row r="432" spans="1:20" ht="12.75">
      <c r="A432" s="86"/>
      <c r="B432" s="76"/>
      <c r="C432" s="47"/>
      <c r="D432" s="47"/>
      <c r="E432" s="76"/>
      <c r="F432" s="4"/>
      <c r="G432" s="32" t="s">
        <v>14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81"/>
      <c r="S432" s="82"/>
      <c r="T432" s="7"/>
    </row>
    <row r="433" spans="1:20" ht="12.75">
      <c r="A433" s="86"/>
      <c r="B433" s="76"/>
      <c r="C433" s="47"/>
      <c r="D433" s="47"/>
      <c r="E433" s="76"/>
      <c r="F433" s="4"/>
      <c r="G433" s="32" t="s">
        <v>12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81"/>
      <c r="S433" s="82"/>
      <c r="T433" s="7"/>
    </row>
    <row r="434" spans="1:20" ht="12.75">
      <c r="A434" s="86"/>
      <c r="B434" s="76"/>
      <c r="C434" s="47"/>
      <c r="D434" s="47"/>
      <c r="E434" s="76"/>
      <c r="F434" s="4"/>
      <c r="G434" s="32" t="s">
        <v>13</v>
      </c>
      <c r="H434" s="9">
        <v>7.2</v>
      </c>
      <c r="I434" s="9">
        <v>7.2</v>
      </c>
      <c r="J434" s="9">
        <v>0.1</v>
      </c>
      <c r="K434" s="9">
        <v>0.1</v>
      </c>
      <c r="L434" s="9">
        <v>0</v>
      </c>
      <c r="M434" s="9">
        <v>0</v>
      </c>
      <c r="N434" s="9">
        <v>7.1</v>
      </c>
      <c r="O434" s="9">
        <v>7.1</v>
      </c>
      <c r="P434" s="9">
        <v>0</v>
      </c>
      <c r="Q434" s="9">
        <v>0</v>
      </c>
      <c r="R434" s="81"/>
      <c r="S434" s="82"/>
      <c r="T434" s="7"/>
    </row>
    <row r="435" spans="1:20" ht="12.75">
      <c r="A435" s="86"/>
      <c r="B435" s="76"/>
      <c r="C435" s="47" t="s">
        <v>164</v>
      </c>
      <c r="D435" s="47" t="s">
        <v>165</v>
      </c>
      <c r="E435" s="76"/>
      <c r="F435" s="4"/>
      <c r="G435" s="32" t="s">
        <v>15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81"/>
      <c r="S435" s="82"/>
      <c r="T435" s="7"/>
    </row>
    <row r="436" spans="1:20" ht="12.75">
      <c r="A436" s="86"/>
      <c r="B436" s="76"/>
      <c r="C436" s="47"/>
      <c r="D436" s="47"/>
      <c r="E436" s="76"/>
      <c r="F436" s="4"/>
      <c r="G436" s="32" t="s">
        <v>16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81"/>
      <c r="S436" s="82"/>
      <c r="T436" s="7"/>
    </row>
    <row r="437" spans="1:20" ht="12.75">
      <c r="A437" s="86"/>
      <c r="B437" s="76"/>
      <c r="C437" s="47"/>
      <c r="D437" s="47"/>
      <c r="E437" s="76"/>
      <c r="F437" s="4"/>
      <c r="G437" s="8" t="s">
        <v>62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81"/>
      <c r="S437" s="82"/>
      <c r="T437" s="7"/>
    </row>
    <row r="438" spans="1:20" ht="12.75">
      <c r="A438" s="86"/>
      <c r="B438" s="76"/>
      <c r="C438" s="47"/>
      <c r="D438" s="47"/>
      <c r="E438" s="47"/>
      <c r="F438" s="8"/>
      <c r="G438" s="32" t="s">
        <v>111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81"/>
      <c r="S438" s="82"/>
      <c r="T438" s="7"/>
    </row>
    <row r="439" spans="1:20" ht="12.75">
      <c r="A439" s="86"/>
      <c r="B439" s="76"/>
      <c r="C439" s="47"/>
      <c r="D439" s="47"/>
      <c r="E439" s="47"/>
      <c r="F439" s="8"/>
      <c r="G439" s="32" t="s">
        <v>112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81"/>
      <c r="S439" s="82"/>
      <c r="T439" s="7"/>
    </row>
    <row r="440" spans="1:20" ht="12.75">
      <c r="A440" s="86"/>
      <c r="B440" s="76"/>
      <c r="C440" s="47"/>
      <c r="D440" s="47"/>
      <c r="E440" s="47"/>
      <c r="F440" s="8"/>
      <c r="G440" s="32" t="s">
        <v>113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81"/>
      <c r="S440" s="82"/>
      <c r="T440" s="7"/>
    </row>
    <row r="441" spans="1:20" ht="12.75">
      <c r="A441" s="86"/>
      <c r="B441" s="76"/>
      <c r="C441" s="47"/>
      <c r="D441" s="47"/>
      <c r="E441" s="47"/>
      <c r="F441" s="8"/>
      <c r="G441" s="8" t="s">
        <v>114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81"/>
      <c r="S441" s="82"/>
      <c r="T441" s="7"/>
    </row>
    <row r="442" spans="1:20" ht="12.75">
      <c r="A442" s="87"/>
      <c r="B442" s="77"/>
      <c r="C442" s="47"/>
      <c r="D442" s="47"/>
      <c r="E442" s="47"/>
      <c r="F442" s="8"/>
      <c r="G442" s="32" t="s">
        <v>73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83"/>
      <c r="S442" s="84"/>
      <c r="T442" s="7"/>
    </row>
    <row r="443" spans="1:20" ht="12.75">
      <c r="A443" s="85">
        <v>34</v>
      </c>
      <c r="B443" s="75" t="s">
        <v>123</v>
      </c>
      <c r="C443" s="46"/>
      <c r="D443" s="46"/>
      <c r="E443" s="46"/>
      <c r="F443" s="8"/>
      <c r="G443" s="31" t="s">
        <v>10</v>
      </c>
      <c r="H443" s="6">
        <f aca="true" t="shared" si="122" ref="H443:Q443">SUM(H444:H454)</f>
        <v>12414.5</v>
      </c>
      <c r="I443" s="6">
        <f t="shared" si="122"/>
        <v>0</v>
      </c>
      <c r="J443" s="6">
        <f t="shared" si="122"/>
        <v>12414.5</v>
      </c>
      <c r="K443" s="6">
        <f t="shared" si="122"/>
        <v>0</v>
      </c>
      <c r="L443" s="6">
        <f t="shared" si="122"/>
        <v>0</v>
      </c>
      <c r="M443" s="6">
        <f t="shared" si="122"/>
        <v>0</v>
      </c>
      <c r="N443" s="6">
        <f t="shared" si="122"/>
        <v>0</v>
      </c>
      <c r="O443" s="6">
        <f t="shared" si="122"/>
        <v>0</v>
      </c>
      <c r="P443" s="6">
        <f t="shared" si="122"/>
        <v>0</v>
      </c>
      <c r="Q443" s="6">
        <f t="shared" si="122"/>
        <v>0</v>
      </c>
      <c r="R443" s="79" t="s">
        <v>37</v>
      </c>
      <c r="S443" s="80"/>
      <c r="T443" s="7"/>
    </row>
    <row r="444" spans="1:20" ht="12.75">
      <c r="A444" s="86"/>
      <c r="B444" s="76"/>
      <c r="C444" s="47"/>
      <c r="D444" s="47"/>
      <c r="E444" s="47"/>
      <c r="F444" s="8"/>
      <c r="G444" s="32" t="s">
        <v>14</v>
      </c>
      <c r="H444" s="9">
        <f>J444+L444+N444+P444</f>
        <v>0</v>
      </c>
      <c r="I444" s="9">
        <f>K444+M444+O444+Q444</f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81"/>
      <c r="S444" s="82"/>
      <c r="T444" s="7"/>
    </row>
    <row r="445" spans="1:20" ht="12.75">
      <c r="A445" s="86"/>
      <c r="B445" s="76"/>
      <c r="C445" s="47"/>
      <c r="D445" s="47"/>
      <c r="E445" s="47"/>
      <c r="F445" s="8"/>
      <c r="G445" s="32" t="s">
        <v>12</v>
      </c>
      <c r="H445" s="9">
        <f aca="true" t="shared" si="123" ref="H445:I449">J445+L445+N445+P445</f>
        <v>0</v>
      </c>
      <c r="I445" s="9">
        <f t="shared" si="123"/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81"/>
      <c r="S445" s="82"/>
      <c r="T445" s="7"/>
    </row>
    <row r="446" spans="1:20" ht="12.75">
      <c r="A446" s="86"/>
      <c r="B446" s="76"/>
      <c r="C446" s="47"/>
      <c r="D446" s="47"/>
      <c r="E446" s="47"/>
      <c r="F446" s="8"/>
      <c r="G446" s="32" t="s">
        <v>13</v>
      </c>
      <c r="H446" s="9">
        <f t="shared" si="123"/>
        <v>0</v>
      </c>
      <c r="I446" s="9">
        <f t="shared" si="123"/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81"/>
      <c r="S446" s="82"/>
      <c r="T446" s="7"/>
    </row>
    <row r="447" spans="1:20" ht="12.75">
      <c r="A447" s="86"/>
      <c r="B447" s="76"/>
      <c r="C447" s="47"/>
      <c r="D447" s="47"/>
      <c r="E447" s="47" t="s">
        <v>52</v>
      </c>
      <c r="F447" s="8"/>
      <c r="G447" s="32" t="s">
        <v>15</v>
      </c>
      <c r="H447" s="9">
        <f t="shared" si="123"/>
        <v>0</v>
      </c>
      <c r="I447" s="9">
        <f t="shared" si="123"/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81"/>
      <c r="S447" s="82"/>
      <c r="T447" s="7"/>
    </row>
    <row r="448" spans="1:20" ht="12.75">
      <c r="A448" s="86"/>
      <c r="B448" s="76"/>
      <c r="C448" s="47"/>
      <c r="D448" s="47"/>
      <c r="E448" s="47"/>
      <c r="F448" s="8"/>
      <c r="G448" s="32" t="s">
        <v>16</v>
      </c>
      <c r="H448" s="9">
        <f t="shared" si="123"/>
        <v>3200</v>
      </c>
      <c r="I448" s="9">
        <v>0</v>
      </c>
      <c r="J448" s="9">
        <v>3200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81"/>
      <c r="S448" s="82"/>
      <c r="T448" s="7"/>
    </row>
    <row r="449" spans="1:20" ht="12.75">
      <c r="A449" s="86"/>
      <c r="B449" s="76"/>
      <c r="C449" s="47"/>
      <c r="D449" s="47"/>
      <c r="E449" s="47"/>
      <c r="F449" s="8"/>
      <c r="G449" s="8" t="s">
        <v>62</v>
      </c>
      <c r="H449" s="9">
        <f t="shared" si="123"/>
        <v>9207.3</v>
      </c>
      <c r="I449" s="9">
        <f t="shared" si="123"/>
        <v>0</v>
      </c>
      <c r="J449" s="9">
        <v>9207.3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81"/>
      <c r="S449" s="82"/>
      <c r="T449" s="7"/>
    </row>
    <row r="450" spans="1:20" ht="12.75">
      <c r="A450" s="86"/>
      <c r="B450" s="76"/>
      <c r="C450" s="47"/>
      <c r="D450" s="47"/>
      <c r="E450" s="47"/>
      <c r="F450" s="8"/>
      <c r="G450" s="32" t="s">
        <v>111</v>
      </c>
      <c r="H450" s="9">
        <f aca="true" t="shared" si="124" ref="H450:I454">J450+L450+N450+P450</f>
        <v>7.2</v>
      </c>
      <c r="I450" s="9">
        <f t="shared" si="124"/>
        <v>0</v>
      </c>
      <c r="J450" s="9">
        <v>7.2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81"/>
      <c r="S450" s="82"/>
      <c r="T450" s="7"/>
    </row>
    <row r="451" spans="1:20" ht="12.75">
      <c r="A451" s="86"/>
      <c r="B451" s="76"/>
      <c r="C451" s="47"/>
      <c r="D451" s="47"/>
      <c r="E451" s="47"/>
      <c r="F451" s="8"/>
      <c r="G451" s="32" t="s">
        <v>112</v>
      </c>
      <c r="H451" s="9">
        <f t="shared" si="124"/>
        <v>0</v>
      </c>
      <c r="I451" s="9">
        <f t="shared" si="124"/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81"/>
      <c r="S451" s="82"/>
      <c r="T451" s="7"/>
    </row>
    <row r="452" spans="1:20" ht="12.75">
      <c r="A452" s="86"/>
      <c r="B452" s="76"/>
      <c r="C452" s="47"/>
      <c r="D452" s="47"/>
      <c r="E452" s="47"/>
      <c r="F452" s="8"/>
      <c r="G452" s="8" t="s">
        <v>113</v>
      </c>
      <c r="H452" s="9">
        <f t="shared" si="124"/>
        <v>0</v>
      </c>
      <c r="I452" s="9">
        <f t="shared" si="124"/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81"/>
      <c r="S452" s="82"/>
      <c r="T452" s="7"/>
    </row>
    <row r="453" spans="1:20" ht="12.75">
      <c r="A453" s="86"/>
      <c r="B453" s="76"/>
      <c r="C453" s="47"/>
      <c r="D453" s="47"/>
      <c r="E453" s="47"/>
      <c r="F453" s="8"/>
      <c r="G453" s="32" t="s">
        <v>114</v>
      </c>
      <c r="H453" s="9">
        <f t="shared" si="124"/>
        <v>0</v>
      </c>
      <c r="I453" s="9">
        <f t="shared" si="124"/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81"/>
      <c r="S453" s="82"/>
      <c r="T453" s="7"/>
    </row>
    <row r="454" spans="1:20" ht="12.75">
      <c r="A454" s="87"/>
      <c r="B454" s="77"/>
      <c r="C454" s="47"/>
      <c r="D454" s="47"/>
      <c r="E454" s="47"/>
      <c r="F454" s="8"/>
      <c r="G454" s="32" t="s">
        <v>73</v>
      </c>
      <c r="H454" s="9">
        <f t="shared" si="124"/>
        <v>0</v>
      </c>
      <c r="I454" s="9">
        <f t="shared" si="124"/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83"/>
      <c r="S454" s="84"/>
      <c r="T454" s="7"/>
    </row>
    <row r="455" spans="1:20" ht="12.75">
      <c r="A455" s="85">
        <v>35</v>
      </c>
      <c r="B455" s="75" t="s">
        <v>149</v>
      </c>
      <c r="C455" s="46"/>
      <c r="D455" s="46"/>
      <c r="E455" s="46"/>
      <c r="F455" s="8"/>
      <c r="G455" s="31" t="s">
        <v>10</v>
      </c>
      <c r="H455" s="9">
        <f>SUM(H456:H466)</f>
        <v>326</v>
      </c>
      <c r="I455" s="9">
        <f>SUM(I456:I466)</f>
        <v>325.99999999999994</v>
      </c>
      <c r="J455" s="9">
        <f aca="true" t="shared" si="125" ref="J455:Q455">SUM(J456:J466)</f>
        <v>326</v>
      </c>
      <c r="K455" s="9">
        <f t="shared" si="125"/>
        <v>325.99999999999994</v>
      </c>
      <c r="L455" s="9">
        <f t="shared" si="125"/>
        <v>0</v>
      </c>
      <c r="M455" s="9">
        <f t="shared" si="125"/>
        <v>0</v>
      </c>
      <c r="N455" s="9">
        <f t="shared" si="125"/>
        <v>0</v>
      </c>
      <c r="O455" s="9">
        <f t="shared" si="125"/>
        <v>0</v>
      </c>
      <c r="P455" s="9">
        <f t="shared" si="125"/>
        <v>0</v>
      </c>
      <c r="Q455" s="9">
        <f t="shared" si="125"/>
        <v>0</v>
      </c>
      <c r="R455" s="79" t="s">
        <v>37</v>
      </c>
      <c r="S455" s="80"/>
      <c r="T455" s="7"/>
    </row>
    <row r="456" spans="1:20" ht="12.75">
      <c r="A456" s="86"/>
      <c r="B456" s="76"/>
      <c r="C456" s="47"/>
      <c r="D456" s="47"/>
      <c r="E456" s="47"/>
      <c r="F456" s="8"/>
      <c r="G456" s="32" t="s">
        <v>14</v>
      </c>
      <c r="H456" s="9">
        <f>SUM(J456+L456+N456+P456)</f>
        <v>0</v>
      </c>
      <c r="I456" s="9">
        <f>SUM(K456+M456+O456+Q456)</f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81"/>
      <c r="S456" s="82"/>
      <c r="T456" s="7"/>
    </row>
    <row r="457" spans="1:20" ht="12.75">
      <c r="A457" s="86"/>
      <c r="B457" s="76"/>
      <c r="C457" s="47"/>
      <c r="D457" s="47"/>
      <c r="E457" s="47"/>
      <c r="F457" s="8"/>
      <c r="G457" s="32" t="s">
        <v>12</v>
      </c>
      <c r="H457" s="9">
        <f aca="true" t="shared" si="126" ref="H457:H466">SUM(J457+L457+N457+P457)</f>
        <v>0</v>
      </c>
      <c r="I457" s="9">
        <f aca="true" t="shared" si="127" ref="I457:I466">SUM(K457+M457+O457+Q457)</f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81"/>
      <c r="S457" s="82"/>
      <c r="T457" s="7"/>
    </row>
    <row r="458" spans="1:20" ht="12.75">
      <c r="A458" s="86"/>
      <c r="B458" s="76"/>
      <c r="C458" s="47"/>
      <c r="D458" s="47"/>
      <c r="E458" s="47"/>
      <c r="F458" s="8"/>
      <c r="G458" s="32" t="s">
        <v>13</v>
      </c>
      <c r="H458" s="9">
        <f t="shared" si="126"/>
        <v>0</v>
      </c>
      <c r="I458" s="9">
        <f t="shared" si="127"/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81"/>
      <c r="S458" s="82"/>
      <c r="T458" s="7"/>
    </row>
    <row r="459" spans="1:20" ht="12.75">
      <c r="A459" s="86"/>
      <c r="B459" s="76"/>
      <c r="C459" s="47"/>
      <c r="D459" s="47"/>
      <c r="E459" s="47"/>
      <c r="F459" s="8"/>
      <c r="G459" s="32" t="s">
        <v>15</v>
      </c>
      <c r="H459" s="9">
        <f t="shared" si="126"/>
        <v>0</v>
      </c>
      <c r="I459" s="9">
        <f t="shared" si="127"/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81"/>
      <c r="S459" s="82"/>
      <c r="T459" s="7"/>
    </row>
    <row r="460" spans="1:20" ht="12.75">
      <c r="A460" s="86"/>
      <c r="B460" s="76"/>
      <c r="C460" s="47"/>
      <c r="D460" s="47"/>
      <c r="E460" s="47" t="s">
        <v>52</v>
      </c>
      <c r="F460" s="8"/>
      <c r="G460" s="32" t="s">
        <v>16</v>
      </c>
      <c r="H460" s="9">
        <f t="shared" si="126"/>
        <v>326</v>
      </c>
      <c r="I460" s="9">
        <f t="shared" si="127"/>
        <v>325.99999999999994</v>
      </c>
      <c r="J460" s="9">
        <v>326</v>
      </c>
      <c r="K460" s="9">
        <f>952.3-456-170.3</f>
        <v>325.99999999999994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81"/>
      <c r="S460" s="82"/>
      <c r="T460" s="7"/>
    </row>
    <row r="461" spans="1:20" ht="12.75">
      <c r="A461" s="86"/>
      <c r="B461" s="76"/>
      <c r="C461" s="47" t="s">
        <v>164</v>
      </c>
      <c r="D461" s="47" t="s">
        <v>165</v>
      </c>
      <c r="E461" s="47"/>
      <c r="F461" s="8"/>
      <c r="G461" s="8" t="s">
        <v>62</v>
      </c>
      <c r="H461" s="9">
        <f t="shared" si="126"/>
        <v>0</v>
      </c>
      <c r="I461" s="9">
        <f t="shared" si="127"/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81"/>
      <c r="S461" s="82"/>
      <c r="T461" s="7"/>
    </row>
    <row r="462" spans="1:20" ht="12.75">
      <c r="A462" s="86"/>
      <c r="B462" s="76"/>
      <c r="C462" s="47"/>
      <c r="D462" s="47"/>
      <c r="E462" s="47"/>
      <c r="F462" s="8"/>
      <c r="G462" s="32" t="s">
        <v>111</v>
      </c>
      <c r="H462" s="9">
        <f t="shared" si="126"/>
        <v>0</v>
      </c>
      <c r="I462" s="9">
        <f t="shared" si="127"/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81"/>
      <c r="S462" s="82"/>
      <c r="T462" s="7"/>
    </row>
    <row r="463" spans="1:20" ht="12.75">
      <c r="A463" s="86"/>
      <c r="B463" s="76"/>
      <c r="C463" s="47"/>
      <c r="D463" s="47"/>
      <c r="E463" s="47"/>
      <c r="F463" s="8"/>
      <c r="G463" s="32" t="s">
        <v>112</v>
      </c>
      <c r="H463" s="9">
        <f t="shared" si="126"/>
        <v>0</v>
      </c>
      <c r="I463" s="9">
        <f t="shared" si="127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81"/>
      <c r="S463" s="82"/>
      <c r="T463" s="7"/>
    </row>
    <row r="464" spans="1:20" ht="12.75">
      <c r="A464" s="86"/>
      <c r="B464" s="76"/>
      <c r="C464" s="47"/>
      <c r="D464" s="47"/>
      <c r="E464" s="47"/>
      <c r="F464" s="8"/>
      <c r="G464" s="32" t="s">
        <v>113</v>
      </c>
      <c r="H464" s="9">
        <f t="shared" si="126"/>
        <v>0</v>
      </c>
      <c r="I464" s="9">
        <f t="shared" si="127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81"/>
      <c r="S464" s="82"/>
      <c r="T464" s="7"/>
    </row>
    <row r="465" spans="1:20" ht="12.75">
      <c r="A465" s="86"/>
      <c r="B465" s="76"/>
      <c r="C465" s="47"/>
      <c r="D465" s="47"/>
      <c r="E465" s="47"/>
      <c r="F465" s="8"/>
      <c r="G465" s="8" t="s">
        <v>114</v>
      </c>
      <c r="H465" s="9">
        <f t="shared" si="126"/>
        <v>0</v>
      </c>
      <c r="I465" s="9">
        <f t="shared" si="127"/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81"/>
      <c r="S465" s="82"/>
      <c r="T465" s="7"/>
    </row>
    <row r="466" spans="1:20" ht="12.75">
      <c r="A466" s="87"/>
      <c r="B466" s="77"/>
      <c r="C466" s="48"/>
      <c r="D466" s="48"/>
      <c r="E466" s="48"/>
      <c r="F466" s="8"/>
      <c r="G466" s="32" t="s">
        <v>73</v>
      </c>
      <c r="H466" s="9">
        <f t="shared" si="126"/>
        <v>0</v>
      </c>
      <c r="I466" s="9">
        <f t="shared" si="127"/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83"/>
      <c r="S466" s="84"/>
      <c r="T466" s="7"/>
    </row>
    <row r="467" spans="1:20" ht="12.75">
      <c r="A467" s="85">
        <v>36</v>
      </c>
      <c r="B467" s="75" t="s">
        <v>148</v>
      </c>
      <c r="C467" s="47"/>
      <c r="D467" s="47"/>
      <c r="E467" s="47"/>
      <c r="F467" s="8"/>
      <c r="G467" s="31" t="s">
        <v>10</v>
      </c>
      <c r="H467" s="9">
        <f>SUM(H468:H478)</f>
        <v>1557.4</v>
      </c>
      <c r="I467" s="9">
        <f>SUM(I468:I478)</f>
        <v>1557.4</v>
      </c>
      <c r="J467" s="9">
        <f aca="true" t="shared" si="128" ref="J467:Q467">SUM(J468:J478)</f>
        <v>1557.4</v>
      </c>
      <c r="K467" s="9">
        <f t="shared" si="128"/>
        <v>1557.4</v>
      </c>
      <c r="L467" s="9">
        <f t="shared" si="128"/>
        <v>0</v>
      </c>
      <c r="M467" s="9">
        <f t="shared" si="128"/>
        <v>0</v>
      </c>
      <c r="N467" s="9">
        <f t="shared" si="128"/>
        <v>0</v>
      </c>
      <c r="O467" s="9">
        <f t="shared" si="128"/>
        <v>0</v>
      </c>
      <c r="P467" s="9">
        <f t="shared" si="128"/>
        <v>0</v>
      </c>
      <c r="Q467" s="9">
        <f t="shared" si="128"/>
        <v>0</v>
      </c>
      <c r="R467" s="79" t="s">
        <v>37</v>
      </c>
      <c r="S467" s="80"/>
      <c r="T467" s="7"/>
    </row>
    <row r="468" spans="1:20" ht="12.75">
      <c r="A468" s="86"/>
      <c r="B468" s="76"/>
      <c r="C468" s="47"/>
      <c r="D468" s="47"/>
      <c r="E468" s="47"/>
      <c r="F468" s="8"/>
      <c r="G468" s="32" t="s">
        <v>14</v>
      </c>
      <c r="H468" s="9">
        <f>SUM(J468+L468+N468+P468)</f>
        <v>0</v>
      </c>
      <c r="I468" s="9">
        <f>SUM(K468+M468+O468+Q468)</f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81"/>
      <c r="S468" s="82"/>
      <c r="T468" s="7"/>
    </row>
    <row r="469" spans="1:20" ht="12.75">
      <c r="A469" s="86"/>
      <c r="B469" s="76"/>
      <c r="C469" s="47"/>
      <c r="D469" s="47"/>
      <c r="E469" s="47"/>
      <c r="F469" s="8"/>
      <c r="G469" s="32" t="s">
        <v>12</v>
      </c>
      <c r="H469" s="9">
        <f aca="true" t="shared" si="129" ref="H469:I478">SUM(J469+L469+N469+P469)</f>
        <v>0</v>
      </c>
      <c r="I469" s="9">
        <f t="shared" si="129"/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81"/>
      <c r="S469" s="82"/>
      <c r="T469" s="7"/>
    </row>
    <row r="470" spans="1:20" ht="12.75">
      <c r="A470" s="86"/>
      <c r="B470" s="76"/>
      <c r="C470" s="47"/>
      <c r="D470" s="47"/>
      <c r="E470" s="47"/>
      <c r="F470" s="8"/>
      <c r="G470" s="32" t="s">
        <v>13</v>
      </c>
      <c r="H470" s="9">
        <f t="shared" si="129"/>
        <v>0</v>
      </c>
      <c r="I470" s="9">
        <f t="shared" si="129"/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81"/>
      <c r="S470" s="82"/>
      <c r="T470" s="7"/>
    </row>
    <row r="471" spans="1:20" ht="12.75">
      <c r="A471" s="86"/>
      <c r="B471" s="76"/>
      <c r="C471" s="47"/>
      <c r="D471" s="47"/>
      <c r="E471" s="47"/>
      <c r="F471" s="8"/>
      <c r="G471" s="32" t="s">
        <v>15</v>
      </c>
      <c r="H471" s="9">
        <f t="shared" si="129"/>
        <v>0</v>
      </c>
      <c r="I471" s="9">
        <f t="shared" si="129"/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81"/>
      <c r="S471" s="82"/>
      <c r="T471" s="7"/>
    </row>
    <row r="472" spans="1:20" ht="12.75">
      <c r="A472" s="86"/>
      <c r="B472" s="76"/>
      <c r="C472" s="47" t="s">
        <v>164</v>
      </c>
      <c r="D472" s="47" t="s">
        <v>165</v>
      </c>
      <c r="E472" s="47" t="s">
        <v>52</v>
      </c>
      <c r="F472" s="8"/>
      <c r="G472" s="32" t="s">
        <v>16</v>
      </c>
      <c r="H472" s="9">
        <f t="shared" si="129"/>
        <v>1557.4</v>
      </c>
      <c r="I472" s="9">
        <f t="shared" si="129"/>
        <v>1557.4</v>
      </c>
      <c r="J472" s="9">
        <v>1557.4</v>
      </c>
      <c r="K472" s="9">
        <v>1557.4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81"/>
      <c r="S472" s="82"/>
      <c r="T472" s="7"/>
    </row>
    <row r="473" spans="1:20" ht="12.75">
      <c r="A473" s="86"/>
      <c r="B473" s="76"/>
      <c r="C473" s="47"/>
      <c r="D473" s="47"/>
      <c r="E473" s="47"/>
      <c r="F473" s="8"/>
      <c r="G473" s="8" t="s">
        <v>62</v>
      </c>
      <c r="H473" s="9">
        <f t="shared" si="129"/>
        <v>0</v>
      </c>
      <c r="I473" s="9">
        <f t="shared" si="129"/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81"/>
      <c r="S473" s="82"/>
      <c r="T473" s="7"/>
    </row>
    <row r="474" spans="1:20" ht="12.75">
      <c r="A474" s="86"/>
      <c r="B474" s="76"/>
      <c r="C474" s="47"/>
      <c r="D474" s="47"/>
      <c r="E474" s="47"/>
      <c r="F474" s="8"/>
      <c r="G474" s="32" t="s">
        <v>111</v>
      </c>
      <c r="H474" s="9">
        <f t="shared" si="129"/>
        <v>0</v>
      </c>
      <c r="I474" s="9">
        <f t="shared" si="129"/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81"/>
      <c r="S474" s="82"/>
      <c r="T474" s="7"/>
    </row>
    <row r="475" spans="1:20" ht="12.75">
      <c r="A475" s="86"/>
      <c r="B475" s="76"/>
      <c r="C475" s="47"/>
      <c r="D475" s="47"/>
      <c r="E475" s="47"/>
      <c r="F475" s="8"/>
      <c r="G475" s="32" t="s">
        <v>112</v>
      </c>
      <c r="H475" s="9">
        <f t="shared" si="129"/>
        <v>0</v>
      </c>
      <c r="I475" s="9">
        <f t="shared" si="129"/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81"/>
      <c r="S475" s="82"/>
      <c r="T475" s="7"/>
    </row>
    <row r="476" spans="1:20" ht="12.75">
      <c r="A476" s="86"/>
      <c r="B476" s="76"/>
      <c r="C476" s="47"/>
      <c r="D476" s="47"/>
      <c r="E476" s="47"/>
      <c r="F476" s="8"/>
      <c r="G476" s="32" t="s">
        <v>113</v>
      </c>
      <c r="H476" s="9">
        <f t="shared" si="129"/>
        <v>0</v>
      </c>
      <c r="I476" s="9">
        <f t="shared" si="129"/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81"/>
      <c r="S476" s="82"/>
      <c r="T476" s="7"/>
    </row>
    <row r="477" spans="1:20" ht="12.75">
      <c r="A477" s="86"/>
      <c r="B477" s="76"/>
      <c r="C477" s="47"/>
      <c r="D477" s="47"/>
      <c r="E477" s="47"/>
      <c r="F477" s="8"/>
      <c r="G477" s="8" t="s">
        <v>114</v>
      </c>
      <c r="H477" s="9">
        <f t="shared" si="129"/>
        <v>0</v>
      </c>
      <c r="I477" s="9">
        <f t="shared" si="129"/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81"/>
      <c r="S477" s="82"/>
      <c r="T477" s="7"/>
    </row>
    <row r="478" spans="1:20" ht="12.75">
      <c r="A478" s="87"/>
      <c r="B478" s="77"/>
      <c r="C478" s="47"/>
      <c r="D478" s="47"/>
      <c r="E478" s="47"/>
      <c r="F478" s="8"/>
      <c r="G478" s="32" t="s">
        <v>73</v>
      </c>
      <c r="H478" s="9">
        <f t="shared" si="129"/>
        <v>0</v>
      </c>
      <c r="I478" s="9">
        <f t="shared" si="129"/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83"/>
      <c r="S478" s="84"/>
      <c r="T478" s="7"/>
    </row>
    <row r="479" spans="1:20" ht="12.75" customHeight="1">
      <c r="A479" s="85">
        <v>37</v>
      </c>
      <c r="B479" s="75" t="s">
        <v>68</v>
      </c>
      <c r="C479" s="46"/>
      <c r="D479" s="46"/>
      <c r="E479" s="46"/>
      <c r="F479" s="8"/>
      <c r="G479" s="31" t="s">
        <v>10</v>
      </c>
      <c r="H479" s="6">
        <f aca="true" t="shared" si="130" ref="H479:Q479">SUM(H480:H490)</f>
        <v>1200</v>
      </c>
      <c r="I479" s="6">
        <f t="shared" si="130"/>
        <v>0</v>
      </c>
      <c r="J479" s="6">
        <f t="shared" si="130"/>
        <v>1200</v>
      </c>
      <c r="K479" s="6">
        <f t="shared" si="130"/>
        <v>0</v>
      </c>
      <c r="L479" s="6">
        <f t="shared" si="130"/>
        <v>0</v>
      </c>
      <c r="M479" s="6">
        <f t="shared" si="130"/>
        <v>0</v>
      </c>
      <c r="N479" s="6">
        <f t="shared" si="130"/>
        <v>0</v>
      </c>
      <c r="O479" s="6">
        <f t="shared" si="130"/>
        <v>0</v>
      </c>
      <c r="P479" s="6">
        <f t="shared" si="130"/>
        <v>0</v>
      </c>
      <c r="Q479" s="6">
        <f t="shared" si="130"/>
        <v>0</v>
      </c>
      <c r="R479" s="79" t="s">
        <v>37</v>
      </c>
      <c r="S479" s="80"/>
      <c r="T479" s="7"/>
    </row>
    <row r="480" spans="1:20" ht="12.75">
      <c r="A480" s="86"/>
      <c r="B480" s="76"/>
      <c r="C480" s="47"/>
      <c r="D480" s="47"/>
      <c r="E480" s="47"/>
      <c r="F480" s="8"/>
      <c r="G480" s="32" t="s">
        <v>14</v>
      </c>
      <c r="H480" s="9">
        <f>J480+L480+N480+P480</f>
        <v>0</v>
      </c>
      <c r="I480" s="9">
        <f>K480+M480+O480+Q480</f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81"/>
      <c r="S480" s="82"/>
      <c r="T480" s="7"/>
    </row>
    <row r="481" spans="1:20" ht="12.75">
      <c r="A481" s="86"/>
      <c r="B481" s="76"/>
      <c r="C481" s="47"/>
      <c r="D481" s="47"/>
      <c r="E481" s="47"/>
      <c r="F481" s="8"/>
      <c r="G481" s="32" t="s">
        <v>12</v>
      </c>
      <c r="H481" s="9">
        <f aca="true" t="shared" si="131" ref="H481:I485">J481+L481+N481+P481</f>
        <v>0</v>
      </c>
      <c r="I481" s="9">
        <f t="shared" si="131"/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81"/>
      <c r="S481" s="82"/>
      <c r="T481" s="7"/>
    </row>
    <row r="482" spans="1:20" ht="12.75">
      <c r="A482" s="86"/>
      <c r="B482" s="76"/>
      <c r="C482" s="47"/>
      <c r="D482" s="47"/>
      <c r="E482" s="47"/>
      <c r="F482" s="8"/>
      <c r="G482" s="32" t="s">
        <v>13</v>
      </c>
      <c r="H482" s="9">
        <f t="shared" si="131"/>
        <v>0</v>
      </c>
      <c r="I482" s="9">
        <f t="shared" si="131"/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81"/>
      <c r="S482" s="82"/>
      <c r="T482" s="7"/>
    </row>
    <row r="483" spans="1:20" ht="12.75">
      <c r="A483" s="86"/>
      <c r="B483" s="76"/>
      <c r="C483" s="47"/>
      <c r="D483" s="47"/>
      <c r="E483" s="47"/>
      <c r="F483" s="8"/>
      <c r="G483" s="32" t="s">
        <v>15</v>
      </c>
      <c r="H483" s="9">
        <f t="shared" si="131"/>
        <v>0</v>
      </c>
      <c r="I483" s="9">
        <f t="shared" si="131"/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81"/>
      <c r="S483" s="82"/>
      <c r="T483" s="7"/>
    </row>
    <row r="484" spans="1:20" ht="12.75">
      <c r="A484" s="86"/>
      <c r="B484" s="76"/>
      <c r="C484" s="47"/>
      <c r="D484" s="47"/>
      <c r="E484" s="47" t="s">
        <v>52</v>
      </c>
      <c r="F484" s="8"/>
      <c r="G484" s="32" t="s">
        <v>16</v>
      </c>
      <c r="H484" s="9">
        <f t="shared" si="131"/>
        <v>0</v>
      </c>
      <c r="I484" s="9">
        <f t="shared" si="131"/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81"/>
      <c r="S484" s="82"/>
      <c r="T484" s="7"/>
    </row>
    <row r="485" spans="1:20" ht="12.75">
      <c r="A485" s="86"/>
      <c r="B485" s="76"/>
      <c r="C485" s="47"/>
      <c r="D485" s="47"/>
      <c r="E485" s="47"/>
      <c r="F485" s="8"/>
      <c r="G485" s="8" t="s">
        <v>62</v>
      </c>
      <c r="H485" s="9">
        <f t="shared" si="131"/>
        <v>1200</v>
      </c>
      <c r="I485" s="9">
        <f t="shared" si="131"/>
        <v>0</v>
      </c>
      <c r="J485" s="9">
        <v>1200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81"/>
      <c r="S485" s="82"/>
      <c r="T485" s="7"/>
    </row>
    <row r="486" spans="1:20" ht="12.75">
      <c r="A486" s="86"/>
      <c r="B486" s="76"/>
      <c r="C486" s="47"/>
      <c r="D486" s="47"/>
      <c r="E486" s="47"/>
      <c r="F486" s="8"/>
      <c r="G486" s="32" t="s">
        <v>111</v>
      </c>
      <c r="H486" s="9">
        <f aca="true" t="shared" si="132" ref="H486:I490">J486+L486+N486+P486</f>
        <v>0</v>
      </c>
      <c r="I486" s="9">
        <f t="shared" si="132"/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81"/>
      <c r="S486" s="82"/>
      <c r="T486" s="7"/>
    </row>
    <row r="487" spans="1:20" ht="12.75">
      <c r="A487" s="86"/>
      <c r="B487" s="76"/>
      <c r="C487" s="47"/>
      <c r="D487" s="47"/>
      <c r="E487" s="47"/>
      <c r="F487" s="8"/>
      <c r="G487" s="32" t="s">
        <v>112</v>
      </c>
      <c r="H487" s="9">
        <f t="shared" si="132"/>
        <v>0</v>
      </c>
      <c r="I487" s="9">
        <f t="shared" si="132"/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81"/>
      <c r="S487" s="82"/>
      <c r="T487" s="7"/>
    </row>
    <row r="488" spans="1:20" ht="12.75">
      <c r="A488" s="86"/>
      <c r="B488" s="76"/>
      <c r="C488" s="47"/>
      <c r="D488" s="47"/>
      <c r="E488" s="47"/>
      <c r="F488" s="8"/>
      <c r="G488" s="32" t="s">
        <v>113</v>
      </c>
      <c r="H488" s="9">
        <f t="shared" si="132"/>
        <v>0</v>
      </c>
      <c r="I488" s="9">
        <f t="shared" si="132"/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81"/>
      <c r="S488" s="82"/>
      <c r="T488" s="7"/>
    </row>
    <row r="489" spans="1:20" ht="12.75">
      <c r="A489" s="86"/>
      <c r="B489" s="76"/>
      <c r="C489" s="47"/>
      <c r="D489" s="47"/>
      <c r="E489" s="47"/>
      <c r="F489" s="8"/>
      <c r="G489" s="8" t="s">
        <v>114</v>
      </c>
      <c r="H489" s="9">
        <f t="shared" si="132"/>
        <v>0</v>
      </c>
      <c r="I489" s="9">
        <f t="shared" si="132"/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81"/>
      <c r="S489" s="82"/>
      <c r="T489" s="7"/>
    </row>
    <row r="490" spans="1:20" ht="12.75">
      <c r="A490" s="87"/>
      <c r="B490" s="77"/>
      <c r="C490" s="47"/>
      <c r="D490" s="47"/>
      <c r="E490" s="47"/>
      <c r="F490" s="8"/>
      <c r="G490" s="32" t="s">
        <v>73</v>
      </c>
      <c r="H490" s="9">
        <f t="shared" si="132"/>
        <v>0</v>
      </c>
      <c r="I490" s="9">
        <f t="shared" si="132"/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83"/>
      <c r="S490" s="84"/>
      <c r="T490" s="7"/>
    </row>
    <row r="491" spans="1:20" ht="12.75" customHeight="1">
      <c r="A491" s="85">
        <v>38</v>
      </c>
      <c r="B491" s="75" t="s">
        <v>67</v>
      </c>
      <c r="C491" s="46"/>
      <c r="D491" s="46"/>
      <c r="E491" s="46"/>
      <c r="F491" s="8"/>
      <c r="G491" s="31" t="s">
        <v>10</v>
      </c>
      <c r="H491" s="6">
        <f aca="true" t="shared" si="133" ref="H491:Q491">SUM(H492:H502)</f>
        <v>1000</v>
      </c>
      <c r="I491" s="6">
        <f t="shared" si="133"/>
        <v>0</v>
      </c>
      <c r="J491" s="6">
        <f t="shared" si="133"/>
        <v>1000</v>
      </c>
      <c r="K491" s="6">
        <f t="shared" si="133"/>
        <v>0</v>
      </c>
      <c r="L491" s="6">
        <f t="shared" si="133"/>
        <v>0</v>
      </c>
      <c r="M491" s="6">
        <f t="shared" si="133"/>
        <v>0</v>
      </c>
      <c r="N491" s="6">
        <f t="shared" si="133"/>
        <v>0</v>
      </c>
      <c r="O491" s="6">
        <f t="shared" si="133"/>
        <v>0</v>
      </c>
      <c r="P491" s="6">
        <f t="shared" si="133"/>
        <v>0</v>
      </c>
      <c r="Q491" s="6">
        <f t="shared" si="133"/>
        <v>0</v>
      </c>
      <c r="R491" s="79" t="s">
        <v>37</v>
      </c>
      <c r="S491" s="80"/>
      <c r="T491" s="7"/>
    </row>
    <row r="492" spans="1:20" ht="12.75">
      <c r="A492" s="86"/>
      <c r="B492" s="76"/>
      <c r="C492" s="47"/>
      <c r="D492" s="47"/>
      <c r="E492" s="47"/>
      <c r="F492" s="8"/>
      <c r="G492" s="32" t="s">
        <v>14</v>
      </c>
      <c r="H492" s="9">
        <f>J492+L492+N492+P492</f>
        <v>0</v>
      </c>
      <c r="I492" s="9">
        <f>K492+M492+O492+Q492</f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81"/>
      <c r="S492" s="82"/>
      <c r="T492" s="7"/>
    </row>
    <row r="493" spans="1:20" ht="12.75">
      <c r="A493" s="86"/>
      <c r="B493" s="76"/>
      <c r="C493" s="47"/>
      <c r="D493" s="47"/>
      <c r="E493" s="47"/>
      <c r="F493" s="8"/>
      <c r="G493" s="32" t="s">
        <v>12</v>
      </c>
      <c r="H493" s="9">
        <f aca="true" t="shared" si="134" ref="H493:I495">J493+L493+N493+P493</f>
        <v>0</v>
      </c>
      <c r="I493" s="9">
        <f t="shared" si="134"/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81"/>
      <c r="S493" s="82"/>
      <c r="T493" s="7"/>
    </row>
    <row r="494" spans="1:20" ht="12.75">
      <c r="A494" s="86"/>
      <c r="B494" s="76"/>
      <c r="C494" s="47"/>
      <c r="D494" s="47"/>
      <c r="E494" s="47"/>
      <c r="F494" s="8"/>
      <c r="G494" s="32" t="s">
        <v>13</v>
      </c>
      <c r="H494" s="9">
        <f t="shared" si="134"/>
        <v>0</v>
      </c>
      <c r="I494" s="9">
        <f t="shared" si="134"/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81"/>
      <c r="S494" s="82"/>
      <c r="T494" s="7"/>
    </row>
    <row r="495" spans="1:20" ht="12.75">
      <c r="A495" s="86"/>
      <c r="B495" s="76"/>
      <c r="C495" s="47"/>
      <c r="D495" s="47"/>
      <c r="E495" s="47"/>
      <c r="F495" s="8"/>
      <c r="G495" s="32" t="s">
        <v>15</v>
      </c>
      <c r="H495" s="9">
        <f t="shared" si="134"/>
        <v>0</v>
      </c>
      <c r="I495" s="9">
        <f t="shared" si="134"/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81"/>
      <c r="S495" s="82"/>
      <c r="T495" s="7"/>
    </row>
    <row r="496" spans="1:20" ht="12.75">
      <c r="A496" s="86"/>
      <c r="B496" s="76"/>
      <c r="C496" s="47"/>
      <c r="D496" s="47"/>
      <c r="E496" s="47" t="s">
        <v>52</v>
      </c>
      <c r="F496" s="8"/>
      <c r="G496" s="32" t="s">
        <v>16</v>
      </c>
      <c r="H496" s="9">
        <f aca="true" t="shared" si="135" ref="H496:I498">J496+L496+N496+P496</f>
        <v>0</v>
      </c>
      <c r="I496" s="9">
        <f t="shared" si="135"/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81"/>
      <c r="S496" s="82"/>
      <c r="T496" s="7"/>
    </row>
    <row r="497" spans="1:20" ht="12.75">
      <c r="A497" s="86"/>
      <c r="B497" s="76"/>
      <c r="C497" s="47"/>
      <c r="D497" s="47"/>
      <c r="E497" s="47"/>
      <c r="F497" s="8"/>
      <c r="G497" s="8" t="s">
        <v>62</v>
      </c>
      <c r="H497" s="9">
        <f t="shared" si="135"/>
        <v>1000</v>
      </c>
      <c r="I497" s="9">
        <f t="shared" si="135"/>
        <v>0</v>
      </c>
      <c r="J497" s="9">
        <v>1000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81"/>
      <c r="S497" s="82"/>
      <c r="T497" s="7"/>
    </row>
    <row r="498" spans="1:20" ht="12.75">
      <c r="A498" s="86"/>
      <c r="B498" s="76"/>
      <c r="C498" s="47"/>
      <c r="D498" s="47"/>
      <c r="E498" s="47"/>
      <c r="F498" s="8"/>
      <c r="G498" s="32" t="s">
        <v>111</v>
      </c>
      <c r="H498" s="9">
        <f t="shared" si="135"/>
        <v>0</v>
      </c>
      <c r="I498" s="9">
        <f t="shared" si="135"/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81"/>
      <c r="S498" s="82"/>
      <c r="T498" s="7"/>
    </row>
    <row r="499" spans="1:20" ht="12.75">
      <c r="A499" s="86"/>
      <c r="B499" s="76"/>
      <c r="C499" s="47"/>
      <c r="D499" s="47"/>
      <c r="E499" s="47"/>
      <c r="F499" s="8"/>
      <c r="G499" s="32" t="s">
        <v>112</v>
      </c>
      <c r="H499" s="9">
        <f aca="true" t="shared" si="136" ref="H499:I502">J499+L499+N499+P499</f>
        <v>0</v>
      </c>
      <c r="I499" s="9">
        <f t="shared" si="136"/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81"/>
      <c r="S499" s="82"/>
      <c r="T499" s="7"/>
    </row>
    <row r="500" spans="1:20" ht="12.75">
      <c r="A500" s="86"/>
      <c r="B500" s="76"/>
      <c r="C500" s="47"/>
      <c r="D500" s="47"/>
      <c r="E500" s="47"/>
      <c r="F500" s="8"/>
      <c r="G500" s="32" t="s">
        <v>113</v>
      </c>
      <c r="H500" s="9">
        <f t="shared" si="136"/>
        <v>0</v>
      </c>
      <c r="I500" s="9">
        <f t="shared" si="136"/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81"/>
      <c r="S500" s="82"/>
      <c r="T500" s="7"/>
    </row>
    <row r="501" spans="1:20" ht="12.75">
      <c r="A501" s="86"/>
      <c r="B501" s="76"/>
      <c r="C501" s="47"/>
      <c r="D501" s="47"/>
      <c r="E501" s="47"/>
      <c r="F501" s="8"/>
      <c r="G501" s="32" t="s">
        <v>114</v>
      </c>
      <c r="H501" s="9">
        <f t="shared" si="136"/>
        <v>0</v>
      </c>
      <c r="I501" s="9">
        <f t="shared" si="136"/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81"/>
      <c r="S501" s="82"/>
      <c r="T501" s="7"/>
    </row>
    <row r="502" spans="1:20" ht="12.75">
      <c r="A502" s="87"/>
      <c r="B502" s="77"/>
      <c r="C502" s="47"/>
      <c r="D502" s="47"/>
      <c r="E502" s="47"/>
      <c r="F502" s="8"/>
      <c r="G502" s="8" t="s">
        <v>73</v>
      </c>
      <c r="H502" s="9">
        <f t="shared" si="136"/>
        <v>0</v>
      </c>
      <c r="I502" s="9">
        <f t="shared" si="136"/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83"/>
      <c r="S502" s="84"/>
      <c r="T502" s="7"/>
    </row>
    <row r="503" spans="1:20" ht="12.75" customHeight="1">
      <c r="A503" s="85">
        <v>39</v>
      </c>
      <c r="B503" s="75" t="s">
        <v>69</v>
      </c>
      <c r="C503" s="46"/>
      <c r="D503" s="46"/>
      <c r="E503" s="46"/>
      <c r="F503" s="8"/>
      <c r="G503" s="31" t="s">
        <v>10</v>
      </c>
      <c r="H503" s="6">
        <f aca="true" t="shared" si="137" ref="H503:Q503">SUM(H504:H514)</f>
        <v>1000</v>
      </c>
      <c r="I503" s="6">
        <f t="shared" si="137"/>
        <v>0</v>
      </c>
      <c r="J503" s="6">
        <f t="shared" si="137"/>
        <v>1000</v>
      </c>
      <c r="K503" s="6">
        <f t="shared" si="137"/>
        <v>0</v>
      </c>
      <c r="L503" s="6">
        <f t="shared" si="137"/>
        <v>0</v>
      </c>
      <c r="M503" s="6">
        <f t="shared" si="137"/>
        <v>0</v>
      </c>
      <c r="N503" s="6">
        <f t="shared" si="137"/>
        <v>0</v>
      </c>
      <c r="O503" s="6">
        <f t="shared" si="137"/>
        <v>0</v>
      </c>
      <c r="P503" s="6">
        <f t="shared" si="137"/>
        <v>0</v>
      </c>
      <c r="Q503" s="6">
        <f t="shared" si="137"/>
        <v>0</v>
      </c>
      <c r="R503" s="79" t="s">
        <v>37</v>
      </c>
      <c r="S503" s="80"/>
      <c r="T503" s="7"/>
    </row>
    <row r="504" spans="1:20" ht="12.75">
      <c r="A504" s="86"/>
      <c r="B504" s="76"/>
      <c r="C504" s="47"/>
      <c r="D504" s="47"/>
      <c r="E504" s="47"/>
      <c r="F504" s="8"/>
      <c r="G504" s="32" t="s">
        <v>14</v>
      </c>
      <c r="H504" s="9">
        <f>J504+L504+N504+P504</f>
        <v>0</v>
      </c>
      <c r="I504" s="9">
        <f>K504+M504+O504+Q504</f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81"/>
      <c r="S504" s="82"/>
      <c r="T504" s="7"/>
    </row>
    <row r="505" spans="1:20" ht="12.75">
      <c r="A505" s="86"/>
      <c r="B505" s="76"/>
      <c r="C505" s="47"/>
      <c r="D505" s="47"/>
      <c r="E505" s="47"/>
      <c r="F505" s="8"/>
      <c r="G505" s="32" t="s">
        <v>12</v>
      </c>
      <c r="H505" s="9">
        <f aca="true" t="shared" si="138" ref="H505:I510">J505+L505+N505+P505</f>
        <v>0</v>
      </c>
      <c r="I505" s="9">
        <f t="shared" si="138"/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81"/>
      <c r="S505" s="82"/>
      <c r="T505" s="7"/>
    </row>
    <row r="506" spans="1:20" ht="12.75">
      <c r="A506" s="86"/>
      <c r="B506" s="76"/>
      <c r="C506" s="47"/>
      <c r="D506" s="47"/>
      <c r="E506" s="47"/>
      <c r="F506" s="8"/>
      <c r="G506" s="32" t="s">
        <v>13</v>
      </c>
      <c r="H506" s="9">
        <f t="shared" si="138"/>
        <v>0</v>
      </c>
      <c r="I506" s="9">
        <f t="shared" si="138"/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81"/>
      <c r="S506" s="82"/>
      <c r="T506" s="7"/>
    </row>
    <row r="507" spans="1:20" ht="12.75">
      <c r="A507" s="86"/>
      <c r="B507" s="76"/>
      <c r="C507" s="47"/>
      <c r="D507" s="47"/>
      <c r="E507" s="47"/>
      <c r="F507" s="8"/>
      <c r="G507" s="32" t="s">
        <v>15</v>
      </c>
      <c r="H507" s="9">
        <f t="shared" si="138"/>
        <v>0</v>
      </c>
      <c r="I507" s="9">
        <f t="shared" si="138"/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81"/>
      <c r="S507" s="82"/>
      <c r="T507" s="7"/>
    </row>
    <row r="508" spans="1:20" ht="12.75">
      <c r="A508" s="86"/>
      <c r="B508" s="76"/>
      <c r="C508" s="47"/>
      <c r="D508" s="47"/>
      <c r="E508" s="47" t="s">
        <v>52</v>
      </c>
      <c r="F508" s="8"/>
      <c r="G508" s="32" t="s">
        <v>16</v>
      </c>
      <c r="H508" s="9">
        <f t="shared" si="138"/>
        <v>0</v>
      </c>
      <c r="I508" s="9">
        <f t="shared" si="138"/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81"/>
      <c r="S508" s="82"/>
      <c r="T508" s="7"/>
    </row>
    <row r="509" spans="1:20" ht="12.75">
      <c r="A509" s="86"/>
      <c r="B509" s="76"/>
      <c r="C509" s="47"/>
      <c r="D509" s="47"/>
      <c r="E509" s="47"/>
      <c r="F509" s="8"/>
      <c r="G509" s="8" t="s">
        <v>62</v>
      </c>
      <c r="H509" s="9">
        <f t="shared" si="138"/>
        <v>1000</v>
      </c>
      <c r="I509" s="9">
        <f t="shared" si="138"/>
        <v>0</v>
      </c>
      <c r="J509" s="9">
        <v>1000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81"/>
      <c r="S509" s="82"/>
      <c r="T509" s="7"/>
    </row>
    <row r="510" spans="1:20" ht="12.75">
      <c r="A510" s="86"/>
      <c r="B510" s="81"/>
      <c r="C510" s="45"/>
      <c r="D510" s="45"/>
      <c r="E510" s="47"/>
      <c r="F510" s="8"/>
      <c r="G510" s="32" t="s">
        <v>111</v>
      </c>
      <c r="H510" s="9">
        <f t="shared" si="138"/>
        <v>0</v>
      </c>
      <c r="I510" s="9">
        <f t="shared" si="138"/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81"/>
      <c r="S510" s="82"/>
      <c r="T510" s="7"/>
    </row>
    <row r="511" spans="1:20" ht="12.75">
      <c r="A511" s="86"/>
      <c r="B511" s="76"/>
      <c r="C511" s="47"/>
      <c r="D511" s="47"/>
      <c r="E511" s="47"/>
      <c r="F511" s="8"/>
      <c r="G511" s="32" t="s">
        <v>112</v>
      </c>
      <c r="H511" s="9">
        <f aca="true" t="shared" si="139" ref="H511:I515">J511+L511+N511+P511</f>
        <v>0</v>
      </c>
      <c r="I511" s="9">
        <f t="shared" si="139"/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81"/>
      <c r="S511" s="82"/>
      <c r="T511" s="7"/>
    </row>
    <row r="512" spans="1:20" ht="12.75">
      <c r="A512" s="86"/>
      <c r="B512" s="76"/>
      <c r="C512" s="47"/>
      <c r="D512" s="47"/>
      <c r="E512" s="47"/>
      <c r="F512" s="8"/>
      <c r="G512" s="32" t="s">
        <v>113</v>
      </c>
      <c r="H512" s="9">
        <f t="shared" si="139"/>
        <v>0</v>
      </c>
      <c r="I512" s="9">
        <f t="shared" si="139"/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81"/>
      <c r="S512" s="82"/>
      <c r="T512" s="7"/>
    </row>
    <row r="513" spans="1:20" ht="12.75">
      <c r="A513" s="86"/>
      <c r="B513" s="76"/>
      <c r="C513" s="47"/>
      <c r="D513" s="47"/>
      <c r="E513" s="47"/>
      <c r="F513" s="8"/>
      <c r="G513" s="8" t="s">
        <v>114</v>
      </c>
      <c r="H513" s="9">
        <f t="shared" si="139"/>
        <v>0</v>
      </c>
      <c r="I513" s="9">
        <f t="shared" si="139"/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81"/>
      <c r="S513" s="82"/>
      <c r="T513" s="7"/>
    </row>
    <row r="514" spans="1:20" ht="12.75">
      <c r="A514" s="86"/>
      <c r="B514" s="76"/>
      <c r="C514" s="47"/>
      <c r="D514" s="47"/>
      <c r="E514" s="47"/>
      <c r="F514" s="8"/>
      <c r="G514" s="32" t="s">
        <v>73</v>
      </c>
      <c r="H514" s="9">
        <f t="shared" si="139"/>
        <v>0</v>
      </c>
      <c r="I514" s="9">
        <f t="shared" si="139"/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81"/>
      <c r="S514" s="82"/>
      <c r="T514" s="7"/>
    </row>
    <row r="515" spans="1:20" ht="12.75">
      <c r="A515" s="87"/>
      <c r="B515" s="77"/>
      <c r="C515" s="47"/>
      <c r="D515" s="47"/>
      <c r="E515" s="47"/>
      <c r="F515" s="8"/>
      <c r="G515" s="32" t="s">
        <v>115</v>
      </c>
      <c r="H515" s="9">
        <f t="shared" si="139"/>
        <v>0</v>
      </c>
      <c r="I515" s="9">
        <f t="shared" si="139"/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83"/>
      <c r="S515" s="84"/>
      <c r="T515" s="7"/>
    </row>
    <row r="516" spans="1:20" ht="12.75" customHeight="1">
      <c r="A516" s="85">
        <v>40</v>
      </c>
      <c r="B516" s="75" t="s">
        <v>119</v>
      </c>
      <c r="C516" s="46"/>
      <c r="D516" s="46"/>
      <c r="E516" s="46"/>
      <c r="F516" s="8"/>
      <c r="G516" s="31" t="s">
        <v>10</v>
      </c>
      <c r="H516" s="6">
        <f aca="true" t="shared" si="140" ref="H516:Q516">SUM(H517:H527)</f>
        <v>0</v>
      </c>
      <c r="I516" s="6">
        <f t="shared" si="140"/>
        <v>0</v>
      </c>
      <c r="J516" s="6">
        <f t="shared" si="140"/>
        <v>0</v>
      </c>
      <c r="K516" s="6">
        <f t="shared" si="140"/>
        <v>0</v>
      </c>
      <c r="L516" s="6">
        <f t="shared" si="140"/>
        <v>0</v>
      </c>
      <c r="M516" s="6">
        <f t="shared" si="140"/>
        <v>0</v>
      </c>
      <c r="N516" s="6">
        <f t="shared" si="140"/>
        <v>0</v>
      </c>
      <c r="O516" s="6">
        <f t="shared" si="140"/>
        <v>0</v>
      </c>
      <c r="P516" s="6">
        <f t="shared" si="140"/>
        <v>0</v>
      </c>
      <c r="Q516" s="6">
        <f t="shared" si="140"/>
        <v>0</v>
      </c>
      <c r="R516" s="79" t="s">
        <v>37</v>
      </c>
      <c r="S516" s="80"/>
      <c r="T516" s="7"/>
    </row>
    <row r="517" spans="1:20" ht="12.75">
      <c r="A517" s="86"/>
      <c r="B517" s="76"/>
      <c r="C517" s="47"/>
      <c r="D517" s="47"/>
      <c r="E517" s="47"/>
      <c r="F517" s="8"/>
      <c r="G517" s="32" t="s">
        <v>14</v>
      </c>
      <c r="H517" s="9">
        <f>J517+L517+N517+P517</f>
        <v>0</v>
      </c>
      <c r="I517" s="9">
        <f>K517+M517+O517+Q517</f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81"/>
      <c r="S517" s="82"/>
      <c r="T517" s="7"/>
    </row>
    <row r="518" spans="1:20" ht="12.75">
      <c r="A518" s="86"/>
      <c r="B518" s="76"/>
      <c r="C518" s="47"/>
      <c r="D518" s="47"/>
      <c r="E518" s="47"/>
      <c r="F518" s="8"/>
      <c r="G518" s="32" t="s">
        <v>12</v>
      </c>
      <c r="H518" s="9">
        <f aca="true" t="shared" si="141" ref="H518:I523">J518+L518+N518+P518</f>
        <v>0</v>
      </c>
      <c r="I518" s="9">
        <f t="shared" si="141"/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81"/>
      <c r="S518" s="82"/>
      <c r="T518" s="7"/>
    </row>
    <row r="519" spans="1:20" ht="12.75">
      <c r="A519" s="86"/>
      <c r="B519" s="76"/>
      <c r="C519" s="47"/>
      <c r="D519" s="47"/>
      <c r="E519" s="47"/>
      <c r="F519" s="8"/>
      <c r="G519" s="32" t="s">
        <v>13</v>
      </c>
      <c r="H519" s="9">
        <f t="shared" si="141"/>
        <v>0</v>
      </c>
      <c r="I519" s="9">
        <f t="shared" si="141"/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81"/>
      <c r="S519" s="82"/>
      <c r="T519" s="7"/>
    </row>
    <row r="520" spans="1:20" ht="12.75">
      <c r="A520" s="86"/>
      <c r="B520" s="76"/>
      <c r="C520" s="47"/>
      <c r="D520" s="47"/>
      <c r="E520" s="47"/>
      <c r="F520" s="8"/>
      <c r="G520" s="32" t="s">
        <v>15</v>
      </c>
      <c r="H520" s="9">
        <f t="shared" si="141"/>
        <v>0</v>
      </c>
      <c r="I520" s="9">
        <f t="shared" si="141"/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81"/>
      <c r="S520" s="82"/>
      <c r="T520" s="7"/>
    </row>
    <row r="521" spans="1:20" ht="12.75">
      <c r="A521" s="86"/>
      <c r="B521" s="76"/>
      <c r="C521" s="47"/>
      <c r="D521" s="47"/>
      <c r="E521" s="47"/>
      <c r="F521" s="8"/>
      <c r="G521" s="32" t="s">
        <v>16</v>
      </c>
      <c r="H521" s="9">
        <f t="shared" si="141"/>
        <v>0</v>
      </c>
      <c r="I521" s="9">
        <f t="shared" si="141"/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81"/>
      <c r="S521" s="82"/>
      <c r="T521" s="7"/>
    </row>
    <row r="522" spans="1:20" ht="12.75">
      <c r="A522" s="86"/>
      <c r="B522" s="76"/>
      <c r="C522" s="47"/>
      <c r="D522" s="47"/>
      <c r="E522" s="47" t="s">
        <v>52</v>
      </c>
      <c r="F522" s="8"/>
      <c r="G522" s="8" t="s">
        <v>62</v>
      </c>
      <c r="H522" s="9">
        <f t="shared" si="141"/>
        <v>0</v>
      </c>
      <c r="I522" s="9">
        <f t="shared" si="141"/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81"/>
      <c r="S522" s="82"/>
      <c r="T522" s="7"/>
    </row>
    <row r="523" spans="1:20" ht="12.75">
      <c r="A523" s="86"/>
      <c r="B523" s="76"/>
      <c r="C523" s="47"/>
      <c r="D523" s="47"/>
      <c r="E523" s="47"/>
      <c r="F523" s="8"/>
      <c r="G523" s="32" t="s">
        <v>111</v>
      </c>
      <c r="H523" s="9">
        <f t="shared" si="141"/>
        <v>0</v>
      </c>
      <c r="I523" s="9">
        <f t="shared" si="141"/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81"/>
      <c r="S523" s="82"/>
      <c r="T523" s="7"/>
    </row>
    <row r="524" spans="1:20" ht="12.75">
      <c r="A524" s="86"/>
      <c r="B524" s="76"/>
      <c r="C524" s="47"/>
      <c r="D524" s="47"/>
      <c r="E524" s="47"/>
      <c r="F524" s="8"/>
      <c r="G524" s="32" t="s">
        <v>112</v>
      </c>
      <c r="H524" s="9">
        <f aca="true" t="shared" si="142" ref="H524:I527">J524+L524+N524+P524</f>
        <v>0</v>
      </c>
      <c r="I524" s="9">
        <f t="shared" si="142"/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81"/>
      <c r="S524" s="82"/>
      <c r="T524" s="7"/>
    </row>
    <row r="525" spans="1:20" ht="12.75">
      <c r="A525" s="86"/>
      <c r="B525" s="76"/>
      <c r="C525" s="47"/>
      <c r="D525" s="47"/>
      <c r="E525" s="47"/>
      <c r="F525" s="8"/>
      <c r="G525" s="8" t="s">
        <v>113</v>
      </c>
      <c r="H525" s="9">
        <f t="shared" si="142"/>
        <v>0</v>
      </c>
      <c r="I525" s="9">
        <f t="shared" si="142"/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81"/>
      <c r="S525" s="82"/>
      <c r="T525" s="7"/>
    </row>
    <row r="526" spans="1:20" ht="12.75">
      <c r="A526" s="86"/>
      <c r="B526" s="76"/>
      <c r="C526" s="47"/>
      <c r="D526" s="47"/>
      <c r="E526" s="47"/>
      <c r="F526" s="8"/>
      <c r="G526" s="32" t="s">
        <v>114</v>
      </c>
      <c r="H526" s="9">
        <f t="shared" si="142"/>
        <v>0</v>
      </c>
      <c r="I526" s="9">
        <f t="shared" si="142"/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81"/>
      <c r="S526" s="82"/>
      <c r="T526" s="7"/>
    </row>
    <row r="527" spans="1:20" ht="12.75">
      <c r="A527" s="87"/>
      <c r="B527" s="77"/>
      <c r="C527" s="47"/>
      <c r="D527" s="47"/>
      <c r="E527" s="47"/>
      <c r="F527" s="8"/>
      <c r="G527" s="32" t="s">
        <v>73</v>
      </c>
      <c r="H527" s="9">
        <f t="shared" si="142"/>
        <v>0</v>
      </c>
      <c r="I527" s="9">
        <f t="shared" si="142"/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83"/>
      <c r="S527" s="84"/>
      <c r="T527" s="7"/>
    </row>
    <row r="528" spans="1:20" ht="12.75" customHeight="1">
      <c r="A528" s="85">
        <v>41</v>
      </c>
      <c r="B528" s="75" t="s">
        <v>70</v>
      </c>
      <c r="C528" s="46"/>
      <c r="D528" s="46"/>
      <c r="E528" s="46"/>
      <c r="F528" s="8"/>
      <c r="G528" s="31" t="s">
        <v>10</v>
      </c>
      <c r="H528" s="6">
        <f>SUM(H529:H539)</f>
        <v>0</v>
      </c>
      <c r="I528" s="6">
        <f aca="true" t="shared" si="143" ref="I528:Q528">SUM(I529:I539)</f>
        <v>0</v>
      </c>
      <c r="J528" s="6">
        <f t="shared" si="143"/>
        <v>0</v>
      </c>
      <c r="K528" s="6">
        <f t="shared" si="143"/>
        <v>0</v>
      </c>
      <c r="L528" s="6">
        <f t="shared" si="143"/>
        <v>0</v>
      </c>
      <c r="M528" s="6">
        <f t="shared" si="143"/>
        <v>0</v>
      </c>
      <c r="N528" s="6">
        <f t="shared" si="143"/>
        <v>0</v>
      </c>
      <c r="O528" s="6">
        <f t="shared" si="143"/>
        <v>0</v>
      </c>
      <c r="P528" s="6">
        <f t="shared" si="143"/>
        <v>0</v>
      </c>
      <c r="Q528" s="6">
        <f t="shared" si="143"/>
        <v>0</v>
      </c>
      <c r="R528" s="79" t="s">
        <v>37</v>
      </c>
      <c r="S528" s="80"/>
      <c r="T528" s="7"/>
    </row>
    <row r="529" spans="1:20" ht="12.75">
      <c r="A529" s="86"/>
      <c r="B529" s="76"/>
      <c r="C529" s="47"/>
      <c r="D529" s="47"/>
      <c r="E529" s="47"/>
      <c r="F529" s="8"/>
      <c r="G529" s="32" t="s">
        <v>14</v>
      </c>
      <c r="H529" s="9">
        <f>J529+L529+N529+P529</f>
        <v>0</v>
      </c>
      <c r="I529" s="9">
        <f>K529+M529+O529+Q529</f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81"/>
      <c r="S529" s="82"/>
      <c r="T529" s="7"/>
    </row>
    <row r="530" spans="1:20" ht="12.75">
      <c r="A530" s="86"/>
      <c r="B530" s="76"/>
      <c r="C530" s="47"/>
      <c r="D530" s="47"/>
      <c r="E530" s="47"/>
      <c r="F530" s="8"/>
      <c r="G530" s="32" t="s">
        <v>12</v>
      </c>
      <c r="H530" s="9">
        <f aca="true" t="shared" si="144" ref="H530:I535">J530+L530+N530+P530</f>
        <v>0</v>
      </c>
      <c r="I530" s="9">
        <f t="shared" si="144"/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81"/>
      <c r="S530" s="82"/>
      <c r="T530" s="7"/>
    </row>
    <row r="531" spans="1:20" ht="12.75">
      <c r="A531" s="86"/>
      <c r="B531" s="76"/>
      <c r="C531" s="47"/>
      <c r="D531" s="47"/>
      <c r="E531" s="47"/>
      <c r="F531" s="8"/>
      <c r="G531" s="32" t="s">
        <v>13</v>
      </c>
      <c r="H531" s="9">
        <f t="shared" si="144"/>
        <v>0</v>
      </c>
      <c r="I531" s="9">
        <f t="shared" si="144"/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81"/>
      <c r="S531" s="82"/>
      <c r="T531" s="7"/>
    </row>
    <row r="532" spans="1:20" ht="12.75">
      <c r="A532" s="86"/>
      <c r="B532" s="76"/>
      <c r="C532" s="47"/>
      <c r="D532" s="47"/>
      <c r="E532" s="47"/>
      <c r="F532" s="8"/>
      <c r="G532" s="32" t="s">
        <v>15</v>
      </c>
      <c r="H532" s="9">
        <f t="shared" si="144"/>
        <v>0</v>
      </c>
      <c r="I532" s="9">
        <f t="shared" si="144"/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81"/>
      <c r="S532" s="82"/>
      <c r="T532" s="7"/>
    </row>
    <row r="533" spans="1:20" ht="12.75">
      <c r="A533" s="86"/>
      <c r="B533" s="76"/>
      <c r="C533" s="47"/>
      <c r="D533" s="47"/>
      <c r="E533" s="47"/>
      <c r="F533" s="8"/>
      <c r="G533" s="32" t="s">
        <v>16</v>
      </c>
      <c r="H533" s="9">
        <f t="shared" si="144"/>
        <v>0</v>
      </c>
      <c r="I533" s="9">
        <f t="shared" si="144"/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81"/>
      <c r="S533" s="82"/>
      <c r="T533" s="7"/>
    </row>
    <row r="534" spans="1:20" ht="12.75">
      <c r="A534" s="86"/>
      <c r="B534" s="76"/>
      <c r="C534" s="47"/>
      <c r="D534" s="47"/>
      <c r="E534" s="47" t="s">
        <v>52</v>
      </c>
      <c r="F534" s="8"/>
      <c r="G534" s="8" t="s">
        <v>62</v>
      </c>
      <c r="H534" s="9">
        <f t="shared" si="144"/>
        <v>0</v>
      </c>
      <c r="I534" s="9">
        <f t="shared" si="144"/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81"/>
      <c r="S534" s="82"/>
      <c r="T534" s="7"/>
    </row>
    <row r="535" spans="1:20" ht="12.75">
      <c r="A535" s="86"/>
      <c r="B535" s="76"/>
      <c r="C535" s="47"/>
      <c r="D535" s="47"/>
      <c r="E535" s="47"/>
      <c r="F535" s="8"/>
      <c r="G535" s="32" t="s">
        <v>111</v>
      </c>
      <c r="H535" s="9">
        <f t="shared" si="144"/>
        <v>0</v>
      </c>
      <c r="I535" s="9">
        <f t="shared" si="144"/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81"/>
      <c r="S535" s="82"/>
      <c r="T535" s="7"/>
    </row>
    <row r="536" spans="1:20" ht="12.75">
      <c r="A536" s="86"/>
      <c r="B536" s="76"/>
      <c r="C536" s="47"/>
      <c r="D536" s="47"/>
      <c r="E536" s="47"/>
      <c r="F536" s="8"/>
      <c r="G536" s="32" t="s">
        <v>112</v>
      </c>
      <c r="H536" s="9">
        <f aca="true" t="shared" si="145" ref="H536:I539">J536+L536+N536+P536</f>
        <v>0</v>
      </c>
      <c r="I536" s="9">
        <f t="shared" si="145"/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81"/>
      <c r="S536" s="82"/>
      <c r="T536" s="7"/>
    </row>
    <row r="537" spans="1:20" ht="12.75">
      <c r="A537" s="86"/>
      <c r="B537" s="76"/>
      <c r="C537" s="47"/>
      <c r="D537" s="47"/>
      <c r="E537" s="47"/>
      <c r="F537" s="8"/>
      <c r="G537" s="32" t="s">
        <v>113</v>
      </c>
      <c r="H537" s="9">
        <f t="shared" si="145"/>
        <v>0</v>
      </c>
      <c r="I537" s="9">
        <f t="shared" si="145"/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81"/>
      <c r="S537" s="82"/>
      <c r="T537" s="7"/>
    </row>
    <row r="538" spans="1:20" ht="12.75">
      <c r="A538" s="86"/>
      <c r="B538" s="76"/>
      <c r="C538" s="47"/>
      <c r="D538" s="47"/>
      <c r="E538" s="47"/>
      <c r="F538" s="8"/>
      <c r="G538" s="8" t="s">
        <v>114</v>
      </c>
      <c r="H538" s="9">
        <f t="shared" si="145"/>
        <v>0</v>
      </c>
      <c r="I538" s="9">
        <f t="shared" si="145"/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81"/>
      <c r="S538" s="82"/>
      <c r="T538" s="7"/>
    </row>
    <row r="539" spans="1:20" ht="12.75">
      <c r="A539" s="87"/>
      <c r="B539" s="77"/>
      <c r="C539" s="47"/>
      <c r="D539" s="47"/>
      <c r="E539" s="47"/>
      <c r="F539" s="8"/>
      <c r="G539" s="32" t="s">
        <v>73</v>
      </c>
      <c r="H539" s="9">
        <f t="shared" si="145"/>
        <v>0</v>
      </c>
      <c r="I539" s="9">
        <f t="shared" si="145"/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83"/>
      <c r="S539" s="84"/>
      <c r="T539" s="7"/>
    </row>
    <row r="540" spans="1:20" ht="12.75" customHeight="1">
      <c r="A540" s="85">
        <v>42</v>
      </c>
      <c r="B540" s="75" t="s">
        <v>71</v>
      </c>
      <c r="C540" s="46"/>
      <c r="D540" s="46"/>
      <c r="E540" s="46"/>
      <c r="F540" s="8"/>
      <c r="G540" s="31" t="s">
        <v>10</v>
      </c>
      <c r="H540" s="6">
        <f>SUM(H541:H551)</f>
        <v>0</v>
      </c>
      <c r="I540" s="6">
        <f aca="true" t="shared" si="146" ref="I540:Q540">SUM(I541:I551)</f>
        <v>0</v>
      </c>
      <c r="J540" s="6">
        <f t="shared" si="146"/>
        <v>0</v>
      </c>
      <c r="K540" s="6">
        <f t="shared" si="146"/>
        <v>0</v>
      </c>
      <c r="L540" s="6">
        <f t="shared" si="146"/>
        <v>0</v>
      </c>
      <c r="M540" s="6">
        <f t="shared" si="146"/>
        <v>0</v>
      </c>
      <c r="N540" s="6">
        <f t="shared" si="146"/>
        <v>0</v>
      </c>
      <c r="O540" s="6">
        <f t="shared" si="146"/>
        <v>0</v>
      </c>
      <c r="P540" s="6">
        <f t="shared" si="146"/>
        <v>0</v>
      </c>
      <c r="Q540" s="6">
        <f t="shared" si="146"/>
        <v>0</v>
      </c>
      <c r="R540" s="79" t="s">
        <v>37</v>
      </c>
      <c r="S540" s="80"/>
      <c r="T540" s="7"/>
    </row>
    <row r="541" spans="1:20" ht="12.75">
      <c r="A541" s="86"/>
      <c r="B541" s="76"/>
      <c r="C541" s="47"/>
      <c r="D541" s="47"/>
      <c r="E541" s="47"/>
      <c r="F541" s="8"/>
      <c r="G541" s="32" t="s">
        <v>14</v>
      </c>
      <c r="H541" s="9">
        <f>J541+L541+N541+P541</f>
        <v>0</v>
      </c>
      <c r="I541" s="9">
        <f>K541+M541+O541+Q541</f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81"/>
      <c r="S541" s="82"/>
      <c r="T541" s="7"/>
    </row>
    <row r="542" spans="1:20" ht="12.75">
      <c r="A542" s="86"/>
      <c r="B542" s="76"/>
      <c r="C542" s="47"/>
      <c r="D542" s="47"/>
      <c r="E542" s="47"/>
      <c r="F542" s="8"/>
      <c r="G542" s="32" t="s">
        <v>12</v>
      </c>
      <c r="H542" s="9">
        <f aca="true" t="shared" si="147" ref="H542:I547">J542+L542+N542+P542</f>
        <v>0</v>
      </c>
      <c r="I542" s="9">
        <f t="shared" si="147"/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81"/>
      <c r="S542" s="82"/>
      <c r="T542" s="7"/>
    </row>
    <row r="543" spans="1:20" ht="12.75">
      <c r="A543" s="86"/>
      <c r="B543" s="76"/>
      <c r="C543" s="47"/>
      <c r="D543" s="47"/>
      <c r="E543" s="47"/>
      <c r="F543" s="8"/>
      <c r="G543" s="32" t="s">
        <v>13</v>
      </c>
      <c r="H543" s="9">
        <f t="shared" si="147"/>
        <v>0</v>
      </c>
      <c r="I543" s="9">
        <f t="shared" si="147"/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81"/>
      <c r="S543" s="82"/>
      <c r="T543" s="7"/>
    </row>
    <row r="544" spans="1:20" ht="12.75">
      <c r="A544" s="86"/>
      <c r="B544" s="76"/>
      <c r="C544" s="47"/>
      <c r="D544" s="47"/>
      <c r="E544" s="47"/>
      <c r="F544" s="8"/>
      <c r="G544" s="32" t="s">
        <v>15</v>
      </c>
      <c r="H544" s="9">
        <f t="shared" si="147"/>
        <v>0</v>
      </c>
      <c r="I544" s="9">
        <f t="shared" si="147"/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81"/>
      <c r="S544" s="82"/>
      <c r="T544" s="7"/>
    </row>
    <row r="545" spans="1:20" ht="12.75">
      <c r="A545" s="86"/>
      <c r="B545" s="76"/>
      <c r="C545" s="47"/>
      <c r="D545" s="47"/>
      <c r="E545" s="47"/>
      <c r="F545" s="8"/>
      <c r="G545" s="32" t="s">
        <v>16</v>
      </c>
      <c r="H545" s="9">
        <f t="shared" si="147"/>
        <v>0</v>
      </c>
      <c r="I545" s="9">
        <f t="shared" si="147"/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81"/>
      <c r="S545" s="82"/>
      <c r="T545" s="7"/>
    </row>
    <row r="546" spans="1:20" ht="12.75">
      <c r="A546" s="86"/>
      <c r="B546" s="76"/>
      <c r="C546" s="47"/>
      <c r="D546" s="47"/>
      <c r="E546" s="47" t="s">
        <v>52</v>
      </c>
      <c r="F546" s="8"/>
      <c r="G546" s="8" t="s">
        <v>62</v>
      </c>
      <c r="H546" s="9">
        <f t="shared" si="147"/>
        <v>0</v>
      </c>
      <c r="I546" s="9">
        <f t="shared" si="147"/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81"/>
      <c r="S546" s="82"/>
      <c r="T546" s="7"/>
    </row>
    <row r="547" spans="1:20" ht="12.75">
      <c r="A547" s="86"/>
      <c r="B547" s="76"/>
      <c r="C547" s="47"/>
      <c r="D547" s="47"/>
      <c r="E547" s="47"/>
      <c r="F547" s="8"/>
      <c r="G547" s="32" t="s">
        <v>111</v>
      </c>
      <c r="H547" s="9">
        <f t="shared" si="147"/>
        <v>0</v>
      </c>
      <c r="I547" s="9">
        <f t="shared" si="147"/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81"/>
      <c r="S547" s="82"/>
      <c r="T547" s="7"/>
    </row>
    <row r="548" spans="1:20" ht="12.75">
      <c r="A548" s="86"/>
      <c r="B548" s="76"/>
      <c r="C548" s="47"/>
      <c r="D548" s="47"/>
      <c r="E548" s="47"/>
      <c r="F548" s="8"/>
      <c r="G548" s="32" t="s">
        <v>112</v>
      </c>
      <c r="H548" s="9">
        <f aca="true" t="shared" si="148" ref="H548:I551">J548+L548+N548+P548</f>
        <v>0</v>
      </c>
      <c r="I548" s="9">
        <f t="shared" si="148"/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81"/>
      <c r="S548" s="82"/>
      <c r="T548" s="7"/>
    </row>
    <row r="549" spans="1:20" ht="12.75">
      <c r="A549" s="86"/>
      <c r="B549" s="76"/>
      <c r="C549" s="47"/>
      <c r="D549" s="47"/>
      <c r="E549" s="47"/>
      <c r="F549" s="8"/>
      <c r="G549" s="32" t="s">
        <v>113</v>
      </c>
      <c r="H549" s="9">
        <f t="shared" si="148"/>
        <v>0</v>
      </c>
      <c r="I549" s="9">
        <f t="shared" si="148"/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81"/>
      <c r="S549" s="82"/>
      <c r="T549" s="7"/>
    </row>
    <row r="550" spans="1:20" ht="12.75">
      <c r="A550" s="86"/>
      <c r="B550" s="76"/>
      <c r="C550" s="47"/>
      <c r="D550" s="47"/>
      <c r="E550" s="47"/>
      <c r="F550" s="8"/>
      <c r="G550" s="8" t="s">
        <v>114</v>
      </c>
      <c r="H550" s="9">
        <f t="shared" si="148"/>
        <v>0</v>
      </c>
      <c r="I550" s="9">
        <f t="shared" si="148"/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81"/>
      <c r="S550" s="82"/>
      <c r="T550" s="7"/>
    </row>
    <row r="551" spans="1:20" ht="12.75">
      <c r="A551" s="87"/>
      <c r="B551" s="77"/>
      <c r="C551" s="48"/>
      <c r="D551" s="48"/>
      <c r="E551" s="48"/>
      <c r="F551" s="8"/>
      <c r="G551" s="32" t="s">
        <v>73</v>
      </c>
      <c r="H551" s="9">
        <f t="shared" si="148"/>
        <v>0</v>
      </c>
      <c r="I551" s="9">
        <f t="shared" si="148"/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83"/>
      <c r="S551" s="84"/>
      <c r="T551" s="7"/>
    </row>
    <row r="552" spans="1:20" ht="12.75">
      <c r="A552" s="85">
        <v>43</v>
      </c>
      <c r="B552" s="75" t="s">
        <v>138</v>
      </c>
      <c r="C552" s="47"/>
      <c r="D552" s="47"/>
      <c r="E552" s="47"/>
      <c r="F552" s="8"/>
      <c r="G552" s="31" t="s">
        <v>10</v>
      </c>
      <c r="H552" s="6">
        <f>SUM(H553:H563)</f>
        <v>0</v>
      </c>
      <c r="I552" s="6">
        <f aca="true" t="shared" si="149" ref="I552:Q552">SUM(I553:I563)</f>
        <v>0</v>
      </c>
      <c r="J552" s="6">
        <f t="shared" si="149"/>
        <v>0</v>
      </c>
      <c r="K552" s="6">
        <f t="shared" si="149"/>
        <v>0</v>
      </c>
      <c r="L552" s="6">
        <f t="shared" si="149"/>
        <v>0</v>
      </c>
      <c r="M552" s="6">
        <f t="shared" si="149"/>
        <v>0</v>
      </c>
      <c r="N552" s="6">
        <f t="shared" si="149"/>
        <v>0</v>
      </c>
      <c r="O552" s="6">
        <f t="shared" si="149"/>
        <v>0</v>
      </c>
      <c r="P552" s="6">
        <f t="shared" si="149"/>
        <v>0</v>
      </c>
      <c r="Q552" s="6">
        <f t="shared" si="149"/>
        <v>0</v>
      </c>
      <c r="R552" s="79" t="s">
        <v>37</v>
      </c>
      <c r="S552" s="80"/>
      <c r="T552" s="7"/>
    </row>
    <row r="553" spans="1:20" ht="12.75">
      <c r="A553" s="86"/>
      <c r="B553" s="76"/>
      <c r="C553" s="47"/>
      <c r="D553" s="47"/>
      <c r="E553" s="47"/>
      <c r="F553" s="8"/>
      <c r="G553" s="32" t="s">
        <v>14</v>
      </c>
      <c r="H553" s="9">
        <f>J553+L553+N553+P553</f>
        <v>0</v>
      </c>
      <c r="I553" s="9">
        <f>K553+M553+O553+Q553</f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81"/>
      <c r="S553" s="82"/>
      <c r="T553" s="7"/>
    </row>
    <row r="554" spans="1:20" ht="12.75">
      <c r="A554" s="86"/>
      <c r="B554" s="76"/>
      <c r="C554" s="47"/>
      <c r="D554" s="47"/>
      <c r="E554" s="47"/>
      <c r="F554" s="8"/>
      <c r="G554" s="32" t="s">
        <v>12</v>
      </c>
      <c r="H554" s="9">
        <f aca="true" t="shared" si="150" ref="H554:H563">J554+L554+N554+P554</f>
        <v>0</v>
      </c>
      <c r="I554" s="9">
        <f aca="true" t="shared" si="151" ref="I554:I563">K554+M554+O554+Q554</f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81"/>
      <c r="S554" s="82"/>
      <c r="T554" s="7"/>
    </row>
    <row r="555" spans="1:20" ht="12.75">
      <c r="A555" s="86"/>
      <c r="B555" s="76"/>
      <c r="C555" s="47"/>
      <c r="D555" s="47"/>
      <c r="E555" s="47"/>
      <c r="F555" s="8"/>
      <c r="G555" s="32" t="s">
        <v>13</v>
      </c>
      <c r="H555" s="9">
        <f t="shared" si="150"/>
        <v>0</v>
      </c>
      <c r="I555" s="9">
        <f t="shared" si="151"/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81"/>
      <c r="S555" s="82"/>
      <c r="T555" s="7"/>
    </row>
    <row r="556" spans="1:20" ht="12.75">
      <c r="A556" s="86"/>
      <c r="B556" s="76"/>
      <c r="C556" s="47"/>
      <c r="D556" s="47"/>
      <c r="E556" s="47" t="s">
        <v>52</v>
      </c>
      <c r="F556" s="8"/>
      <c r="G556" s="32" t="s">
        <v>15</v>
      </c>
      <c r="H556" s="9">
        <f t="shared" si="150"/>
        <v>0</v>
      </c>
      <c r="I556" s="9">
        <f t="shared" si="151"/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81"/>
      <c r="S556" s="82"/>
      <c r="T556" s="7"/>
    </row>
    <row r="557" spans="1:20" ht="12.75">
      <c r="A557" s="86"/>
      <c r="B557" s="76"/>
      <c r="C557" s="47"/>
      <c r="D557" s="47"/>
      <c r="E557" s="47"/>
      <c r="F557" s="8"/>
      <c r="G557" s="32" t="s">
        <v>16</v>
      </c>
      <c r="H557" s="9">
        <f t="shared" si="150"/>
        <v>0</v>
      </c>
      <c r="I557" s="9">
        <f t="shared" si="151"/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81"/>
      <c r="S557" s="82"/>
      <c r="T557" s="7"/>
    </row>
    <row r="558" spans="1:20" ht="12.75">
      <c r="A558" s="86"/>
      <c r="B558" s="76"/>
      <c r="C558" s="47"/>
      <c r="D558" s="47"/>
      <c r="E558" s="47"/>
      <c r="F558" s="8"/>
      <c r="G558" s="8" t="s">
        <v>62</v>
      </c>
      <c r="H558" s="9">
        <f t="shared" si="150"/>
        <v>0</v>
      </c>
      <c r="I558" s="9">
        <f t="shared" si="151"/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81"/>
      <c r="S558" s="82"/>
      <c r="T558" s="7"/>
    </row>
    <row r="559" spans="1:20" ht="12.75">
      <c r="A559" s="86"/>
      <c r="B559" s="76"/>
      <c r="C559" s="47"/>
      <c r="D559" s="47"/>
      <c r="E559" s="47"/>
      <c r="F559" s="8"/>
      <c r="G559" s="32" t="s">
        <v>111</v>
      </c>
      <c r="H559" s="9">
        <f>I559+J559</f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81"/>
      <c r="S559" s="82"/>
      <c r="T559" s="7"/>
    </row>
    <row r="560" spans="1:20" ht="12.75">
      <c r="A560" s="86"/>
      <c r="B560" s="76"/>
      <c r="C560" s="47"/>
      <c r="D560" s="47"/>
      <c r="E560" s="47"/>
      <c r="F560" s="8"/>
      <c r="G560" s="32" t="s">
        <v>112</v>
      </c>
      <c r="H560" s="9">
        <f t="shared" si="150"/>
        <v>0</v>
      </c>
      <c r="I560" s="9">
        <f t="shared" si="151"/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81"/>
      <c r="S560" s="82"/>
      <c r="T560" s="7"/>
    </row>
    <row r="561" spans="1:20" ht="12.75">
      <c r="A561" s="86"/>
      <c r="B561" s="76"/>
      <c r="C561" s="47"/>
      <c r="D561" s="47"/>
      <c r="E561" s="47"/>
      <c r="F561" s="8"/>
      <c r="G561" s="32" t="s">
        <v>113</v>
      </c>
      <c r="H561" s="9">
        <f t="shared" si="150"/>
        <v>0</v>
      </c>
      <c r="I561" s="9">
        <f t="shared" si="151"/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81"/>
      <c r="S561" s="82"/>
      <c r="T561" s="7"/>
    </row>
    <row r="562" spans="1:20" ht="12.75">
      <c r="A562" s="86"/>
      <c r="B562" s="76"/>
      <c r="C562" s="47"/>
      <c r="D562" s="47"/>
      <c r="E562" s="47"/>
      <c r="F562" s="8"/>
      <c r="G562" s="8" t="s">
        <v>114</v>
      </c>
      <c r="H562" s="9">
        <f t="shared" si="150"/>
        <v>0</v>
      </c>
      <c r="I562" s="9">
        <f t="shared" si="151"/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81"/>
      <c r="S562" s="82"/>
      <c r="T562" s="7"/>
    </row>
    <row r="563" spans="1:20" ht="12.75">
      <c r="A563" s="87"/>
      <c r="B563" s="77"/>
      <c r="C563" s="48"/>
      <c r="D563" s="48"/>
      <c r="E563" s="48"/>
      <c r="F563" s="8"/>
      <c r="G563" s="32" t="s">
        <v>73</v>
      </c>
      <c r="H563" s="9">
        <f t="shared" si="150"/>
        <v>0</v>
      </c>
      <c r="I563" s="9">
        <f t="shared" si="151"/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83"/>
      <c r="S563" s="84"/>
      <c r="T563" s="7"/>
    </row>
    <row r="564" spans="1:20" ht="12.75">
      <c r="A564" s="85">
        <v>44</v>
      </c>
      <c r="B564" s="75" t="s">
        <v>147</v>
      </c>
      <c r="C564" s="47"/>
      <c r="D564" s="47"/>
      <c r="E564" s="47"/>
      <c r="F564" s="8"/>
      <c r="G564" s="31" t="s">
        <v>10</v>
      </c>
      <c r="H564" s="6">
        <f>SUM(H565:H575)</f>
        <v>0</v>
      </c>
      <c r="I564" s="6">
        <f aca="true" t="shared" si="152" ref="I564:Q564">SUM(I565:I575)</f>
        <v>0</v>
      </c>
      <c r="J564" s="6">
        <f t="shared" si="152"/>
        <v>0</v>
      </c>
      <c r="K564" s="6">
        <f t="shared" si="152"/>
        <v>0</v>
      </c>
      <c r="L564" s="6">
        <f t="shared" si="152"/>
        <v>0</v>
      </c>
      <c r="M564" s="6">
        <f t="shared" si="152"/>
        <v>0</v>
      </c>
      <c r="N564" s="6">
        <f t="shared" si="152"/>
        <v>0</v>
      </c>
      <c r="O564" s="6">
        <f t="shared" si="152"/>
        <v>0</v>
      </c>
      <c r="P564" s="6">
        <f t="shared" si="152"/>
        <v>0</v>
      </c>
      <c r="Q564" s="6">
        <f t="shared" si="152"/>
        <v>0</v>
      </c>
      <c r="R564" s="79" t="s">
        <v>37</v>
      </c>
      <c r="S564" s="80"/>
      <c r="T564" s="7"/>
    </row>
    <row r="565" spans="1:20" ht="12.75">
      <c r="A565" s="86"/>
      <c r="B565" s="76"/>
      <c r="C565" s="47"/>
      <c r="D565" s="47"/>
      <c r="E565" s="47"/>
      <c r="F565" s="8"/>
      <c r="G565" s="32" t="s">
        <v>14</v>
      </c>
      <c r="H565" s="9">
        <f aca="true" t="shared" si="153" ref="H565:I570">J565+L565+N565+P565</f>
        <v>0</v>
      </c>
      <c r="I565" s="9">
        <f t="shared" si="153"/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81"/>
      <c r="S565" s="82"/>
      <c r="T565" s="7"/>
    </row>
    <row r="566" spans="1:20" ht="12.75">
      <c r="A566" s="86"/>
      <c r="B566" s="76"/>
      <c r="C566" s="47"/>
      <c r="D566" s="47"/>
      <c r="E566" s="47"/>
      <c r="F566" s="8"/>
      <c r="G566" s="32" t="s">
        <v>12</v>
      </c>
      <c r="H566" s="9">
        <f t="shared" si="153"/>
        <v>0</v>
      </c>
      <c r="I566" s="9">
        <f t="shared" si="153"/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81"/>
      <c r="S566" s="82"/>
      <c r="T566" s="7"/>
    </row>
    <row r="567" spans="1:20" ht="12.75">
      <c r="A567" s="86"/>
      <c r="B567" s="76"/>
      <c r="C567" s="47"/>
      <c r="D567" s="47"/>
      <c r="E567" s="47" t="s">
        <v>52</v>
      </c>
      <c r="F567" s="8"/>
      <c r="G567" s="32" t="s">
        <v>13</v>
      </c>
      <c r="H567" s="9">
        <f t="shared" si="153"/>
        <v>0</v>
      </c>
      <c r="I567" s="9">
        <f t="shared" si="153"/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81"/>
      <c r="S567" s="82"/>
      <c r="T567" s="7"/>
    </row>
    <row r="568" spans="1:20" ht="12.75">
      <c r="A568" s="86"/>
      <c r="B568" s="76"/>
      <c r="C568" s="47"/>
      <c r="D568" s="47"/>
      <c r="E568" s="47"/>
      <c r="F568" s="8"/>
      <c r="G568" s="32" t="s">
        <v>15</v>
      </c>
      <c r="H568" s="9">
        <f t="shared" si="153"/>
        <v>0</v>
      </c>
      <c r="I568" s="9">
        <f t="shared" si="153"/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81"/>
      <c r="S568" s="82"/>
      <c r="T568" s="7"/>
    </row>
    <row r="569" spans="1:20" ht="12.75">
      <c r="A569" s="86"/>
      <c r="B569" s="76"/>
      <c r="C569" s="47"/>
      <c r="D569" s="47"/>
      <c r="E569" s="47"/>
      <c r="F569" s="8"/>
      <c r="G569" s="32" t="s">
        <v>16</v>
      </c>
      <c r="H569" s="9">
        <f t="shared" si="153"/>
        <v>0</v>
      </c>
      <c r="I569" s="9">
        <f t="shared" si="153"/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81"/>
      <c r="S569" s="82"/>
      <c r="T569" s="7"/>
    </row>
    <row r="570" spans="1:20" ht="12.75">
      <c r="A570" s="86"/>
      <c r="B570" s="76"/>
      <c r="C570" s="47"/>
      <c r="D570" s="47"/>
      <c r="E570" s="47"/>
      <c r="F570" s="8"/>
      <c r="G570" s="8" t="s">
        <v>62</v>
      </c>
      <c r="H570" s="9">
        <f t="shared" si="153"/>
        <v>0</v>
      </c>
      <c r="I570" s="9">
        <f t="shared" si="153"/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81"/>
      <c r="S570" s="82"/>
      <c r="T570" s="7"/>
    </row>
    <row r="571" spans="1:20" ht="12.75">
      <c r="A571" s="86"/>
      <c r="B571" s="76"/>
      <c r="C571" s="47"/>
      <c r="D571" s="47"/>
      <c r="E571" s="47"/>
      <c r="F571" s="8"/>
      <c r="G571" s="32" t="s">
        <v>111</v>
      </c>
      <c r="H571" s="9">
        <f>I571+J571</f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81"/>
      <c r="S571" s="82"/>
      <c r="T571" s="7"/>
    </row>
    <row r="572" spans="1:20" ht="12.75">
      <c r="A572" s="86"/>
      <c r="B572" s="76"/>
      <c r="C572" s="47"/>
      <c r="D572" s="47"/>
      <c r="E572" s="47"/>
      <c r="F572" s="8"/>
      <c r="G572" s="32" t="s">
        <v>112</v>
      </c>
      <c r="H572" s="9">
        <f aca="true" t="shared" si="154" ref="H572:I575">J572+L572+N572+P572</f>
        <v>0</v>
      </c>
      <c r="I572" s="9">
        <f t="shared" si="154"/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81"/>
      <c r="S572" s="82"/>
      <c r="T572" s="7"/>
    </row>
    <row r="573" spans="1:20" ht="12.75">
      <c r="A573" s="86"/>
      <c r="B573" s="76"/>
      <c r="C573" s="47"/>
      <c r="D573" s="47"/>
      <c r="E573" s="47"/>
      <c r="F573" s="8"/>
      <c r="G573" s="32" t="s">
        <v>113</v>
      </c>
      <c r="H573" s="9">
        <f t="shared" si="154"/>
        <v>0</v>
      </c>
      <c r="I573" s="9">
        <f t="shared" si="154"/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81"/>
      <c r="S573" s="82"/>
      <c r="T573" s="7"/>
    </row>
    <row r="574" spans="1:20" ht="12.75">
      <c r="A574" s="86"/>
      <c r="B574" s="76"/>
      <c r="C574" s="47"/>
      <c r="D574" s="47"/>
      <c r="E574" s="47"/>
      <c r="F574" s="8"/>
      <c r="G574" s="8" t="s">
        <v>114</v>
      </c>
      <c r="H574" s="9">
        <f t="shared" si="154"/>
        <v>0</v>
      </c>
      <c r="I574" s="9">
        <f t="shared" si="154"/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81"/>
      <c r="S574" s="82"/>
      <c r="T574" s="7"/>
    </row>
    <row r="575" spans="1:20" ht="12.75">
      <c r="A575" s="87"/>
      <c r="B575" s="77"/>
      <c r="C575" s="48"/>
      <c r="D575" s="48"/>
      <c r="E575" s="48"/>
      <c r="F575" s="8"/>
      <c r="G575" s="32" t="s">
        <v>73</v>
      </c>
      <c r="H575" s="9">
        <f t="shared" si="154"/>
        <v>0</v>
      </c>
      <c r="I575" s="9">
        <f t="shared" si="154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83"/>
      <c r="S575" s="84"/>
      <c r="T575" s="7"/>
    </row>
    <row r="576" spans="1:20" ht="12.75">
      <c r="A576" s="85">
        <v>45</v>
      </c>
      <c r="B576" s="143" t="s">
        <v>146</v>
      </c>
      <c r="C576" s="152"/>
      <c r="D576" s="152"/>
      <c r="E576" s="152"/>
      <c r="F576" s="153"/>
      <c r="G576" s="181" t="s">
        <v>10</v>
      </c>
      <c r="H576" s="147">
        <f>SUM(H577:H587)</f>
        <v>0</v>
      </c>
      <c r="I576" s="147">
        <f aca="true" t="shared" si="155" ref="I576:Q576">SUM(I577:I587)</f>
        <v>0</v>
      </c>
      <c r="J576" s="147">
        <f t="shared" si="155"/>
        <v>0</v>
      </c>
      <c r="K576" s="147">
        <f t="shared" si="155"/>
        <v>0</v>
      </c>
      <c r="L576" s="6">
        <f t="shared" si="155"/>
        <v>0</v>
      </c>
      <c r="M576" s="6">
        <f t="shared" si="155"/>
        <v>0</v>
      </c>
      <c r="N576" s="6">
        <f t="shared" si="155"/>
        <v>0</v>
      </c>
      <c r="O576" s="6">
        <f t="shared" si="155"/>
        <v>0</v>
      </c>
      <c r="P576" s="6">
        <f t="shared" si="155"/>
        <v>0</v>
      </c>
      <c r="Q576" s="6">
        <f t="shared" si="155"/>
        <v>0</v>
      </c>
      <c r="R576" s="79" t="s">
        <v>37</v>
      </c>
      <c r="S576" s="80"/>
      <c r="T576" s="7"/>
    </row>
    <row r="577" spans="1:20" ht="12.75">
      <c r="A577" s="86"/>
      <c r="B577" s="151"/>
      <c r="C577" s="152"/>
      <c r="D577" s="152"/>
      <c r="E577" s="152"/>
      <c r="F577" s="153"/>
      <c r="G577" s="182" t="s">
        <v>14</v>
      </c>
      <c r="H577" s="154">
        <f aca="true" t="shared" si="156" ref="H577:I582">J577+L577+N577+P577</f>
        <v>0</v>
      </c>
      <c r="I577" s="154">
        <f t="shared" si="156"/>
        <v>0</v>
      </c>
      <c r="J577" s="154">
        <v>0</v>
      </c>
      <c r="K577" s="154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81"/>
      <c r="S577" s="82"/>
      <c r="T577" s="7"/>
    </row>
    <row r="578" spans="1:20" ht="12.75">
      <c r="A578" s="86"/>
      <c r="B578" s="151"/>
      <c r="C578" s="152"/>
      <c r="D578" s="152"/>
      <c r="E578" s="152"/>
      <c r="F578" s="153"/>
      <c r="G578" s="182" t="s">
        <v>12</v>
      </c>
      <c r="H578" s="154">
        <f t="shared" si="156"/>
        <v>0</v>
      </c>
      <c r="I578" s="154">
        <f t="shared" si="156"/>
        <v>0</v>
      </c>
      <c r="J578" s="154">
        <v>0</v>
      </c>
      <c r="K578" s="154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81"/>
      <c r="S578" s="82"/>
      <c r="T578" s="7"/>
    </row>
    <row r="579" spans="1:20" ht="12.75">
      <c r="A579" s="86"/>
      <c r="B579" s="151"/>
      <c r="C579" s="152"/>
      <c r="D579" s="152"/>
      <c r="E579" s="152"/>
      <c r="F579" s="153"/>
      <c r="G579" s="182" t="s">
        <v>13</v>
      </c>
      <c r="H579" s="154">
        <f t="shared" si="156"/>
        <v>0</v>
      </c>
      <c r="I579" s="154">
        <f t="shared" si="156"/>
        <v>0</v>
      </c>
      <c r="J579" s="154">
        <v>0</v>
      </c>
      <c r="K579" s="154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81"/>
      <c r="S579" s="82"/>
      <c r="T579" s="7"/>
    </row>
    <row r="580" spans="1:20" ht="12.75">
      <c r="A580" s="86"/>
      <c r="B580" s="151"/>
      <c r="C580" s="152"/>
      <c r="D580" s="152"/>
      <c r="E580" s="152" t="s">
        <v>52</v>
      </c>
      <c r="F580" s="153"/>
      <c r="G580" s="182" t="s">
        <v>15</v>
      </c>
      <c r="H580" s="154">
        <f t="shared" si="156"/>
        <v>0</v>
      </c>
      <c r="I580" s="154">
        <f t="shared" si="156"/>
        <v>0</v>
      </c>
      <c r="J580" s="154">
        <v>0</v>
      </c>
      <c r="K580" s="154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81"/>
      <c r="S580" s="82"/>
      <c r="T580" s="7"/>
    </row>
    <row r="581" spans="1:20" ht="12.75">
      <c r="A581" s="86"/>
      <c r="B581" s="151"/>
      <c r="C581" s="152"/>
      <c r="D581" s="152"/>
      <c r="E581" s="152"/>
      <c r="F581" s="153"/>
      <c r="G581" s="182" t="s">
        <v>16</v>
      </c>
      <c r="H581" s="154">
        <f t="shared" si="156"/>
        <v>0</v>
      </c>
      <c r="I581" s="154">
        <f t="shared" si="156"/>
        <v>0</v>
      </c>
      <c r="J581" s="154">
        <v>0</v>
      </c>
      <c r="K581" s="154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81"/>
      <c r="S581" s="82"/>
      <c r="T581" s="7"/>
    </row>
    <row r="582" spans="1:20" ht="12.75">
      <c r="A582" s="86"/>
      <c r="B582" s="151"/>
      <c r="C582" s="152"/>
      <c r="D582" s="152"/>
      <c r="E582" s="152"/>
      <c r="F582" s="153"/>
      <c r="G582" s="153" t="s">
        <v>62</v>
      </c>
      <c r="H582" s="154">
        <f t="shared" si="156"/>
        <v>0</v>
      </c>
      <c r="I582" s="154">
        <f t="shared" si="156"/>
        <v>0</v>
      </c>
      <c r="J582" s="154">
        <v>0</v>
      </c>
      <c r="K582" s="154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81"/>
      <c r="S582" s="82"/>
      <c r="T582" s="7"/>
    </row>
    <row r="583" spans="1:20" ht="12.75">
      <c r="A583" s="86"/>
      <c r="B583" s="151"/>
      <c r="C583" s="152"/>
      <c r="D583" s="152"/>
      <c r="E583" s="152"/>
      <c r="F583" s="153"/>
      <c r="G583" s="182" t="s">
        <v>111</v>
      </c>
      <c r="H583" s="154">
        <f>I583+J583</f>
        <v>0</v>
      </c>
      <c r="I583" s="154">
        <v>0</v>
      </c>
      <c r="J583" s="154">
        <v>0</v>
      </c>
      <c r="K583" s="154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81"/>
      <c r="S583" s="82"/>
      <c r="T583" s="7"/>
    </row>
    <row r="584" spans="1:20" ht="12.75">
      <c r="A584" s="86"/>
      <c r="B584" s="151"/>
      <c r="C584" s="152"/>
      <c r="D584" s="152"/>
      <c r="E584" s="152"/>
      <c r="F584" s="153"/>
      <c r="G584" s="182" t="s">
        <v>112</v>
      </c>
      <c r="H584" s="154">
        <f aca="true" t="shared" si="157" ref="H584:I587">J584+L584+N584+P584</f>
        <v>0</v>
      </c>
      <c r="I584" s="154">
        <f t="shared" si="157"/>
        <v>0</v>
      </c>
      <c r="J584" s="154">
        <v>0</v>
      </c>
      <c r="K584" s="154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81"/>
      <c r="S584" s="82"/>
      <c r="T584" s="7"/>
    </row>
    <row r="585" spans="1:20" ht="12.75">
      <c r="A585" s="86"/>
      <c r="B585" s="151"/>
      <c r="C585" s="152"/>
      <c r="D585" s="152"/>
      <c r="E585" s="152"/>
      <c r="F585" s="153"/>
      <c r="G585" s="182" t="s">
        <v>113</v>
      </c>
      <c r="H585" s="154">
        <f t="shared" si="157"/>
        <v>0</v>
      </c>
      <c r="I585" s="154">
        <f t="shared" si="157"/>
        <v>0</v>
      </c>
      <c r="J585" s="154">
        <v>0</v>
      </c>
      <c r="K585" s="154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81"/>
      <c r="S585" s="82"/>
      <c r="T585" s="7"/>
    </row>
    <row r="586" spans="1:20" ht="12.75">
      <c r="A586" s="86"/>
      <c r="B586" s="151"/>
      <c r="C586" s="152"/>
      <c r="D586" s="152"/>
      <c r="E586" s="152"/>
      <c r="F586" s="153"/>
      <c r="G586" s="153" t="s">
        <v>114</v>
      </c>
      <c r="H586" s="154">
        <f t="shared" si="157"/>
        <v>0</v>
      </c>
      <c r="I586" s="154">
        <f t="shared" si="157"/>
        <v>0</v>
      </c>
      <c r="J586" s="154">
        <v>0</v>
      </c>
      <c r="K586" s="154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81"/>
      <c r="S586" s="82"/>
      <c r="T586" s="7"/>
    </row>
    <row r="587" spans="1:20" ht="12.75">
      <c r="A587" s="87"/>
      <c r="B587" s="158"/>
      <c r="C587" s="152"/>
      <c r="D587" s="152"/>
      <c r="E587" s="152"/>
      <c r="F587" s="153"/>
      <c r="G587" s="182" t="s">
        <v>73</v>
      </c>
      <c r="H587" s="154">
        <f t="shared" si="157"/>
        <v>0</v>
      </c>
      <c r="I587" s="154">
        <f t="shared" si="157"/>
        <v>0</v>
      </c>
      <c r="J587" s="154">
        <v>0</v>
      </c>
      <c r="K587" s="154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83"/>
      <c r="S587" s="84"/>
      <c r="T587" s="7"/>
    </row>
    <row r="588" spans="1:20" ht="12.75">
      <c r="A588" s="85">
        <v>46</v>
      </c>
      <c r="B588" s="143" t="s">
        <v>66</v>
      </c>
      <c r="C588" s="144"/>
      <c r="D588" s="144"/>
      <c r="E588" s="144"/>
      <c r="F588" s="145"/>
      <c r="G588" s="181" t="s">
        <v>10</v>
      </c>
      <c r="H588" s="147">
        <f>SUM(H589:H599)</f>
        <v>17063.4</v>
      </c>
      <c r="I588" s="147">
        <f aca="true" t="shared" si="158" ref="I588:Q588">SUM(I589:I599)</f>
        <v>17063.4</v>
      </c>
      <c r="J588" s="147">
        <f t="shared" si="158"/>
        <v>17063.4</v>
      </c>
      <c r="K588" s="147">
        <f t="shared" si="158"/>
        <v>17063.4</v>
      </c>
      <c r="L588" s="6">
        <f t="shared" si="158"/>
        <v>0</v>
      </c>
      <c r="M588" s="6">
        <f t="shared" si="158"/>
        <v>0</v>
      </c>
      <c r="N588" s="6">
        <f t="shared" si="158"/>
        <v>0</v>
      </c>
      <c r="O588" s="6">
        <f t="shared" si="158"/>
        <v>0</v>
      </c>
      <c r="P588" s="6">
        <f t="shared" si="158"/>
        <v>0</v>
      </c>
      <c r="Q588" s="6">
        <f t="shared" si="158"/>
        <v>0</v>
      </c>
      <c r="R588" s="79" t="s">
        <v>37</v>
      </c>
      <c r="S588" s="80"/>
      <c r="T588" s="7"/>
    </row>
    <row r="589" spans="1:20" ht="12.75">
      <c r="A589" s="86"/>
      <c r="B589" s="151"/>
      <c r="C589" s="152"/>
      <c r="D589" s="152"/>
      <c r="E589" s="152"/>
      <c r="F589" s="145"/>
      <c r="G589" s="182" t="s">
        <v>14</v>
      </c>
      <c r="H589" s="154">
        <v>0</v>
      </c>
      <c r="I589" s="154">
        <v>0</v>
      </c>
      <c r="J589" s="154">
        <v>0</v>
      </c>
      <c r="K589" s="154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81"/>
      <c r="S589" s="82"/>
      <c r="T589" s="7"/>
    </row>
    <row r="590" spans="1:20" ht="12.75">
      <c r="A590" s="86"/>
      <c r="B590" s="151"/>
      <c r="C590" s="152"/>
      <c r="D590" s="152"/>
      <c r="E590" s="152"/>
      <c r="F590" s="145"/>
      <c r="G590" s="182" t="s">
        <v>12</v>
      </c>
      <c r="H590" s="154">
        <v>0</v>
      </c>
      <c r="I590" s="154">
        <v>0</v>
      </c>
      <c r="J590" s="154">
        <v>0</v>
      </c>
      <c r="K590" s="154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81"/>
      <c r="S590" s="82"/>
      <c r="T590" s="7"/>
    </row>
    <row r="591" spans="1:20" ht="12.75">
      <c r="A591" s="86"/>
      <c r="B591" s="151"/>
      <c r="C591" s="152"/>
      <c r="D591" s="152"/>
      <c r="E591" s="152"/>
      <c r="F591" s="145"/>
      <c r="G591" s="182" t="s">
        <v>13</v>
      </c>
      <c r="H591" s="154">
        <v>0</v>
      </c>
      <c r="I591" s="154">
        <v>0</v>
      </c>
      <c r="J591" s="154">
        <v>0</v>
      </c>
      <c r="K591" s="154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81"/>
      <c r="S591" s="82"/>
      <c r="T591" s="7"/>
    </row>
    <row r="592" spans="1:20" ht="12.75">
      <c r="A592" s="86"/>
      <c r="B592" s="151"/>
      <c r="C592" s="152"/>
      <c r="D592" s="152"/>
      <c r="E592" s="152" t="s">
        <v>51</v>
      </c>
      <c r="F592" s="145"/>
      <c r="G592" s="182" t="s">
        <v>15</v>
      </c>
      <c r="H592" s="154">
        <f>J592</f>
        <v>795.8</v>
      </c>
      <c r="I592" s="154">
        <f>K592</f>
        <v>795.8</v>
      </c>
      <c r="J592" s="154">
        <f>K592</f>
        <v>795.8</v>
      </c>
      <c r="K592" s="154">
        <f>569.4+226.4</f>
        <v>795.8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81"/>
      <c r="S592" s="82"/>
      <c r="T592" s="7"/>
    </row>
    <row r="593" spans="1:20" ht="12.75">
      <c r="A593" s="86"/>
      <c r="B593" s="151"/>
      <c r="C593" s="152"/>
      <c r="D593" s="152"/>
      <c r="E593" s="152"/>
      <c r="F593" s="145"/>
      <c r="G593" s="182" t="s">
        <v>16</v>
      </c>
      <c r="H593" s="154">
        <f aca="true" t="shared" si="159" ref="H593:H599">J593</f>
        <v>2492</v>
      </c>
      <c r="I593" s="154">
        <f aca="true" t="shared" si="160" ref="I593:I599">K593</f>
        <v>2492</v>
      </c>
      <c r="J593" s="154">
        <v>2492</v>
      </c>
      <c r="K593" s="154">
        <v>2492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81"/>
      <c r="S593" s="82"/>
      <c r="T593" s="7"/>
    </row>
    <row r="594" spans="1:20" ht="12.75">
      <c r="A594" s="86"/>
      <c r="B594" s="151"/>
      <c r="C594" s="152"/>
      <c r="D594" s="152"/>
      <c r="E594" s="152"/>
      <c r="F594" s="145"/>
      <c r="G594" s="153" t="s">
        <v>62</v>
      </c>
      <c r="H594" s="154">
        <f t="shared" si="159"/>
        <v>3443.9</v>
      </c>
      <c r="I594" s="154">
        <f t="shared" si="160"/>
        <v>3443.9</v>
      </c>
      <c r="J594" s="154">
        <v>3443.9</v>
      </c>
      <c r="K594" s="154">
        <v>3443.9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81"/>
      <c r="S594" s="82"/>
      <c r="T594" s="7"/>
    </row>
    <row r="595" spans="1:20" ht="12.75">
      <c r="A595" s="86"/>
      <c r="B595" s="151"/>
      <c r="C595" s="152"/>
      <c r="D595" s="152"/>
      <c r="E595" s="152"/>
      <c r="F595" s="145"/>
      <c r="G595" s="182" t="s">
        <v>111</v>
      </c>
      <c r="H595" s="154">
        <v>3443.9</v>
      </c>
      <c r="I595" s="154">
        <v>3443.9</v>
      </c>
      <c r="J595" s="154">
        <v>3443.9</v>
      </c>
      <c r="K595" s="154">
        <v>3443.9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81"/>
      <c r="S595" s="82"/>
      <c r="T595" s="7"/>
    </row>
    <row r="596" spans="1:20" ht="12.75">
      <c r="A596" s="86"/>
      <c r="B596" s="151"/>
      <c r="C596" s="152" t="s">
        <v>164</v>
      </c>
      <c r="D596" s="152" t="s">
        <v>165</v>
      </c>
      <c r="E596" s="152"/>
      <c r="F596" s="145"/>
      <c r="G596" s="182" t="s">
        <v>112</v>
      </c>
      <c r="H596" s="154">
        <f t="shared" si="159"/>
        <v>3443.9</v>
      </c>
      <c r="I596" s="154">
        <f t="shared" si="160"/>
        <v>3443.9</v>
      </c>
      <c r="J596" s="154">
        <v>3443.9</v>
      </c>
      <c r="K596" s="154">
        <v>3443.9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81"/>
      <c r="S596" s="82"/>
      <c r="T596" s="7"/>
    </row>
    <row r="597" spans="1:20" ht="12.75">
      <c r="A597" s="86"/>
      <c r="B597" s="151"/>
      <c r="C597" s="152"/>
      <c r="D597" s="152"/>
      <c r="E597" s="152"/>
      <c r="F597" s="145"/>
      <c r="G597" s="182" t="s">
        <v>113</v>
      </c>
      <c r="H597" s="154">
        <f>J597</f>
        <v>3443.9</v>
      </c>
      <c r="I597" s="154">
        <f>K597</f>
        <v>3443.9</v>
      </c>
      <c r="J597" s="154">
        <v>3443.9</v>
      </c>
      <c r="K597" s="154">
        <v>3443.9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81"/>
      <c r="S597" s="82"/>
      <c r="T597" s="7"/>
    </row>
    <row r="598" spans="1:20" ht="12.75">
      <c r="A598" s="86"/>
      <c r="B598" s="151"/>
      <c r="C598" s="152"/>
      <c r="D598" s="152"/>
      <c r="E598" s="152"/>
      <c r="F598" s="145"/>
      <c r="G598" s="153" t="s">
        <v>114</v>
      </c>
      <c r="H598" s="154">
        <f t="shared" si="159"/>
        <v>0</v>
      </c>
      <c r="I598" s="154">
        <f t="shared" si="160"/>
        <v>0</v>
      </c>
      <c r="J598" s="154">
        <v>0</v>
      </c>
      <c r="K598" s="154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81"/>
      <c r="S598" s="82"/>
      <c r="T598" s="7"/>
    </row>
    <row r="599" spans="1:20" ht="125.25" customHeight="1">
      <c r="A599" s="87"/>
      <c r="B599" s="158"/>
      <c r="C599" s="159"/>
      <c r="D599" s="159"/>
      <c r="E599" s="159"/>
      <c r="F599" s="145"/>
      <c r="G599" s="182" t="s">
        <v>73</v>
      </c>
      <c r="H599" s="154">
        <f t="shared" si="159"/>
        <v>0</v>
      </c>
      <c r="I599" s="154">
        <f t="shared" si="160"/>
        <v>0</v>
      </c>
      <c r="J599" s="154">
        <v>0</v>
      </c>
      <c r="K599" s="154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83"/>
      <c r="S599" s="84"/>
      <c r="T599" s="7">
        <f>33283.2-30283.6</f>
        <v>2999.5999999999985</v>
      </c>
    </row>
    <row r="600" spans="1:20" ht="12.75">
      <c r="A600" s="85">
        <v>47</v>
      </c>
      <c r="B600" s="75" t="s">
        <v>122</v>
      </c>
      <c r="C600" s="46"/>
      <c r="D600" s="46"/>
      <c r="E600" s="46"/>
      <c r="F600" s="4"/>
      <c r="G600" s="31" t="s">
        <v>10</v>
      </c>
      <c r="H600" s="6">
        <f>SUM(H601:H611)</f>
        <v>373.7</v>
      </c>
      <c r="I600" s="6">
        <f>SUM(I601:I611)</f>
        <v>373.7</v>
      </c>
      <c r="J600" s="6">
        <f>SUM(J601:J611)</f>
        <v>373.7</v>
      </c>
      <c r="K600" s="6">
        <f aca="true" t="shared" si="161" ref="K600:Q600">SUM(K601:K611)</f>
        <v>373.7</v>
      </c>
      <c r="L600" s="6">
        <f t="shared" si="161"/>
        <v>0</v>
      </c>
      <c r="M600" s="6">
        <f t="shared" si="161"/>
        <v>0</v>
      </c>
      <c r="N600" s="6">
        <f t="shared" si="161"/>
        <v>0</v>
      </c>
      <c r="O600" s="6">
        <f t="shared" si="161"/>
        <v>0</v>
      </c>
      <c r="P600" s="6">
        <f t="shared" si="161"/>
        <v>0</v>
      </c>
      <c r="Q600" s="6">
        <f t="shared" si="161"/>
        <v>0</v>
      </c>
      <c r="R600" s="79" t="s">
        <v>37</v>
      </c>
      <c r="S600" s="80"/>
      <c r="T600" s="7"/>
    </row>
    <row r="601" spans="1:20" ht="12.75">
      <c r="A601" s="86"/>
      <c r="B601" s="76"/>
      <c r="C601" s="47"/>
      <c r="D601" s="47"/>
      <c r="E601" s="47"/>
      <c r="F601" s="4"/>
      <c r="G601" s="32" t="s">
        <v>14</v>
      </c>
      <c r="H601" s="9">
        <f>SUM(J601+L601+N601+P601)</f>
        <v>0</v>
      </c>
      <c r="I601" s="9">
        <f>SUM(K601+M601+O601+Q601)</f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81"/>
      <c r="S601" s="82"/>
      <c r="T601" s="7"/>
    </row>
    <row r="602" spans="1:20" ht="12.75">
      <c r="A602" s="86"/>
      <c r="B602" s="76"/>
      <c r="C602" s="47"/>
      <c r="D602" s="47"/>
      <c r="E602" s="47"/>
      <c r="F602" s="4"/>
      <c r="G602" s="32" t="s">
        <v>12</v>
      </c>
      <c r="H602" s="9">
        <f aca="true" t="shared" si="162" ref="H602:H611">SUM(J602+L602+N602+P602)</f>
        <v>0</v>
      </c>
      <c r="I602" s="9">
        <f aca="true" t="shared" si="163" ref="I602:I611">SUM(K602+M602+O602+Q602)</f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81"/>
      <c r="S602" s="82"/>
      <c r="T602" s="7"/>
    </row>
    <row r="603" spans="1:20" ht="12.75">
      <c r="A603" s="86"/>
      <c r="B603" s="76"/>
      <c r="C603" s="47"/>
      <c r="D603" s="47"/>
      <c r="E603" s="47"/>
      <c r="F603" s="4"/>
      <c r="G603" s="32" t="s">
        <v>13</v>
      </c>
      <c r="H603" s="9">
        <f t="shared" si="162"/>
        <v>0</v>
      </c>
      <c r="I603" s="9">
        <f t="shared" si="163"/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81"/>
      <c r="S603" s="82"/>
      <c r="T603" s="7"/>
    </row>
    <row r="604" spans="1:20" ht="12.75">
      <c r="A604" s="86"/>
      <c r="B604" s="76"/>
      <c r="C604" s="47"/>
      <c r="D604" s="47"/>
      <c r="E604" s="47"/>
      <c r="F604" s="4"/>
      <c r="G604" s="32" t="s">
        <v>15</v>
      </c>
      <c r="H604" s="9">
        <f t="shared" si="162"/>
        <v>0</v>
      </c>
      <c r="I604" s="9">
        <f t="shared" si="163"/>
        <v>0</v>
      </c>
      <c r="J604" s="9">
        <f aca="true" t="shared" si="164" ref="J604:Q604">L604</f>
        <v>0</v>
      </c>
      <c r="K604" s="9">
        <f t="shared" si="164"/>
        <v>0</v>
      </c>
      <c r="L604" s="9">
        <f t="shared" si="164"/>
        <v>0</v>
      </c>
      <c r="M604" s="9">
        <f t="shared" si="164"/>
        <v>0</v>
      </c>
      <c r="N604" s="9">
        <f t="shared" si="164"/>
        <v>0</v>
      </c>
      <c r="O604" s="9">
        <f t="shared" si="164"/>
        <v>0</v>
      </c>
      <c r="P604" s="9">
        <f t="shared" si="164"/>
        <v>0</v>
      </c>
      <c r="Q604" s="9">
        <f t="shared" si="164"/>
        <v>0</v>
      </c>
      <c r="R604" s="81"/>
      <c r="S604" s="82"/>
      <c r="T604" s="7"/>
    </row>
    <row r="605" spans="1:20" ht="12.75">
      <c r="A605" s="86"/>
      <c r="B605" s="76"/>
      <c r="C605" s="47" t="s">
        <v>164</v>
      </c>
      <c r="D605" s="47" t="s">
        <v>165</v>
      </c>
      <c r="E605" s="47"/>
      <c r="F605" s="4"/>
      <c r="G605" s="32" t="s">
        <v>16</v>
      </c>
      <c r="H605" s="9">
        <f t="shared" si="162"/>
        <v>373.7</v>
      </c>
      <c r="I605" s="9">
        <f t="shared" si="163"/>
        <v>373.7</v>
      </c>
      <c r="J605" s="9">
        <v>373.7</v>
      </c>
      <c r="K605" s="9">
        <v>373.7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81"/>
      <c r="S605" s="82"/>
      <c r="T605" s="7"/>
    </row>
    <row r="606" spans="1:20" ht="12.75">
      <c r="A606" s="86"/>
      <c r="B606" s="76"/>
      <c r="C606" s="47"/>
      <c r="D606" s="47"/>
      <c r="E606" s="47" t="s">
        <v>51</v>
      </c>
      <c r="F606" s="4"/>
      <c r="G606" s="8" t="s">
        <v>62</v>
      </c>
      <c r="H606" s="9">
        <f t="shared" si="162"/>
        <v>0</v>
      </c>
      <c r="I606" s="9">
        <f t="shared" si="163"/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81"/>
      <c r="S606" s="82"/>
      <c r="T606" s="7"/>
    </row>
    <row r="607" spans="1:20" ht="12.75">
      <c r="A607" s="86"/>
      <c r="B607" s="76"/>
      <c r="C607" s="47"/>
      <c r="D607" s="47"/>
      <c r="E607" s="47"/>
      <c r="F607" s="4"/>
      <c r="G607" s="32" t="s">
        <v>111</v>
      </c>
      <c r="H607" s="9">
        <f t="shared" si="162"/>
        <v>0</v>
      </c>
      <c r="I607" s="9">
        <f t="shared" si="163"/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81"/>
      <c r="S607" s="82"/>
      <c r="T607" s="7"/>
    </row>
    <row r="608" spans="1:20" ht="12.75">
      <c r="A608" s="86"/>
      <c r="B608" s="76"/>
      <c r="C608" s="47"/>
      <c r="D608" s="47"/>
      <c r="E608" s="47"/>
      <c r="F608" s="4"/>
      <c r="G608" s="32" t="s">
        <v>112</v>
      </c>
      <c r="H608" s="9">
        <f t="shared" si="162"/>
        <v>0</v>
      </c>
      <c r="I608" s="9">
        <f t="shared" si="163"/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81"/>
      <c r="S608" s="82"/>
      <c r="T608" s="7"/>
    </row>
    <row r="609" spans="1:20" ht="12.75">
      <c r="A609" s="86"/>
      <c r="B609" s="76"/>
      <c r="C609" s="47"/>
      <c r="D609" s="47"/>
      <c r="E609" s="47"/>
      <c r="F609" s="4"/>
      <c r="G609" s="32" t="s">
        <v>113</v>
      </c>
      <c r="H609" s="9">
        <f t="shared" si="162"/>
        <v>0</v>
      </c>
      <c r="I609" s="9">
        <f t="shared" si="163"/>
        <v>0</v>
      </c>
      <c r="J609" s="9">
        <f aca="true" t="shared" si="165" ref="J609:Q609">L609</f>
        <v>0</v>
      </c>
      <c r="K609" s="9">
        <f t="shared" si="165"/>
        <v>0</v>
      </c>
      <c r="L609" s="9">
        <f t="shared" si="165"/>
        <v>0</v>
      </c>
      <c r="M609" s="9">
        <f t="shared" si="165"/>
        <v>0</v>
      </c>
      <c r="N609" s="9">
        <f t="shared" si="165"/>
        <v>0</v>
      </c>
      <c r="O609" s="9">
        <f t="shared" si="165"/>
        <v>0</v>
      </c>
      <c r="P609" s="9">
        <f t="shared" si="165"/>
        <v>0</v>
      </c>
      <c r="Q609" s="9">
        <f t="shared" si="165"/>
        <v>0</v>
      </c>
      <c r="R609" s="81"/>
      <c r="S609" s="82"/>
      <c r="T609" s="7"/>
    </row>
    <row r="610" spans="1:20" ht="12.75">
      <c r="A610" s="86"/>
      <c r="B610" s="76"/>
      <c r="C610" s="47"/>
      <c r="D610" s="47"/>
      <c r="E610" s="47"/>
      <c r="F610" s="4"/>
      <c r="G610" s="8" t="s">
        <v>114</v>
      </c>
      <c r="H610" s="9">
        <f t="shared" si="162"/>
        <v>0</v>
      </c>
      <c r="I610" s="9">
        <f t="shared" si="163"/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81"/>
      <c r="S610" s="82"/>
      <c r="T610" s="7"/>
    </row>
    <row r="611" spans="1:20" ht="12.75">
      <c r="A611" s="87"/>
      <c r="B611" s="77"/>
      <c r="C611" s="48"/>
      <c r="D611" s="48"/>
      <c r="E611" s="48"/>
      <c r="F611" s="4"/>
      <c r="G611" s="32" t="s">
        <v>73</v>
      </c>
      <c r="H611" s="9">
        <f t="shared" si="162"/>
        <v>0</v>
      </c>
      <c r="I611" s="9">
        <f t="shared" si="163"/>
        <v>0</v>
      </c>
      <c r="J611" s="9">
        <f aca="true" t="shared" si="166" ref="J611:Q611">L611</f>
        <v>0</v>
      </c>
      <c r="K611" s="9">
        <f t="shared" si="166"/>
        <v>0</v>
      </c>
      <c r="L611" s="9">
        <f t="shared" si="166"/>
        <v>0</v>
      </c>
      <c r="M611" s="9">
        <f t="shared" si="166"/>
        <v>0</v>
      </c>
      <c r="N611" s="9">
        <f t="shared" si="166"/>
        <v>0</v>
      </c>
      <c r="O611" s="9">
        <f t="shared" si="166"/>
        <v>0</v>
      </c>
      <c r="P611" s="9">
        <f t="shared" si="166"/>
        <v>0</v>
      </c>
      <c r="Q611" s="9">
        <f t="shared" si="166"/>
        <v>0</v>
      </c>
      <c r="R611" s="83"/>
      <c r="S611" s="84"/>
      <c r="T611" s="7"/>
    </row>
    <row r="612" spans="1:20" ht="12.75" customHeight="1">
      <c r="A612" s="86">
        <v>48</v>
      </c>
      <c r="B612" s="76" t="s">
        <v>121</v>
      </c>
      <c r="C612" s="47"/>
      <c r="D612" s="47"/>
      <c r="E612" s="47"/>
      <c r="F612" s="4"/>
      <c r="G612" s="31" t="s">
        <v>10</v>
      </c>
      <c r="H612" s="6">
        <f aca="true" t="shared" si="167" ref="H612:Q612">SUM(H613:H623)</f>
        <v>57.5</v>
      </c>
      <c r="I612" s="6">
        <f t="shared" si="167"/>
        <v>57.5</v>
      </c>
      <c r="J612" s="6">
        <f t="shared" si="167"/>
        <v>57.5</v>
      </c>
      <c r="K612" s="6">
        <f t="shared" si="167"/>
        <v>57.5</v>
      </c>
      <c r="L612" s="6">
        <f t="shared" si="167"/>
        <v>0</v>
      </c>
      <c r="M612" s="6">
        <f t="shared" si="167"/>
        <v>0</v>
      </c>
      <c r="N612" s="6">
        <f t="shared" si="167"/>
        <v>0</v>
      </c>
      <c r="O612" s="6">
        <f t="shared" si="167"/>
        <v>0</v>
      </c>
      <c r="P612" s="6">
        <f t="shared" si="167"/>
        <v>0</v>
      </c>
      <c r="Q612" s="6">
        <f t="shared" si="167"/>
        <v>0</v>
      </c>
      <c r="R612" s="79" t="s">
        <v>37</v>
      </c>
      <c r="S612" s="80"/>
      <c r="T612" s="7"/>
    </row>
    <row r="613" spans="1:20" ht="12.75">
      <c r="A613" s="86"/>
      <c r="B613" s="76"/>
      <c r="C613" s="47"/>
      <c r="D613" s="47"/>
      <c r="E613" s="47"/>
      <c r="F613" s="4"/>
      <c r="G613" s="32" t="s">
        <v>14</v>
      </c>
      <c r="H613" s="9">
        <f>SUM(J613+L613+N613+P613)</f>
        <v>0</v>
      </c>
      <c r="I613" s="9">
        <f>SUM(K613+M613+O613+Q613)</f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0</v>
      </c>
      <c r="R613" s="81"/>
      <c r="S613" s="82"/>
      <c r="T613" s="7"/>
    </row>
    <row r="614" spans="1:20" ht="27" customHeight="1">
      <c r="A614" s="86"/>
      <c r="B614" s="76"/>
      <c r="C614" s="47"/>
      <c r="D614" s="47"/>
      <c r="E614" s="47"/>
      <c r="F614" s="4"/>
      <c r="G614" s="32" t="s">
        <v>12</v>
      </c>
      <c r="H614" s="9">
        <f aca="true" t="shared" si="168" ref="H614:H623">SUM(J614+L614+N614+P614)</f>
        <v>0</v>
      </c>
      <c r="I614" s="9">
        <f aca="true" t="shared" si="169" ref="I614:I623">SUM(K614+M614+O614+Q614)</f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81"/>
      <c r="S614" s="82"/>
      <c r="T614" s="7"/>
    </row>
    <row r="615" spans="1:20" ht="21.75" customHeight="1">
      <c r="A615" s="86"/>
      <c r="B615" s="76"/>
      <c r="C615" s="47"/>
      <c r="D615" s="47"/>
      <c r="E615" s="47"/>
      <c r="F615" s="4"/>
      <c r="G615" s="32" t="s">
        <v>13</v>
      </c>
      <c r="H615" s="9">
        <f t="shared" si="168"/>
        <v>0</v>
      </c>
      <c r="I615" s="9">
        <f t="shared" si="169"/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81"/>
      <c r="S615" s="82"/>
      <c r="T615" s="7"/>
    </row>
    <row r="616" spans="1:20" ht="12.75">
      <c r="A616" s="86"/>
      <c r="B616" s="76"/>
      <c r="C616" s="47"/>
      <c r="D616" s="47"/>
      <c r="E616" s="47"/>
      <c r="F616" s="4"/>
      <c r="G616" s="32" t="s">
        <v>15</v>
      </c>
      <c r="H616" s="9">
        <f t="shared" si="168"/>
        <v>0</v>
      </c>
      <c r="I616" s="9">
        <f t="shared" si="169"/>
        <v>0</v>
      </c>
      <c r="J616" s="9">
        <f aca="true" t="shared" si="170" ref="J616:Q623">L616</f>
        <v>0</v>
      </c>
      <c r="K616" s="9">
        <f t="shared" si="170"/>
        <v>0</v>
      </c>
      <c r="L616" s="9">
        <f t="shared" si="170"/>
        <v>0</v>
      </c>
      <c r="M616" s="9">
        <f t="shared" si="170"/>
        <v>0</v>
      </c>
      <c r="N616" s="9">
        <f t="shared" si="170"/>
        <v>0</v>
      </c>
      <c r="O616" s="9">
        <f t="shared" si="170"/>
        <v>0</v>
      </c>
      <c r="P616" s="9">
        <f t="shared" si="170"/>
        <v>0</v>
      </c>
      <c r="Q616" s="9">
        <f t="shared" si="170"/>
        <v>0</v>
      </c>
      <c r="R616" s="81"/>
      <c r="S616" s="82"/>
      <c r="T616" s="7"/>
    </row>
    <row r="617" spans="1:20" ht="12.75">
      <c r="A617" s="86"/>
      <c r="B617" s="76"/>
      <c r="C617" s="47" t="s">
        <v>164</v>
      </c>
      <c r="D617" s="47" t="s">
        <v>165</v>
      </c>
      <c r="E617" s="47"/>
      <c r="F617" s="4"/>
      <c r="G617" s="32" t="s">
        <v>16</v>
      </c>
      <c r="H617" s="9">
        <f t="shared" si="168"/>
        <v>57.5</v>
      </c>
      <c r="I617" s="9">
        <f t="shared" si="169"/>
        <v>57.5</v>
      </c>
      <c r="J617" s="9">
        <v>57.5</v>
      </c>
      <c r="K617" s="9">
        <v>57.5</v>
      </c>
      <c r="L617" s="9">
        <f t="shared" si="170"/>
        <v>0</v>
      </c>
      <c r="M617" s="9">
        <f t="shared" si="170"/>
        <v>0</v>
      </c>
      <c r="N617" s="9">
        <f t="shared" si="170"/>
        <v>0</v>
      </c>
      <c r="O617" s="9">
        <f t="shared" si="170"/>
        <v>0</v>
      </c>
      <c r="P617" s="9">
        <f t="shared" si="170"/>
        <v>0</v>
      </c>
      <c r="Q617" s="9">
        <f t="shared" si="170"/>
        <v>0</v>
      </c>
      <c r="R617" s="81"/>
      <c r="S617" s="82"/>
      <c r="T617" s="7"/>
    </row>
    <row r="618" spans="1:20" ht="12.75">
      <c r="A618" s="86"/>
      <c r="B618" s="76"/>
      <c r="C618" s="47"/>
      <c r="D618" s="47"/>
      <c r="E618" s="47" t="s">
        <v>51</v>
      </c>
      <c r="F618" s="4"/>
      <c r="G618" s="8" t="s">
        <v>62</v>
      </c>
      <c r="H618" s="9">
        <f t="shared" si="168"/>
        <v>0</v>
      </c>
      <c r="I618" s="9">
        <f t="shared" si="169"/>
        <v>0</v>
      </c>
      <c r="J618" s="9">
        <f t="shared" si="170"/>
        <v>0</v>
      </c>
      <c r="K618" s="9">
        <f t="shared" si="170"/>
        <v>0</v>
      </c>
      <c r="L618" s="9">
        <f t="shared" si="170"/>
        <v>0</v>
      </c>
      <c r="M618" s="9">
        <f t="shared" si="170"/>
        <v>0</v>
      </c>
      <c r="N618" s="9">
        <f t="shared" si="170"/>
        <v>0</v>
      </c>
      <c r="O618" s="9">
        <f t="shared" si="170"/>
        <v>0</v>
      </c>
      <c r="P618" s="9">
        <f t="shared" si="170"/>
        <v>0</v>
      </c>
      <c r="Q618" s="9">
        <f t="shared" si="170"/>
        <v>0</v>
      </c>
      <c r="R618" s="81"/>
      <c r="S618" s="82"/>
      <c r="T618" s="7"/>
    </row>
    <row r="619" spans="1:20" ht="12.75">
      <c r="A619" s="86"/>
      <c r="B619" s="76"/>
      <c r="C619" s="47"/>
      <c r="D619" s="47"/>
      <c r="E619" s="47"/>
      <c r="F619" s="4"/>
      <c r="G619" s="32" t="s">
        <v>111</v>
      </c>
      <c r="H619" s="9">
        <f t="shared" si="168"/>
        <v>0</v>
      </c>
      <c r="I619" s="9">
        <f t="shared" si="169"/>
        <v>0</v>
      </c>
      <c r="J619" s="9">
        <f t="shared" si="170"/>
        <v>0</v>
      </c>
      <c r="K619" s="9">
        <f t="shared" si="170"/>
        <v>0</v>
      </c>
      <c r="L619" s="9">
        <f t="shared" si="170"/>
        <v>0</v>
      </c>
      <c r="M619" s="9">
        <f t="shared" si="170"/>
        <v>0</v>
      </c>
      <c r="N619" s="9">
        <f t="shared" si="170"/>
        <v>0</v>
      </c>
      <c r="O619" s="9">
        <f t="shared" si="170"/>
        <v>0</v>
      </c>
      <c r="P619" s="9">
        <f t="shared" si="170"/>
        <v>0</v>
      </c>
      <c r="Q619" s="9">
        <f t="shared" si="170"/>
        <v>0</v>
      </c>
      <c r="R619" s="81"/>
      <c r="S619" s="82"/>
      <c r="T619" s="7"/>
    </row>
    <row r="620" spans="1:20" ht="12.75">
      <c r="A620" s="86"/>
      <c r="B620" s="76"/>
      <c r="C620" s="47"/>
      <c r="D620" s="47"/>
      <c r="E620" s="47"/>
      <c r="F620" s="4"/>
      <c r="G620" s="32" t="s">
        <v>112</v>
      </c>
      <c r="H620" s="9">
        <f t="shared" si="168"/>
        <v>0</v>
      </c>
      <c r="I620" s="9">
        <f t="shared" si="169"/>
        <v>0</v>
      </c>
      <c r="J620" s="9">
        <f t="shared" si="170"/>
        <v>0</v>
      </c>
      <c r="K620" s="9">
        <f t="shared" si="170"/>
        <v>0</v>
      </c>
      <c r="L620" s="9">
        <f t="shared" si="170"/>
        <v>0</v>
      </c>
      <c r="M620" s="9">
        <f t="shared" si="170"/>
        <v>0</v>
      </c>
      <c r="N620" s="9">
        <f t="shared" si="170"/>
        <v>0</v>
      </c>
      <c r="O620" s="9">
        <f t="shared" si="170"/>
        <v>0</v>
      </c>
      <c r="P620" s="9">
        <f t="shared" si="170"/>
        <v>0</v>
      </c>
      <c r="Q620" s="9">
        <f t="shared" si="170"/>
        <v>0</v>
      </c>
      <c r="R620" s="81"/>
      <c r="S620" s="82"/>
      <c r="T620" s="7"/>
    </row>
    <row r="621" spans="1:20" ht="12.75">
      <c r="A621" s="86"/>
      <c r="B621" s="76"/>
      <c r="C621" s="47"/>
      <c r="D621" s="47"/>
      <c r="E621" s="47"/>
      <c r="F621" s="4"/>
      <c r="G621" s="32" t="s">
        <v>113</v>
      </c>
      <c r="H621" s="9">
        <f t="shared" si="168"/>
        <v>0</v>
      </c>
      <c r="I621" s="9">
        <f t="shared" si="169"/>
        <v>0</v>
      </c>
      <c r="J621" s="9">
        <f t="shared" si="170"/>
        <v>0</v>
      </c>
      <c r="K621" s="9">
        <f t="shared" si="170"/>
        <v>0</v>
      </c>
      <c r="L621" s="9">
        <f t="shared" si="170"/>
        <v>0</v>
      </c>
      <c r="M621" s="9">
        <f t="shared" si="170"/>
        <v>0</v>
      </c>
      <c r="N621" s="9">
        <f t="shared" si="170"/>
        <v>0</v>
      </c>
      <c r="O621" s="9">
        <f t="shared" si="170"/>
        <v>0</v>
      </c>
      <c r="P621" s="9">
        <f t="shared" si="170"/>
        <v>0</v>
      </c>
      <c r="Q621" s="9">
        <f t="shared" si="170"/>
        <v>0</v>
      </c>
      <c r="R621" s="81"/>
      <c r="S621" s="82"/>
      <c r="T621" s="7"/>
    </row>
    <row r="622" spans="1:20" ht="12.75">
      <c r="A622" s="86"/>
      <c r="B622" s="76"/>
      <c r="C622" s="47"/>
      <c r="D622" s="47"/>
      <c r="E622" s="47"/>
      <c r="F622" s="4"/>
      <c r="G622" s="8" t="s">
        <v>114</v>
      </c>
      <c r="H622" s="9">
        <f t="shared" si="168"/>
        <v>0</v>
      </c>
      <c r="I622" s="9">
        <f t="shared" si="169"/>
        <v>0</v>
      </c>
      <c r="J622" s="9">
        <f t="shared" si="170"/>
        <v>0</v>
      </c>
      <c r="K622" s="9">
        <f t="shared" si="170"/>
        <v>0</v>
      </c>
      <c r="L622" s="9">
        <f t="shared" si="170"/>
        <v>0</v>
      </c>
      <c r="M622" s="9">
        <f t="shared" si="170"/>
        <v>0</v>
      </c>
      <c r="N622" s="9">
        <f t="shared" si="170"/>
        <v>0</v>
      </c>
      <c r="O622" s="9">
        <f t="shared" si="170"/>
        <v>0</v>
      </c>
      <c r="P622" s="9">
        <f t="shared" si="170"/>
        <v>0</v>
      </c>
      <c r="Q622" s="9">
        <f t="shared" si="170"/>
        <v>0</v>
      </c>
      <c r="R622" s="81"/>
      <c r="S622" s="82"/>
      <c r="T622" s="7"/>
    </row>
    <row r="623" spans="1:20" ht="12.75">
      <c r="A623" s="87"/>
      <c r="B623" s="77"/>
      <c r="C623" s="47"/>
      <c r="D623" s="47"/>
      <c r="E623" s="47"/>
      <c r="F623" s="4"/>
      <c r="G623" s="32" t="s">
        <v>73</v>
      </c>
      <c r="H623" s="9">
        <f t="shared" si="168"/>
        <v>0</v>
      </c>
      <c r="I623" s="9">
        <f t="shared" si="169"/>
        <v>0</v>
      </c>
      <c r="J623" s="9">
        <f t="shared" si="170"/>
        <v>0</v>
      </c>
      <c r="K623" s="9">
        <f t="shared" si="170"/>
        <v>0</v>
      </c>
      <c r="L623" s="9">
        <f t="shared" si="170"/>
        <v>0</v>
      </c>
      <c r="M623" s="9">
        <f t="shared" si="170"/>
        <v>0</v>
      </c>
      <c r="N623" s="9">
        <f t="shared" si="170"/>
        <v>0</v>
      </c>
      <c r="O623" s="9">
        <f t="shared" si="170"/>
        <v>0</v>
      </c>
      <c r="P623" s="9">
        <f t="shared" si="170"/>
        <v>0</v>
      </c>
      <c r="Q623" s="9">
        <f t="shared" si="170"/>
        <v>0</v>
      </c>
      <c r="R623" s="83"/>
      <c r="S623" s="84"/>
      <c r="T623" s="7"/>
    </row>
    <row r="624" spans="1:20" ht="12.75">
      <c r="A624" s="85">
        <v>49</v>
      </c>
      <c r="B624" s="75" t="s">
        <v>128</v>
      </c>
      <c r="C624" s="46"/>
      <c r="D624" s="46"/>
      <c r="E624" s="46"/>
      <c r="F624" s="4"/>
      <c r="G624" s="31" t="s">
        <v>10</v>
      </c>
      <c r="H624" s="6">
        <f aca="true" t="shared" si="171" ref="H624:Q624">SUM(H625:H635)</f>
        <v>456</v>
      </c>
      <c r="I624" s="6">
        <f t="shared" si="171"/>
        <v>456</v>
      </c>
      <c r="J624" s="6">
        <f t="shared" si="171"/>
        <v>456</v>
      </c>
      <c r="K624" s="6">
        <f t="shared" si="171"/>
        <v>456</v>
      </c>
      <c r="L624" s="6">
        <f t="shared" si="171"/>
        <v>0</v>
      </c>
      <c r="M624" s="6">
        <f t="shared" si="171"/>
        <v>0</v>
      </c>
      <c r="N624" s="6">
        <f t="shared" si="171"/>
        <v>0</v>
      </c>
      <c r="O624" s="6">
        <f t="shared" si="171"/>
        <v>0</v>
      </c>
      <c r="P624" s="6">
        <f t="shared" si="171"/>
        <v>0</v>
      </c>
      <c r="Q624" s="6">
        <f t="shared" si="171"/>
        <v>0</v>
      </c>
      <c r="R624" s="45"/>
      <c r="S624" s="49"/>
      <c r="T624" s="7"/>
    </row>
    <row r="625" spans="1:20" ht="12.75">
      <c r="A625" s="86"/>
      <c r="B625" s="76"/>
      <c r="C625" s="47"/>
      <c r="D625" s="47"/>
      <c r="E625" s="47"/>
      <c r="F625" s="4"/>
      <c r="G625" s="32" t="s">
        <v>14</v>
      </c>
      <c r="H625" s="9">
        <f>SUM(J625+L625+N625+P625)</f>
        <v>0</v>
      </c>
      <c r="I625" s="9">
        <f>SUM(K625+M625+O625+Q625)</f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81" t="s">
        <v>37</v>
      </c>
      <c r="S625" s="82"/>
      <c r="T625" s="7"/>
    </row>
    <row r="626" spans="1:20" ht="12.75">
      <c r="A626" s="86"/>
      <c r="B626" s="76"/>
      <c r="C626" s="47"/>
      <c r="D626" s="47"/>
      <c r="E626" s="47"/>
      <c r="F626" s="4"/>
      <c r="G626" s="32" t="s">
        <v>12</v>
      </c>
      <c r="H626" s="9">
        <f aca="true" t="shared" si="172" ref="H626:H635">SUM(J626+L626+N626+P626)</f>
        <v>0</v>
      </c>
      <c r="I626" s="9">
        <f aca="true" t="shared" si="173" ref="I626:I635">SUM(K626+M626+O626+Q626)</f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81"/>
      <c r="S626" s="82"/>
      <c r="T626" s="7"/>
    </row>
    <row r="627" spans="1:20" ht="12.75">
      <c r="A627" s="86"/>
      <c r="B627" s="76"/>
      <c r="C627" s="47"/>
      <c r="D627" s="47"/>
      <c r="E627" s="47"/>
      <c r="F627" s="4"/>
      <c r="G627" s="32" t="s">
        <v>13</v>
      </c>
      <c r="H627" s="9">
        <f t="shared" si="172"/>
        <v>0</v>
      </c>
      <c r="I627" s="9">
        <f t="shared" si="173"/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81"/>
      <c r="S627" s="82"/>
      <c r="T627" s="7"/>
    </row>
    <row r="628" spans="1:20" ht="12.75">
      <c r="A628" s="86"/>
      <c r="B628" s="76"/>
      <c r="C628" s="47"/>
      <c r="D628" s="47"/>
      <c r="E628" s="47"/>
      <c r="F628" s="4"/>
      <c r="G628" s="32" t="s">
        <v>15</v>
      </c>
      <c r="H628" s="9">
        <f t="shared" si="172"/>
        <v>0</v>
      </c>
      <c r="I628" s="9">
        <f t="shared" si="173"/>
        <v>0</v>
      </c>
      <c r="J628" s="9">
        <f>L628</f>
        <v>0</v>
      </c>
      <c r="K628" s="9">
        <f>M628</f>
        <v>0</v>
      </c>
      <c r="L628" s="9">
        <f aca="true" t="shared" si="174" ref="L628:L635">N628</f>
        <v>0</v>
      </c>
      <c r="M628" s="9">
        <f aca="true" t="shared" si="175" ref="M628:M635">O628</f>
        <v>0</v>
      </c>
      <c r="N628" s="9">
        <f aca="true" t="shared" si="176" ref="N628:N635">P628</f>
        <v>0</v>
      </c>
      <c r="O628" s="9">
        <f aca="true" t="shared" si="177" ref="O628:O635">Q628</f>
        <v>0</v>
      </c>
      <c r="P628" s="9">
        <f aca="true" t="shared" si="178" ref="P628:P635">R628</f>
        <v>0</v>
      </c>
      <c r="Q628" s="9">
        <f aca="true" t="shared" si="179" ref="Q628:Q635">S628</f>
        <v>0</v>
      </c>
      <c r="R628" s="81"/>
      <c r="S628" s="82"/>
      <c r="T628" s="7"/>
    </row>
    <row r="629" spans="1:20" ht="12.75">
      <c r="A629" s="86"/>
      <c r="B629" s="76"/>
      <c r="C629" s="47"/>
      <c r="D629" s="47"/>
      <c r="E629" s="47" t="s">
        <v>51</v>
      </c>
      <c r="F629" s="4"/>
      <c r="G629" s="32" t="s">
        <v>16</v>
      </c>
      <c r="H629" s="9">
        <f t="shared" si="172"/>
        <v>456</v>
      </c>
      <c r="I629" s="9">
        <f t="shared" si="173"/>
        <v>456</v>
      </c>
      <c r="J629" s="9">
        <v>456</v>
      </c>
      <c r="K629" s="9">
        <v>456</v>
      </c>
      <c r="L629" s="9">
        <f t="shared" si="174"/>
        <v>0</v>
      </c>
      <c r="M629" s="9">
        <f t="shared" si="175"/>
        <v>0</v>
      </c>
      <c r="N629" s="9">
        <f t="shared" si="176"/>
        <v>0</v>
      </c>
      <c r="O629" s="9">
        <f t="shared" si="177"/>
        <v>0</v>
      </c>
      <c r="P629" s="9">
        <f t="shared" si="178"/>
        <v>0</v>
      </c>
      <c r="Q629" s="9">
        <f t="shared" si="179"/>
        <v>0</v>
      </c>
      <c r="R629" s="81"/>
      <c r="S629" s="82"/>
      <c r="T629" s="7"/>
    </row>
    <row r="630" spans="1:20" ht="12.75">
      <c r="A630" s="86"/>
      <c r="B630" s="76"/>
      <c r="C630" s="47" t="s">
        <v>164</v>
      </c>
      <c r="D630" s="47" t="s">
        <v>165</v>
      </c>
      <c r="E630" s="47"/>
      <c r="F630" s="4"/>
      <c r="G630" s="8" t="s">
        <v>62</v>
      </c>
      <c r="H630" s="9">
        <f t="shared" si="172"/>
        <v>0</v>
      </c>
      <c r="I630" s="9">
        <f t="shared" si="173"/>
        <v>0</v>
      </c>
      <c r="J630" s="9">
        <f aca="true" t="shared" si="180" ref="J630:J635">L630</f>
        <v>0</v>
      </c>
      <c r="K630" s="9">
        <f aca="true" t="shared" si="181" ref="K630:K635">M630</f>
        <v>0</v>
      </c>
      <c r="L630" s="9">
        <f t="shared" si="174"/>
        <v>0</v>
      </c>
      <c r="M630" s="9">
        <f t="shared" si="175"/>
        <v>0</v>
      </c>
      <c r="N630" s="9">
        <f t="shared" si="176"/>
        <v>0</v>
      </c>
      <c r="O630" s="9">
        <f t="shared" si="177"/>
        <v>0</v>
      </c>
      <c r="P630" s="9">
        <f t="shared" si="178"/>
        <v>0</v>
      </c>
      <c r="Q630" s="9">
        <f t="shared" si="179"/>
        <v>0</v>
      </c>
      <c r="R630" s="81"/>
      <c r="S630" s="82"/>
      <c r="T630" s="7"/>
    </row>
    <row r="631" spans="1:20" ht="12.75">
      <c r="A631" s="86"/>
      <c r="B631" s="76"/>
      <c r="C631" s="47"/>
      <c r="D631" s="47"/>
      <c r="E631" s="47"/>
      <c r="F631" s="4"/>
      <c r="G631" s="32" t="s">
        <v>111</v>
      </c>
      <c r="H631" s="9">
        <f t="shared" si="172"/>
        <v>0</v>
      </c>
      <c r="I631" s="9">
        <f t="shared" si="173"/>
        <v>0</v>
      </c>
      <c r="J631" s="9">
        <f t="shared" si="180"/>
        <v>0</v>
      </c>
      <c r="K631" s="9">
        <f t="shared" si="181"/>
        <v>0</v>
      </c>
      <c r="L631" s="9">
        <f t="shared" si="174"/>
        <v>0</v>
      </c>
      <c r="M631" s="9">
        <f t="shared" si="175"/>
        <v>0</v>
      </c>
      <c r="N631" s="9">
        <f t="shared" si="176"/>
        <v>0</v>
      </c>
      <c r="O631" s="9">
        <f t="shared" si="177"/>
        <v>0</v>
      </c>
      <c r="P631" s="9">
        <f t="shared" si="178"/>
        <v>0</v>
      </c>
      <c r="Q631" s="9">
        <f t="shared" si="179"/>
        <v>0</v>
      </c>
      <c r="R631" s="81"/>
      <c r="S631" s="82"/>
      <c r="T631" s="7"/>
    </row>
    <row r="632" spans="1:20" ht="12.75">
      <c r="A632" s="86"/>
      <c r="B632" s="76"/>
      <c r="C632" s="47"/>
      <c r="D632" s="47"/>
      <c r="E632" s="47"/>
      <c r="F632" s="4"/>
      <c r="G632" s="32" t="s">
        <v>112</v>
      </c>
      <c r="H632" s="9">
        <f t="shared" si="172"/>
        <v>0</v>
      </c>
      <c r="I632" s="9">
        <f t="shared" si="173"/>
        <v>0</v>
      </c>
      <c r="J632" s="9">
        <f t="shared" si="180"/>
        <v>0</v>
      </c>
      <c r="K632" s="9">
        <f t="shared" si="181"/>
        <v>0</v>
      </c>
      <c r="L632" s="9">
        <f t="shared" si="174"/>
        <v>0</v>
      </c>
      <c r="M632" s="9">
        <f t="shared" si="175"/>
        <v>0</v>
      </c>
      <c r="N632" s="9">
        <f t="shared" si="176"/>
        <v>0</v>
      </c>
      <c r="O632" s="9">
        <f t="shared" si="177"/>
        <v>0</v>
      </c>
      <c r="P632" s="9">
        <f t="shared" si="178"/>
        <v>0</v>
      </c>
      <c r="Q632" s="9">
        <f t="shared" si="179"/>
        <v>0</v>
      </c>
      <c r="R632" s="81"/>
      <c r="S632" s="82"/>
      <c r="T632" s="7"/>
    </row>
    <row r="633" spans="1:20" ht="12.75">
      <c r="A633" s="86"/>
      <c r="B633" s="76"/>
      <c r="C633" s="47"/>
      <c r="D633" s="47"/>
      <c r="E633" s="47"/>
      <c r="F633" s="4"/>
      <c r="G633" s="32" t="s">
        <v>113</v>
      </c>
      <c r="H633" s="9">
        <f t="shared" si="172"/>
        <v>0</v>
      </c>
      <c r="I633" s="9">
        <f t="shared" si="173"/>
        <v>0</v>
      </c>
      <c r="J633" s="9">
        <f t="shared" si="180"/>
        <v>0</v>
      </c>
      <c r="K633" s="9">
        <f t="shared" si="181"/>
        <v>0</v>
      </c>
      <c r="L633" s="9">
        <f t="shared" si="174"/>
        <v>0</v>
      </c>
      <c r="M633" s="9">
        <f t="shared" si="175"/>
        <v>0</v>
      </c>
      <c r="N633" s="9">
        <f t="shared" si="176"/>
        <v>0</v>
      </c>
      <c r="O633" s="9">
        <f t="shared" si="177"/>
        <v>0</v>
      </c>
      <c r="P633" s="9">
        <f t="shared" si="178"/>
        <v>0</v>
      </c>
      <c r="Q633" s="9">
        <f t="shared" si="179"/>
        <v>0</v>
      </c>
      <c r="R633" s="81"/>
      <c r="S633" s="82"/>
      <c r="T633" s="7"/>
    </row>
    <row r="634" spans="1:20" ht="12.75">
      <c r="A634" s="86"/>
      <c r="B634" s="76"/>
      <c r="C634" s="47"/>
      <c r="D634" s="47"/>
      <c r="E634" s="47"/>
      <c r="F634" s="4"/>
      <c r="G634" s="8" t="s">
        <v>114</v>
      </c>
      <c r="H634" s="9">
        <f t="shared" si="172"/>
        <v>0</v>
      </c>
      <c r="I634" s="9">
        <f t="shared" si="173"/>
        <v>0</v>
      </c>
      <c r="J634" s="9">
        <f t="shared" si="180"/>
        <v>0</v>
      </c>
      <c r="K634" s="9">
        <f t="shared" si="181"/>
        <v>0</v>
      </c>
      <c r="L634" s="9">
        <f t="shared" si="174"/>
        <v>0</v>
      </c>
      <c r="M634" s="9">
        <f t="shared" si="175"/>
        <v>0</v>
      </c>
      <c r="N634" s="9">
        <f t="shared" si="176"/>
        <v>0</v>
      </c>
      <c r="O634" s="9">
        <f t="shared" si="177"/>
        <v>0</v>
      </c>
      <c r="P634" s="9">
        <f t="shared" si="178"/>
        <v>0</v>
      </c>
      <c r="Q634" s="9">
        <f t="shared" si="179"/>
        <v>0</v>
      </c>
      <c r="R634" s="81"/>
      <c r="S634" s="82"/>
      <c r="T634" s="7"/>
    </row>
    <row r="635" spans="1:20" ht="36.75" customHeight="1">
      <c r="A635" s="87"/>
      <c r="B635" s="77"/>
      <c r="C635" s="47"/>
      <c r="D635" s="47"/>
      <c r="E635" s="47"/>
      <c r="F635" s="4"/>
      <c r="G635" s="32" t="s">
        <v>73</v>
      </c>
      <c r="H635" s="9">
        <f t="shared" si="172"/>
        <v>0</v>
      </c>
      <c r="I635" s="9">
        <f t="shared" si="173"/>
        <v>0</v>
      </c>
      <c r="J635" s="9">
        <f t="shared" si="180"/>
        <v>0</v>
      </c>
      <c r="K635" s="9">
        <f t="shared" si="181"/>
        <v>0</v>
      </c>
      <c r="L635" s="9">
        <f t="shared" si="174"/>
        <v>0</v>
      </c>
      <c r="M635" s="9">
        <f t="shared" si="175"/>
        <v>0</v>
      </c>
      <c r="N635" s="9">
        <f t="shared" si="176"/>
        <v>0</v>
      </c>
      <c r="O635" s="9">
        <f t="shared" si="177"/>
        <v>0</v>
      </c>
      <c r="P635" s="9">
        <f t="shared" si="178"/>
        <v>0</v>
      </c>
      <c r="Q635" s="9">
        <f t="shared" si="179"/>
        <v>0</v>
      </c>
      <c r="R635" s="83"/>
      <c r="S635" s="84"/>
      <c r="T635" s="7"/>
    </row>
    <row r="636" spans="1:20" ht="12.75">
      <c r="A636" s="85">
        <v>50</v>
      </c>
      <c r="B636" s="75" t="s">
        <v>127</v>
      </c>
      <c r="C636" s="46"/>
      <c r="D636" s="46"/>
      <c r="E636" s="46"/>
      <c r="F636" s="4"/>
      <c r="G636" s="31" t="s">
        <v>10</v>
      </c>
      <c r="H636" s="6">
        <f aca="true" t="shared" si="182" ref="H636:Q636">SUM(H637:H647)</f>
        <v>170.3</v>
      </c>
      <c r="I636" s="6">
        <f t="shared" si="182"/>
        <v>170.3</v>
      </c>
      <c r="J636" s="6">
        <f t="shared" si="182"/>
        <v>170.3</v>
      </c>
      <c r="K636" s="6">
        <f t="shared" si="182"/>
        <v>170.3</v>
      </c>
      <c r="L636" s="6">
        <f t="shared" si="182"/>
        <v>0</v>
      </c>
      <c r="M636" s="6">
        <f t="shared" si="182"/>
        <v>0</v>
      </c>
      <c r="N636" s="6">
        <f t="shared" si="182"/>
        <v>0</v>
      </c>
      <c r="O636" s="6">
        <f t="shared" si="182"/>
        <v>0</v>
      </c>
      <c r="P636" s="6">
        <f t="shared" si="182"/>
        <v>0</v>
      </c>
      <c r="Q636" s="6">
        <f t="shared" si="182"/>
        <v>0</v>
      </c>
      <c r="R636" s="79" t="s">
        <v>37</v>
      </c>
      <c r="S636" s="80"/>
      <c r="T636" s="7"/>
    </row>
    <row r="637" spans="1:20" ht="12.75">
      <c r="A637" s="86"/>
      <c r="B637" s="76"/>
      <c r="C637" s="47"/>
      <c r="D637" s="47"/>
      <c r="E637" s="47"/>
      <c r="F637" s="4"/>
      <c r="G637" s="32" t="s">
        <v>14</v>
      </c>
      <c r="H637" s="9">
        <f>SUM(J637+L637+N637+P637)</f>
        <v>0</v>
      </c>
      <c r="I637" s="9">
        <f>SUM(K637+M637+O637+Q637)</f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81"/>
      <c r="S637" s="82"/>
      <c r="T637" s="7"/>
    </row>
    <row r="638" spans="1:20" ht="12.75">
      <c r="A638" s="86"/>
      <c r="B638" s="76"/>
      <c r="C638" s="47"/>
      <c r="D638" s="47"/>
      <c r="E638" s="47"/>
      <c r="F638" s="4"/>
      <c r="G638" s="32" t="s">
        <v>12</v>
      </c>
      <c r="H638" s="9">
        <f aca="true" t="shared" si="183" ref="H638:H647">SUM(J638+L638+N638+P638)</f>
        <v>0</v>
      </c>
      <c r="I638" s="9">
        <f aca="true" t="shared" si="184" ref="I638:I647">SUM(K638+M638+O638+Q638)</f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81"/>
      <c r="S638" s="82"/>
      <c r="T638" s="7"/>
    </row>
    <row r="639" spans="1:20" ht="12.75">
      <c r="A639" s="86"/>
      <c r="B639" s="76"/>
      <c r="C639" s="47"/>
      <c r="D639" s="47"/>
      <c r="E639" s="47"/>
      <c r="F639" s="4"/>
      <c r="G639" s="32" t="s">
        <v>13</v>
      </c>
      <c r="H639" s="9">
        <f t="shared" si="183"/>
        <v>0</v>
      </c>
      <c r="I639" s="9">
        <f t="shared" si="184"/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81"/>
      <c r="S639" s="82"/>
      <c r="T639" s="7"/>
    </row>
    <row r="640" spans="1:20" ht="12.75">
      <c r="A640" s="86"/>
      <c r="B640" s="76"/>
      <c r="C640" s="47"/>
      <c r="D640" s="47"/>
      <c r="E640" s="47"/>
      <c r="F640" s="4"/>
      <c r="G640" s="32" t="s">
        <v>15</v>
      </c>
      <c r="H640" s="9">
        <f t="shared" si="183"/>
        <v>0</v>
      </c>
      <c r="I640" s="9">
        <f t="shared" si="184"/>
        <v>0</v>
      </c>
      <c r="J640" s="9">
        <f>L640</f>
        <v>0</v>
      </c>
      <c r="K640" s="9">
        <f>M640</f>
        <v>0</v>
      </c>
      <c r="L640" s="9">
        <f aca="true" t="shared" si="185" ref="L640:L647">N640</f>
        <v>0</v>
      </c>
      <c r="M640" s="9">
        <f aca="true" t="shared" si="186" ref="M640:M647">O640</f>
        <v>0</v>
      </c>
      <c r="N640" s="9">
        <f aca="true" t="shared" si="187" ref="N640:N647">P640</f>
        <v>0</v>
      </c>
      <c r="O640" s="9">
        <f aca="true" t="shared" si="188" ref="O640:O647">Q640</f>
        <v>0</v>
      </c>
      <c r="P640" s="9">
        <f aca="true" t="shared" si="189" ref="P640:P647">R640</f>
        <v>0</v>
      </c>
      <c r="Q640" s="9">
        <f aca="true" t="shared" si="190" ref="Q640:Q647">S640</f>
        <v>0</v>
      </c>
      <c r="R640" s="81"/>
      <c r="S640" s="82"/>
      <c r="T640" s="7"/>
    </row>
    <row r="641" spans="1:20" ht="12.75">
      <c r="A641" s="86"/>
      <c r="B641" s="76"/>
      <c r="C641" s="47" t="s">
        <v>164</v>
      </c>
      <c r="D641" s="47" t="s">
        <v>165</v>
      </c>
      <c r="E641" s="47" t="s">
        <v>52</v>
      </c>
      <c r="F641" s="4"/>
      <c r="G641" s="32" t="s">
        <v>16</v>
      </c>
      <c r="H641" s="9">
        <f t="shared" si="183"/>
        <v>170.3</v>
      </c>
      <c r="I641" s="9">
        <f t="shared" si="184"/>
        <v>170.3</v>
      </c>
      <c r="J641" s="9">
        <v>170.3</v>
      </c>
      <c r="K641" s="9">
        <v>170.3</v>
      </c>
      <c r="L641" s="9">
        <f t="shared" si="185"/>
        <v>0</v>
      </c>
      <c r="M641" s="9">
        <f t="shared" si="186"/>
        <v>0</v>
      </c>
      <c r="N641" s="9">
        <f t="shared" si="187"/>
        <v>0</v>
      </c>
      <c r="O641" s="9">
        <f t="shared" si="188"/>
        <v>0</v>
      </c>
      <c r="P641" s="9">
        <f t="shared" si="189"/>
        <v>0</v>
      </c>
      <c r="Q641" s="9">
        <f t="shared" si="190"/>
        <v>0</v>
      </c>
      <c r="R641" s="81"/>
      <c r="S641" s="82"/>
      <c r="T641" s="7"/>
    </row>
    <row r="642" spans="1:20" ht="12.75">
      <c r="A642" s="86"/>
      <c r="B642" s="76"/>
      <c r="C642" s="47"/>
      <c r="D642" s="47"/>
      <c r="E642" s="47"/>
      <c r="F642" s="4"/>
      <c r="G642" s="8" t="s">
        <v>62</v>
      </c>
      <c r="H642" s="9">
        <f t="shared" si="183"/>
        <v>0</v>
      </c>
      <c r="I642" s="9">
        <f t="shared" si="184"/>
        <v>0</v>
      </c>
      <c r="J642" s="9">
        <f aca="true" t="shared" si="191" ref="J642:J647">L642</f>
        <v>0</v>
      </c>
      <c r="K642" s="9">
        <f aca="true" t="shared" si="192" ref="K642:K647">M642</f>
        <v>0</v>
      </c>
      <c r="L642" s="9">
        <f t="shared" si="185"/>
        <v>0</v>
      </c>
      <c r="M642" s="9">
        <f t="shared" si="186"/>
        <v>0</v>
      </c>
      <c r="N642" s="9">
        <f t="shared" si="187"/>
        <v>0</v>
      </c>
      <c r="O642" s="9">
        <f t="shared" si="188"/>
        <v>0</v>
      </c>
      <c r="P642" s="9">
        <f t="shared" si="189"/>
        <v>0</v>
      </c>
      <c r="Q642" s="9">
        <f t="shared" si="190"/>
        <v>0</v>
      </c>
      <c r="R642" s="81"/>
      <c r="S642" s="82"/>
      <c r="T642" s="7"/>
    </row>
    <row r="643" spans="1:20" ht="12.75">
      <c r="A643" s="86"/>
      <c r="B643" s="76"/>
      <c r="C643" s="47"/>
      <c r="D643" s="47"/>
      <c r="E643" s="47"/>
      <c r="F643" s="4"/>
      <c r="G643" s="32" t="s">
        <v>111</v>
      </c>
      <c r="H643" s="9">
        <f t="shared" si="183"/>
        <v>0</v>
      </c>
      <c r="I643" s="9">
        <f t="shared" si="184"/>
        <v>0</v>
      </c>
      <c r="J643" s="9">
        <f t="shared" si="191"/>
        <v>0</v>
      </c>
      <c r="K643" s="9">
        <f t="shared" si="192"/>
        <v>0</v>
      </c>
      <c r="L643" s="9">
        <f t="shared" si="185"/>
        <v>0</v>
      </c>
      <c r="M643" s="9">
        <f t="shared" si="186"/>
        <v>0</v>
      </c>
      <c r="N643" s="9">
        <f t="shared" si="187"/>
        <v>0</v>
      </c>
      <c r="O643" s="9">
        <f t="shared" si="188"/>
        <v>0</v>
      </c>
      <c r="P643" s="9">
        <f t="shared" si="189"/>
        <v>0</v>
      </c>
      <c r="Q643" s="9">
        <f t="shared" si="190"/>
        <v>0</v>
      </c>
      <c r="R643" s="81"/>
      <c r="S643" s="82"/>
      <c r="T643" s="7"/>
    </row>
    <row r="644" spans="1:20" ht="12.75">
      <c r="A644" s="86"/>
      <c r="B644" s="76"/>
      <c r="C644" s="47"/>
      <c r="D644" s="47"/>
      <c r="E644" s="47"/>
      <c r="F644" s="4"/>
      <c r="G644" s="32" t="s">
        <v>112</v>
      </c>
      <c r="H644" s="9">
        <f t="shared" si="183"/>
        <v>0</v>
      </c>
      <c r="I644" s="9">
        <f t="shared" si="184"/>
        <v>0</v>
      </c>
      <c r="J644" s="9">
        <f t="shared" si="191"/>
        <v>0</v>
      </c>
      <c r="K644" s="9">
        <f t="shared" si="192"/>
        <v>0</v>
      </c>
      <c r="L644" s="9">
        <f t="shared" si="185"/>
        <v>0</v>
      </c>
      <c r="M644" s="9">
        <f t="shared" si="186"/>
        <v>0</v>
      </c>
      <c r="N644" s="9">
        <f t="shared" si="187"/>
        <v>0</v>
      </c>
      <c r="O644" s="9">
        <f t="shared" si="188"/>
        <v>0</v>
      </c>
      <c r="P644" s="9">
        <f t="shared" si="189"/>
        <v>0</v>
      </c>
      <c r="Q644" s="9">
        <f t="shared" si="190"/>
        <v>0</v>
      </c>
      <c r="R644" s="81"/>
      <c r="S644" s="82"/>
      <c r="T644" s="7"/>
    </row>
    <row r="645" spans="1:20" ht="12.75">
      <c r="A645" s="86"/>
      <c r="B645" s="76"/>
      <c r="C645" s="47"/>
      <c r="D645" s="47"/>
      <c r="E645" s="47"/>
      <c r="F645" s="4"/>
      <c r="G645" s="32" t="s">
        <v>113</v>
      </c>
      <c r="H645" s="9">
        <f t="shared" si="183"/>
        <v>0</v>
      </c>
      <c r="I645" s="9">
        <f t="shared" si="184"/>
        <v>0</v>
      </c>
      <c r="J645" s="9">
        <f t="shared" si="191"/>
        <v>0</v>
      </c>
      <c r="K645" s="9">
        <f t="shared" si="192"/>
        <v>0</v>
      </c>
      <c r="L645" s="9">
        <f t="shared" si="185"/>
        <v>0</v>
      </c>
      <c r="M645" s="9">
        <f t="shared" si="186"/>
        <v>0</v>
      </c>
      <c r="N645" s="9">
        <f t="shared" si="187"/>
        <v>0</v>
      </c>
      <c r="O645" s="9">
        <f t="shared" si="188"/>
        <v>0</v>
      </c>
      <c r="P645" s="9">
        <f t="shared" si="189"/>
        <v>0</v>
      </c>
      <c r="Q645" s="9">
        <f t="shared" si="190"/>
        <v>0</v>
      </c>
      <c r="R645" s="81"/>
      <c r="S645" s="82"/>
      <c r="T645" s="7"/>
    </row>
    <row r="646" spans="1:20" ht="12.75">
      <c r="A646" s="86"/>
      <c r="B646" s="76"/>
      <c r="C646" s="47"/>
      <c r="D646" s="47"/>
      <c r="E646" s="47"/>
      <c r="F646" s="4"/>
      <c r="G646" s="8" t="s">
        <v>114</v>
      </c>
      <c r="H646" s="9">
        <f t="shared" si="183"/>
        <v>0</v>
      </c>
      <c r="I646" s="9">
        <f t="shared" si="184"/>
        <v>0</v>
      </c>
      <c r="J646" s="9">
        <f t="shared" si="191"/>
        <v>0</v>
      </c>
      <c r="K646" s="9">
        <f t="shared" si="192"/>
        <v>0</v>
      </c>
      <c r="L646" s="9">
        <f t="shared" si="185"/>
        <v>0</v>
      </c>
      <c r="M646" s="9">
        <f t="shared" si="186"/>
        <v>0</v>
      </c>
      <c r="N646" s="9">
        <f t="shared" si="187"/>
        <v>0</v>
      </c>
      <c r="O646" s="9">
        <f t="shared" si="188"/>
        <v>0</v>
      </c>
      <c r="P646" s="9">
        <f t="shared" si="189"/>
        <v>0</v>
      </c>
      <c r="Q646" s="9">
        <f t="shared" si="190"/>
        <v>0</v>
      </c>
      <c r="R646" s="81"/>
      <c r="S646" s="82"/>
      <c r="T646" s="7"/>
    </row>
    <row r="647" spans="1:20" ht="12.75">
      <c r="A647" s="87"/>
      <c r="B647" s="77"/>
      <c r="C647" s="47"/>
      <c r="D647" s="47"/>
      <c r="E647" s="47"/>
      <c r="F647" s="4"/>
      <c r="G647" s="32" t="s">
        <v>73</v>
      </c>
      <c r="H647" s="9">
        <f t="shared" si="183"/>
        <v>0</v>
      </c>
      <c r="I647" s="9">
        <f t="shared" si="184"/>
        <v>0</v>
      </c>
      <c r="J647" s="9">
        <f t="shared" si="191"/>
        <v>0</v>
      </c>
      <c r="K647" s="9">
        <f t="shared" si="192"/>
        <v>0</v>
      </c>
      <c r="L647" s="9">
        <f t="shared" si="185"/>
        <v>0</v>
      </c>
      <c r="M647" s="9">
        <f t="shared" si="186"/>
        <v>0</v>
      </c>
      <c r="N647" s="9">
        <f t="shared" si="187"/>
        <v>0</v>
      </c>
      <c r="O647" s="9">
        <f t="shared" si="188"/>
        <v>0</v>
      </c>
      <c r="P647" s="9">
        <f t="shared" si="189"/>
        <v>0</v>
      </c>
      <c r="Q647" s="9">
        <f t="shared" si="190"/>
        <v>0</v>
      </c>
      <c r="R647" s="83"/>
      <c r="S647" s="84"/>
      <c r="T647" s="7"/>
    </row>
    <row r="648" spans="1:20" ht="12.75">
      <c r="A648" s="110">
        <v>51</v>
      </c>
      <c r="B648" s="78" t="s">
        <v>144</v>
      </c>
      <c r="C648" s="46"/>
      <c r="D648" s="46"/>
      <c r="E648" s="75"/>
      <c r="F648" s="4"/>
      <c r="G648" s="34" t="s">
        <v>10</v>
      </c>
      <c r="H648" s="9">
        <f>SUM(H650:H659)</f>
        <v>7.2</v>
      </c>
      <c r="I648" s="9">
        <f>SUM(I650:I659)</f>
        <v>0</v>
      </c>
      <c r="J648" s="9">
        <f>SUM(J650:J659)</f>
        <v>7.2</v>
      </c>
      <c r="K648" s="9">
        <f aca="true" t="shared" si="193" ref="K648:Q648">SUM(K649:K659)</f>
        <v>0</v>
      </c>
      <c r="L648" s="9">
        <f t="shared" si="193"/>
        <v>0</v>
      </c>
      <c r="M648" s="9">
        <f t="shared" si="193"/>
        <v>0</v>
      </c>
      <c r="N648" s="9">
        <f t="shared" si="193"/>
        <v>0</v>
      </c>
      <c r="O648" s="9">
        <f t="shared" si="193"/>
        <v>0</v>
      </c>
      <c r="P648" s="9">
        <f t="shared" si="193"/>
        <v>0</v>
      </c>
      <c r="Q648" s="9">
        <f t="shared" si="193"/>
        <v>0</v>
      </c>
      <c r="R648" s="79" t="s">
        <v>150</v>
      </c>
      <c r="S648" s="101"/>
      <c r="T648" s="7"/>
    </row>
    <row r="649" spans="1:20" ht="12.75">
      <c r="A649" s="110"/>
      <c r="B649" s="78"/>
      <c r="C649" s="47"/>
      <c r="D649" s="47"/>
      <c r="E649" s="76"/>
      <c r="F649" s="4"/>
      <c r="G649" s="35" t="s">
        <v>14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81"/>
      <c r="S649" s="102"/>
      <c r="T649" s="7"/>
    </row>
    <row r="650" spans="1:20" ht="12.75">
      <c r="A650" s="110"/>
      <c r="B650" s="78"/>
      <c r="C650" s="47"/>
      <c r="D650" s="47"/>
      <c r="E650" s="76"/>
      <c r="F650" s="4"/>
      <c r="G650" s="35" t="s">
        <v>12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81"/>
      <c r="S650" s="102"/>
      <c r="T650" s="7"/>
    </row>
    <row r="651" spans="1:20" ht="12.75">
      <c r="A651" s="110"/>
      <c r="B651" s="78"/>
      <c r="C651" s="47"/>
      <c r="D651" s="47"/>
      <c r="E651" s="76"/>
      <c r="F651" s="4"/>
      <c r="G651" s="35" t="s">
        <v>13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81"/>
      <c r="S651" s="102"/>
      <c r="T651" s="7"/>
    </row>
    <row r="652" spans="1:20" ht="12.75">
      <c r="A652" s="110"/>
      <c r="B652" s="78"/>
      <c r="C652" s="47"/>
      <c r="D652" s="47"/>
      <c r="E652" s="76"/>
      <c r="F652" s="4"/>
      <c r="G652" s="35" t="s">
        <v>15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81"/>
      <c r="S652" s="102"/>
      <c r="T652" s="7"/>
    </row>
    <row r="653" spans="1:20" ht="12.75">
      <c r="A653" s="110"/>
      <c r="B653" s="78"/>
      <c r="C653" s="47"/>
      <c r="D653" s="47"/>
      <c r="E653" s="76"/>
      <c r="F653" s="4"/>
      <c r="G653" s="35" t="s">
        <v>16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81"/>
      <c r="S653" s="102"/>
      <c r="T653" s="7"/>
    </row>
    <row r="654" spans="1:20" ht="12.75">
      <c r="A654" s="110"/>
      <c r="B654" s="78"/>
      <c r="C654" s="47"/>
      <c r="D654" s="47"/>
      <c r="E654" s="76"/>
      <c r="F654" s="4"/>
      <c r="G654" s="4" t="s">
        <v>62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81"/>
      <c r="S654" s="102"/>
      <c r="T654" s="7"/>
    </row>
    <row r="655" spans="1:20" ht="12.75">
      <c r="A655" s="110"/>
      <c r="B655" s="78"/>
      <c r="C655" s="47"/>
      <c r="D655" s="47"/>
      <c r="E655" s="76"/>
      <c r="F655" s="4"/>
      <c r="G655" s="35" t="s">
        <v>111</v>
      </c>
      <c r="H655" s="9">
        <v>7.2</v>
      </c>
      <c r="I655" s="9">
        <v>0</v>
      </c>
      <c r="J655" s="9">
        <v>7.2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81"/>
      <c r="S655" s="102"/>
      <c r="T655" s="7"/>
    </row>
    <row r="656" spans="1:20" ht="12.75">
      <c r="A656" s="110"/>
      <c r="B656" s="78"/>
      <c r="C656" s="47"/>
      <c r="D656" s="47"/>
      <c r="E656" s="76"/>
      <c r="F656" s="4"/>
      <c r="G656" s="35" t="s">
        <v>112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81"/>
      <c r="S656" s="102"/>
      <c r="T656" s="7"/>
    </row>
    <row r="657" spans="1:20" ht="12.75">
      <c r="A657" s="110"/>
      <c r="B657" s="78"/>
      <c r="C657" s="47"/>
      <c r="D657" s="47"/>
      <c r="E657" s="76"/>
      <c r="F657" s="4"/>
      <c r="G657" s="35" t="s">
        <v>113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81"/>
      <c r="S657" s="102"/>
      <c r="T657" s="7"/>
    </row>
    <row r="658" spans="1:20" ht="12.75">
      <c r="A658" s="110"/>
      <c r="B658" s="78"/>
      <c r="C658" s="47"/>
      <c r="D658" s="47"/>
      <c r="E658" s="76"/>
      <c r="F658" s="4"/>
      <c r="G658" s="4" t="s">
        <v>114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81"/>
      <c r="S658" s="102"/>
      <c r="T658" s="7"/>
    </row>
    <row r="659" spans="1:20" ht="12.75">
      <c r="A659" s="110"/>
      <c r="B659" s="78"/>
      <c r="C659" s="48"/>
      <c r="D659" s="48"/>
      <c r="E659" s="77"/>
      <c r="F659" s="4"/>
      <c r="G659" s="35" t="s">
        <v>73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81"/>
      <c r="S659" s="102"/>
      <c r="T659" s="7"/>
    </row>
    <row r="660" spans="1:20" ht="12.75">
      <c r="A660" s="85">
        <v>52</v>
      </c>
      <c r="B660" s="78" t="s">
        <v>145</v>
      </c>
      <c r="C660" s="46"/>
      <c r="D660" s="46"/>
      <c r="E660" s="75"/>
      <c r="F660" s="4"/>
      <c r="G660" s="34" t="s">
        <v>10</v>
      </c>
      <c r="H660" s="9">
        <f>SUM(H661:H671)</f>
        <v>7.2</v>
      </c>
      <c r="I660" s="9">
        <f aca="true" t="shared" si="194" ref="I660:Q660">SUM(I661:I671)</f>
        <v>0</v>
      </c>
      <c r="J660" s="9">
        <f t="shared" si="194"/>
        <v>7.2</v>
      </c>
      <c r="K660" s="9">
        <f t="shared" si="194"/>
        <v>0</v>
      </c>
      <c r="L660" s="9">
        <f t="shared" si="194"/>
        <v>0</v>
      </c>
      <c r="M660" s="9">
        <f t="shared" si="194"/>
        <v>0</v>
      </c>
      <c r="N660" s="9">
        <f t="shared" si="194"/>
        <v>0</v>
      </c>
      <c r="O660" s="9">
        <f t="shared" si="194"/>
        <v>0</v>
      </c>
      <c r="P660" s="9">
        <f t="shared" si="194"/>
        <v>0</v>
      </c>
      <c r="Q660" s="9">
        <f t="shared" si="194"/>
        <v>0</v>
      </c>
      <c r="R660" s="79" t="s">
        <v>150</v>
      </c>
      <c r="S660" s="101"/>
      <c r="T660" s="7"/>
    </row>
    <row r="661" spans="1:20" ht="12.75">
      <c r="A661" s="86"/>
      <c r="B661" s="78"/>
      <c r="C661" s="47"/>
      <c r="D661" s="47"/>
      <c r="E661" s="76"/>
      <c r="F661" s="4"/>
      <c r="G661" s="35" t="s">
        <v>14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81"/>
      <c r="S661" s="102"/>
      <c r="T661" s="7"/>
    </row>
    <row r="662" spans="1:20" ht="12.75">
      <c r="A662" s="86"/>
      <c r="B662" s="78"/>
      <c r="C662" s="47"/>
      <c r="D662" s="47"/>
      <c r="E662" s="76"/>
      <c r="F662" s="4"/>
      <c r="G662" s="35" t="s">
        <v>12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81"/>
      <c r="S662" s="102"/>
      <c r="T662" s="7"/>
    </row>
    <row r="663" spans="1:20" ht="12.75">
      <c r="A663" s="86"/>
      <c r="B663" s="78"/>
      <c r="C663" s="47"/>
      <c r="D663" s="47"/>
      <c r="E663" s="76"/>
      <c r="F663" s="4"/>
      <c r="G663" s="35" t="s">
        <v>13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81"/>
      <c r="S663" s="102"/>
      <c r="T663" s="7"/>
    </row>
    <row r="664" spans="1:20" ht="12.75">
      <c r="A664" s="86"/>
      <c r="B664" s="78"/>
      <c r="C664" s="47"/>
      <c r="D664" s="47"/>
      <c r="E664" s="76"/>
      <c r="F664" s="4"/>
      <c r="G664" s="35" t="s">
        <v>15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81"/>
      <c r="S664" s="102"/>
      <c r="T664" s="7"/>
    </row>
    <row r="665" spans="1:20" ht="12.75">
      <c r="A665" s="86"/>
      <c r="B665" s="78"/>
      <c r="C665" s="47"/>
      <c r="D665" s="47"/>
      <c r="E665" s="76"/>
      <c r="F665" s="4"/>
      <c r="G665" s="35" t="s">
        <v>16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81"/>
      <c r="S665" s="102"/>
      <c r="T665" s="7"/>
    </row>
    <row r="666" spans="1:20" ht="12.75">
      <c r="A666" s="86"/>
      <c r="B666" s="78"/>
      <c r="C666" s="47"/>
      <c r="D666" s="47"/>
      <c r="E666" s="76"/>
      <c r="F666" s="4"/>
      <c r="G666" s="4" t="s">
        <v>62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81"/>
      <c r="S666" s="102"/>
      <c r="T666" s="7"/>
    </row>
    <row r="667" spans="1:20" ht="12.75">
      <c r="A667" s="86"/>
      <c r="B667" s="78"/>
      <c r="C667" s="47"/>
      <c r="D667" s="47"/>
      <c r="E667" s="76"/>
      <c r="F667" s="4"/>
      <c r="G667" s="35" t="s">
        <v>111</v>
      </c>
      <c r="H667" s="9">
        <v>7.2</v>
      </c>
      <c r="I667" s="9">
        <v>0</v>
      </c>
      <c r="J667" s="9">
        <v>7.2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81"/>
      <c r="S667" s="102"/>
      <c r="T667" s="7"/>
    </row>
    <row r="668" spans="1:20" ht="12.75">
      <c r="A668" s="86"/>
      <c r="B668" s="78"/>
      <c r="C668" s="47"/>
      <c r="D668" s="47"/>
      <c r="E668" s="76"/>
      <c r="F668" s="4"/>
      <c r="G668" s="35" t="s">
        <v>112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81"/>
      <c r="S668" s="102"/>
      <c r="T668" s="7"/>
    </row>
    <row r="669" spans="1:20" ht="12.75">
      <c r="A669" s="86"/>
      <c r="B669" s="78"/>
      <c r="C669" s="47"/>
      <c r="D669" s="47"/>
      <c r="E669" s="76"/>
      <c r="F669" s="4"/>
      <c r="G669" s="35" t="s">
        <v>113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81"/>
      <c r="S669" s="102"/>
      <c r="T669" s="7"/>
    </row>
    <row r="670" spans="1:20" ht="12.75">
      <c r="A670" s="86"/>
      <c r="B670" s="78"/>
      <c r="C670" s="47"/>
      <c r="D670" s="47"/>
      <c r="E670" s="76"/>
      <c r="F670" s="4"/>
      <c r="G670" s="4" t="s">
        <v>114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81"/>
      <c r="S670" s="102"/>
      <c r="T670" s="7"/>
    </row>
    <row r="671" spans="1:20" ht="12.75">
      <c r="A671" s="87"/>
      <c r="B671" s="78"/>
      <c r="C671" s="48"/>
      <c r="D671" s="48"/>
      <c r="E671" s="77"/>
      <c r="F671" s="4"/>
      <c r="G671" s="35" t="s">
        <v>73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81"/>
      <c r="S671" s="102"/>
      <c r="T671" s="7"/>
    </row>
    <row r="672" spans="1:20" ht="12.75">
      <c r="A672" s="85">
        <v>53</v>
      </c>
      <c r="B672" s="75" t="s">
        <v>139</v>
      </c>
      <c r="C672" s="46"/>
      <c r="D672" s="46"/>
      <c r="E672" s="75"/>
      <c r="F672" s="4"/>
      <c r="G672" s="34" t="s">
        <v>10</v>
      </c>
      <c r="H672" s="9">
        <f>SUM(H673:H683)</f>
        <v>7.2</v>
      </c>
      <c r="I672" s="9">
        <f aca="true" t="shared" si="195" ref="I672:Q672">SUM(I673:I683)</f>
        <v>0</v>
      </c>
      <c r="J672" s="9">
        <f t="shared" si="195"/>
        <v>7.2</v>
      </c>
      <c r="K672" s="9">
        <f t="shared" si="195"/>
        <v>0</v>
      </c>
      <c r="L672" s="9">
        <f t="shared" si="195"/>
        <v>0</v>
      </c>
      <c r="M672" s="9">
        <f t="shared" si="195"/>
        <v>0</v>
      </c>
      <c r="N672" s="9">
        <f t="shared" si="195"/>
        <v>0</v>
      </c>
      <c r="O672" s="9">
        <f t="shared" si="195"/>
        <v>0</v>
      </c>
      <c r="P672" s="9">
        <f t="shared" si="195"/>
        <v>0</v>
      </c>
      <c r="Q672" s="9">
        <f t="shared" si="195"/>
        <v>0</v>
      </c>
      <c r="R672" s="79" t="s">
        <v>150</v>
      </c>
      <c r="S672" s="101"/>
      <c r="T672" s="7"/>
    </row>
    <row r="673" spans="1:20" ht="12.75">
      <c r="A673" s="86"/>
      <c r="B673" s="76"/>
      <c r="C673" s="47"/>
      <c r="D673" s="47"/>
      <c r="E673" s="76"/>
      <c r="F673" s="4"/>
      <c r="G673" s="35" t="s">
        <v>14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81"/>
      <c r="S673" s="102"/>
      <c r="T673" s="7"/>
    </row>
    <row r="674" spans="1:20" ht="12.75">
      <c r="A674" s="86"/>
      <c r="B674" s="76"/>
      <c r="C674" s="47"/>
      <c r="D674" s="47"/>
      <c r="E674" s="76"/>
      <c r="F674" s="4"/>
      <c r="G674" s="35" t="s">
        <v>12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81"/>
      <c r="S674" s="102"/>
      <c r="T674" s="7"/>
    </row>
    <row r="675" spans="1:20" ht="12.75">
      <c r="A675" s="86"/>
      <c r="B675" s="76"/>
      <c r="C675" s="47"/>
      <c r="D675" s="47"/>
      <c r="E675" s="76"/>
      <c r="F675" s="4"/>
      <c r="G675" s="35" t="s">
        <v>13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  <c r="Q675" s="9">
        <v>0</v>
      </c>
      <c r="R675" s="81"/>
      <c r="S675" s="102"/>
      <c r="T675" s="7"/>
    </row>
    <row r="676" spans="1:20" ht="12.75">
      <c r="A676" s="86"/>
      <c r="B676" s="76"/>
      <c r="C676" s="47"/>
      <c r="D676" s="47"/>
      <c r="E676" s="76"/>
      <c r="F676" s="4"/>
      <c r="G676" s="35" t="s">
        <v>15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81"/>
      <c r="S676" s="102"/>
      <c r="T676" s="7"/>
    </row>
    <row r="677" spans="1:20" ht="12.75">
      <c r="A677" s="86"/>
      <c r="B677" s="76"/>
      <c r="C677" s="47"/>
      <c r="D677" s="47"/>
      <c r="E677" s="76"/>
      <c r="F677" s="4"/>
      <c r="G677" s="35" t="s">
        <v>16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81"/>
      <c r="S677" s="102"/>
      <c r="T677" s="7"/>
    </row>
    <row r="678" spans="1:20" ht="12.75">
      <c r="A678" s="86"/>
      <c r="B678" s="76"/>
      <c r="C678" s="47"/>
      <c r="D678" s="47"/>
      <c r="E678" s="76"/>
      <c r="F678" s="4"/>
      <c r="G678" s="4" t="s">
        <v>62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81"/>
      <c r="S678" s="102"/>
      <c r="T678" s="7"/>
    </row>
    <row r="679" spans="1:20" ht="12.75">
      <c r="A679" s="86"/>
      <c r="B679" s="76"/>
      <c r="C679" s="47"/>
      <c r="D679" s="47"/>
      <c r="E679" s="76"/>
      <c r="F679" s="4"/>
      <c r="G679" s="35" t="s">
        <v>111</v>
      </c>
      <c r="H679" s="9">
        <v>7.2</v>
      </c>
      <c r="I679" s="9">
        <v>0</v>
      </c>
      <c r="J679" s="9">
        <v>7.2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81"/>
      <c r="S679" s="102"/>
      <c r="T679" s="7"/>
    </row>
    <row r="680" spans="1:20" ht="12.75">
      <c r="A680" s="86"/>
      <c r="B680" s="76"/>
      <c r="C680" s="47"/>
      <c r="D680" s="47"/>
      <c r="E680" s="76"/>
      <c r="F680" s="4"/>
      <c r="G680" s="35" t="s">
        <v>112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81"/>
      <c r="S680" s="102"/>
      <c r="T680" s="7"/>
    </row>
    <row r="681" spans="1:20" ht="12.75">
      <c r="A681" s="86"/>
      <c r="B681" s="76"/>
      <c r="C681" s="47"/>
      <c r="D681" s="47"/>
      <c r="E681" s="76"/>
      <c r="F681" s="4"/>
      <c r="G681" s="35" t="s">
        <v>113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81"/>
      <c r="S681" s="102"/>
      <c r="T681" s="7"/>
    </row>
    <row r="682" spans="1:20" ht="12.75">
      <c r="A682" s="86"/>
      <c r="B682" s="76"/>
      <c r="C682" s="47"/>
      <c r="D682" s="47"/>
      <c r="E682" s="76"/>
      <c r="F682" s="4"/>
      <c r="G682" s="4" t="s">
        <v>114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81"/>
      <c r="S682" s="102"/>
      <c r="T682" s="7"/>
    </row>
    <row r="683" spans="1:20" ht="12.75">
      <c r="A683" s="87"/>
      <c r="B683" s="77"/>
      <c r="C683" s="48"/>
      <c r="D683" s="48"/>
      <c r="E683" s="77"/>
      <c r="F683" s="4"/>
      <c r="G683" s="35" t="s">
        <v>73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81"/>
      <c r="S683" s="102"/>
      <c r="T683" s="7"/>
    </row>
    <row r="684" spans="1:20" ht="12.75">
      <c r="A684" s="85">
        <v>54</v>
      </c>
      <c r="B684" s="143" t="s">
        <v>140</v>
      </c>
      <c r="C684" s="144"/>
      <c r="D684" s="144"/>
      <c r="E684" s="143"/>
      <c r="F684" s="145"/>
      <c r="G684" s="185" t="s">
        <v>10</v>
      </c>
      <c r="H684" s="154">
        <f>SUM(H685:H695)</f>
        <v>150</v>
      </c>
      <c r="I684" s="154">
        <f aca="true" t="shared" si="196" ref="I684:Q684">SUM(I685:I695)</f>
        <v>0</v>
      </c>
      <c r="J684" s="154">
        <f t="shared" si="196"/>
        <v>150</v>
      </c>
      <c r="K684" s="154">
        <f t="shared" si="196"/>
        <v>0</v>
      </c>
      <c r="L684" s="154">
        <f t="shared" si="196"/>
        <v>0</v>
      </c>
      <c r="M684" s="9">
        <f t="shared" si="196"/>
        <v>0</v>
      </c>
      <c r="N684" s="9">
        <f t="shared" si="196"/>
        <v>0</v>
      </c>
      <c r="O684" s="9">
        <f t="shared" si="196"/>
        <v>0</v>
      </c>
      <c r="P684" s="9">
        <f t="shared" si="196"/>
        <v>0</v>
      </c>
      <c r="Q684" s="9">
        <f t="shared" si="196"/>
        <v>0</v>
      </c>
      <c r="R684" s="79" t="s">
        <v>150</v>
      </c>
      <c r="S684" s="101"/>
      <c r="T684" s="7"/>
    </row>
    <row r="685" spans="1:20" ht="12.75">
      <c r="A685" s="86"/>
      <c r="B685" s="151"/>
      <c r="C685" s="152"/>
      <c r="D685" s="152"/>
      <c r="E685" s="151"/>
      <c r="F685" s="145"/>
      <c r="G685" s="186" t="s">
        <v>14</v>
      </c>
      <c r="H685" s="154">
        <v>0</v>
      </c>
      <c r="I685" s="154">
        <v>0</v>
      </c>
      <c r="J685" s="154">
        <v>0</v>
      </c>
      <c r="K685" s="154">
        <v>0</v>
      </c>
      <c r="L685" s="154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81"/>
      <c r="S685" s="102"/>
      <c r="T685" s="7"/>
    </row>
    <row r="686" spans="1:20" ht="12.75">
      <c r="A686" s="86"/>
      <c r="B686" s="151"/>
      <c r="C686" s="152"/>
      <c r="D686" s="152"/>
      <c r="E686" s="151"/>
      <c r="F686" s="145"/>
      <c r="G686" s="186" t="s">
        <v>12</v>
      </c>
      <c r="H686" s="154">
        <v>0</v>
      </c>
      <c r="I686" s="154">
        <v>0</v>
      </c>
      <c r="J686" s="154">
        <v>0</v>
      </c>
      <c r="K686" s="154">
        <v>0</v>
      </c>
      <c r="L686" s="154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81"/>
      <c r="S686" s="102"/>
      <c r="T686" s="7"/>
    </row>
    <row r="687" spans="1:20" ht="12.75">
      <c r="A687" s="86"/>
      <c r="B687" s="151"/>
      <c r="C687" s="152"/>
      <c r="D687" s="152"/>
      <c r="E687" s="151"/>
      <c r="F687" s="145"/>
      <c r="G687" s="186" t="s">
        <v>13</v>
      </c>
      <c r="H687" s="154">
        <v>0</v>
      </c>
      <c r="I687" s="154">
        <v>0</v>
      </c>
      <c r="J687" s="154">
        <v>0</v>
      </c>
      <c r="K687" s="154">
        <v>0</v>
      </c>
      <c r="L687" s="154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81"/>
      <c r="S687" s="102"/>
      <c r="T687" s="7"/>
    </row>
    <row r="688" spans="1:20" ht="12.75">
      <c r="A688" s="86"/>
      <c r="B688" s="151"/>
      <c r="C688" s="152"/>
      <c r="D688" s="152"/>
      <c r="E688" s="151"/>
      <c r="F688" s="145"/>
      <c r="G688" s="186" t="s">
        <v>15</v>
      </c>
      <c r="H688" s="154">
        <v>0</v>
      </c>
      <c r="I688" s="154">
        <v>0</v>
      </c>
      <c r="J688" s="154">
        <v>0</v>
      </c>
      <c r="K688" s="154">
        <v>0</v>
      </c>
      <c r="L688" s="154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81"/>
      <c r="S688" s="102"/>
      <c r="T688" s="7"/>
    </row>
    <row r="689" spans="1:20" ht="12.75">
      <c r="A689" s="86"/>
      <c r="B689" s="151"/>
      <c r="C689" s="152"/>
      <c r="D689" s="152"/>
      <c r="E689" s="151"/>
      <c r="F689" s="145"/>
      <c r="G689" s="186" t="s">
        <v>16</v>
      </c>
      <c r="H689" s="154">
        <v>0</v>
      </c>
      <c r="I689" s="154">
        <v>0</v>
      </c>
      <c r="J689" s="154">
        <v>0</v>
      </c>
      <c r="K689" s="154">
        <v>0</v>
      </c>
      <c r="L689" s="154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81"/>
      <c r="S689" s="102"/>
      <c r="T689" s="7"/>
    </row>
    <row r="690" spans="1:20" ht="12.75">
      <c r="A690" s="86"/>
      <c r="B690" s="151"/>
      <c r="C690" s="152"/>
      <c r="D690" s="152"/>
      <c r="E690" s="151"/>
      <c r="F690" s="145"/>
      <c r="G690" s="145" t="s">
        <v>62</v>
      </c>
      <c r="H690" s="154">
        <v>0</v>
      </c>
      <c r="I690" s="154">
        <v>0</v>
      </c>
      <c r="J690" s="154">
        <v>0</v>
      </c>
      <c r="K690" s="154">
        <v>0</v>
      </c>
      <c r="L690" s="154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81"/>
      <c r="S690" s="102"/>
      <c r="T690" s="7"/>
    </row>
    <row r="691" spans="1:20" ht="12.75">
      <c r="A691" s="86"/>
      <c r="B691" s="151"/>
      <c r="C691" s="152"/>
      <c r="D691" s="152"/>
      <c r="E691" s="151"/>
      <c r="F691" s="145"/>
      <c r="G691" s="186" t="s">
        <v>111</v>
      </c>
      <c r="H691" s="154">
        <v>150</v>
      </c>
      <c r="I691" s="154">
        <v>0</v>
      </c>
      <c r="J691" s="154">
        <v>150</v>
      </c>
      <c r="K691" s="154">
        <v>0</v>
      </c>
      <c r="L691" s="154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81"/>
      <c r="S691" s="102"/>
      <c r="T691" s="7"/>
    </row>
    <row r="692" spans="1:20" ht="12.75">
      <c r="A692" s="86"/>
      <c r="B692" s="151"/>
      <c r="C692" s="152"/>
      <c r="D692" s="152"/>
      <c r="E692" s="151"/>
      <c r="F692" s="145"/>
      <c r="G692" s="186" t="s">
        <v>112</v>
      </c>
      <c r="H692" s="154">
        <v>0</v>
      </c>
      <c r="I692" s="154">
        <v>0</v>
      </c>
      <c r="J692" s="154">
        <v>0</v>
      </c>
      <c r="K692" s="154">
        <v>0</v>
      </c>
      <c r="L692" s="154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81"/>
      <c r="S692" s="102"/>
      <c r="T692" s="7"/>
    </row>
    <row r="693" spans="1:20" ht="12.75">
      <c r="A693" s="86"/>
      <c r="B693" s="151"/>
      <c r="C693" s="152"/>
      <c r="D693" s="152"/>
      <c r="E693" s="151"/>
      <c r="F693" s="145"/>
      <c r="G693" s="186" t="s">
        <v>113</v>
      </c>
      <c r="H693" s="154">
        <v>0</v>
      </c>
      <c r="I693" s="154">
        <v>0</v>
      </c>
      <c r="J693" s="154">
        <v>0</v>
      </c>
      <c r="K693" s="154">
        <v>0</v>
      </c>
      <c r="L693" s="154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81"/>
      <c r="S693" s="102"/>
      <c r="T693" s="7"/>
    </row>
    <row r="694" spans="1:20" ht="12.75">
      <c r="A694" s="86"/>
      <c r="B694" s="151"/>
      <c r="C694" s="152"/>
      <c r="D694" s="152"/>
      <c r="E694" s="151"/>
      <c r="F694" s="145"/>
      <c r="G694" s="145" t="s">
        <v>114</v>
      </c>
      <c r="H694" s="154">
        <v>0</v>
      </c>
      <c r="I694" s="154">
        <v>0</v>
      </c>
      <c r="J694" s="154">
        <v>0</v>
      </c>
      <c r="K694" s="154">
        <v>0</v>
      </c>
      <c r="L694" s="154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81"/>
      <c r="S694" s="102"/>
      <c r="T694" s="7"/>
    </row>
    <row r="695" spans="1:20" ht="12.75">
      <c r="A695" s="87"/>
      <c r="B695" s="158"/>
      <c r="C695" s="159"/>
      <c r="D695" s="159"/>
      <c r="E695" s="158"/>
      <c r="F695" s="145"/>
      <c r="G695" s="186" t="s">
        <v>73</v>
      </c>
      <c r="H695" s="154">
        <v>0</v>
      </c>
      <c r="I695" s="154">
        <v>0</v>
      </c>
      <c r="J695" s="154">
        <v>0</v>
      </c>
      <c r="K695" s="154">
        <v>0</v>
      </c>
      <c r="L695" s="154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81"/>
      <c r="S695" s="102"/>
      <c r="T695" s="7"/>
    </row>
    <row r="696" spans="1:20" ht="12.75">
      <c r="A696" s="85">
        <v>55</v>
      </c>
      <c r="B696" s="143" t="s">
        <v>141</v>
      </c>
      <c r="C696" s="144"/>
      <c r="D696" s="144"/>
      <c r="E696" s="131"/>
      <c r="F696" s="145"/>
      <c r="G696" s="185" t="s">
        <v>10</v>
      </c>
      <c r="H696" s="154">
        <f>SUM(H697:H707)</f>
        <v>1325</v>
      </c>
      <c r="I696" s="154">
        <f aca="true" t="shared" si="197" ref="I696:Q696">SUM(I697:I707)</f>
        <v>1325</v>
      </c>
      <c r="J696" s="154">
        <f t="shared" si="197"/>
        <v>1325</v>
      </c>
      <c r="K696" s="154">
        <f t="shared" si="197"/>
        <v>1325</v>
      </c>
      <c r="L696" s="154">
        <f t="shared" si="197"/>
        <v>0</v>
      </c>
      <c r="M696" s="9">
        <f t="shared" si="197"/>
        <v>0</v>
      </c>
      <c r="N696" s="9">
        <f t="shared" si="197"/>
        <v>0</v>
      </c>
      <c r="O696" s="9">
        <f t="shared" si="197"/>
        <v>0</v>
      </c>
      <c r="P696" s="9">
        <f t="shared" si="197"/>
        <v>0</v>
      </c>
      <c r="Q696" s="9">
        <f t="shared" si="197"/>
        <v>0</v>
      </c>
      <c r="R696" s="79" t="s">
        <v>150</v>
      </c>
      <c r="S696" s="101"/>
      <c r="T696" s="7"/>
    </row>
    <row r="697" spans="1:20" ht="12.75">
      <c r="A697" s="86"/>
      <c r="B697" s="151"/>
      <c r="C697" s="152"/>
      <c r="D697" s="152"/>
      <c r="E697" s="131"/>
      <c r="F697" s="145"/>
      <c r="G697" s="186" t="s">
        <v>14</v>
      </c>
      <c r="H697" s="154">
        <v>0</v>
      </c>
      <c r="I697" s="154">
        <v>0</v>
      </c>
      <c r="J697" s="154">
        <v>0</v>
      </c>
      <c r="K697" s="154">
        <v>0</v>
      </c>
      <c r="L697" s="154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81"/>
      <c r="S697" s="102"/>
      <c r="T697" s="7"/>
    </row>
    <row r="698" spans="1:20" ht="12.75">
      <c r="A698" s="86"/>
      <c r="B698" s="151"/>
      <c r="C698" s="152"/>
      <c r="D698" s="152"/>
      <c r="E698" s="131"/>
      <c r="F698" s="145"/>
      <c r="G698" s="186" t="s">
        <v>12</v>
      </c>
      <c r="H698" s="154">
        <v>0</v>
      </c>
      <c r="I698" s="154">
        <v>0</v>
      </c>
      <c r="J698" s="154">
        <v>0</v>
      </c>
      <c r="K698" s="154">
        <v>0</v>
      </c>
      <c r="L698" s="154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81"/>
      <c r="S698" s="102"/>
      <c r="T698" s="7"/>
    </row>
    <row r="699" spans="1:20" ht="12.75">
      <c r="A699" s="86"/>
      <c r="B699" s="151"/>
      <c r="C699" s="152"/>
      <c r="D699" s="152"/>
      <c r="E699" s="131"/>
      <c r="F699" s="145"/>
      <c r="G699" s="186" t="s">
        <v>13</v>
      </c>
      <c r="H699" s="154">
        <v>0</v>
      </c>
      <c r="I699" s="154">
        <v>0</v>
      </c>
      <c r="J699" s="154">
        <v>0</v>
      </c>
      <c r="K699" s="154">
        <v>0</v>
      </c>
      <c r="L699" s="154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81"/>
      <c r="S699" s="102"/>
      <c r="T699" s="7"/>
    </row>
    <row r="700" spans="1:20" ht="12.75">
      <c r="A700" s="86"/>
      <c r="B700" s="151"/>
      <c r="C700" s="152"/>
      <c r="D700" s="152"/>
      <c r="E700" s="131"/>
      <c r="F700" s="145"/>
      <c r="G700" s="186" t="s">
        <v>15</v>
      </c>
      <c r="H700" s="154">
        <v>0</v>
      </c>
      <c r="I700" s="154">
        <v>0</v>
      </c>
      <c r="J700" s="154">
        <v>0</v>
      </c>
      <c r="K700" s="154">
        <v>0</v>
      </c>
      <c r="L700" s="154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81"/>
      <c r="S700" s="102"/>
      <c r="T700" s="7"/>
    </row>
    <row r="701" spans="1:20" ht="12.75">
      <c r="A701" s="86"/>
      <c r="B701" s="151"/>
      <c r="C701" s="152"/>
      <c r="D701" s="152"/>
      <c r="E701" s="131"/>
      <c r="F701" s="145"/>
      <c r="G701" s="186" t="s">
        <v>16</v>
      </c>
      <c r="H701" s="154">
        <v>0</v>
      </c>
      <c r="I701" s="154">
        <v>0</v>
      </c>
      <c r="J701" s="154">
        <v>0</v>
      </c>
      <c r="K701" s="154">
        <v>0</v>
      </c>
      <c r="L701" s="154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81"/>
      <c r="S701" s="102"/>
      <c r="T701" s="7"/>
    </row>
    <row r="702" spans="1:20" ht="12.75">
      <c r="A702" s="86"/>
      <c r="B702" s="151"/>
      <c r="C702" s="152"/>
      <c r="D702" s="152"/>
      <c r="E702" s="131"/>
      <c r="F702" s="145"/>
      <c r="G702" s="145" t="s">
        <v>62</v>
      </c>
      <c r="H702" s="154">
        <v>0</v>
      </c>
      <c r="I702" s="154">
        <v>0</v>
      </c>
      <c r="J702" s="154">
        <v>0</v>
      </c>
      <c r="K702" s="154">
        <v>0</v>
      </c>
      <c r="L702" s="154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81"/>
      <c r="S702" s="102"/>
      <c r="T702" s="7"/>
    </row>
    <row r="703" spans="1:20" ht="12.75">
      <c r="A703" s="86"/>
      <c r="B703" s="151"/>
      <c r="C703" s="152"/>
      <c r="D703" s="152"/>
      <c r="E703" s="131"/>
      <c r="F703" s="145"/>
      <c r="G703" s="186" t="s">
        <v>111</v>
      </c>
      <c r="H703" s="154">
        <v>1325</v>
      </c>
      <c r="I703" s="154">
        <v>1325</v>
      </c>
      <c r="J703" s="154">
        <v>1325</v>
      </c>
      <c r="K703" s="154">
        <v>1325</v>
      </c>
      <c r="L703" s="154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81"/>
      <c r="S703" s="102"/>
      <c r="T703" s="7"/>
    </row>
    <row r="704" spans="1:20" ht="12.75">
      <c r="A704" s="86"/>
      <c r="B704" s="151"/>
      <c r="C704" s="152" t="s">
        <v>164</v>
      </c>
      <c r="D704" s="152" t="s">
        <v>165</v>
      </c>
      <c r="E704" s="131"/>
      <c r="F704" s="145"/>
      <c r="G704" s="186" t="s">
        <v>112</v>
      </c>
      <c r="H704" s="154">
        <v>0</v>
      </c>
      <c r="I704" s="154">
        <v>0</v>
      </c>
      <c r="J704" s="154">
        <v>0</v>
      </c>
      <c r="K704" s="154">
        <v>0</v>
      </c>
      <c r="L704" s="154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81"/>
      <c r="S704" s="102"/>
      <c r="T704" s="7"/>
    </row>
    <row r="705" spans="1:20" ht="12.75">
      <c r="A705" s="86"/>
      <c r="B705" s="151"/>
      <c r="C705" s="152"/>
      <c r="D705" s="152"/>
      <c r="E705" s="131"/>
      <c r="F705" s="145"/>
      <c r="G705" s="186" t="s">
        <v>113</v>
      </c>
      <c r="H705" s="154">
        <v>0</v>
      </c>
      <c r="I705" s="154">
        <v>0</v>
      </c>
      <c r="J705" s="154">
        <v>0</v>
      </c>
      <c r="K705" s="154">
        <v>0</v>
      </c>
      <c r="L705" s="154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81"/>
      <c r="S705" s="102"/>
      <c r="T705" s="7"/>
    </row>
    <row r="706" spans="1:20" ht="12.75">
      <c r="A706" s="86"/>
      <c r="B706" s="151"/>
      <c r="C706" s="152"/>
      <c r="D706" s="152"/>
      <c r="E706" s="131"/>
      <c r="F706" s="145"/>
      <c r="G706" s="145" t="s">
        <v>114</v>
      </c>
      <c r="H706" s="154">
        <v>0</v>
      </c>
      <c r="I706" s="154">
        <v>0</v>
      </c>
      <c r="J706" s="154">
        <v>0</v>
      </c>
      <c r="K706" s="154">
        <v>0</v>
      </c>
      <c r="L706" s="154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81"/>
      <c r="S706" s="102"/>
      <c r="T706" s="7"/>
    </row>
    <row r="707" spans="1:20" ht="12.75">
      <c r="A707" s="87"/>
      <c r="B707" s="158"/>
      <c r="C707" s="159"/>
      <c r="D707" s="159"/>
      <c r="E707" s="131"/>
      <c r="F707" s="145"/>
      <c r="G707" s="186" t="s">
        <v>73</v>
      </c>
      <c r="H707" s="154">
        <v>0</v>
      </c>
      <c r="I707" s="154">
        <v>0</v>
      </c>
      <c r="J707" s="154">
        <v>0</v>
      </c>
      <c r="K707" s="154">
        <v>0</v>
      </c>
      <c r="L707" s="154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81"/>
      <c r="S707" s="102"/>
      <c r="T707" s="7"/>
    </row>
    <row r="708" spans="1:20" ht="12.75">
      <c r="A708" s="85">
        <v>56</v>
      </c>
      <c r="B708" s="143" t="s">
        <v>143</v>
      </c>
      <c r="C708" s="144"/>
      <c r="D708" s="144"/>
      <c r="E708" s="131"/>
      <c r="F708" s="145"/>
      <c r="G708" s="185" t="s">
        <v>10</v>
      </c>
      <c r="H708" s="154">
        <f>SUM(H709:H719)</f>
        <v>132.012</v>
      </c>
      <c r="I708" s="154">
        <f aca="true" t="shared" si="198" ref="I708:Q708">SUM(I709:I719)</f>
        <v>132.012</v>
      </c>
      <c r="J708" s="154">
        <f t="shared" si="198"/>
        <v>132.012</v>
      </c>
      <c r="K708" s="154">
        <f t="shared" si="198"/>
        <v>132.012</v>
      </c>
      <c r="L708" s="154">
        <f t="shared" si="198"/>
        <v>0</v>
      </c>
      <c r="M708" s="9">
        <f t="shared" si="198"/>
        <v>0</v>
      </c>
      <c r="N708" s="9">
        <f t="shared" si="198"/>
        <v>0</v>
      </c>
      <c r="O708" s="9">
        <f t="shared" si="198"/>
        <v>0</v>
      </c>
      <c r="P708" s="9">
        <f t="shared" si="198"/>
        <v>0</v>
      </c>
      <c r="Q708" s="9">
        <f t="shared" si="198"/>
        <v>0</v>
      </c>
      <c r="R708" s="79" t="s">
        <v>150</v>
      </c>
      <c r="S708" s="101"/>
      <c r="T708" s="7"/>
    </row>
    <row r="709" spans="1:20" ht="12.75">
      <c r="A709" s="86"/>
      <c r="B709" s="151"/>
      <c r="C709" s="152"/>
      <c r="D709" s="152"/>
      <c r="E709" s="131"/>
      <c r="F709" s="145"/>
      <c r="G709" s="186" t="s">
        <v>14</v>
      </c>
      <c r="H709" s="154">
        <v>0</v>
      </c>
      <c r="I709" s="154">
        <v>0</v>
      </c>
      <c r="J709" s="154">
        <v>0</v>
      </c>
      <c r="K709" s="154">
        <v>0</v>
      </c>
      <c r="L709" s="154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81"/>
      <c r="S709" s="102"/>
      <c r="T709" s="7"/>
    </row>
    <row r="710" spans="1:20" ht="12.75">
      <c r="A710" s="86"/>
      <c r="B710" s="151"/>
      <c r="C710" s="152"/>
      <c r="D710" s="152"/>
      <c r="E710" s="131"/>
      <c r="F710" s="145"/>
      <c r="G710" s="186" t="s">
        <v>12</v>
      </c>
      <c r="H710" s="154">
        <v>0</v>
      </c>
      <c r="I710" s="154">
        <v>0</v>
      </c>
      <c r="J710" s="154">
        <v>0</v>
      </c>
      <c r="K710" s="154">
        <v>0</v>
      </c>
      <c r="L710" s="154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81"/>
      <c r="S710" s="102"/>
      <c r="T710" s="7"/>
    </row>
    <row r="711" spans="1:20" ht="12.75">
      <c r="A711" s="86"/>
      <c r="B711" s="151"/>
      <c r="C711" s="152"/>
      <c r="D711" s="152"/>
      <c r="E711" s="131"/>
      <c r="F711" s="145"/>
      <c r="G711" s="186" t="s">
        <v>13</v>
      </c>
      <c r="H711" s="154">
        <v>0</v>
      </c>
      <c r="I711" s="154">
        <v>0</v>
      </c>
      <c r="J711" s="154">
        <v>0</v>
      </c>
      <c r="K711" s="154">
        <v>0</v>
      </c>
      <c r="L711" s="154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81"/>
      <c r="S711" s="102"/>
      <c r="T711" s="7"/>
    </row>
    <row r="712" spans="1:20" ht="12.75">
      <c r="A712" s="86"/>
      <c r="B712" s="151"/>
      <c r="C712" s="152"/>
      <c r="D712" s="152"/>
      <c r="E712" s="131"/>
      <c r="F712" s="145"/>
      <c r="G712" s="186" t="s">
        <v>15</v>
      </c>
      <c r="H712" s="154">
        <v>0</v>
      </c>
      <c r="I712" s="154">
        <v>0</v>
      </c>
      <c r="J712" s="154">
        <v>0</v>
      </c>
      <c r="K712" s="154">
        <v>0</v>
      </c>
      <c r="L712" s="154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81"/>
      <c r="S712" s="102"/>
      <c r="T712" s="7"/>
    </row>
    <row r="713" spans="1:20" ht="12.75">
      <c r="A713" s="86"/>
      <c r="B713" s="151"/>
      <c r="C713" s="152"/>
      <c r="D713" s="152"/>
      <c r="E713" s="131"/>
      <c r="F713" s="145"/>
      <c r="G713" s="186" t="s">
        <v>16</v>
      </c>
      <c r="H713" s="154">
        <v>0</v>
      </c>
      <c r="I713" s="154">
        <v>0</v>
      </c>
      <c r="J713" s="154">
        <v>0</v>
      </c>
      <c r="K713" s="154">
        <v>0</v>
      </c>
      <c r="L713" s="154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81"/>
      <c r="S713" s="102"/>
      <c r="T713" s="7"/>
    </row>
    <row r="714" spans="1:20" ht="12.75">
      <c r="A714" s="86"/>
      <c r="B714" s="151"/>
      <c r="C714" s="152"/>
      <c r="D714" s="152"/>
      <c r="E714" s="131"/>
      <c r="F714" s="145"/>
      <c r="G714" s="145" t="s">
        <v>62</v>
      </c>
      <c r="H714" s="154">
        <v>0</v>
      </c>
      <c r="I714" s="154">
        <v>0</v>
      </c>
      <c r="J714" s="154">
        <v>0</v>
      </c>
      <c r="K714" s="154">
        <v>0</v>
      </c>
      <c r="L714" s="154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81"/>
      <c r="S714" s="102"/>
      <c r="T714" s="7"/>
    </row>
    <row r="715" spans="1:20" ht="12.75">
      <c r="A715" s="86"/>
      <c r="B715" s="151"/>
      <c r="C715" s="152"/>
      <c r="D715" s="152"/>
      <c r="E715" s="131"/>
      <c r="F715" s="145"/>
      <c r="G715" s="186" t="s">
        <v>111</v>
      </c>
      <c r="H715" s="154">
        <v>132.012</v>
      </c>
      <c r="I715" s="154">
        <v>132.012</v>
      </c>
      <c r="J715" s="154">
        <v>132.012</v>
      </c>
      <c r="K715" s="154">
        <v>132.012</v>
      </c>
      <c r="L715" s="154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81"/>
      <c r="S715" s="102"/>
      <c r="T715" s="7"/>
    </row>
    <row r="716" spans="1:20" ht="12.75">
      <c r="A716" s="86"/>
      <c r="B716" s="151"/>
      <c r="C716" s="152" t="s">
        <v>164</v>
      </c>
      <c r="D716" s="152" t="s">
        <v>165</v>
      </c>
      <c r="E716" s="131"/>
      <c r="F716" s="145"/>
      <c r="G716" s="186" t="s">
        <v>112</v>
      </c>
      <c r="H716" s="154">
        <v>0</v>
      </c>
      <c r="I716" s="154">
        <v>0</v>
      </c>
      <c r="J716" s="154">
        <v>0</v>
      </c>
      <c r="K716" s="154">
        <v>0</v>
      </c>
      <c r="L716" s="154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81"/>
      <c r="S716" s="102"/>
      <c r="T716" s="7"/>
    </row>
    <row r="717" spans="1:20" ht="12.75">
      <c r="A717" s="86"/>
      <c r="B717" s="151"/>
      <c r="C717" s="152"/>
      <c r="D717" s="152"/>
      <c r="E717" s="131"/>
      <c r="F717" s="145"/>
      <c r="G717" s="186" t="s">
        <v>113</v>
      </c>
      <c r="H717" s="154">
        <v>0</v>
      </c>
      <c r="I717" s="154">
        <v>0</v>
      </c>
      <c r="J717" s="154">
        <v>0</v>
      </c>
      <c r="K717" s="154">
        <v>0</v>
      </c>
      <c r="L717" s="154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81"/>
      <c r="S717" s="102"/>
      <c r="T717" s="7"/>
    </row>
    <row r="718" spans="1:20" ht="12.75">
      <c r="A718" s="86"/>
      <c r="B718" s="151"/>
      <c r="C718" s="152"/>
      <c r="D718" s="152"/>
      <c r="E718" s="131"/>
      <c r="F718" s="145"/>
      <c r="G718" s="145" t="s">
        <v>114</v>
      </c>
      <c r="H718" s="154">
        <v>0</v>
      </c>
      <c r="I718" s="154">
        <v>0</v>
      </c>
      <c r="J718" s="154">
        <v>0</v>
      </c>
      <c r="K718" s="154">
        <v>0</v>
      </c>
      <c r="L718" s="154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81"/>
      <c r="S718" s="102"/>
      <c r="T718" s="7"/>
    </row>
    <row r="719" spans="1:20" ht="12.75">
      <c r="A719" s="87"/>
      <c r="B719" s="158"/>
      <c r="C719" s="159"/>
      <c r="D719" s="159"/>
      <c r="E719" s="131"/>
      <c r="F719" s="145"/>
      <c r="G719" s="186" t="s">
        <v>73</v>
      </c>
      <c r="H719" s="154">
        <v>0</v>
      </c>
      <c r="I719" s="154">
        <v>0</v>
      </c>
      <c r="J719" s="154">
        <v>0</v>
      </c>
      <c r="K719" s="154">
        <v>0</v>
      </c>
      <c r="L719" s="154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81"/>
      <c r="S719" s="102"/>
      <c r="T719" s="7"/>
    </row>
    <row r="720" spans="1:20" ht="12.75">
      <c r="A720" s="85">
        <v>57</v>
      </c>
      <c r="B720" s="143" t="s">
        <v>142</v>
      </c>
      <c r="C720" s="144"/>
      <c r="D720" s="144"/>
      <c r="E720" s="131"/>
      <c r="F720" s="145"/>
      <c r="G720" s="185" t="s">
        <v>10</v>
      </c>
      <c r="H720" s="154">
        <f>SUM(H721:H731)</f>
        <v>80.72928</v>
      </c>
      <c r="I720" s="154">
        <f>SUM(I721:I731)</f>
        <v>80.72928</v>
      </c>
      <c r="J720" s="154">
        <f>SUM(J721:J731)</f>
        <v>80.72928</v>
      </c>
      <c r="K720" s="154">
        <f>SUM(K721:K731)</f>
        <v>80.72928</v>
      </c>
      <c r="L720" s="154">
        <f aca="true" t="shared" si="199" ref="L720:Q720">SUM(L721:L731)</f>
        <v>0</v>
      </c>
      <c r="M720" s="9">
        <f t="shared" si="199"/>
        <v>0</v>
      </c>
      <c r="N720" s="9">
        <f t="shared" si="199"/>
        <v>0</v>
      </c>
      <c r="O720" s="9">
        <f t="shared" si="199"/>
        <v>0</v>
      </c>
      <c r="P720" s="9">
        <f t="shared" si="199"/>
        <v>0</v>
      </c>
      <c r="Q720" s="9">
        <f t="shared" si="199"/>
        <v>0</v>
      </c>
      <c r="R720" s="79" t="s">
        <v>150</v>
      </c>
      <c r="S720" s="101"/>
      <c r="T720" s="7"/>
    </row>
    <row r="721" spans="1:20" ht="12.75">
      <c r="A721" s="86"/>
      <c r="B721" s="151"/>
      <c r="C721" s="152"/>
      <c r="D721" s="152"/>
      <c r="E721" s="131"/>
      <c r="F721" s="145"/>
      <c r="G721" s="186" t="s">
        <v>14</v>
      </c>
      <c r="H721" s="154">
        <v>0</v>
      </c>
      <c r="I721" s="154">
        <v>0</v>
      </c>
      <c r="J721" s="154">
        <v>0</v>
      </c>
      <c r="K721" s="154">
        <v>0</v>
      </c>
      <c r="L721" s="154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81"/>
      <c r="S721" s="102"/>
      <c r="T721" s="7"/>
    </row>
    <row r="722" spans="1:20" ht="12.75">
      <c r="A722" s="86"/>
      <c r="B722" s="151"/>
      <c r="C722" s="152"/>
      <c r="D722" s="152"/>
      <c r="E722" s="131"/>
      <c r="F722" s="145"/>
      <c r="G722" s="186" t="s">
        <v>12</v>
      </c>
      <c r="H722" s="154">
        <v>0</v>
      </c>
      <c r="I722" s="154">
        <v>0</v>
      </c>
      <c r="J722" s="154">
        <v>0</v>
      </c>
      <c r="K722" s="154">
        <v>0</v>
      </c>
      <c r="L722" s="154">
        <v>0</v>
      </c>
      <c r="M722" s="9">
        <v>0</v>
      </c>
      <c r="N722" s="9">
        <v>0</v>
      </c>
      <c r="O722" s="9">
        <v>0</v>
      </c>
      <c r="P722" s="9">
        <v>0</v>
      </c>
      <c r="Q722" s="9">
        <v>0</v>
      </c>
      <c r="R722" s="81"/>
      <c r="S722" s="102"/>
      <c r="T722" s="7"/>
    </row>
    <row r="723" spans="1:20" ht="12.75">
      <c r="A723" s="86"/>
      <c r="B723" s="151"/>
      <c r="C723" s="152"/>
      <c r="D723" s="152"/>
      <c r="E723" s="131"/>
      <c r="F723" s="145"/>
      <c r="G723" s="186" t="s">
        <v>13</v>
      </c>
      <c r="H723" s="154">
        <v>0</v>
      </c>
      <c r="I723" s="154">
        <v>0</v>
      </c>
      <c r="J723" s="154">
        <v>0</v>
      </c>
      <c r="K723" s="154">
        <v>0</v>
      </c>
      <c r="L723" s="154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81"/>
      <c r="S723" s="102"/>
      <c r="T723" s="7"/>
    </row>
    <row r="724" spans="1:20" ht="12.75">
      <c r="A724" s="86"/>
      <c r="B724" s="151"/>
      <c r="C724" s="152"/>
      <c r="D724" s="152"/>
      <c r="E724" s="131"/>
      <c r="F724" s="145"/>
      <c r="G724" s="186" t="s">
        <v>15</v>
      </c>
      <c r="H724" s="154">
        <v>0</v>
      </c>
      <c r="I724" s="154">
        <v>0</v>
      </c>
      <c r="J724" s="154">
        <v>0</v>
      </c>
      <c r="K724" s="154">
        <v>0</v>
      </c>
      <c r="L724" s="154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81"/>
      <c r="S724" s="102"/>
      <c r="T724" s="7"/>
    </row>
    <row r="725" spans="1:20" ht="12.75">
      <c r="A725" s="86"/>
      <c r="B725" s="151"/>
      <c r="C725" s="152"/>
      <c r="D725" s="152"/>
      <c r="E725" s="131"/>
      <c r="F725" s="145"/>
      <c r="G725" s="186" t="s">
        <v>16</v>
      </c>
      <c r="H725" s="154">
        <v>0</v>
      </c>
      <c r="I725" s="154">
        <v>0</v>
      </c>
      <c r="J725" s="154">
        <v>0</v>
      </c>
      <c r="K725" s="154">
        <v>0</v>
      </c>
      <c r="L725" s="154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81"/>
      <c r="S725" s="102"/>
      <c r="T725" s="7"/>
    </row>
    <row r="726" spans="1:20" ht="12.75">
      <c r="A726" s="86"/>
      <c r="B726" s="151"/>
      <c r="C726" s="152"/>
      <c r="D726" s="152"/>
      <c r="E726" s="131"/>
      <c r="F726" s="145"/>
      <c r="G726" s="145" t="s">
        <v>62</v>
      </c>
      <c r="H726" s="154">
        <v>0</v>
      </c>
      <c r="I726" s="154">
        <v>0</v>
      </c>
      <c r="J726" s="154">
        <v>0</v>
      </c>
      <c r="K726" s="154">
        <v>0</v>
      </c>
      <c r="L726" s="154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81"/>
      <c r="S726" s="102"/>
      <c r="T726" s="7"/>
    </row>
    <row r="727" spans="1:20" ht="12.75">
      <c r="A727" s="86"/>
      <c r="B727" s="151"/>
      <c r="C727" s="152"/>
      <c r="D727" s="152"/>
      <c r="E727" s="131"/>
      <c r="F727" s="145"/>
      <c r="G727" s="186" t="s">
        <v>111</v>
      </c>
      <c r="H727" s="154">
        <v>80.72928</v>
      </c>
      <c r="I727" s="154">
        <v>80.72928</v>
      </c>
      <c r="J727" s="154">
        <v>80.72928</v>
      </c>
      <c r="K727" s="154">
        <v>80.72928</v>
      </c>
      <c r="L727" s="154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81"/>
      <c r="S727" s="102"/>
      <c r="T727" s="7"/>
    </row>
    <row r="728" spans="1:20" ht="12.75">
      <c r="A728" s="86"/>
      <c r="B728" s="151"/>
      <c r="C728" s="152" t="s">
        <v>164</v>
      </c>
      <c r="D728" s="152" t="s">
        <v>165</v>
      </c>
      <c r="E728" s="131"/>
      <c r="F728" s="145"/>
      <c r="G728" s="186" t="s">
        <v>112</v>
      </c>
      <c r="H728" s="154">
        <v>0</v>
      </c>
      <c r="I728" s="154">
        <v>0</v>
      </c>
      <c r="J728" s="154">
        <v>0</v>
      </c>
      <c r="K728" s="154">
        <v>0</v>
      </c>
      <c r="L728" s="154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81"/>
      <c r="S728" s="102"/>
      <c r="T728" s="7"/>
    </row>
    <row r="729" spans="1:20" ht="12.75">
      <c r="A729" s="86"/>
      <c r="B729" s="151"/>
      <c r="C729" s="152"/>
      <c r="D729" s="152"/>
      <c r="E729" s="131"/>
      <c r="F729" s="145"/>
      <c r="G729" s="186" t="s">
        <v>113</v>
      </c>
      <c r="H729" s="154">
        <v>0</v>
      </c>
      <c r="I729" s="154">
        <v>0</v>
      </c>
      <c r="J729" s="154">
        <v>0</v>
      </c>
      <c r="K729" s="154">
        <v>0</v>
      </c>
      <c r="L729" s="154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81"/>
      <c r="S729" s="102"/>
      <c r="T729" s="7"/>
    </row>
    <row r="730" spans="1:20" ht="12.75">
      <c r="A730" s="86"/>
      <c r="B730" s="151"/>
      <c r="C730" s="152"/>
      <c r="D730" s="152"/>
      <c r="E730" s="131"/>
      <c r="F730" s="145"/>
      <c r="G730" s="145" t="s">
        <v>114</v>
      </c>
      <c r="H730" s="154">
        <v>0</v>
      </c>
      <c r="I730" s="154">
        <v>0</v>
      </c>
      <c r="J730" s="154">
        <v>0</v>
      </c>
      <c r="K730" s="154">
        <v>0</v>
      </c>
      <c r="L730" s="154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81"/>
      <c r="S730" s="102"/>
      <c r="T730" s="7"/>
    </row>
    <row r="731" spans="1:20" ht="12.75">
      <c r="A731" s="87"/>
      <c r="B731" s="158"/>
      <c r="C731" s="159"/>
      <c r="D731" s="159"/>
      <c r="E731" s="131"/>
      <c r="F731" s="145"/>
      <c r="G731" s="186" t="s">
        <v>73</v>
      </c>
      <c r="H731" s="154">
        <v>0</v>
      </c>
      <c r="I731" s="154">
        <v>0</v>
      </c>
      <c r="J731" s="154">
        <v>0</v>
      </c>
      <c r="K731" s="154">
        <v>0</v>
      </c>
      <c r="L731" s="154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81"/>
      <c r="S731" s="102"/>
      <c r="T731" s="7"/>
    </row>
    <row r="732" spans="1:20" ht="12.75">
      <c r="A732" s="85">
        <v>58</v>
      </c>
      <c r="B732" s="143" t="s">
        <v>151</v>
      </c>
      <c r="C732" s="144"/>
      <c r="D732" s="144"/>
      <c r="E732" s="131"/>
      <c r="F732" s="145"/>
      <c r="G732" s="185" t="s">
        <v>10</v>
      </c>
      <c r="H732" s="154">
        <f>SUM(H733:H743)</f>
        <v>3206.92752</v>
      </c>
      <c r="I732" s="154">
        <f>SUM(I733:I743)</f>
        <v>2676.86</v>
      </c>
      <c r="J732" s="154">
        <f>SUM(J733:J743)</f>
        <v>3206.92752</v>
      </c>
      <c r="K732" s="154">
        <f>SUM(K733:K743)</f>
        <v>2676.86</v>
      </c>
      <c r="L732" s="154">
        <f aca="true" t="shared" si="200" ref="L732:Q732">SUM(L733:L743)</f>
        <v>0</v>
      </c>
      <c r="M732" s="9">
        <f t="shared" si="200"/>
        <v>0</v>
      </c>
      <c r="N732" s="9">
        <f t="shared" si="200"/>
        <v>0</v>
      </c>
      <c r="O732" s="9">
        <f t="shared" si="200"/>
        <v>0</v>
      </c>
      <c r="P732" s="9">
        <f t="shared" si="200"/>
        <v>0</v>
      </c>
      <c r="Q732" s="9">
        <f t="shared" si="200"/>
        <v>0</v>
      </c>
      <c r="R732" s="79" t="s">
        <v>150</v>
      </c>
      <c r="S732" s="101"/>
      <c r="T732" s="7"/>
    </row>
    <row r="733" spans="1:20" ht="12.75">
      <c r="A733" s="86"/>
      <c r="B733" s="151"/>
      <c r="C733" s="152"/>
      <c r="D733" s="152"/>
      <c r="E733" s="131"/>
      <c r="F733" s="145"/>
      <c r="G733" s="186" t="s">
        <v>14</v>
      </c>
      <c r="H733" s="154">
        <v>0</v>
      </c>
      <c r="I733" s="154">
        <v>0</v>
      </c>
      <c r="J733" s="154">
        <v>0</v>
      </c>
      <c r="K733" s="154">
        <v>0</v>
      </c>
      <c r="L733" s="154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81"/>
      <c r="S733" s="102"/>
      <c r="T733" s="7"/>
    </row>
    <row r="734" spans="1:20" ht="12.75">
      <c r="A734" s="86"/>
      <c r="B734" s="151"/>
      <c r="C734" s="152"/>
      <c r="D734" s="152"/>
      <c r="E734" s="131"/>
      <c r="F734" s="145"/>
      <c r="G734" s="186" t="s">
        <v>12</v>
      </c>
      <c r="H734" s="154">
        <v>0</v>
      </c>
      <c r="I734" s="154">
        <v>0</v>
      </c>
      <c r="J734" s="154">
        <v>0</v>
      </c>
      <c r="K734" s="154">
        <v>0</v>
      </c>
      <c r="L734" s="154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81"/>
      <c r="S734" s="102"/>
      <c r="T734" s="7"/>
    </row>
    <row r="735" spans="1:20" ht="12.75">
      <c r="A735" s="86"/>
      <c r="B735" s="151"/>
      <c r="C735" s="152"/>
      <c r="D735" s="152"/>
      <c r="E735" s="131"/>
      <c r="F735" s="145"/>
      <c r="G735" s="186" t="s">
        <v>13</v>
      </c>
      <c r="H735" s="154">
        <v>0</v>
      </c>
      <c r="I735" s="154">
        <v>0</v>
      </c>
      <c r="J735" s="154">
        <v>0</v>
      </c>
      <c r="K735" s="154">
        <v>0</v>
      </c>
      <c r="L735" s="154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81"/>
      <c r="S735" s="102"/>
      <c r="T735" s="7"/>
    </row>
    <row r="736" spans="1:20" ht="12.75">
      <c r="A736" s="86"/>
      <c r="B736" s="151"/>
      <c r="C736" s="152"/>
      <c r="D736" s="152"/>
      <c r="E736" s="131"/>
      <c r="F736" s="145"/>
      <c r="G736" s="186" t="s">
        <v>15</v>
      </c>
      <c r="H736" s="154">
        <v>0</v>
      </c>
      <c r="I736" s="154">
        <v>0</v>
      </c>
      <c r="J736" s="154">
        <v>0</v>
      </c>
      <c r="K736" s="154">
        <v>0</v>
      </c>
      <c r="L736" s="154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81"/>
      <c r="S736" s="102"/>
      <c r="T736" s="7"/>
    </row>
    <row r="737" spans="1:20" ht="12.75">
      <c r="A737" s="86"/>
      <c r="B737" s="151"/>
      <c r="C737" s="152"/>
      <c r="D737" s="152"/>
      <c r="E737" s="131"/>
      <c r="F737" s="145"/>
      <c r="G737" s="186" t="s">
        <v>16</v>
      </c>
      <c r="H737" s="154">
        <v>0</v>
      </c>
      <c r="I737" s="154">
        <v>0</v>
      </c>
      <c r="J737" s="154">
        <v>0</v>
      </c>
      <c r="K737" s="154">
        <v>0</v>
      </c>
      <c r="L737" s="154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81"/>
      <c r="S737" s="102"/>
      <c r="T737" s="7"/>
    </row>
    <row r="738" spans="1:20" ht="12.75">
      <c r="A738" s="86"/>
      <c r="B738" s="151"/>
      <c r="C738" s="152"/>
      <c r="D738" s="152"/>
      <c r="E738" s="131"/>
      <c r="F738" s="145"/>
      <c r="G738" s="145" t="s">
        <v>62</v>
      </c>
      <c r="H738" s="154">
        <v>0</v>
      </c>
      <c r="I738" s="154">
        <v>0</v>
      </c>
      <c r="J738" s="154">
        <v>0</v>
      </c>
      <c r="K738" s="154">
        <v>0</v>
      </c>
      <c r="L738" s="154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81"/>
      <c r="S738" s="102"/>
      <c r="T738" s="7"/>
    </row>
    <row r="739" spans="1:20" ht="12.75">
      <c r="A739" s="86"/>
      <c r="B739" s="151"/>
      <c r="C739" s="152"/>
      <c r="D739" s="152"/>
      <c r="E739" s="131"/>
      <c r="F739" s="145"/>
      <c r="G739" s="186" t="s">
        <v>111</v>
      </c>
      <c r="H739" s="154">
        <v>3206.92752</v>
      </c>
      <c r="I739" s="154">
        <v>2676.86</v>
      </c>
      <c r="J739" s="154">
        <v>3206.92752</v>
      </c>
      <c r="K739" s="154">
        <v>2676.86</v>
      </c>
      <c r="L739" s="154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81"/>
      <c r="S739" s="102"/>
      <c r="T739" s="7"/>
    </row>
    <row r="740" spans="1:20" ht="12.75">
      <c r="A740" s="86"/>
      <c r="B740" s="151"/>
      <c r="C740" s="152" t="s">
        <v>164</v>
      </c>
      <c r="D740" s="152" t="s">
        <v>165</v>
      </c>
      <c r="E740" s="131"/>
      <c r="F740" s="145"/>
      <c r="G740" s="186" t="s">
        <v>112</v>
      </c>
      <c r="H740" s="154">
        <v>0</v>
      </c>
      <c r="I740" s="154">
        <v>0</v>
      </c>
      <c r="J740" s="154">
        <v>0</v>
      </c>
      <c r="K740" s="154">
        <v>0</v>
      </c>
      <c r="L740" s="154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81"/>
      <c r="S740" s="102"/>
      <c r="T740" s="7"/>
    </row>
    <row r="741" spans="1:20" ht="12.75">
      <c r="A741" s="86"/>
      <c r="B741" s="151"/>
      <c r="C741" s="152"/>
      <c r="D741" s="152"/>
      <c r="E741" s="131"/>
      <c r="F741" s="145"/>
      <c r="G741" s="186" t="s">
        <v>113</v>
      </c>
      <c r="H741" s="154">
        <v>0</v>
      </c>
      <c r="I741" s="154">
        <v>0</v>
      </c>
      <c r="J741" s="154">
        <v>0</v>
      </c>
      <c r="K741" s="154">
        <v>0</v>
      </c>
      <c r="L741" s="154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81"/>
      <c r="S741" s="102"/>
      <c r="T741" s="7"/>
    </row>
    <row r="742" spans="1:20" ht="12.75">
      <c r="A742" s="86"/>
      <c r="B742" s="151"/>
      <c r="C742" s="152"/>
      <c r="D742" s="152"/>
      <c r="E742" s="131"/>
      <c r="F742" s="145"/>
      <c r="G742" s="145" t="s">
        <v>114</v>
      </c>
      <c r="H742" s="154">
        <v>0</v>
      </c>
      <c r="I742" s="154">
        <v>0</v>
      </c>
      <c r="J742" s="154">
        <v>0</v>
      </c>
      <c r="K742" s="154">
        <v>0</v>
      </c>
      <c r="L742" s="154">
        <v>0</v>
      </c>
      <c r="M742" s="9">
        <v>0</v>
      </c>
      <c r="N742" s="9">
        <v>0</v>
      </c>
      <c r="O742" s="9">
        <v>0</v>
      </c>
      <c r="P742" s="9">
        <v>0</v>
      </c>
      <c r="Q742" s="9">
        <v>0</v>
      </c>
      <c r="R742" s="81"/>
      <c r="S742" s="102"/>
      <c r="T742" s="7"/>
    </row>
    <row r="743" spans="1:20" ht="12.75">
      <c r="A743" s="87"/>
      <c r="B743" s="158"/>
      <c r="C743" s="159"/>
      <c r="D743" s="159"/>
      <c r="E743" s="144"/>
      <c r="F743" s="166"/>
      <c r="G743" s="187" t="s">
        <v>73</v>
      </c>
      <c r="H743" s="154">
        <v>0</v>
      </c>
      <c r="I743" s="162">
        <v>0</v>
      </c>
      <c r="J743" s="154">
        <v>0</v>
      </c>
      <c r="K743" s="162">
        <v>0</v>
      </c>
      <c r="L743" s="162">
        <v>0</v>
      </c>
      <c r="M743" s="16">
        <v>0</v>
      </c>
      <c r="N743" s="16">
        <v>0</v>
      </c>
      <c r="O743" s="16">
        <v>0</v>
      </c>
      <c r="P743" s="16">
        <v>0</v>
      </c>
      <c r="Q743" s="16">
        <v>0</v>
      </c>
      <c r="R743" s="81"/>
      <c r="S743" s="102"/>
      <c r="T743" s="7"/>
    </row>
    <row r="744" spans="1:20" ht="12.75" customHeight="1">
      <c r="A744" s="85">
        <v>59</v>
      </c>
      <c r="B744" s="143" t="s">
        <v>153</v>
      </c>
      <c r="C744" s="144"/>
      <c r="D744" s="144"/>
      <c r="E744" s="131"/>
      <c r="F744" s="145"/>
      <c r="G744" s="188" t="s">
        <v>10</v>
      </c>
      <c r="H744" s="189">
        <f>SUM(H745:H755)</f>
        <v>13533.3</v>
      </c>
      <c r="I744" s="189">
        <f aca="true" t="shared" si="201" ref="I744:Q744">SUM(I745:I755)</f>
        <v>0</v>
      </c>
      <c r="J744" s="189">
        <f t="shared" si="201"/>
        <v>13533.3</v>
      </c>
      <c r="K744" s="189">
        <f t="shared" si="201"/>
        <v>0</v>
      </c>
      <c r="L744" s="189">
        <f t="shared" si="201"/>
        <v>0</v>
      </c>
      <c r="M744" s="41">
        <f t="shared" si="201"/>
        <v>0</v>
      </c>
      <c r="N744" s="41">
        <f t="shared" si="201"/>
        <v>0</v>
      </c>
      <c r="O744" s="41">
        <f t="shared" si="201"/>
        <v>0</v>
      </c>
      <c r="P744" s="41">
        <f t="shared" si="201"/>
        <v>0</v>
      </c>
      <c r="Q744" s="41">
        <f t="shared" si="201"/>
        <v>0</v>
      </c>
      <c r="R744" s="78" t="s">
        <v>150</v>
      </c>
      <c r="S744" s="78"/>
      <c r="T744" s="7"/>
    </row>
    <row r="745" spans="1:20" ht="12.75">
      <c r="A745" s="86"/>
      <c r="B745" s="151"/>
      <c r="C745" s="152"/>
      <c r="D745" s="152"/>
      <c r="E745" s="131"/>
      <c r="F745" s="145"/>
      <c r="G745" s="190" t="s">
        <v>14</v>
      </c>
      <c r="H745" s="191">
        <f>J745+L745+N745+P745</f>
        <v>0</v>
      </c>
      <c r="I745" s="191">
        <v>0</v>
      </c>
      <c r="J745" s="191">
        <v>0</v>
      </c>
      <c r="K745" s="191">
        <v>0</v>
      </c>
      <c r="L745" s="191">
        <v>0</v>
      </c>
      <c r="M745" s="43">
        <v>0</v>
      </c>
      <c r="N745" s="43">
        <v>0</v>
      </c>
      <c r="O745" s="43">
        <v>0</v>
      </c>
      <c r="P745" s="43">
        <v>0</v>
      </c>
      <c r="Q745" s="43">
        <v>0</v>
      </c>
      <c r="R745" s="78"/>
      <c r="S745" s="78"/>
      <c r="T745" s="7"/>
    </row>
    <row r="746" spans="1:20" ht="12.75">
      <c r="A746" s="86"/>
      <c r="B746" s="151"/>
      <c r="C746" s="152"/>
      <c r="D746" s="152"/>
      <c r="E746" s="131"/>
      <c r="F746" s="145"/>
      <c r="G746" s="190" t="s">
        <v>12</v>
      </c>
      <c r="H746" s="191">
        <f>J746+L746+N746+P746</f>
        <v>0</v>
      </c>
      <c r="I746" s="191">
        <f>K746+M746+O746+Q746</f>
        <v>0</v>
      </c>
      <c r="J746" s="191">
        <v>0</v>
      </c>
      <c r="K746" s="191">
        <v>0</v>
      </c>
      <c r="L746" s="191">
        <v>0</v>
      </c>
      <c r="M746" s="43">
        <v>0</v>
      </c>
      <c r="N746" s="43">
        <v>0</v>
      </c>
      <c r="O746" s="43">
        <v>0</v>
      </c>
      <c r="P746" s="43">
        <v>0</v>
      </c>
      <c r="Q746" s="43">
        <v>0</v>
      </c>
      <c r="R746" s="78"/>
      <c r="S746" s="78"/>
      <c r="T746" s="7"/>
    </row>
    <row r="747" spans="1:20" ht="12.75">
      <c r="A747" s="86"/>
      <c r="B747" s="151"/>
      <c r="C747" s="152"/>
      <c r="D747" s="152"/>
      <c r="E747" s="131"/>
      <c r="F747" s="145"/>
      <c r="G747" s="190" t="s">
        <v>13</v>
      </c>
      <c r="H747" s="191">
        <f>J747+L747+N747+P747</f>
        <v>0</v>
      </c>
      <c r="I747" s="191">
        <f>K747+M747+O747+Q747</f>
        <v>0</v>
      </c>
      <c r="J747" s="191">
        <v>0</v>
      </c>
      <c r="K747" s="191">
        <v>0</v>
      </c>
      <c r="L747" s="191">
        <v>0</v>
      </c>
      <c r="M747" s="43">
        <v>0</v>
      </c>
      <c r="N747" s="43">
        <v>0</v>
      </c>
      <c r="O747" s="43">
        <v>0</v>
      </c>
      <c r="P747" s="43">
        <v>0</v>
      </c>
      <c r="Q747" s="43">
        <v>0</v>
      </c>
      <c r="R747" s="78"/>
      <c r="S747" s="78"/>
      <c r="T747" s="7"/>
    </row>
    <row r="748" spans="1:20" ht="12.75">
      <c r="A748" s="86"/>
      <c r="B748" s="151"/>
      <c r="C748" s="152"/>
      <c r="D748" s="152"/>
      <c r="E748" s="131"/>
      <c r="F748" s="145"/>
      <c r="G748" s="190" t="s">
        <v>15</v>
      </c>
      <c r="H748" s="191">
        <f>J748+L748+N748+P748</f>
        <v>0</v>
      </c>
      <c r="I748" s="191">
        <f>K748+M748+O748+Q748</f>
        <v>0</v>
      </c>
      <c r="J748" s="191">
        <v>0</v>
      </c>
      <c r="K748" s="191">
        <v>0</v>
      </c>
      <c r="L748" s="191">
        <v>0</v>
      </c>
      <c r="M748" s="43">
        <v>0</v>
      </c>
      <c r="N748" s="43">
        <v>0</v>
      </c>
      <c r="O748" s="43">
        <v>0</v>
      </c>
      <c r="P748" s="43">
        <v>0</v>
      </c>
      <c r="Q748" s="43">
        <v>0</v>
      </c>
      <c r="R748" s="78"/>
      <c r="S748" s="78"/>
      <c r="T748" s="7"/>
    </row>
    <row r="749" spans="1:20" ht="12.75">
      <c r="A749" s="86"/>
      <c r="B749" s="151"/>
      <c r="C749" s="152"/>
      <c r="D749" s="152"/>
      <c r="E749" s="131"/>
      <c r="F749" s="145"/>
      <c r="G749" s="190" t="s">
        <v>16</v>
      </c>
      <c r="H749" s="191">
        <f>J749+L749+N749+P749</f>
        <v>0</v>
      </c>
      <c r="I749" s="191">
        <f>K749+M749+O749+Q749</f>
        <v>0</v>
      </c>
      <c r="J749" s="191">
        <v>0</v>
      </c>
      <c r="K749" s="191">
        <v>0</v>
      </c>
      <c r="L749" s="191">
        <v>0</v>
      </c>
      <c r="M749" s="43">
        <v>0</v>
      </c>
      <c r="N749" s="43">
        <v>0</v>
      </c>
      <c r="O749" s="43">
        <v>0</v>
      </c>
      <c r="P749" s="43">
        <v>0</v>
      </c>
      <c r="Q749" s="43">
        <v>0</v>
      </c>
      <c r="R749" s="78"/>
      <c r="S749" s="78"/>
      <c r="T749" s="7"/>
    </row>
    <row r="750" spans="1:20" ht="12.75">
      <c r="A750" s="86"/>
      <c r="B750" s="151"/>
      <c r="C750" s="152"/>
      <c r="D750" s="152"/>
      <c r="E750" s="131"/>
      <c r="F750" s="145"/>
      <c r="G750" s="190" t="s">
        <v>62</v>
      </c>
      <c r="H750" s="191">
        <v>0</v>
      </c>
      <c r="I750" s="191">
        <v>0</v>
      </c>
      <c r="J750" s="191">
        <v>0</v>
      </c>
      <c r="K750" s="191">
        <v>0</v>
      </c>
      <c r="L750" s="191">
        <v>0</v>
      </c>
      <c r="M750" s="43">
        <v>0</v>
      </c>
      <c r="N750" s="43">
        <v>0</v>
      </c>
      <c r="O750" s="43">
        <v>0</v>
      </c>
      <c r="P750" s="43">
        <v>0</v>
      </c>
      <c r="Q750" s="43">
        <v>0</v>
      </c>
      <c r="R750" s="78"/>
      <c r="S750" s="78"/>
      <c r="T750" s="7"/>
    </row>
    <row r="751" spans="1:20" ht="12.75">
      <c r="A751" s="86"/>
      <c r="B751" s="151"/>
      <c r="C751" s="152"/>
      <c r="D751" s="152"/>
      <c r="E751" s="131"/>
      <c r="F751" s="145"/>
      <c r="G751" s="190" t="s">
        <v>111</v>
      </c>
      <c r="H751" s="191">
        <f aca="true" t="shared" si="202" ref="H751:I755">J751+L751+N751+P751</f>
        <v>13533.3</v>
      </c>
      <c r="I751" s="191">
        <f t="shared" si="202"/>
        <v>0</v>
      </c>
      <c r="J751" s="191">
        <v>13533.3</v>
      </c>
      <c r="K751" s="191">
        <v>0</v>
      </c>
      <c r="L751" s="191">
        <v>0</v>
      </c>
      <c r="M751" s="43">
        <v>0</v>
      </c>
      <c r="N751" s="43">
        <v>0</v>
      </c>
      <c r="O751" s="43">
        <v>0</v>
      </c>
      <c r="P751" s="43">
        <v>0</v>
      </c>
      <c r="Q751" s="43">
        <v>0</v>
      </c>
      <c r="R751" s="78"/>
      <c r="S751" s="78"/>
      <c r="T751" s="7"/>
    </row>
    <row r="752" spans="1:20" ht="12.75">
      <c r="A752" s="86"/>
      <c r="B752" s="151"/>
      <c r="C752" s="152"/>
      <c r="D752" s="152"/>
      <c r="E752" s="131"/>
      <c r="F752" s="145"/>
      <c r="G752" s="190" t="s">
        <v>112</v>
      </c>
      <c r="H752" s="191">
        <f t="shared" si="202"/>
        <v>0</v>
      </c>
      <c r="I752" s="191">
        <f t="shared" si="202"/>
        <v>0</v>
      </c>
      <c r="J752" s="191">
        <v>0</v>
      </c>
      <c r="K752" s="191">
        <v>0</v>
      </c>
      <c r="L752" s="191">
        <v>0</v>
      </c>
      <c r="M752" s="43">
        <v>0</v>
      </c>
      <c r="N752" s="43">
        <v>0</v>
      </c>
      <c r="O752" s="43">
        <v>0</v>
      </c>
      <c r="P752" s="43">
        <v>0</v>
      </c>
      <c r="Q752" s="43">
        <v>0</v>
      </c>
      <c r="R752" s="78"/>
      <c r="S752" s="78"/>
      <c r="T752" s="7"/>
    </row>
    <row r="753" spans="1:20" ht="12.75">
      <c r="A753" s="86"/>
      <c r="B753" s="151"/>
      <c r="C753" s="152"/>
      <c r="D753" s="152"/>
      <c r="E753" s="131"/>
      <c r="F753" s="145"/>
      <c r="G753" s="190" t="s">
        <v>113</v>
      </c>
      <c r="H753" s="191">
        <f t="shared" si="202"/>
        <v>0</v>
      </c>
      <c r="I753" s="191">
        <f t="shared" si="202"/>
        <v>0</v>
      </c>
      <c r="J753" s="191">
        <v>0</v>
      </c>
      <c r="K753" s="191">
        <v>0</v>
      </c>
      <c r="L753" s="191">
        <v>0</v>
      </c>
      <c r="M753" s="43">
        <v>0</v>
      </c>
      <c r="N753" s="43">
        <v>0</v>
      </c>
      <c r="O753" s="43">
        <v>0</v>
      </c>
      <c r="P753" s="43">
        <v>0</v>
      </c>
      <c r="Q753" s="43">
        <v>0</v>
      </c>
      <c r="R753" s="78"/>
      <c r="S753" s="78"/>
      <c r="T753" s="7"/>
    </row>
    <row r="754" spans="1:20" ht="12.75">
      <c r="A754" s="86"/>
      <c r="B754" s="151"/>
      <c r="C754" s="152"/>
      <c r="D754" s="152"/>
      <c r="E754" s="131"/>
      <c r="F754" s="145"/>
      <c r="G754" s="190" t="s">
        <v>114</v>
      </c>
      <c r="H754" s="191">
        <f t="shared" si="202"/>
        <v>0</v>
      </c>
      <c r="I754" s="191">
        <f t="shared" si="202"/>
        <v>0</v>
      </c>
      <c r="J754" s="191">
        <v>0</v>
      </c>
      <c r="K754" s="191">
        <v>0</v>
      </c>
      <c r="L754" s="191">
        <v>0</v>
      </c>
      <c r="M754" s="43">
        <v>0</v>
      </c>
      <c r="N754" s="43">
        <v>0</v>
      </c>
      <c r="O754" s="43">
        <v>0</v>
      </c>
      <c r="P754" s="43">
        <v>0</v>
      </c>
      <c r="Q754" s="43">
        <v>0</v>
      </c>
      <c r="R754" s="78"/>
      <c r="S754" s="78"/>
      <c r="T754" s="7"/>
    </row>
    <row r="755" spans="1:20" ht="13.5" thickBot="1">
      <c r="A755" s="86"/>
      <c r="B755" s="158"/>
      <c r="C755" s="159"/>
      <c r="D755" s="159"/>
      <c r="E755" s="131"/>
      <c r="F755" s="145"/>
      <c r="G755" s="190" t="s">
        <v>73</v>
      </c>
      <c r="H755" s="191">
        <f t="shared" si="202"/>
        <v>0</v>
      </c>
      <c r="I755" s="191">
        <f t="shared" si="202"/>
        <v>0</v>
      </c>
      <c r="J755" s="191">
        <v>0</v>
      </c>
      <c r="K755" s="191">
        <v>0</v>
      </c>
      <c r="L755" s="191">
        <v>0</v>
      </c>
      <c r="M755" s="43">
        <v>0</v>
      </c>
      <c r="N755" s="43">
        <v>0</v>
      </c>
      <c r="O755" s="43">
        <v>0</v>
      </c>
      <c r="P755" s="43">
        <v>0</v>
      </c>
      <c r="Q755" s="43">
        <v>0</v>
      </c>
      <c r="R755" s="78"/>
      <c r="S755" s="78"/>
      <c r="T755" s="7"/>
    </row>
    <row r="756" spans="1:20" ht="12.75">
      <c r="A756" s="110">
        <v>60</v>
      </c>
      <c r="B756" s="119" t="s">
        <v>154</v>
      </c>
      <c r="C756" s="57"/>
      <c r="D756" s="57"/>
      <c r="E756" s="44"/>
      <c r="F756" s="4"/>
      <c r="G756" s="40" t="s">
        <v>10</v>
      </c>
      <c r="H756" s="43">
        <f>SUM(H757:H767)</f>
        <v>39405</v>
      </c>
      <c r="I756" s="43">
        <f aca="true" t="shared" si="203" ref="I756:Q756">SUM(I757:I767)</f>
        <v>0</v>
      </c>
      <c r="J756" s="43">
        <f t="shared" si="203"/>
        <v>39405</v>
      </c>
      <c r="K756" s="43">
        <f t="shared" si="203"/>
        <v>0</v>
      </c>
      <c r="L756" s="43">
        <f t="shared" si="203"/>
        <v>0</v>
      </c>
      <c r="M756" s="43">
        <f t="shared" si="203"/>
        <v>0</v>
      </c>
      <c r="N756" s="43">
        <f t="shared" si="203"/>
        <v>0</v>
      </c>
      <c r="O756" s="43">
        <f t="shared" si="203"/>
        <v>0</v>
      </c>
      <c r="P756" s="43">
        <f t="shared" si="203"/>
        <v>0</v>
      </c>
      <c r="Q756" s="43">
        <f t="shared" si="203"/>
        <v>0</v>
      </c>
      <c r="R756" s="78" t="s">
        <v>150</v>
      </c>
      <c r="S756" s="78"/>
      <c r="T756" s="7"/>
    </row>
    <row r="757" spans="1:20" ht="12.75">
      <c r="A757" s="110"/>
      <c r="B757" s="120"/>
      <c r="C757" s="56"/>
      <c r="D757" s="56"/>
      <c r="E757" s="44"/>
      <c r="F757" s="4"/>
      <c r="G757" s="42" t="s">
        <v>14</v>
      </c>
      <c r="H757" s="43">
        <v>0</v>
      </c>
      <c r="I757" s="43">
        <v>0</v>
      </c>
      <c r="J757" s="43">
        <v>0</v>
      </c>
      <c r="K757" s="43">
        <v>0</v>
      </c>
      <c r="L757" s="43">
        <v>0</v>
      </c>
      <c r="M757" s="43">
        <v>0</v>
      </c>
      <c r="N757" s="43">
        <v>0</v>
      </c>
      <c r="O757" s="43">
        <v>0</v>
      </c>
      <c r="P757" s="43">
        <v>0</v>
      </c>
      <c r="Q757" s="43">
        <v>0</v>
      </c>
      <c r="R757" s="78"/>
      <c r="S757" s="78"/>
      <c r="T757" s="7"/>
    </row>
    <row r="758" spans="1:20" ht="12.75">
      <c r="A758" s="110"/>
      <c r="B758" s="120"/>
      <c r="C758" s="56"/>
      <c r="D758" s="56"/>
      <c r="E758" s="44"/>
      <c r="F758" s="4"/>
      <c r="G758" s="42" t="s">
        <v>12</v>
      </c>
      <c r="H758" s="43">
        <v>5000</v>
      </c>
      <c r="I758" s="43">
        <v>0</v>
      </c>
      <c r="J758" s="43">
        <v>5000</v>
      </c>
      <c r="K758" s="43">
        <v>0</v>
      </c>
      <c r="L758" s="43">
        <v>0</v>
      </c>
      <c r="M758" s="43">
        <v>0</v>
      </c>
      <c r="N758" s="43">
        <v>0</v>
      </c>
      <c r="O758" s="43">
        <v>0</v>
      </c>
      <c r="P758" s="43">
        <v>0</v>
      </c>
      <c r="Q758" s="43">
        <v>0</v>
      </c>
      <c r="R758" s="78"/>
      <c r="S758" s="78"/>
      <c r="T758" s="7"/>
    </row>
    <row r="759" spans="1:20" ht="12.75">
      <c r="A759" s="110"/>
      <c r="B759" s="120"/>
      <c r="C759" s="56"/>
      <c r="D759" s="56"/>
      <c r="E759" s="44"/>
      <c r="F759" s="4"/>
      <c r="G759" s="42" t="s">
        <v>13</v>
      </c>
      <c r="H759" s="43">
        <v>5500</v>
      </c>
      <c r="I759" s="43">
        <v>0</v>
      </c>
      <c r="J759" s="43">
        <v>5500</v>
      </c>
      <c r="K759" s="43">
        <v>0</v>
      </c>
      <c r="L759" s="43">
        <v>0</v>
      </c>
      <c r="M759" s="43">
        <v>0</v>
      </c>
      <c r="N759" s="43">
        <v>0</v>
      </c>
      <c r="O759" s="43">
        <v>0</v>
      </c>
      <c r="P759" s="43">
        <v>0</v>
      </c>
      <c r="Q759" s="43">
        <v>0</v>
      </c>
      <c r="R759" s="78"/>
      <c r="S759" s="78"/>
      <c r="T759" s="7"/>
    </row>
    <row r="760" spans="1:20" ht="12.75">
      <c r="A760" s="110"/>
      <c r="B760" s="120"/>
      <c r="C760" s="56"/>
      <c r="D760" s="56"/>
      <c r="E760" s="44"/>
      <c r="F760" s="4"/>
      <c r="G760" s="42" t="s">
        <v>15</v>
      </c>
      <c r="H760" s="43">
        <v>6050</v>
      </c>
      <c r="I760" s="43">
        <v>0</v>
      </c>
      <c r="J760" s="43">
        <v>6050</v>
      </c>
      <c r="K760" s="43">
        <v>0</v>
      </c>
      <c r="L760" s="43">
        <v>0</v>
      </c>
      <c r="M760" s="43">
        <v>0</v>
      </c>
      <c r="N760" s="43">
        <v>0</v>
      </c>
      <c r="O760" s="43">
        <v>0</v>
      </c>
      <c r="P760" s="43">
        <v>0</v>
      </c>
      <c r="Q760" s="43">
        <v>0</v>
      </c>
      <c r="R760" s="78"/>
      <c r="S760" s="78"/>
      <c r="T760" s="7"/>
    </row>
    <row r="761" spans="1:20" ht="12.75">
      <c r="A761" s="110"/>
      <c r="B761" s="120"/>
      <c r="C761" s="56"/>
      <c r="D761" s="56"/>
      <c r="E761" s="44"/>
      <c r="F761" s="4"/>
      <c r="G761" s="42" t="s">
        <v>16</v>
      </c>
      <c r="H761" s="43">
        <v>6655</v>
      </c>
      <c r="I761" s="43">
        <v>0</v>
      </c>
      <c r="J761" s="43">
        <v>6655</v>
      </c>
      <c r="K761" s="43">
        <v>0</v>
      </c>
      <c r="L761" s="43">
        <v>0</v>
      </c>
      <c r="M761" s="43">
        <v>0</v>
      </c>
      <c r="N761" s="43">
        <v>0</v>
      </c>
      <c r="O761" s="43">
        <v>0</v>
      </c>
      <c r="P761" s="43">
        <v>0</v>
      </c>
      <c r="Q761" s="43">
        <v>0</v>
      </c>
      <c r="R761" s="78"/>
      <c r="S761" s="78"/>
      <c r="T761" s="7"/>
    </row>
    <row r="762" spans="1:20" ht="12.75">
      <c r="A762" s="110"/>
      <c r="B762" s="120"/>
      <c r="C762" s="56"/>
      <c r="D762" s="56"/>
      <c r="E762" s="44"/>
      <c r="F762" s="4"/>
      <c r="G762" s="42" t="s">
        <v>62</v>
      </c>
      <c r="H762" s="43">
        <f aca="true" t="shared" si="204" ref="H762:I767">J762+L762+N762+P762</f>
        <v>0</v>
      </c>
      <c r="I762" s="43">
        <f t="shared" si="204"/>
        <v>0</v>
      </c>
      <c r="J762" s="43">
        <v>0</v>
      </c>
      <c r="K762" s="43">
        <v>0</v>
      </c>
      <c r="L762" s="43">
        <v>0</v>
      </c>
      <c r="M762" s="43">
        <v>0</v>
      </c>
      <c r="N762" s="43">
        <v>0</v>
      </c>
      <c r="O762" s="43">
        <v>0</v>
      </c>
      <c r="P762" s="43">
        <v>0</v>
      </c>
      <c r="Q762" s="43">
        <v>0</v>
      </c>
      <c r="R762" s="78"/>
      <c r="S762" s="78"/>
      <c r="T762" s="7"/>
    </row>
    <row r="763" spans="1:20" ht="12.75">
      <c r="A763" s="110"/>
      <c r="B763" s="120"/>
      <c r="C763" s="56"/>
      <c r="D763" s="56"/>
      <c r="E763" s="44"/>
      <c r="F763" s="4"/>
      <c r="G763" s="42" t="s">
        <v>111</v>
      </c>
      <c r="H763" s="43">
        <f t="shared" si="204"/>
        <v>16200</v>
      </c>
      <c r="I763" s="43">
        <f t="shared" si="204"/>
        <v>0</v>
      </c>
      <c r="J763" s="43">
        <v>16200</v>
      </c>
      <c r="K763" s="43">
        <v>0</v>
      </c>
      <c r="L763" s="43">
        <v>0</v>
      </c>
      <c r="M763" s="43">
        <v>0</v>
      </c>
      <c r="N763" s="43">
        <v>0</v>
      </c>
      <c r="O763" s="43">
        <v>0</v>
      </c>
      <c r="P763" s="43">
        <v>0</v>
      </c>
      <c r="Q763" s="43">
        <v>0</v>
      </c>
      <c r="R763" s="78"/>
      <c r="S763" s="78"/>
      <c r="T763" s="7"/>
    </row>
    <row r="764" spans="1:20" ht="12.75">
      <c r="A764" s="110"/>
      <c r="B764" s="120"/>
      <c r="C764" s="56"/>
      <c r="D764" s="56"/>
      <c r="E764" s="44"/>
      <c r="F764" s="4"/>
      <c r="G764" s="42" t="s">
        <v>112</v>
      </c>
      <c r="H764" s="43">
        <f t="shared" si="204"/>
        <v>0</v>
      </c>
      <c r="I764" s="43">
        <f t="shared" si="204"/>
        <v>0</v>
      </c>
      <c r="J764" s="43">
        <v>0</v>
      </c>
      <c r="K764" s="43">
        <v>0</v>
      </c>
      <c r="L764" s="43">
        <v>0</v>
      </c>
      <c r="M764" s="43">
        <v>0</v>
      </c>
      <c r="N764" s="43">
        <v>0</v>
      </c>
      <c r="O764" s="43">
        <v>0</v>
      </c>
      <c r="P764" s="43">
        <v>0</v>
      </c>
      <c r="Q764" s="43">
        <v>0</v>
      </c>
      <c r="R764" s="78"/>
      <c r="S764" s="78"/>
      <c r="T764" s="7"/>
    </row>
    <row r="765" spans="1:20" ht="12.75">
      <c r="A765" s="110"/>
      <c r="B765" s="120"/>
      <c r="C765" s="56"/>
      <c r="D765" s="56"/>
      <c r="E765" s="44"/>
      <c r="F765" s="4"/>
      <c r="G765" s="42" t="s">
        <v>113</v>
      </c>
      <c r="H765" s="43">
        <f t="shared" si="204"/>
        <v>0</v>
      </c>
      <c r="I765" s="43">
        <f t="shared" si="204"/>
        <v>0</v>
      </c>
      <c r="J765" s="43">
        <v>0</v>
      </c>
      <c r="K765" s="43">
        <v>0</v>
      </c>
      <c r="L765" s="43">
        <v>0</v>
      </c>
      <c r="M765" s="43">
        <v>0</v>
      </c>
      <c r="N765" s="43">
        <v>0</v>
      </c>
      <c r="O765" s="43">
        <v>0</v>
      </c>
      <c r="P765" s="43">
        <v>0</v>
      </c>
      <c r="Q765" s="43">
        <v>0</v>
      </c>
      <c r="R765" s="78"/>
      <c r="S765" s="78"/>
      <c r="T765" s="7"/>
    </row>
    <row r="766" spans="1:20" ht="12.75">
      <c r="A766" s="110"/>
      <c r="B766" s="120"/>
      <c r="C766" s="56"/>
      <c r="D766" s="56"/>
      <c r="E766" s="44"/>
      <c r="F766" s="4"/>
      <c r="G766" s="42" t="s">
        <v>114</v>
      </c>
      <c r="H766" s="43">
        <f t="shared" si="204"/>
        <v>0</v>
      </c>
      <c r="I766" s="43">
        <f t="shared" si="204"/>
        <v>0</v>
      </c>
      <c r="J766" s="43">
        <v>0</v>
      </c>
      <c r="K766" s="43">
        <v>0</v>
      </c>
      <c r="L766" s="43">
        <v>0</v>
      </c>
      <c r="M766" s="43">
        <v>0</v>
      </c>
      <c r="N766" s="43">
        <v>0</v>
      </c>
      <c r="O766" s="43">
        <v>0</v>
      </c>
      <c r="P766" s="43">
        <v>0</v>
      </c>
      <c r="Q766" s="43">
        <v>0</v>
      </c>
      <c r="R766" s="78"/>
      <c r="S766" s="78"/>
      <c r="T766" s="7"/>
    </row>
    <row r="767" spans="1:20" ht="13.5" thickBot="1">
      <c r="A767" s="110"/>
      <c r="B767" s="121"/>
      <c r="C767" s="58"/>
      <c r="D767" s="58"/>
      <c r="E767" s="44"/>
      <c r="F767" s="4"/>
      <c r="G767" s="42" t="s">
        <v>73</v>
      </c>
      <c r="H767" s="43">
        <f t="shared" si="204"/>
        <v>0</v>
      </c>
      <c r="I767" s="43">
        <f t="shared" si="204"/>
        <v>0</v>
      </c>
      <c r="J767" s="43">
        <v>0</v>
      </c>
      <c r="K767" s="43">
        <v>0</v>
      </c>
      <c r="L767" s="43">
        <v>0</v>
      </c>
      <c r="M767" s="43">
        <v>0</v>
      </c>
      <c r="N767" s="43">
        <v>0</v>
      </c>
      <c r="O767" s="43">
        <v>0</v>
      </c>
      <c r="P767" s="43">
        <v>0</v>
      </c>
      <c r="Q767" s="43">
        <v>0</v>
      </c>
      <c r="R767" s="78"/>
      <c r="S767" s="78"/>
      <c r="T767" s="7"/>
    </row>
    <row r="768" spans="1:20" ht="12.75">
      <c r="A768" s="110">
        <v>61</v>
      </c>
      <c r="B768" s="118" t="s">
        <v>155</v>
      </c>
      <c r="C768" s="55"/>
      <c r="D768" s="55"/>
      <c r="E768" s="46"/>
      <c r="F768" s="4"/>
      <c r="G768" s="40" t="s">
        <v>10</v>
      </c>
      <c r="H768" s="43">
        <f>SUM(H769:H779)</f>
        <v>150</v>
      </c>
      <c r="I768" s="43">
        <f aca="true" t="shared" si="205" ref="I768:Q768">SUM(I769:I779)</f>
        <v>0</v>
      </c>
      <c r="J768" s="43">
        <f t="shared" si="205"/>
        <v>150</v>
      </c>
      <c r="K768" s="43">
        <f t="shared" si="205"/>
        <v>0</v>
      </c>
      <c r="L768" s="43">
        <f t="shared" si="205"/>
        <v>0</v>
      </c>
      <c r="M768" s="43">
        <f t="shared" si="205"/>
        <v>0</v>
      </c>
      <c r="N768" s="43">
        <f t="shared" si="205"/>
        <v>0</v>
      </c>
      <c r="O768" s="43">
        <f t="shared" si="205"/>
        <v>0</v>
      </c>
      <c r="P768" s="43">
        <f t="shared" si="205"/>
        <v>0</v>
      </c>
      <c r="Q768" s="43">
        <f t="shared" si="205"/>
        <v>0</v>
      </c>
      <c r="R768" s="78" t="s">
        <v>150</v>
      </c>
      <c r="S768" s="78"/>
      <c r="T768" s="7"/>
    </row>
    <row r="769" spans="1:20" ht="12.75">
      <c r="A769" s="110"/>
      <c r="B769" s="95"/>
      <c r="C769" s="55"/>
      <c r="D769" s="55"/>
      <c r="E769" s="46"/>
      <c r="F769" s="4"/>
      <c r="G769" s="42" t="s">
        <v>14</v>
      </c>
      <c r="H769" s="43">
        <f aca="true" t="shared" si="206" ref="H769:H779">J769+L769+N769+P769</f>
        <v>0</v>
      </c>
      <c r="I769" s="43">
        <f aca="true" t="shared" si="207" ref="I769:I779">K769+M769+O769+Q769</f>
        <v>0</v>
      </c>
      <c r="J769" s="43">
        <v>0</v>
      </c>
      <c r="K769" s="43">
        <v>0</v>
      </c>
      <c r="L769" s="43">
        <v>0</v>
      </c>
      <c r="M769" s="43">
        <v>0</v>
      </c>
      <c r="N769" s="43">
        <v>0</v>
      </c>
      <c r="O769" s="43">
        <v>0</v>
      </c>
      <c r="P769" s="43">
        <v>0</v>
      </c>
      <c r="Q769" s="43">
        <v>0</v>
      </c>
      <c r="R769" s="78"/>
      <c r="S769" s="78"/>
      <c r="T769" s="7"/>
    </row>
    <row r="770" spans="1:20" ht="12.75">
      <c r="A770" s="110"/>
      <c r="B770" s="95"/>
      <c r="C770" s="55"/>
      <c r="D770" s="55"/>
      <c r="E770" s="46"/>
      <c r="F770" s="4"/>
      <c r="G770" s="42" t="s">
        <v>12</v>
      </c>
      <c r="H770" s="43">
        <f t="shared" si="206"/>
        <v>0</v>
      </c>
      <c r="I770" s="43">
        <f t="shared" si="207"/>
        <v>0</v>
      </c>
      <c r="J770" s="43">
        <v>0</v>
      </c>
      <c r="K770" s="43">
        <v>0</v>
      </c>
      <c r="L770" s="43">
        <v>0</v>
      </c>
      <c r="M770" s="43">
        <v>0</v>
      </c>
      <c r="N770" s="43">
        <v>0</v>
      </c>
      <c r="O770" s="43">
        <v>0</v>
      </c>
      <c r="P770" s="43">
        <v>0</v>
      </c>
      <c r="Q770" s="43">
        <v>0</v>
      </c>
      <c r="R770" s="78"/>
      <c r="S770" s="78"/>
      <c r="T770" s="7"/>
    </row>
    <row r="771" spans="1:20" ht="12.75">
      <c r="A771" s="110"/>
      <c r="B771" s="95"/>
      <c r="C771" s="55"/>
      <c r="D771" s="55"/>
      <c r="E771" s="46"/>
      <c r="F771" s="4"/>
      <c r="G771" s="42" t="s">
        <v>13</v>
      </c>
      <c r="H771" s="43">
        <f t="shared" si="206"/>
        <v>0</v>
      </c>
      <c r="I771" s="43">
        <f t="shared" si="207"/>
        <v>0</v>
      </c>
      <c r="J771" s="43">
        <v>0</v>
      </c>
      <c r="K771" s="43">
        <v>0</v>
      </c>
      <c r="L771" s="43">
        <v>0</v>
      </c>
      <c r="M771" s="43">
        <v>0</v>
      </c>
      <c r="N771" s="43">
        <v>0</v>
      </c>
      <c r="O771" s="43">
        <v>0</v>
      </c>
      <c r="P771" s="43">
        <v>0</v>
      </c>
      <c r="Q771" s="43">
        <v>0</v>
      </c>
      <c r="R771" s="78"/>
      <c r="S771" s="78"/>
      <c r="T771" s="7"/>
    </row>
    <row r="772" spans="1:20" ht="12.75">
      <c r="A772" s="110"/>
      <c r="B772" s="95"/>
      <c r="C772" s="55"/>
      <c r="D772" s="55"/>
      <c r="E772" s="46"/>
      <c r="F772" s="4"/>
      <c r="G772" s="42" t="s">
        <v>15</v>
      </c>
      <c r="H772" s="43">
        <f t="shared" si="206"/>
        <v>0</v>
      </c>
      <c r="I772" s="43">
        <f t="shared" si="207"/>
        <v>0</v>
      </c>
      <c r="J772" s="43">
        <v>0</v>
      </c>
      <c r="K772" s="43">
        <v>0</v>
      </c>
      <c r="L772" s="43">
        <v>0</v>
      </c>
      <c r="M772" s="43">
        <v>0</v>
      </c>
      <c r="N772" s="43">
        <v>0</v>
      </c>
      <c r="O772" s="43">
        <v>0</v>
      </c>
      <c r="P772" s="43">
        <v>0</v>
      </c>
      <c r="Q772" s="43">
        <v>0</v>
      </c>
      <c r="R772" s="78"/>
      <c r="S772" s="78"/>
      <c r="T772" s="7"/>
    </row>
    <row r="773" spans="1:20" ht="12.75">
      <c r="A773" s="110"/>
      <c r="B773" s="95"/>
      <c r="C773" s="55"/>
      <c r="D773" s="55"/>
      <c r="E773" s="46"/>
      <c r="F773" s="4"/>
      <c r="G773" s="42" t="s">
        <v>16</v>
      </c>
      <c r="H773" s="43">
        <f t="shared" si="206"/>
        <v>0</v>
      </c>
      <c r="I773" s="43">
        <f t="shared" si="207"/>
        <v>0</v>
      </c>
      <c r="J773" s="43">
        <v>0</v>
      </c>
      <c r="K773" s="43">
        <v>0</v>
      </c>
      <c r="L773" s="43">
        <v>0</v>
      </c>
      <c r="M773" s="43">
        <v>0</v>
      </c>
      <c r="N773" s="43">
        <v>0</v>
      </c>
      <c r="O773" s="43">
        <v>0</v>
      </c>
      <c r="P773" s="43">
        <v>0</v>
      </c>
      <c r="Q773" s="43">
        <v>0</v>
      </c>
      <c r="R773" s="78"/>
      <c r="S773" s="78"/>
      <c r="T773" s="7"/>
    </row>
    <row r="774" spans="1:20" ht="12.75">
      <c r="A774" s="110"/>
      <c r="B774" s="95"/>
      <c r="C774" s="55"/>
      <c r="D774" s="55"/>
      <c r="E774" s="46"/>
      <c r="F774" s="4"/>
      <c r="G774" s="42" t="s">
        <v>62</v>
      </c>
      <c r="H774" s="43">
        <f t="shared" si="206"/>
        <v>0</v>
      </c>
      <c r="I774" s="43">
        <f t="shared" si="207"/>
        <v>0</v>
      </c>
      <c r="J774" s="43">
        <v>0</v>
      </c>
      <c r="K774" s="43">
        <v>0</v>
      </c>
      <c r="L774" s="43">
        <v>0</v>
      </c>
      <c r="M774" s="43">
        <v>0</v>
      </c>
      <c r="N774" s="43">
        <v>0</v>
      </c>
      <c r="O774" s="43">
        <v>0</v>
      </c>
      <c r="P774" s="43">
        <v>0</v>
      </c>
      <c r="Q774" s="43">
        <v>0</v>
      </c>
      <c r="R774" s="78"/>
      <c r="S774" s="78"/>
      <c r="T774" s="7"/>
    </row>
    <row r="775" spans="1:20" ht="12.75">
      <c r="A775" s="110"/>
      <c r="B775" s="95"/>
      <c r="C775" s="55"/>
      <c r="D775" s="55"/>
      <c r="E775" s="46"/>
      <c r="F775" s="4"/>
      <c r="G775" s="42" t="s">
        <v>111</v>
      </c>
      <c r="H775" s="43">
        <f t="shared" si="206"/>
        <v>150</v>
      </c>
      <c r="I775" s="43">
        <f t="shared" si="207"/>
        <v>0</v>
      </c>
      <c r="J775" s="43">
        <v>150</v>
      </c>
      <c r="K775" s="43">
        <v>0</v>
      </c>
      <c r="L775" s="43">
        <v>0</v>
      </c>
      <c r="M775" s="43">
        <v>0</v>
      </c>
      <c r="N775" s="43">
        <v>0</v>
      </c>
      <c r="O775" s="43">
        <v>0</v>
      </c>
      <c r="P775" s="43">
        <v>0</v>
      </c>
      <c r="Q775" s="43">
        <v>0</v>
      </c>
      <c r="R775" s="78"/>
      <c r="S775" s="78"/>
      <c r="T775" s="7"/>
    </row>
    <row r="776" spans="1:20" ht="12.75">
      <c r="A776" s="110"/>
      <c r="B776" s="95"/>
      <c r="C776" s="55"/>
      <c r="D776" s="55"/>
      <c r="E776" s="46"/>
      <c r="F776" s="4"/>
      <c r="G776" s="42" t="s">
        <v>112</v>
      </c>
      <c r="H776" s="43">
        <f t="shared" si="206"/>
        <v>0</v>
      </c>
      <c r="I776" s="43">
        <f t="shared" si="207"/>
        <v>0</v>
      </c>
      <c r="J776" s="43">
        <v>0</v>
      </c>
      <c r="K776" s="43">
        <v>0</v>
      </c>
      <c r="L776" s="43">
        <v>0</v>
      </c>
      <c r="M776" s="43">
        <v>0</v>
      </c>
      <c r="N776" s="43">
        <v>0</v>
      </c>
      <c r="O776" s="43">
        <v>0</v>
      </c>
      <c r="P776" s="43">
        <v>0</v>
      </c>
      <c r="Q776" s="43">
        <v>0</v>
      </c>
      <c r="R776" s="78"/>
      <c r="S776" s="78"/>
      <c r="T776" s="7"/>
    </row>
    <row r="777" spans="1:20" ht="12.75">
      <c r="A777" s="110"/>
      <c r="B777" s="95"/>
      <c r="C777" s="55"/>
      <c r="D777" s="55"/>
      <c r="E777" s="46"/>
      <c r="F777" s="4"/>
      <c r="G777" s="42" t="s">
        <v>113</v>
      </c>
      <c r="H777" s="43">
        <f t="shared" si="206"/>
        <v>0</v>
      </c>
      <c r="I777" s="43">
        <f t="shared" si="207"/>
        <v>0</v>
      </c>
      <c r="J777" s="43">
        <v>0</v>
      </c>
      <c r="K777" s="43">
        <v>0</v>
      </c>
      <c r="L777" s="43">
        <v>0</v>
      </c>
      <c r="M777" s="43">
        <v>0</v>
      </c>
      <c r="N777" s="43">
        <v>0</v>
      </c>
      <c r="O777" s="43">
        <v>0</v>
      </c>
      <c r="P777" s="43">
        <v>0</v>
      </c>
      <c r="Q777" s="43">
        <v>0</v>
      </c>
      <c r="R777" s="78"/>
      <c r="S777" s="78"/>
      <c r="T777" s="7"/>
    </row>
    <row r="778" spans="1:20" ht="12.75">
      <c r="A778" s="110"/>
      <c r="B778" s="95"/>
      <c r="C778" s="55"/>
      <c r="D778" s="55"/>
      <c r="E778" s="46"/>
      <c r="F778" s="4"/>
      <c r="G778" s="42" t="s">
        <v>114</v>
      </c>
      <c r="H778" s="43">
        <f t="shared" si="206"/>
        <v>0</v>
      </c>
      <c r="I778" s="43">
        <f t="shared" si="207"/>
        <v>0</v>
      </c>
      <c r="J778" s="43">
        <v>0</v>
      </c>
      <c r="K778" s="43">
        <v>0</v>
      </c>
      <c r="L778" s="43">
        <v>0</v>
      </c>
      <c r="M778" s="43">
        <v>0</v>
      </c>
      <c r="N778" s="43">
        <v>0</v>
      </c>
      <c r="O778" s="43">
        <v>0</v>
      </c>
      <c r="P778" s="43">
        <v>0</v>
      </c>
      <c r="Q778" s="43">
        <v>0</v>
      </c>
      <c r="R778" s="78"/>
      <c r="S778" s="78"/>
      <c r="T778" s="7"/>
    </row>
    <row r="779" spans="1:20" ht="12.75">
      <c r="A779" s="110"/>
      <c r="B779" s="96"/>
      <c r="C779" s="55"/>
      <c r="D779" s="55"/>
      <c r="E779" s="46"/>
      <c r="F779" s="4"/>
      <c r="G779" s="42" t="s">
        <v>73</v>
      </c>
      <c r="H779" s="43">
        <f t="shared" si="206"/>
        <v>0</v>
      </c>
      <c r="I779" s="43">
        <f t="shared" si="207"/>
        <v>0</v>
      </c>
      <c r="J779" s="43">
        <v>0</v>
      </c>
      <c r="K779" s="43">
        <v>0</v>
      </c>
      <c r="L779" s="43">
        <v>0</v>
      </c>
      <c r="M779" s="43">
        <v>0</v>
      </c>
      <c r="N779" s="43">
        <v>0</v>
      </c>
      <c r="O779" s="43">
        <v>0</v>
      </c>
      <c r="P779" s="43">
        <v>0</v>
      </c>
      <c r="Q779" s="43">
        <v>0</v>
      </c>
      <c r="R779" s="78"/>
      <c r="S779" s="78"/>
      <c r="T779" s="7"/>
    </row>
    <row r="780" spans="1:20" ht="12.75">
      <c r="A780" s="110">
        <v>62</v>
      </c>
      <c r="B780" s="94" t="s">
        <v>156</v>
      </c>
      <c r="C780" s="54"/>
      <c r="D780" s="54"/>
      <c r="E780" s="46"/>
      <c r="F780" s="4"/>
      <c r="G780" s="40" t="s">
        <v>10</v>
      </c>
      <c r="H780" s="43">
        <f>SUM(H781:H791)</f>
        <v>0</v>
      </c>
      <c r="I780" s="43">
        <f aca="true" t="shared" si="208" ref="I780:Q780">SUM(I781:I791)</f>
        <v>0</v>
      </c>
      <c r="J780" s="43">
        <f t="shared" si="208"/>
        <v>0</v>
      </c>
      <c r="K780" s="43">
        <f t="shared" si="208"/>
        <v>0</v>
      </c>
      <c r="L780" s="43">
        <f t="shared" si="208"/>
        <v>0</v>
      </c>
      <c r="M780" s="43">
        <f t="shared" si="208"/>
        <v>0</v>
      </c>
      <c r="N780" s="43">
        <f t="shared" si="208"/>
        <v>0</v>
      </c>
      <c r="O780" s="43">
        <f t="shared" si="208"/>
        <v>0</v>
      </c>
      <c r="P780" s="43">
        <f t="shared" si="208"/>
        <v>0</v>
      </c>
      <c r="Q780" s="43">
        <f t="shared" si="208"/>
        <v>0</v>
      </c>
      <c r="R780" s="78" t="s">
        <v>150</v>
      </c>
      <c r="S780" s="78"/>
      <c r="T780" s="7"/>
    </row>
    <row r="781" spans="1:20" ht="12.75">
      <c r="A781" s="110"/>
      <c r="B781" s="95"/>
      <c r="C781" s="55"/>
      <c r="D781" s="55"/>
      <c r="E781" s="46"/>
      <c r="F781" s="4"/>
      <c r="G781" s="42" t="s">
        <v>14</v>
      </c>
      <c r="H781" s="43">
        <f aca="true" t="shared" si="209" ref="H781:H791">J781+L781+N781+P781</f>
        <v>0</v>
      </c>
      <c r="I781" s="43">
        <f aca="true" t="shared" si="210" ref="I781:I791">K781+M781+O781+Q781</f>
        <v>0</v>
      </c>
      <c r="J781" s="43">
        <v>0</v>
      </c>
      <c r="K781" s="43">
        <v>0</v>
      </c>
      <c r="L781" s="43">
        <v>0</v>
      </c>
      <c r="M781" s="43">
        <v>0</v>
      </c>
      <c r="N781" s="43">
        <v>0</v>
      </c>
      <c r="O781" s="43">
        <v>0</v>
      </c>
      <c r="P781" s="43">
        <v>0</v>
      </c>
      <c r="Q781" s="43">
        <v>0</v>
      </c>
      <c r="R781" s="78"/>
      <c r="S781" s="78"/>
      <c r="T781" s="7"/>
    </row>
    <row r="782" spans="1:20" ht="12.75">
      <c r="A782" s="110"/>
      <c r="B782" s="95"/>
      <c r="C782" s="55"/>
      <c r="D782" s="55"/>
      <c r="E782" s="46"/>
      <c r="F782" s="4"/>
      <c r="G782" s="42" t="s">
        <v>12</v>
      </c>
      <c r="H782" s="43">
        <f t="shared" si="209"/>
        <v>0</v>
      </c>
      <c r="I782" s="43">
        <f t="shared" si="210"/>
        <v>0</v>
      </c>
      <c r="J782" s="43">
        <v>0</v>
      </c>
      <c r="K782" s="43">
        <v>0</v>
      </c>
      <c r="L782" s="43">
        <v>0</v>
      </c>
      <c r="M782" s="43">
        <v>0</v>
      </c>
      <c r="N782" s="43">
        <v>0</v>
      </c>
      <c r="O782" s="43">
        <v>0</v>
      </c>
      <c r="P782" s="43">
        <v>0</v>
      </c>
      <c r="Q782" s="43">
        <v>0</v>
      </c>
      <c r="R782" s="78"/>
      <c r="S782" s="78"/>
      <c r="T782" s="7"/>
    </row>
    <row r="783" spans="1:20" ht="12.75">
      <c r="A783" s="110"/>
      <c r="B783" s="95"/>
      <c r="C783" s="55"/>
      <c r="D783" s="55"/>
      <c r="E783" s="46"/>
      <c r="F783" s="4"/>
      <c r="G783" s="42" t="s">
        <v>13</v>
      </c>
      <c r="H783" s="43">
        <f t="shared" si="209"/>
        <v>0</v>
      </c>
      <c r="I783" s="43">
        <f t="shared" si="210"/>
        <v>0</v>
      </c>
      <c r="J783" s="43">
        <v>0</v>
      </c>
      <c r="K783" s="43">
        <v>0</v>
      </c>
      <c r="L783" s="43">
        <v>0</v>
      </c>
      <c r="M783" s="43">
        <v>0</v>
      </c>
      <c r="N783" s="43">
        <v>0</v>
      </c>
      <c r="O783" s="43">
        <v>0</v>
      </c>
      <c r="P783" s="43">
        <v>0</v>
      </c>
      <c r="Q783" s="43">
        <v>0</v>
      </c>
      <c r="R783" s="78"/>
      <c r="S783" s="78"/>
      <c r="T783" s="7"/>
    </row>
    <row r="784" spans="1:20" ht="12.75">
      <c r="A784" s="110"/>
      <c r="B784" s="95"/>
      <c r="C784" s="55"/>
      <c r="D784" s="55"/>
      <c r="E784" s="46"/>
      <c r="F784" s="4"/>
      <c r="G784" s="42" t="s">
        <v>15</v>
      </c>
      <c r="H784" s="43">
        <f t="shared" si="209"/>
        <v>0</v>
      </c>
      <c r="I784" s="43">
        <f t="shared" si="210"/>
        <v>0</v>
      </c>
      <c r="J784" s="43">
        <v>0</v>
      </c>
      <c r="K784" s="43">
        <v>0</v>
      </c>
      <c r="L784" s="43">
        <v>0</v>
      </c>
      <c r="M784" s="43">
        <v>0</v>
      </c>
      <c r="N784" s="43">
        <v>0</v>
      </c>
      <c r="O784" s="43">
        <v>0</v>
      </c>
      <c r="P784" s="43">
        <v>0</v>
      </c>
      <c r="Q784" s="43">
        <v>0</v>
      </c>
      <c r="R784" s="78"/>
      <c r="S784" s="78"/>
      <c r="T784" s="7"/>
    </row>
    <row r="785" spans="1:20" ht="12.75">
      <c r="A785" s="110"/>
      <c r="B785" s="95"/>
      <c r="C785" s="55"/>
      <c r="D785" s="55"/>
      <c r="E785" s="46"/>
      <c r="F785" s="4"/>
      <c r="G785" s="42" t="s">
        <v>16</v>
      </c>
      <c r="H785" s="43">
        <f t="shared" si="209"/>
        <v>0</v>
      </c>
      <c r="I785" s="43">
        <f t="shared" si="210"/>
        <v>0</v>
      </c>
      <c r="J785" s="43">
        <v>0</v>
      </c>
      <c r="K785" s="43">
        <v>0</v>
      </c>
      <c r="L785" s="43">
        <v>0</v>
      </c>
      <c r="M785" s="43">
        <v>0</v>
      </c>
      <c r="N785" s="43">
        <v>0</v>
      </c>
      <c r="O785" s="43">
        <v>0</v>
      </c>
      <c r="P785" s="43">
        <v>0</v>
      </c>
      <c r="Q785" s="43">
        <v>0</v>
      </c>
      <c r="R785" s="78"/>
      <c r="S785" s="78"/>
      <c r="T785" s="7"/>
    </row>
    <row r="786" spans="1:20" ht="12.75">
      <c r="A786" s="110"/>
      <c r="B786" s="95"/>
      <c r="C786" s="55"/>
      <c r="D786" s="55"/>
      <c r="E786" s="46"/>
      <c r="F786" s="4"/>
      <c r="G786" s="42" t="s">
        <v>62</v>
      </c>
      <c r="H786" s="43">
        <f t="shared" si="209"/>
        <v>0</v>
      </c>
      <c r="I786" s="43">
        <f t="shared" si="210"/>
        <v>0</v>
      </c>
      <c r="J786" s="43">
        <v>0</v>
      </c>
      <c r="K786" s="43">
        <v>0</v>
      </c>
      <c r="L786" s="43">
        <v>0</v>
      </c>
      <c r="M786" s="43">
        <v>0</v>
      </c>
      <c r="N786" s="43">
        <v>0</v>
      </c>
      <c r="O786" s="43">
        <v>0</v>
      </c>
      <c r="P786" s="43">
        <v>0</v>
      </c>
      <c r="Q786" s="43">
        <v>0</v>
      </c>
      <c r="R786" s="78"/>
      <c r="S786" s="78"/>
      <c r="T786" s="7"/>
    </row>
    <row r="787" spans="1:20" ht="12.75">
      <c r="A787" s="110"/>
      <c r="B787" s="95"/>
      <c r="C787" s="55"/>
      <c r="D787" s="55"/>
      <c r="E787" s="46"/>
      <c r="F787" s="4"/>
      <c r="G787" s="42" t="s">
        <v>111</v>
      </c>
      <c r="H787" s="43">
        <f t="shared" si="209"/>
        <v>0</v>
      </c>
      <c r="I787" s="43">
        <f t="shared" si="210"/>
        <v>0</v>
      </c>
      <c r="J787" s="43">
        <v>0</v>
      </c>
      <c r="K787" s="43">
        <v>0</v>
      </c>
      <c r="L787" s="43">
        <v>0</v>
      </c>
      <c r="M787" s="43">
        <v>0</v>
      </c>
      <c r="N787" s="43">
        <v>0</v>
      </c>
      <c r="O787" s="43">
        <v>0</v>
      </c>
      <c r="P787" s="43">
        <v>0</v>
      </c>
      <c r="Q787" s="43">
        <v>0</v>
      </c>
      <c r="R787" s="78"/>
      <c r="S787" s="78"/>
      <c r="T787" s="7"/>
    </row>
    <row r="788" spans="1:20" ht="12.75">
      <c r="A788" s="110"/>
      <c r="B788" s="95"/>
      <c r="C788" s="55"/>
      <c r="D788" s="55"/>
      <c r="E788" s="46"/>
      <c r="F788" s="4"/>
      <c r="G788" s="42" t="s">
        <v>112</v>
      </c>
      <c r="H788" s="43">
        <f t="shared" si="209"/>
        <v>0</v>
      </c>
      <c r="I788" s="43">
        <f t="shared" si="210"/>
        <v>0</v>
      </c>
      <c r="J788" s="43">
        <v>0</v>
      </c>
      <c r="K788" s="43">
        <v>0</v>
      </c>
      <c r="L788" s="43">
        <v>0</v>
      </c>
      <c r="M788" s="43">
        <v>0</v>
      </c>
      <c r="N788" s="43">
        <v>0</v>
      </c>
      <c r="O788" s="43">
        <v>0</v>
      </c>
      <c r="P788" s="43">
        <v>0</v>
      </c>
      <c r="Q788" s="43">
        <v>0</v>
      </c>
      <c r="R788" s="78"/>
      <c r="S788" s="78"/>
      <c r="T788" s="7"/>
    </row>
    <row r="789" spans="1:20" ht="12.75">
      <c r="A789" s="110"/>
      <c r="B789" s="95"/>
      <c r="C789" s="55"/>
      <c r="D789" s="55"/>
      <c r="E789" s="46"/>
      <c r="F789" s="4"/>
      <c r="G789" s="42" t="s">
        <v>113</v>
      </c>
      <c r="H789" s="43">
        <f t="shared" si="209"/>
        <v>0</v>
      </c>
      <c r="I789" s="43">
        <f t="shared" si="210"/>
        <v>0</v>
      </c>
      <c r="J789" s="43">
        <v>0</v>
      </c>
      <c r="K789" s="43">
        <v>0</v>
      </c>
      <c r="L789" s="43">
        <v>0</v>
      </c>
      <c r="M789" s="43">
        <v>0</v>
      </c>
      <c r="N789" s="43">
        <v>0</v>
      </c>
      <c r="O789" s="43">
        <v>0</v>
      </c>
      <c r="P789" s="43">
        <v>0</v>
      </c>
      <c r="Q789" s="43">
        <v>0</v>
      </c>
      <c r="R789" s="78"/>
      <c r="S789" s="78"/>
      <c r="T789" s="7"/>
    </row>
    <row r="790" spans="1:20" ht="12.75">
      <c r="A790" s="110"/>
      <c r="B790" s="95"/>
      <c r="C790" s="55"/>
      <c r="D790" s="55"/>
      <c r="E790" s="46"/>
      <c r="F790" s="4"/>
      <c r="G790" s="42" t="s">
        <v>114</v>
      </c>
      <c r="H790" s="43">
        <f t="shared" si="209"/>
        <v>0</v>
      </c>
      <c r="I790" s="43">
        <f t="shared" si="210"/>
        <v>0</v>
      </c>
      <c r="J790" s="43">
        <v>0</v>
      </c>
      <c r="K790" s="43">
        <v>0</v>
      </c>
      <c r="L790" s="43">
        <v>0</v>
      </c>
      <c r="M790" s="43">
        <v>0</v>
      </c>
      <c r="N790" s="43">
        <v>0</v>
      </c>
      <c r="O790" s="43">
        <v>0</v>
      </c>
      <c r="P790" s="43">
        <v>0</v>
      </c>
      <c r="Q790" s="43">
        <v>0</v>
      </c>
      <c r="R790" s="78"/>
      <c r="S790" s="78"/>
      <c r="T790" s="7"/>
    </row>
    <row r="791" spans="1:20" ht="12.75">
      <c r="A791" s="110"/>
      <c r="B791" s="96"/>
      <c r="C791" s="55"/>
      <c r="D791" s="55"/>
      <c r="E791" s="46"/>
      <c r="F791" s="4"/>
      <c r="G791" s="42" t="s">
        <v>73</v>
      </c>
      <c r="H791" s="43">
        <f t="shared" si="209"/>
        <v>0</v>
      </c>
      <c r="I791" s="43">
        <f t="shared" si="210"/>
        <v>0</v>
      </c>
      <c r="J791" s="43">
        <v>0</v>
      </c>
      <c r="K791" s="43">
        <v>0</v>
      </c>
      <c r="L791" s="43">
        <v>0</v>
      </c>
      <c r="M791" s="43">
        <v>0</v>
      </c>
      <c r="N791" s="43">
        <v>0</v>
      </c>
      <c r="O791" s="43">
        <v>0</v>
      </c>
      <c r="P791" s="43">
        <v>0</v>
      </c>
      <c r="Q791" s="43">
        <v>0</v>
      </c>
      <c r="R791" s="78"/>
      <c r="S791" s="78"/>
      <c r="T791" s="7"/>
    </row>
    <row r="792" spans="1:19" ht="12.75">
      <c r="A792" s="85"/>
      <c r="B792" s="75" t="s">
        <v>42</v>
      </c>
      <c r="C792" s="46"/>
      <c r="D792" s="46"/>
      <c r="E792" s="75"/>
      <c r="F792" s="4"/>
      <c r="G792" s="34" t="s">
        <v>10</v>
      </c>
      <c r="H792" s="6">
        <f>SUM(H793:H803)</f>
        <v>165271.3</v>
      </c>
      <c r="I792" s="6">
        <f aca="true" t="shared" si="211" ref="I792:Q792">SUM(I793:I803)</f>
        <v>52559.50128</v>
      </c>
      <c r="J792" s="6">
        <f t="shared" si="211"/>
        <v>155201.39999999997</v>
      </c>
      <c r="K792" s="6">
        <f t="shared" si="211"/>
        <v>43012.60128</v>
      </c>
      <c r="L792" s="6">
        <f t="shared" si="211"/>
        <v>0</v>
      </c>
      <c r="M792" s="6">
        <f t="shared" si="211"/>
        <v>0</v>
      </c>
      <c r="N792" s="6">
        <f t="shared" si="211"/>
        <v>10069.9</v>
      </c>
      <c r="O792" s="6">
        <f t="shared" si="211"/>
        <v>9546.9</v>
      </c>
      <c r="P792" s="6">
        <f t="shared" si="211"/>
        <v>0</v>
      </c>
      <c r="Q792" s="6">
        <f t="shared" si="211"/>
        <v>0</v>
      </c>
      <c r="R792" s="79"/>
      <c r="S792" s="101"/>
    </row>
    <row r="793" spans="1:20" ht="12.75">
      <c r="A793" s="86"/>
      <c r="B793" s="76"/>
      <c r="C793" s="47"/>
      <c r="D793" s="47"/>
      <c r="E793" s="76"/>
      <c r="F793" s="4"/>
      <c r="G793" s="35" t="s">
        <v>14</v>
      </c>
      <c r="H793" s="9">
        <f>H348+H372+H360+H384+H396+H408+H420+H432+H589+H444+H456+H468+H613+H480+H492+H504+H517+H529+H541+H577+H565+H553+H733+H721+H709+H697+H685+H673+H661+H649+H637+H625+H601+H757</f>
        <v>10953</v>
      </c>
      <c r="I793" s="9">
        <f aca="true" t="shared" si="212" ref="I793:Q793">I348+I372+I360+I384+I396+I408+I420+I432+I589+I444+I456+I468+I613+I480+I492+I504+I517+I529+I541+I577+I565+I553+I733+I721+I709+I697+I685+I673+I661+I649+I637+I625+I601+I757</f>
        <v>6111.7</v>
      </c>
      <c r="J793" s="9">
        <f t="shared" si="212"/>
        <v>8484.6</v>
      </c>
      <c r="K793" s="9">
        <f t="shared" si="212"/>
        <v>3643.2999999999997</v>
      </c>
      <c r="L793" s="9">
        <f t="shared" si="212"/>
        <v>0</v>
      </c>
      <c r="M793" s="9">
        <f t="shared" si="212"/>
        <v>0</v>
      </c>
      <c r="N793" s="9">
        <f t="shared" si="212"/>
        <v>2468.4</v>
      </c>
      <c r="O793" s="9">
        <f t="shared" si="212"/>
        <v>2468.4</v>
      </c>
      <c r="P793" s="9">
        <f t="shared" si="212"/>
        <v>0</v>
      </c>
      <c r="Q793" s="9">
        <f t="shared" si="212"/>
        <v>0</v>
      </c>
      <c r="R793" s="81"/>
      <c r="S793" s="102"/>
      <c r="T793" s="3">
        <f>K353+K594</f>
        <v>3443.9</v>
      </c>
    </row>
    <row r="794" spans="1:19" ht="12.75">
      <c r="A794" s="86"/>
      <c r="B794" s="76"/>
      <c r="C794" s="47"/>
      <c r="D794" s="47"/>
      <c r="E794" s="76"/>
      <c r="F794" s="4"/>
      <c r="G794" s="35" t="s">
        <v>12</v>
      </c>
      <c r="H794" s="9">
        <f>H349+H373+H361+H385+H397+H409+H421+H433+H590+H445+H457+H469+H614+H481+H493+H505+H518+H530+H542+H578+H566+H554+H734+H722+H710+H698+H686+H674+H662+H650+H638+H626+H602+H758</f>
        <v>19210.300000000003</v>
      </c>
      <c r="I794" s="9">
        <f aca="true" t="shared" si="213" ref="I794:Q794">I349+I373+I361+I385+I397+I409+I421+I433+I590+I445+I457+I469+I614+I481+I493+I505+I518+I530+I542+I578+I566+I554+I734+I722+I710+I698+I686+I674+I662+I650+I638+I626+I602+I758</f>
        <v>8159.1</v>
      </c>
      <c r="J794" s="9">
        <f t="shared" si="213"/>
        <v>15538.900000000001</v>
      </c>
      <c r="K794" s="9">
        <f t="shared" si="213"/>
        <v>4487.7</v>
      </c>
      <c r="L794" s="9">
        <f t="shared" si="213"/>
        <v>0</v>
      </c>
      <c r="M794" s="9">
        <f t="shared" si="213"/>
        <v>0</v>
      </c>
      <c r="N794" s="9">
        <f t="shared" si="213"/>
        <v>3671.4</v>
      </c>
      <c r="O794" s="9">
        <f t="shared" si="213"/>
        <v>3671.4</v>
      </c>
      <c r="P794" s="9">
        <f t="shared" si="213"/>
        <v>0</v>
      </c>
      <c r="Q794" s="9">
        <f t="shared" si="213"/>
        <v>0</v>
      </c>
      <c r="R794" s="81"/>
      <c r="S794" s="102"/>
    </row>
    <row r="795" spans="1:19" ht="12.75">
      <c r="A795" s="86"/>
      <c r="B795" s="76"/>
      <c r="C795" s="47"/>
      <c r="D795" s="47"/>
      <c r="E795" s="76"/>
      <c r="F795" s="4"/>
      <c r="G795" s="35" t="s">
        <v>13</v>
      </c>
      <c r="H795" s="9">
        <f>H350+H374+H362+H386+H398+H410+H422+H434+H591+H446+H458+H470+H615+H482+H494+H506+H519+H531+H543+H579+H567+H555+H735+H723+H711+H699+H687+H675+H663+H651+H639+H627+H603+H759</f>
        <v>21131.2</v>
      </c>
      <c r="I795" s="9">
        <f aca="true" t="shared" si="214" ref="I795:Q795">I350+I374+I362+I386+I398+I410+I422+I434+I591+I446+I458+I470+I615+I482+I494+I506+I519+I531+I543+I579+I567+I555+I735+I723+I711+I699+I687+I675+I663+I651+I639+I627+I603+I759</f>
        <v>6362.8</v>
      </c>
      <c r="J795" s="9">
        <f t="shared" si="214"/>
        <v>17724.1</v>
      </c>
      <c r="K795" s="9">
        <f t="shared" si="214"/>
        <v>2955.6999999999994</v>
      </c>
      <c r="L795" s="9">
        <f t="shared" si="214"/>
        <v>0</v>
      </c>
      <c r="M795" s="9">
        <f t="shared" si="214"/>
        <v>0</v>
      </c>
      <c r="N795" s="9">
        <f t="shared" si="214"/>
        <v>3407.1</v>
      </c>
      <c r="O795" s="9">
        <f t="shared" si="214"/>
        <v>3407.1</v>
      </c>
      <c r="P795" s="9">
        <f t="shared" si="214"/>
        <v>0</v>
      </c>
      <c r="Q795" s="9">
        <f t="shared" si="214"/>
        <v>0</v>
      </c>
      <c r="R795" s="81"/>
      <c r="S795" s="102"/>
    </row>
    <row r="796" spans="1:19" ht="12.75">
      <c r="A796" s="86"/>
      <c r="B796" s="76"/>
      <c r="C796" s="47"/>
      <c r="D796" s="47"/>
      <c r="E796" s="76"/>
      <c r="F796" s="4"/>
      <c r="G796" s="35" t="s">
        <v>15</v>
      </c>
      <c r="H796" s="9">
        <f>H351+H375+H363+H387+H399+H411+H423+H435+H592+H447+H459+H471+H616+H483+H495+H507+H520+H532+H544+H580+H568+H556+H736+H724+H712+H700+H688+H676+H664+H652+H640+H628+H604+H760</f>
        <v>19267.199999999997</v>
      </c>
      <c r="I796" s="9">
        <f aca="true" t="shared" si="215" ref="I796:Q796">I351+I375+I363+I387+I399+I411+I423+I435+I592+I447+I459+I471+I616+I483+I495+I507+I520+I532+I544+I580+I568+I556+I736+I724+I712+I700+I688+I676+I664+I652+I640+I628+I604+I760</f>
        <v>4026</v>
      </c>
      <c r="J796" s="9">
        <f t="shared" si="215"/>
        <v>18744.199999999997</v>
      </c>
      <c r="K796" s="9">
        <f t="shared" si="215"/>
        <v>4026</v>
      </c>
      <c r="L796" s="9">
        <f t="shared" si="215"/>
        <v>0</v>
      </c>
      <c r="M796" s="9">
        <f t="shared" si="215"/>
        <v>0</v>
      </c>
      <c r="N796" s="9">
        <f t="shared" si="215"/>
        <v>523</v>
      </c>
      <c r="O796" s="9">
        <f t="shared" si="215"/>
        <v>0</v>
      </c>
      <c r="P796" s="9">
        <f t="shared" si="215"/>
        <v>0</v>
      </c>
      <c r="Q796" s="9">
        <f t="shared" si="215"/>
        <v>0</v>
      </c>
      <c r="R796" s="81"/>
      <c r="S796" s="102"/>
    </row>
    <row r="797" spans="1:19" ht="12.75">
      <c r="A797" s="86"/>
      <c r="B797" s="76"/>
      <c r="C797" s="47"/>
      <c r="D797" s="47"/>
      <c r="E797" s="76"/>
      <c r="F797" s="4"/>
      <c r="G797" s="35" t="s">
        <v>16</v>
      </c>
      <c r="H797" s="9">
        <f>H352+H376+H364+H388+H400+H412+H424+H436+H593+H448+H460+H472+H617+H484+H496+H508+H521+H533+H545+H581+H569+H557+H737+H725+H713+H701+H689+H677+H665+H653+H641+H629+H605+H761</f>
        <v>25675</v>
      </c>
      <c r="I797" s="9">
        <f aca="true" t="shared" si="216" ref="I797:Q797">I352+I376+I364+I388+I400+I412+I424+I436+I593+I448+I460+I472+I617+I484+I496+I508+I521+I533+I545+I581+I569+I557+I737+I725+I713+I701+I689+I677+I665+I653+I641+I629+I605+I761</f>
        <v>6552.1</v>
      </c>
      <c r="J797" s="9">
        <f t="shared" si="216"/>
        <v>25675</v>
      </c>
      <c r="K797" s="9">
        <f t="shared" si="216"/>
        <v>6552.1</v>
      </c>
      <c r="L797" s="9">
        <f t="shared" si="216"/>
        <v>0</v>
      </c>
      <c r="M797" s="9">
        <f t="shared" si="216"/>
        <v>0</v>
      </c>
      <c r="N797" s="9">
        <f t="shared" si="216"/>
        <v>0</v>
      </c>
      <c r="O797" s="9">
        <f t="shared" si="216"/>
        <v>0</v>
      </c>
      <c r="P797" s="9">
        <f t="shared" si="216"/>
        <v>0</v>
      </c>
      <c r="Q797" s="9">
        <f t="shared" si="216"/>
        <v>0</v>
      </c>
      <c r="R797" s="81"/>
      <c r="S797" s="102"/>
    </row>
    <row r="798" spans="1:19" ht="12.75">
      <c r="A798" s="86"/>
      <c r="B798" s="76"/>
      <c r="C798" s="47"/>
      <c r="D798" s="47"/>
      <c r="E798" s="76"/>
      <c r="F798" s="4"/>
      <c r="G798" s="8" t="s">
        <v>62</v>
      </c>
      <c r="H798" s="9">
        <f aca="true" t="shared" si="217" ref="H798:Q803">H353+H377+H365+H389+H401+H413+H425+H437+H594+H449+H461+H473+H618+H485+H497+H509+H522+H534+H546+H582+H570+H558+H738+H726+H714+H702+H690+H678+H666+H654+H642+H630+H606</f>
        <v>17441.4</v>
      </c>
      <c r="I798" s="9">
        <f t="shared" si="217"/>
        <v>3443.9</v>
      </c>
      <c r="J798" s="9">
        <f t="shared" si="217"/>
        <v>17441.4</v>
      </c>
      <c r="K798" s="9">
        <f t="shared" si="217"/>
        <v>3443.9</v>
      </c>
      <c r="L798" s="9">
        <f t="shared" si="217"/>
        <v>0</v>
      </c>
      <c r="M798" s="9">
        <f t="shared" si="217"/>
        <v>0</v>
      </c>
      <c r="N798" s="9">
        <f t="shared" si="217"/>
        <v>0</v>
      </c>
      <c r="O798" s="9">
        <f t="shared" si="217"/>
        <v>0</v>
      </c>
      <c r="P798" s="9">
        <f t="shared" si="217"/>
        <v>0</v>
      </c>
      <c r="Q798" s="9">
        <f t="shared" si="217"/>
        <v>0</v>
      </c>
      <c r="R798" s="81"/>
      <c r="S798" s="102"/>
    </row>
    <row r="799" spans="1:19" ht="12.75">
      <c r="A799" s="86"/>
      <c r="B799" s="76"/>
      <c r="C799" s="47"/>
      <c r="D799" s="47"/>
      <c r="E799" s="76"/>
      <c r="F799" s="8"/>
      <c r="G799" s="35" t="s">
        <v>111</v>
      </c>
      <c r="H799" s="9">
        <f>J799+L799+N799+P799</f>
        <v>40402.2</v>
      </c>
      <c r="I799" s="9">
        <f aca="true" t="shared" si="218" ref="I799:Q799">I775+I787+I354+I378+I366+I390+I402+I414+I426+I438+I595+I450+I462+I474+I619+I486+I498+I510+I523+I535+I547+I583+I571+I559+I739+I727+I715+I703+I691+I679+I667+I655+I643+I631+I607+I751+I763</f>
        <v>8777.701280000001</v>
      </c>
      <c r="J799" s="9">
        <v>40402.2</v>
      </c>
      <c r="K799" s="9">
        <f t="shared" si="218"/>
        <v>8777.701280000001</v>
      </c>
      <c r="L799" s="9">
        <f t="shared" si="218"/>
        <v>0</v>
      </c>
      <c r="M799" s="9">
        <f t="shared" si="218"/>
        <v>0</v>
      </c>
      <c r="N799" s="9">
        <f t="shared" si="218"/>
        <v>0</v>
      </c>
      <c r="O799" s="9">
        <f t="shared" si="218"/>
        <v>0</v>
      </c>
      <c r="P799" s="9">
        <f t="shared" si="218"/>
        <v>0</v>
      </c>
      <c r="Q799" s="9">
        <f t="shared" si="218"/>
        <v>0</v>
      </c>
      <c r="R799" s="81"/>
      <c r="S799" s="102"/>
    </row>
    <row r="800" spans="1:19" ht="12.75">
      <c r="A800" s="86"/>
      <c r="B800" s="76"/>
      <c r="C800" s="47"/>
      <c r="D800" s="47"/>
      <c r="E800" s="76"/>
      <c r="F800" s="8"/>
      <c r="G800" s="35" t="s">
        <v>112</v>
      </c>
      <c r="H800" s="9">
        <f t="shared" si="217"/>
        <v>5595.5</v>
      </c>
      <c r="I800" s="9">
        <f t="shared" si="217"/>
        <v>4563.1</v>
      </c>
      <c r="J800" s="9">
        <f>J355+J367+J379+J391+J403+J415+J427+J439+J451+J463+J475+J487+J499+J511+J524+J536+J548+J560+J572+J584+J596+J608+J620+J644+J656+J668+J680+J692+J704+J716+J728+J740+J752+J764+J776+J788</f>
        <v>5595.5</v>
      </c>
      <c r="K800" s="9">
        <f t="shared" si="217"/>
        <v>4563.1</v>
      </c>
      <c r="L800" s="9">
        <f t="shared" si="217"/>
        <v>0</v>
      </c>
      <c r="M800" s="9">
        <f t="shared" si="217"/>
        <v>0</v>
      </c>
      <c r="N800" s="9">
        <f t="shared" si="217"/>
        <v>0</v>
      </c>
      <c r="O800" s="9">
        <f t="shared" si="217"/>
        <v>0</v>
      </c>
      <c r="P800" s="9">
        <f t="shared" si="217"/>
        <v>0</v>
      </c>
      <c r="Q800" s="9">
        <f t="shared" si="217"/>
        <v>0</v>
      </c>
      <c r="R800" s="81"/>
      <c r="S800" s="102"/>
    </row>
    <row r="801" spans="1:19" ht="12.75">
      <c r="A801" s="86"/>
      <c r="B801" s="76"/>
      <c r="C801" s="47"/>
      <c r="D801" s="47"/>
      <c r="E801" s="76"/>
      <c r="F801" s="8"/>
      <c r="G801" s="35" t="s">
        <v>113</v>
      </c>
      <c r="H801" s="9">
        <f t="shared" si="217"/>
        <v>5595.5</v>
      </c>
      <c r="I801" s="9">
        <f t="shared" si="217"/>
        <v>4563.1</v>
      </c>
      <c r="J801" s="9">
        <f>J356+J368+J380+J392+J404+J416+J428+J440+J452+J464+J476+J488+J500+J512+J525+J537+J549+J561+J573+J585+J597+J609+J621+J645+J657+J669+J681+J693+J705+J717+J729+J741+J753+J765+J777+J789</f>
        <v>5595.5</v>
      </c>
      <c r="K801" s="9">
        <f t="shared" si="217"/>
        <v>4563.1</v>
      </c>
      <c r="L801" s="9">
        <f t="shared" si="217"/>
        <v>0</v>
      </c>
      <c r="M801" s="9">
        <f t="shared" si="217"/>
        <v>0</v>
      </c>
      <c r="N801" s="9">
        <f t="shared" si="217"/>
        <v>0</v>
      </c>
      <c r="O801" s="9">
        <f t="shared" si="217"/>
        <v>0</v>
      </c>
      <c r="P801" s="9">
        <f t="shared" si="217"/>
        <v>0</v>
      </c>
      <c r="Q801" s="9">
        <f t="shared" si="217"/>
        <v>0</v>
      </c>
      <c r="R801" s="81"/>
      <c r="S801" s="102"/>
    </row>
    <row r="802" spans="1:19" ht="12.75">
      <c r="A802" s="86"/>
      <c r="B802" s="76"/>
      <c r="C802" s="47"/>
      <c r="D802" s="47"/>
      <c r="E802" s="76"/>
      <c r="F802" s="8"/>
      <c r="G802" s="8" t="s">
        <v>114</v>
      </c>
      <c r="H802" s="9">
        <f t="shared" si="217"/>
        <v>0</v>
      </c>
      <c r="I802" s="9">
        <f t="shared" si="217"/>
        <v>0</v>
      </c>
      <c r="J802" s="9">
        <f>J357+J369+J381+J393+J405+J417+J429+J441+J453+J465+J477+J489+J501+J513+J526+J538+J550+J562+J574+J586+J598+J610+J622+J646+J658+J670+J682+J694+J706+J718+J730+J742+J754+J766+J778+J790</f>
        <v>0</v>
      </c>
      <c r="K802" s="9">
        <f t="shared" si="217"/>
        <v>0</v>
      </c>
      <c r="L802" s="9">
        <f t="shared" si="217"/>
        <v>0</v>
      </c>
      <c r="M802" s="9">
        <f t="shared" si="217"/>
        <v>0</v>
      </c>
      <c r="N802" s="9">
        <f t="shared" si="217"/>
        <v>0</v>
      </c>
      <c r="O802" s="9">
        <f t="shared" si="217"/>
        <v>0</v>
      </c>
      <c r="P802" s="9">
        <f t="shared" si="217"/>
        <v>0</v>
      </c>
      <c r="Q802" s="9">
        <f t="shared" si="217"/>
        <v>0</v>
      </c>
      <c r="R802" s="81"/>
      <c r="S802" s="102"/>
    </row>
    <row r="803" spans="1:19" ht="12.75">
      <c r="A803" s="87"/>
      <c r="B803" s="77"/>
      <c r="C803" s="48"/>
      <c r="D803" s="48"/>
      <c r="E803" s="77"/>
      <c r="F803" s="8"/>
      <c r="G803" s="35" t="s">
        <v>73</v>
      </c>
      <c r="H803" s="9">
        <f t="shared" si="217"/>
        <v>0</v>
      </c>
      <c r="I803" s="9">
        <f t="shared" si="217"/>
        <v>0</v>
      </c>
      <c r="J803" s="9">
        <f>J358+J370+J382+J394+J406+J418+J430+J442+J454+J466+J478+J490+J502+J514+J527+J539+J551+J563+J575+J587+J599+J611+J623+J647+J659+J671+J683+J695+J707+J719+J731+J743+J755+J767+J779+J791</f>
        <v>0</v>
      </c>
      <c r="K803" s="9">
        <f t="shared" si="217"/>
        <v>0</v>
      </c>
      <c r="L803" s="9">
        <f t="shared" si="217"/>
        <v>0</v>
      </c>
      <c r="M803" s="9">
        <f t="shared" si="217"/>
        <v>0</v>
      </c>
      <c r="N803" s="9">
        <f t="shared" si="217"/>
        <v>0</v>
      </c>
      <c r="O803" s="9">
        <f t="shared" si="217"/>
        <v>0</v>
      </c>
      <c r="P803" s="9">
        <f t="shared" si="217"/>
        <v>0</v>
      </c>
      <c r="Q803" s="9">
        <f t="shared" si="217"/>
        <v>0</v>
      </c>
      <c r="R803" s="83"/>
      <c r="S803" s="103"/>
    </row>
    <row r="804" spans="1:19" ht="12.75">
      <c r="A804" s="115"/>
      <c r="B804" s="112" t="s">
        <v>11</v>
      </c>
      <c r="C804" s="59"/>
      <c r="D804" s="59"/>
      <c r="E804" s="101"/>
      <c r="F804" s="8"/>
      <c r="G804" s="6" t="s">
        <v>10</v>
      </c>
      <c r="H804" s="6">
        <v>1486771.6439999999</v>
      </c>
      <c r="I804" s="6">
        <v>634502.3239300001</v>
      </c>
      <c r="J804" s="6">
        <v>1468871.844</v>
      </c>
      <c r="K804" s="6">
        <v>617125.4540000001</v>
      </c>
      <c r="L804" s="6">
        <v>0</v>
      </c>
      <c r="M804" s="6">
        <v>0</v>
      </c>
      <c r="N804" s="6">
        <v>17899.8</v>
      </c>
      <c r="O804" s="6">
        <v>17376.8</v>
      </c>
      <c r="P804" s="6">
        <v>0</v>
      </c>
      <c r="Q804" s="6">
        <v>0</v>
      </c>
      <c r="R804" s="104"/>
      <c r="S804" s="105"/>
    </row>
    <row r="805" spans="1:19" ht="12.75">
      <c r="A805" s="116"/>
      <c r="B805" s="113"/>
      <c r="C805" s="60"/>
      <c r="D805" s="60"/>
      <c r="E805" s="102"/>
      <c r="F805" s="8"/>
      <c r="G805" s="39" t="s">
        <v>14</v>
      </c>
      <c r="H805" s="9">
        <v>118075</v>
      </c>
      <c r="I805" s="9">
        <v>43029.3</v>
      </c>
      <c r="J805" s="9">
        <v>112606.6</v>
      </c>
      <c r="K805" s="9">
        <v>37560.899999999994</v>
      </c>
      <c r="L805" s="9">
        <v>0</v>
      </c>
      <c r="M805" s="9">
        <v>0</v>
      </c>
      <c r="N805" s="9">
        <v>5468.4</v>
      </c>
      <c r="O805" s="9">
        <v>5468.4</v>
      </c>
      <c r="P805" s="9">
        <v>0</v>
      </c>
      <c r="Q805" s="9">
        <v>0</v>
      </c>
      <c r="R805" s="106"/>
      <c r="S805" s="107"/>
    </row>
    <row r="806" spans="1:19" ht="12.75">
      <c r="A806" s="116"/>
      <c r="B806" s="113"/>
      <c r="C806" s="60"/>
      <c r="D806" s="60"/>
      <c r="E806" s="102"/>
      <c r="F806" s="8"/>
      <c r="G806" s="39" t="s">
        <v>12</v>
      </c>
      <c r="H806" s="9">
        <v>136941.90000000002</v>
      </c>
      <c r="I806" s="9">
        <v>59297.799999999996</v>
      </c>
      <c r="J806" s="9">
        <v>133270.5</v>
      </c>
      <c r="K806" s="9">
        <v>55626.399999999994</v>
      </c>
      <c r="L806" s="9">
        <v>0</v>
      </c>
      <c r="M806" s="9">
        <v>0</v>
      </c>
      <c r="N806" s="9">
        <v>3671.4</v>
      </c>
      <c r="O806" s="9">
        <v>3671.4</v>
      </c>
      <c r="P806" s="9">
        <v>0</v>
      </c>
      <c r="Q806" s="9">
        <v>0</v>
      </c>
      <c r="R806" s="106"/>
      <c r="S806" s="107"/>
    </row>
    <row r="807" spans="1:19" ht="12.75">
      <c r="A807" s="116"/>
      <c r="B807" s="113"/>
      <c r="C807" s="60"/>
      <c r="D807" s="60"/>
      <c r="E807" s="102"/>
      <c r="F807" s="8"/>
      <c r="G807" s="39" t="s">
        <v>13</v>
      </c>
      <c r="H807" s="9">
        <v>141425.6</v>
      </c>
      <c r="I807" s="9">
        <v>47717.8</v>
      </c>
      <c r="J807" s="9">
        <v>138018.5</v>
      </c>
      <c r="K807" s="9">
        <v>44310.7</v>
      </c>
      <c r="L807" s="9">
        <v>0</v>
      </c>
      <c r="M807" s="9">
        <v>0</v>
      </c>
      <c r="N807" s="9">
        <v>3407.1</v>
      </c>
      <c r="O807" s="9">
        <v>3407.1</v>
      </c>
      <c r="P807" s="9">
        <v>0</v>
      </c>
      <c r="Q807" s="9">
        <v>0</v>
      </c>
      <c r="R807" s="106"/>
      <c r="S807" s="107"/>
    </row>
    <row r="808" spans="1:19" ht="12.75">
      <c r="A808" s="116"/>
      <c r="B808" s="113"/>
      <c r="C808" s="60"/>
      <c r="D808" s="60"/>
      <c r="E808" s="102"/>
      <c r="F808" s="8"/>
      <c r="G808" s="39" t="s">
        <v>15</v>
      </c>
      <c r="H808" s="9">
        <v>134147.4</v>
      </c>
      <c r="I808" s="9">
        <v>60346.7</v>
      </c>
      <c r="J808" s="9">
        <v>133624.4</v>
      </c>
      <c r="K808" s="9">
        <v>60346.7</v>
      </c>
      <c r="L808" s="9">
        <v>0</v>
      </c>
      <c r="M808" s="9">
        <v>0</v>
      </c>
      <c r="N808" s="9">
        <v>523</v>
      </c>
      <c r="O808" s="9">
        <v>0</v>
      </c>
      <c r="P808" s="9">
        <v>0</v>
      </c>
      <c r="Q808" s="9">
        <v>0</v>
      </c>
      <c r="R808" s="106"/>
      <c r="S808" s="107"/>
    </row>
    <row r="809" spans="1:19" ht="12.75">
      <c r="A809" s="116"/>
      <c r="B809" s="113"/>
      <c r="C809" s="60"/>
      <c r="D809" s="60"/>
      <c r="E809" s="102"/>
      <c r="F809" s="8"/>
      <c r="G809" s="39" t="s">
        <v>16</v>
      </c>
      <c r="H809" s="9">
        <v>142954.5</v>
      </c>
      <c r="I809" s="9">
        <v>76889</v>
      </c>
      <c r="J809" s="9">
        <v>138124.6</v>
      </c>
      <c r="K809" s="9">
        <v>72059.1</v>
      </c>
      <c r="L809" s="9">
        <v>0</v>
      </c>
      <c r="M809" s="9">
        <v>0</v>
      </c>
      <c r="N809" s="9">
        <v>4829.9</v>
      </c>
      <c r="O809" s="9">
        <v>4829.9</v>
      </c>
      <c r="P809" s="9">
        <v>0</v>
      </c>
      <c r="Q809" s="9">
        <v>0</v>
      </c>
      <c r="R809" s="106"/>
      <c r="S809" s="107"/>
    </row>
    <row r="810" spans="1:19" ht="12.75">
      <c r="A810" s="116"/>
      <c r="B810" s="113"/>
      <c r="C810" s="60"/>
      <c r="D810" s="60"/>
      <c r="E810" s="102"/>
      <c r="F810" s="8"/>
      <c r="G810" s="6" t="s">
        <v>62</v>
      </c>
      <c r="H810" s="9">
        <v>179799.44400000002</v>
      </c>
      <c r="I810" s="9">
        <v>81757.32393</v>
      </c>
      <c r="J810" s="9">
        <v>179799.44400000002</v>
      </c>
      <c r="K810" s="9">
        <v>81757.254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106"/>
      <c r="S810" s="107"/>
    </row>
    <row r="811" spans="1:21" ht="12.75">
      <c r="A811" s="116"/>
      <c r="B811" s="113"/>
      <c r="C811" s="60"/>
      <c r="D811" s="60"/>
      <c r="E811" s="102"/>
      <c r="F811" s="36"/>
      <c r="G811" s="6" t="s">
        <v>111</v>
      </c>
      <c r="H811" s="9">
        <v>184198</v>
      </c>
      <c r="I811" s="9">
        <v>93297.6</v>
      </c>
      <c r="J811" s="9">
        <v>184198</v>
      </c>
      <c r="K811" s="9">
        <v>93297.6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106"/>
      <c r="S811" s="107"/>
      <c r="U811" s="3">
        <f>K798+K340+K255</f>
        <v>81757.254</v>
      </c>
    </row>
    <row r="812" spans="1:19" ht="12.75">
      <c r="A812" s="116"/>
      <c r="B812" s="113"/>
      <c r="C812" s="60"/>
      <c r="D812" s="60"/>
      <c r="E812" s="102"/>
      <c r="F812" s="36"/>
      <c r="G812" s="6" t="s">
        <v>112</v>
      </c>
      <c r="H812" s="9">
        <v>149122.90000000002</v>
      </c>
      <c r="I812" s="9">
        <v>86083.4</v>
      </c>
      <c r="J812" s="9">
        <v>149122.90000000002</v>
      </c>
      <c r="K812" s="9">
        <v>86083.4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106"/>
      <c r="S812" s="107"/>
    </row>
    <row r="813" spans="1:19" ht="12.75">
      <c r="A813" s="116"/>
      <c r="B813" s="113"/>
      <c r="C813" s="60"/>
      <c r="D813" s="60"/>
      <c r="E813" s="102"/>
      <c r="F813" s="36"/>
      <c r="G813" s="6" t="s">
        <v>113</v>
      </c>
      <c r="H813" s="9">
        <v>146406.9</v>
      </c>
      <c r="I813" s="9">
        <v>86083.4</v>
      </c>
      <c r="J813" s="9">
        <v>146406.9</v>
      </c>
      <c r="K813" s="9">
        <v>86083.4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106"/>
      <c r="S813" s="107"/>
    </row>
    <row r="814" spans="1:19" ht="12.75">
      <c r="A814" s="116"/>
      <c r="B814" s="113"/>
      <c r="C814" s="60"/>
      <c r="D814" s="60"/>
      <c r="E814" s="102"/>
      <c r="F814" s="36"/>
      <c r="G814" s="6" t="s">
        <v>114</v>
      </c>
      <c r="H814" s="9">
        <v>64350</v>
      </c>
      <c r="I814" s="9">
        <v>0</v>
      </c>
      <c r="J814" s="9">
        <v>64350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106"/>
      <c r="S814" s="107"/>
    </row>
    <row r="815" spans="1:19" ht="12.75">
      <c r="A815" s="117"/>
      <c r="B815" s="114"/>
      <c r="C815" s="61"/>
      <c r="D815" s="61"/>
      <c r="E815" s="103"/>
      <c r="F815" s="36"/>
      <c r="G815" s="6" t="s">
        <v>73</v>
      </c>
      <c r="H815" s="9">
        <v>89350</v>
      </c>
      <c r="I815" s="9">
        <v>0</v>
      </c>
      <c r="J815" s="9">
        <v>89350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v>0</v>
      </c>
      <c r="R815" s="108"/>
      <c r="S815" s="109"/>
    </row>
    <row r="816" spans="1:19" ht="31.5" customHeight="1">
      <c r="A816" s="111" t="s">
        <v>152</v>
      </c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</row>
    <row r="820" spans="8:11" ht="12.75">
      <c r="H820" s="3"/>
      <c r="I820" s="3"/>
      <c r="K820" s="7"/>
    </row>
    <row r="821" ht="12.75">
      <c r="K821" s="7"/>
    </row>
    <row r="823" spans="8:11" ht="12.75">
      <c r="H823" s="7"/>
      <c r="I823" s="7"/>
      <c r="J823" s="7"/>
      <c r="K823" s="7"/>
    </row>
    <row r="824" spans="7:17" ht="18.75"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</row>
    <row r="825" spans="7:17" ht="18.75">
      <c r="G825" s="37"/>
      <c r="H825" s="37"/>
      <c r="I825" s="37"/>
      <c r="J825" s="37"/>
      <c r="K825" s="38"/>
      <c r="L825" s="37"/>
      <c r="M825" s="37"/>
      <c r="N825" s="37"/>
      <c r="O825" s="37"/>
      <c r="P825" s="37"/>
      <c r="Q825" s="37"/>
    </row>
    <row r="826" spans="7:17" ht="18.75"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</row>
    <row r="827" spans="7:17" ht="18.75"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</row>
    <row r="828" spans="7:17" ht="18.75"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</row>
    <row r="829" spans="7:17" ht="18.75"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</row>
    <row r="831" spans="2:4" ht="12.75">
      <c r="B831" s="7"/>
      <c r="C831" s="7"/>
      <c r="D831" s="7"/>
    </row>
    <row r="837" spans="8:10" ht="12.75">
      <c r="H837" s="7"/>
      <c r="J837" s="7"/>
    </row>
    <row r="838" spans="8:10" ht="12.75">
      <c r="H838" s="7"/>
      <c r="J838" s="7"/>
    </row>
    <row r="839" spans="8:10" ht="12.75">
      <c r="H839" s="7"/>
      <c r="J839" s="7"/>
    </row>
    <row r="840" spans="8:10" ht="12.75">
      <c r="H840" s="7"/>
      <c r="J840" s="7"/>
    </row>
    <row r="841" spans="8:10" ht="12.75">
      <c r="H841" s="7"/>
      <c r="J841" s="7"/>
    </row>
    <row r="842" spans="8:10" ht="12.75">
      <c r="H842" s="7"/>
      <c r="J842" s="7"/>
    </row>
  </sheetData>
  <sheetProtection/>
  <mergeCells count="260">
    <mergeCell ref="R756:S767"/>
    <mergeCell ref="A756:A767"/>
    <mergeCell ref="B672:B683"/>
    <mergeCell ref="R780:S791"/>
    <mergeCell ref="B768:B779"/>
    <mergeCell ref="B780:B791"/>
    <mergeCell ref="A768:A779"/>
    <mergeCell ref="A780:A791"/>
    <mergeCell ref="R768:S779"/>
    <mergeCell ref="A708:A719"/>
    <mergeCell ref="B648:B659"/>
    <mergeCell ref="E648:E659"/>
    <mergeCell ref="A744:A755"/>
    <mergeCell ref="B744:B755"/>
    <mergeCell ref="R744:S755"/>
    <mergeCell ref="R720:S731"/>
    <mergeCell ref="A672:A683"/>
    <mergeCell ref="B756:B767"/>
    <mergeCell ref="R684:S695"/>
    <mergeCell ref="R708:S719"/>
    <mergeCell ref="R732:S743"/>
    <mergeCell ref="A732:A743"/>
    <mergeCell ref="B732:B743"/>
    <mergeCell ref="A696:A707"/>
    <mergeCell ref="B696:B707"/>
    <mergeCell ref="B708:B719"/>
    <mergeCell ref="A720:A731"/>
    <mergeCell ref="B720:B731"/>
    <mergeCell ref="R672:S683"/>
    <mergeCell ref="E660:E671"/>
    <mergeCell ref="B564:B575"/>
    <mergeCell ref="A552:A563"/>
    <mergeCell ref="R648:S659"/>
    <mergeCell ref="R660:S671"/>
    <mergeCell ref="A564:A575"/>
    <mergeCell ref="R528:S539"/>
    <mergeCell ref="A395:A406"/>
    <mergeCell ref="B516:B527"/>
    <mergeCell ref="A516:A527"/>
    <mergeCell ref="B419:B430"/>
    <mergeCell ref="A419:A430"/>
    <mergeCell ref="R419:S430"/>
    <mergeCell ref="B455:B466"/>
    <mergeCell ref="A298:A309"/>
    <mergeCell ref="R395:S406"/>
    <mergeCell ref="R431:S442"/>
    <mergeCell ref="R552:S563"/>
    <mergeCell ref="R443:S454"/>
    <mergeCell ref="R491:S502"/>
    <mergeCell ref="E407:E418"/>
    <mergeCell ref="A346:S346"/>
    <mergeCell ref="B540:B551"/>
    <mergeCell ref="A540:A551"/>
    <mergeCell ref="A310:A321"/>
    <mergeCell ref="E347:E358"/>
    <mergeCell ref="B322:B333"/>
    <mergeCell ref="A347:A358"/>
    <mergeCell ref="R21:S32"/>
    <mergeCell ref="R129:S140"/>
    <mergeCell ref="R117:S128"/>
    <mergeCell ref="R105:S116"/>
    <mergeCell ref="R93:S104"/>
    <mergeCell ref="R69:S80"/>
    <mergeCell ref="R45:S56"/>
    <mergeCell ref="A816:S816"/>
    <mergeCell ref="E804:E815"/>
    <mergeCell ref="B804:B815"/>
    <mergeCell ref="A804:A815"/>
    <mergeCell ref="A225:A236"/>
    <mergeCell ref="A213:A224"/>
    <mergeCell ref="A201:A212"/>
    <mergeCell ref="B359:B370"/>
    <mergeCell ref="B347:B358"/>
    <mergeCell ref="A274:A285"/>
    <mergeCell ref="A249:A260"/>
    <mergeCell ref="A237:A248"/>
    <mergeCell ref="A262:A273"/>
    <mergeCell ref="B310:B321"/>
    <mergeCell ref="A322:A333"/>
    <mergeCell ref="E371:E382"/>
    <mergeCell ref="E383:E394"/>
    <mergeCell ref="R274:S285"/>
    <mergeCell ref="R286:S297"/>
    <mergeCell ref="A359:A370"/>
    <mergeCell ref="A286:A297"/>
    <mergeCell ref="E334:E345"/>
    <mergeCell ref="R359:S370"/>
    <mergeCell ref="A383:A394"/>
    <mergeCell ref="R81:S92"/>
    <mergeCell ref="R310:S321"/>
    <mergeCell ref="R322:S333"/>
    <mergeCell ref="E322:E333"/>
    <mergeCell ref="R189:S200"/>
    <mergeCell ref="R225:S236"/>
    <mergeCell ref="R153:S164"/>
    <mergeCell ref="E310:E321"/>
    <mergeCell ref="B431:B442"/>
    <mergeCell ref="A431:A442"/>
    <mergeCell ref="B334:B345"/>
    <mergeCell ref="A334:A345"/>
    <mergeCell ref="B371:B382"/>
    <mergeCell ref="B395:B406"/>
    <mergeCell ref="A371:A382"/>
    <mergeCell ref="A407:A418"/>
    <mergeCell ref="E431:E437"/>
    <mergeCell ref="R804:S815"/>
    <mergeCell ref="A528:A539"/>
    <mergeCell ref="B528:B539"/>
    <mergeCell ref="R540:S551"/>
    <mergeCell ref="B684:B695"/>
    <mergeCell ref="E684:E695"/>
    <mergeCell ref="A660:A671"/>
    <mergeCell ref="R588:S599"/>
    <mergeCell ref="B552:B563"/>
    <mergeCell ref="R298:S309"/>
    <mergeCell ref="R371:S382"/>
    <mergeCell ref="R407:S418"/>
    <mergeCell ref="R516:S527"/>
    <mergeCell ref="R383:S394"/>
    <mergeCell ref="R347:S358"/>
    <mergeCell ref="R334:S345"/>
    <mergeCell ref="R503:S515"/>
    <mergeCell ref="R479:S490"/>
    <mergeCell ref="A479:A490"/>
    <mergeCell ref="B660:B671"/>
    <mergeCell ref="R576:S587"/>
    <mergeCell ref="B576:B587"/>
    <mergeCell ref="B479:B490"/>
    <mergeCell ref="R564:S575"/>
    <mergeCell ref="B588:B599"/>
    <mergeCell ref="A588:A599"/>
    <mergeCell ref="B636:B647"/>
    <mergeCell ref="A792:A803"/>
    <mergeCell ref="A576:A587"/>
    <mergeCell ref="R792:S803"/>
    <mergeCell ref="E672:E683"/>
    <mergeCell ref="A684:A695"/>
    <mergeCell ref="B792:B803"/>
    <mergeCell ref="E792:E803"/>
    <mergeCell ref="A636:A647"/>
    <mergeCell ref="R696:S707"/>
    <mergeCell ref="A648:A659"/>
    <mergeCell ref="A443:A454"/>
    <mergeCell ref="B443:B454"/>
    <mergeCell ref="B503:B515"/>
    <mergeCell ref="A503:A515"/>
    <mergeCell ref="A467:A478"/>
    <mergeCell ref="B467:B478"/>
    <mergeCell ref="A455:A466"/>
    <mergeCell ref="A491:A502"/>
    <mergeCell ref="B491:B502"/>
    <mergeCell ref="B407:B418"/>
    <mergeCell ref="B177:B188"/>
    <mergeCell ref="E225:E236"/>
    <mergeCell ref="E201:E212"/>
    <mergeCell ref="B225:B236"/>
    <mergeCell ref="B249:B260"/>
    <mergeCell ref="B237:B248"/>
    <mergeCell ref="B274:B285"/>
    <mergeCell ref="E249:E260"/>
    <mergeCell ref="E298:E309"/>
    <mergeCell ref="E359:E370"/>
    <mergeCell ref="B262:B273"/>
    <mergeCell ref="E262:E273"/>
    <mergeCell ref="E286:E297"/>
    <mergeCell ref="B286:B297"/>
    <mergeCell ref="V262:AD262"/>
    <mergeCell ref="B165:B176"/>
    <mergeCell ref="E177:E188"/>
    <mergeCell ref="R262:S273"/>
    <mergeCell ref="E165:E176"/>
    <mergeCell ref="A165:A176"/>
    <mergeCell ref="E189:E200"/>
    <mergeCell ref="B189:B200"/>
    <mergeCell ref="A189:A200"/>
    <mergeCell ref="A177:A188"/>
    <mergeCell ref="H4:I5"/>
    <mergeCell ref="J4:Q4"/>
    <mergeCell ref="B213:B224"/>
    <mergeCell ref="R177:S188"/>
    <mergeCell ref="R165:S176"/>
    <mergeCell ref="R141:S152"/>
    <mergeCell ref="R33:S44"/>
    <mergeCell ref="R57:S68"/>
    <mergeCell ref="R201:S212"/>
    <mergeCell ref="E153:E164"/>
    <mergeCell ref="N1:S2"/>
    <mergeCell ref="A3:S3"/>
    <mergeCell ref="A4:A6"/>
    <mergeCell ref="B4:B6"/>
    <mergeCell ref="E4:E6"/>
    <mergeCell ref="J5:K5"/>
    <mergeCell ref="L5:M5"/>
    <mergeCell ref="N5:O5"/>
    <mergeCell ref="P5:Q5"/>
    <mergeCell ref="G4:G6"/>
    <mergeCell ref="B201:B212"/>
    <mergeCell ref="E69:E80"/>
    <mergeCell ref="R467:S478"/>
    <mergeCell ref="B105:B116"/>
    <mergeCell ref="R455:S466"/>
    <mergeCell ref="E274:E285"/>
    <mergeCell ref="B153:B164"/>
    <mergeCell ref="B298:B309"/>
    <mergeCell ref="B383:B394"/>
    <mergeCell ref="E395:E406"/>
    <mergeCell ref="R4:S6"/>
    <mergeCell ref="B21:B32"/>
    <mergeCell ref="A21:A32"/>
    <mergeCell ref="E117:E128"/>
    <mergeCell ref="E33:E44"/>
    <mergeCell ref="A7:S7"/>
    <mergeCell ref="A20:S20"/>
    <mergeCell ref="F4:F6"/>
    <mergeCell ref="A33:A44"/>
    <mergeCell ref="A105:A116"/>
    <mergeCell ref="A93:A104"/>
    <mergeCell ref="E105:E116"/>
    <mergeCell ref="A8:E19"/>
    <mergeCell ref="R8:S19"/>
    <mergeCell ref="E45:E56"/>
    <mergeCell ref="B45:B56"/>
    <mergeCell ref="A45:A56"/>
    <mergeCell ref="E57:E68"/>
    <mergeCell ref="B57:B68"/>
    <mergeCell ref="A57:A68"/>
    <mergeCell ref="A69:A80"/>
    <mergeCell ref="E81:E92"/>
    <mergeCell ref="B81:B92"/>
    <mergeCell ref="A81:A92"/>
    <mergeCell ref="A612:A623"/>
    <mergeCell ref="B612:B623"/>
    <mergeCell ref="R612:S623"/>
    <mergeCell ref="R600:S611"/>
    <mergeCell ref="A600:A611"/>
    <mergeCell ref="B600:B611"/>
    <mergeCell ref="R636:S647"/>
    <mergeCell ref="B624:B635"/>
    <mergeCell ref="A624:A635"/>
    <mergeCell ref="R625:S635"/>
    <mergeCell ref="R237:S248"/>
    <mergeCell ref="A261:S261"/>
    <mergeCell ref="R249:S260"/>
    <mergeCell ref="A117:A128"/>
    <mergeCell ref="E129:E140"/>
    <mergeCell ref="B129:B140"/>
    <mergeCell ref="A129:A140"/>
    <mergeCell ref="A141:A152"/>
    <mergeCell ref="B141:B152"/>
    <mergeCell ref="A153:A164"/>
    <mergeCell ref="C4:C6"/>
    <mergeCell ref="D4:D6"/>
    <mergeCell ref="B117:B128"/>
    <mergeCell ref="R213:S224"/>
    <mergeCell ref="B69:B80"/>
    <mergeCell ref="E141:E152"/>
    <mergeCell ref="E93:E104"/>
    <mergeCell ref="B93:B104"/>
    <mergeCell ref="B33:B44"/>
    <mergeCell ref="E21:E32"/>
  </mergeCells>
  <printOptions/>
  <pageMargins left="0" right="0" top="0.3937007874015748" bottom="0.3937007874015748" header="0" footer="0"/>
  <pageSetup fitToHeight="0" fitToWidth="1" horizontalDpi="600" verticalDpi="600" orientation="landscape" paperSize="9" scale="60" r:id="rId1"/>
  <rowBreaks count="1" manualBreakCount="1">
    <brk id="5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2021-03-12T07:43:49Z</cp:lastPrinted>
  <dcterms:created xsi:type="dcterms:W3CDTF">2014-04-28T07:48:47Z</dcterms:created>
  <dcterms:modified xsi:type="dcterms:W3CDTF">2021-04-08T08:31:36Z</dcterms:modified>
  <cp:category/>
  <cp:version/>
  <cp:contentType/>
  <cp:contentStatus/>
</cp:coreProperties>
</file>