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Паспорт подпрограммы" sheetId="1" r:id="rId1"/>
    <sheet name="Показатели, цели, задачи" sheetId="2" r:id="rId2"/>
    <sheet name="Перечень мероприятий" sheetId="3" r:id="rId3"/>
    <sheet name="Экономический расчёт расходов" sheetId="4" r:id="rId4"/>
  </sheets>
  <definedNames>
    <definedName name="_xlnm.Print_Area" localSheetId="0">'Паспорт подпрограммы'!$A$1:$W$43</definedName>
    <definedName name="_xlnm.Print_Area" localSheetId="2">'Перечень мероприятий'!$A$1:$O$797</definedName>
    <definedName name="_xlnm.Print_Area" localSheetId="1">'Показатели, цели, задачи'!$A$1:$X$42</definedName>
    <definedName name="_xlnm.Print_Area" localSheetId="3">'Экономический расчёт расходов'!$A$1:$AD$29</definedName>
  </definedNames>
  <calcPr fullCalcOnLoad="1"/>
</workbook>
</file>

<file path=xl/sharedStrings.xml><?xml version="1.0" encoding="utf-8"?>
<sst xmlns="http://schemas.openxmlformats.org/spreadsheetml/2006/main" count="920" uniqueCount="392">
  <si>
    <t>МБОУ Русская классическая гимназия № 2 г. Томская по адресу: г. Томск, ул. Лебедева, 92 - СМР</t>
  </si>
  <si>
    <t>МАОУ гимназия № 13 г. Томская, по адресу: г. Томск, ул. С. Лазо 26/1  -СМР</t>
  </si>
  <si>
    <t>МАОУ гимназия № 13 г. Томская, по адресу: г. Томск, ул. С. Лазо 26/1 - проверка достоверности</t>
  </si>
  <si>
    <t>МБОУ ООШ № 45 г. Томска, по адресу:  г. Томск,  Иркутский тракт, 140/1 - СМР</t>
  </si>
  <si>
    <t>МБОУ ООШ № 45 г. Томска, по адресу:  г. Томск,  Иркутский тракт, 140/1 - проверка достоверности</t>
  </si>
  <si>
    <t>МБОУ ООШ № 45 г. Томска, по адресу:  г. Томск, ул. Войкова, 64/1 - СМР</t>
  </si>
  <si>
    <t>МБОУ ООШ № 45 г. Томска, по адресу:  г. Томск, ул. Войкова, 64/1 - проверка достоверности</t>
  </si>
  <si>
    <t>МАОУ СОШ № 50 г. Томска по адресу: г. Томск, ул. Усова, 68 - СМР</t>
  </si>
  <si>
    <t>МАОУ СОШ № 50 г. Томска по адресу: г. Томск, ул. Усова, 68 - проверка достоверности</t>
  </si>
  <si>
    <t>МАУ ЦСИ по адресу: г. Томск, ул. Кутузова, 1б - проверка достоверности</t>
  </si>
  <si>
    <t>МАУ ДО ДЮСШ зимних видов спорта по адресу: г. Томск Иркутский тракт,105- СМР</t>
  </si>
  <si>
    <t>МАУ ДО ДЮСШ зимних видов спорта по адресу: г. Томск Иркутский тракт,105- проверка достоверности</t>
  </si>
  <si>
    <t>МАУ ДО ДЮСШ № 16 (гребная база «Сенная курья«)
по адресу: г. Томск, Кировский район- СМР</t>
  </si>
  <si>
    <t>МАУ ДО ДЮСШ № 16 (гребная база «Сенная курья«)
по адресу: г. Томск, Кировский район - проверка достоверности</t>
  </si>
  <si>
    <t>МАОУ ДО ДЮЦ «Звездочка» г. Томска по адресу: г. Томск, ул. Матросова, 8«- проверка достоверности</t>
  </si>
  <si>
    <t>МБОУ ДО «Детская школа искусств № 8» по адресу: г. Томск, д. Лоскутово, ул. Ленина ,27  - СМР</t>
  </si>
  <si>
    <t>Введен с 26.05.2020</t>
  </si>
  <si>
    <t>Данное мероприятие реализуется в рамках муниципальной программы «Развитие образования» на 2015-2025 годы».</t>
  </si>
  <si>
    <t xml:space="preserve">2019 г. – 14 ед., в т.ч.: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</si>
  <si>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</si>
  <si>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</si>
  <si>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МАОУ ДО ДООПЦ «Юниор» по адресу: г. Томск, п. Заварзино, ул. Мостовая, 70 д. (ДЦО «Патриот»)  - проверка достоверности</t>
  </si>
  <si>
    <t>МАОУ ДО ДООПЦ «Юниор» по адресу: г. Томск, п. Заварзино, ул. Мостовая, 70 д. (ДЦО «Патриот») СМР</t>
  </si>
  <si>
    <t>МАУ ДО ДЮСШ «Победа» по адресу: г. Томск,  ул. Нахимова,1 - СМР</t>
  </si>
  <si>
    <t>МАУ ДО ДЮСШ «Победа» по адресу: г. Томск,  ул. Нахимова,1 - проверка достоверности</t>
  </si>
  <si>
    <t>МАОУ ДО ДООПЦ «Юниор» по адресу: г. Томск, п. Заварзино, ул. Мостовая, 70 (ДЦО «Патриот») СМР</t>
  </si>
  <si>
    <t>МБОУ ДО ДДЮ «Кедр» по адресу: г. Томск, ул. Басандайская, 61 (Центр «Кедровый») - СМР</t>
  </si>
  <si>
    <t>МБОУ ДО ДДЮ «Кедр» по адресу: г. Томск, ул. Басандайская, 61 (Центр «Кедровый») - проверка достоверности</t>
  </si>
  <si>
    <t>от 28.01.2021 № 51</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</si>
  <si>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rFont val="Times New Roman"/>
        <family val="1"/>
      </rPr>
      <t xml:space="preserve">2017 г. – 9 ед., в т.ч.: </t>
    </r>
    <r>
      <rPr>
        <sz val="9"/>
        <rFont val="Times New Roman"/>
        <family val="1"/>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rFont val="Times New Roman"/>
        <family val="1"/>
      </rPr>
      <t>2018 г. – 7 ед. в т.ч.:</t>
    </r>
    <r>
      <rPr>
        <sz val="9"/>
        <rFont val="Times New Roman"/>
        <family val="1"/>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rFont val="Times New Roman"/>
        <family val="1"/>
      </rPr>
      <t>2019 г. – 1 ед., в т.ч.:</t>
    </r>
    <r>
      <rPr>
        <sz val="9"/>
        <rFont val="Times New Roman"/>
        <family val="1"/>
      </rPr>
      <t xml:space="preserve">
МАУ ДО ДЮСШ «Победа» (ул. Нахимова, 1).
</t>
    </r>
    <r>
      <rPr>
        <b/>
        <sz val="9"/>
        <rFont val="Times New Roman"/>
        <family val="1"/>
      </rPr>
      <t>2020 г. – 3 ед., в т.ч.:</t>
    </r>
    <r>
      <rPr>
        <sz val="9"/>
        <rFont val="Times New Roman"/>
        <family val="1"/>
      </rPr>
      <t xml:space="preserve">
МБУ ДО ДЮСШ № 4 (ул. Иркутский тракт, 134; ул. С. Лазо, 30/2; ул. Говорова, 36а), МАУ ДО ДЮСШ № 17, МАУ ДО ДЮСШ № 3.                                                                                                                                                                    
</t>
    </r>
    <r>
      <rPr>
        <b/>
        <sz val="9"/>
        <rFont val="Times New Roman"/>
        <family val="1"/>
      </rPr>
      <t xml:space="preserve">2021 г. – 3 ед., в т.ч.: </t>
    </r>
    <r>
      <rPr>
        <sz val="9"/>
        <rFont val="Times New Roman"/>
        <family val="1"/>
      </rPr>
      <t xml:space="preserve">                                                                                                                                                                                                                                                                                                                                                       МАУ ДО ДЮСШ УСЦ ВВС им. В.А. Шевелева, МАУ ДО ДЮСШ № 17, МАУ ДО ДЮСШ № 16.                                                                                                                                                                     
</t>
    </r>
    <r>
      <rPr>
        <b/>
        <sz val="9"/>
        <rFont val="Times New Roman"/>
        <family val="1"/>
      </rPr>
      <t xml:space="preserve">2022 г. - 3 ед., в т.ч.: </t>
    </r>
    <r>
      <rPr>
        <sz val="9"/>
        <rFont val="Times New Roman"/>
        <family val="1"/>
      </rPr>
      <t xml:space="preserve">                                                                                                                                                                                                                                                                                                                                                           МАУ ЦСИ (ул. Сибирская,64/1),  МАУ ЦСИ (пр. Ленина,70), МАУ ЦСИ (ул. Калужская,17/2). 
</t>
    </r>
    <r>
      <rPr>
        <b/>
        <sz val="9"/>
        <rFont val="Times New Roman"/>
        <family val="1"/>
      </rPr>
      <t>2023 г. - 3 ед., в т.ч.:</t>
    </r>
    <r>
      <rPr>
        <sz val="9"/>
        <rFont val="Times New Roman"/>
        <family val="1"/>
      </rPr>
      <t xml:space="preserve">
МАУ ДО ДЮСШ «Победа», МАУ ДО ДЮСШ «Кедр», МАУ ЦСИ.</t>
    </r>
  </si>
  <si>
    <t>ДО; ДКС; УК; УФКиС.</t>
  </si>
  <si>
    <t>МАОУ ДО ДООПЦ «Юниор» по адресу: п. Калтай (ДЦО «Энергия») - СМР</t>
  </si>
  <si>
    <t>МАОУ ДО ДООПЦ «Юниор» по адресу: п. Калтай (ДЦО «Энергия»)  - проверка достоверности</t>
  </si>
  <si>
    <r>
      <rPr>
        <b/>
        <sz val="9"/>
        <rFont val="Times New Roman"/>
        <family val="1"/>
      </rPr>
      <t xml:space="preserve">2021 г. – 21 ед., в т.ч.:         </t>
    </r>
    <r>
      <rPr>
        <sz val="9"/>
        <rFont val="Times New Roman"/>
        <family val="1"/>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69, г. Томск, ул. Интернационалистов, 20;
МАДОУ № 73, ул. Водяная, д. 31/1;
МАДОУ № 73, ул. К. Маркса, 61;
МАДОУ № 77, ул. Л. Шевцовой, 4;
МАДОУ № 79, ул.Интернационалистов, 27;
МАДОУ № 82, ул. Иркутский тракт, 182;
МАДОУ № 82, ул. В. Болдырева, 7;
МАДОУ № 85, пер. Нахимова, 6;
МАДОУ № 85, ул. Богдана Хмельницкого, 40/1;
МАДОУ № 94, ул. Водяная, 15а;
МБДОУ № 103, ул. Сибирская, 88
</t>
    </r>
    <r>
      <rPr>
        <sz val="9"/>
        <rFont val="Times New Roman"/>
        <family val="1"/>
      </rPr>
      <t xml:space="preserve">
</t>
    </r>
  </si>
  <si>
    <r>
      <rPr>
        <b/>
        <sz val="9"/>
        <rFont val="Times New Roman"/>
        <family val="1"/>
      </rPr>
      <t>2022 г. - 14 ед., в т.ч.:</t>
    </r>
    <r>
      <rPr>
        <sz val="9"/>
        <rFont val="Times New Roman"/>
        <family val="1"/>
      </rPr>
      <t xml:space="preserve">
МБДОУ № 18, с. Дзержинское, ул. Фабричная, 17а;
МБДОУ № 20, ул. Иркутский тракт, 146/1;
МАДОУ № 24, ул. 30 лет Победы, 10;
МБДОУ № 30, ул. Любы Шевцовой, 3/1;
МАДОУ № 33, ул. Щорса, 15а;
МАДОУ № 39, ул. Алтайская, 128;
МАДОУ № 39, ул. Алтайская, 171;
МАДОУ № 40, ул. Усова, 33;
МАДОУ № 57, ул. Смирнова, 34;
МБДОУ № 62, ул. Мокрушина, 16;
МБДОУ № 93, ул. 5-й Армии, 20;
МАДОУ № 99, ул. Алтайская, 78/1;
МАДОУ № 100, ул. Говорова, 4;
МБДОУ № 133, ул. Никитина, 24</t>
    </r>
  </si>
  <si>
    <r>
      <rPr>
        <b/>
        <sz val="9"/>
        <rFont val="Times New Roman"/>
        <family val="1"/>
      </rPr>
      <t>2021 г. - 13 ед., в т.ч.:</t>
    </r>
    <r>
      <rPr>
        <sz val="9"/>
        <rFont val="Times New Roman"/>
        <family val="1"/>
      </rPr>
      <t xml:space="preserve">                                                                                                      
МБОУ прогимназия »Кристина», ул. Красноармейская, 116/1;
МАОУ Сибирский лицей, ул. Усова, 56;
МАОУ лицей № 1 им. А.С. Пушкина, ул. Нахимова, 30;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МАОУ СОШ № 65, с. Дзержинское, ул. Фабричная, 11
</t>
    </r>
    <r>
      <rPr>
        <b/>
        <sz val="9"/>
        <rFont val="Times New Roman"/>
        <family val="1"/>
      </rPr>
      <t>2022 г. - 12 ед., в т.ч.:</t>
    </r>
    <r>
      <rPr>
        <sz val="9"/>
        <rFont val="Times New Roman"/>
        <family val="1"/>
      </rPr>
      <t xml:space="preserve">
МБОУ школа-интернат № 1, ул. Смирнова, 50;
МАОУ СОШ № 4 им. И.С. Черных, ул. Лебедева, 6;
МАОУ СОШ № 11 им. В.И. Смирнова, Кольцевой проезд, 39;
МАОУ СОШ  № 12, ул. Максима Горького, 55;
МАОУ СОШ № 14 им. А.Ф, Лебедева, ул. Карла Ильмера, 11;
МАОУ гимназия № 18, ул. Киевская, 111;
МАОУ СОШ № 25, ул. Сергея Лазо, 14/2;
МАОУ СОШ № 37, ул. Сергея Лазо, 22;
МБОУ ООШ № 45, ул. Иркутский тракт, 140/1;
МАОУ СОШ № 46, ул. Д. Бедного, 4;
МАОУ гимназия № 56, ул. Кутузова, 7а;
МАОУ СОШ № 67, ул. Иркутский тракт, 51/3                                                                                                </t>
    </r>
  </si>
  <si>
    <r>
      <rPr>
        <b/>
        <sz val="9"/>
        <rFont val="Times New Roman"/>
        <family val="1"/>
      </rPr>
      <t xml:space="preserve">2023 г. - 5 ед., в т.ч.: 
</t>
    </r>
    <r>
      <rPr>
        <sz val="9"/>
        <rFont val="Times New Roman"/>
        <family val="1"/>
      </rPr>
      <t xml:space="preserve">МАОУ СОШ № 37, ул. Сергея Лазо, 22;
МАОУ СОШ № 41, ул. Тверская, 74;
МАОУ СОШ № 47, ул. Пушкина, 54/1;
МАОУ СОШ № 50, ул. Усова, 68;
МАОУ лицей № 7, ул. Интернационалистов, 12
</t>
    </r>
    <r>
      <rPr>
        <b/>
        <sz val="9"/>
        <rFont val="Times New Roman"/>
        <family val="1"/>
      </rPr>
      <t xml:space="preserve">2024 г. - 5 ед., в т.ч.:                                                                          
</t>
    </r>
    <r>
      <rPr>
        <sz val="9"/>
        <rFont val="Times New Roman"/>
        <family val="1"/>
      </rPr>
      <t>МАОУ гимназия № 13, ул. Сергея Лазо, 26/1;
МАОУ СОШ № 14 им. А.Ф. Лебедева, ул. К. Ильмера, 11;
МАОУ заозерная СОШ № 16, пер. Сухоозерный, 6;
МАОУ СОШ № 19, ул. Центральная, 4;</t>
    </r>
    <r>
      <rPr>
        <b/>
        <sz val="9"/>
        <rFont val="Times New Roman"/>
        <family val="1"/>
      </rPr>
      <t xml:space="preserve">
</t>
    </r>
    <r>
      <rPr>
        <sz val="9"/>
        <rFont val="Times New Roman"/>
        <family val="1"/>
      </rPr>
      <t xml:space="preserve">МАОУ СОШ № 23, ул. Лебедева, 94.                                                                                                                
</t>
    </r>
    <r>
      <rPr>
        <b/>
        <sz val="9"/>
        <rFont val="Times New Roman"/>
        <family val="1"/>
      </rPr>
      <t>2025 г. - 5 ед., в т.ч.:</t>
    </r>
    <r>
      <rPr>
        <sz val="9"/>
        <rFont val="Times New Roman"/>
        <family val="1"/>
      </rPr>
      <t xml:space="preserve">                                                                                            
МАОУ гимназия № 26, ул. Беринга, 4;
МАОУ ООШ № 27 им. Г.Н. Ворошилова, ул. 5-й Армии, 24;
МАОУ СОШ № 34 им. 79-й  Гвардейской стрелковой дивизии, пр. Фрунзе, 135;
МАОУ СОШ № 38, ул. И. Черных, 123/1;
МАОУ СОШ № 43, ул. Новосибирская, 38.
</t>
    </r>
  </si>
  <si>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rPr>
      <t xml:space="preserve">
2019 г. – 1 ед., в т.ч.:</t>
    </r>
    <r>
      <rPr>
        <sz val="9"/>
        <rFont val="Times New Roman"/>
        <family val="1"/>
      </rPr>
      <t xml:space="preserve">
МАОУ ДО ДДТ «У Белого озера», пер. Нагорный, 7; пер. Нагорный, 7/1;
</t>
    </r>
    <r>
      <rPr>
        <b/>
        <sz val="9"/>
        <rFont val="Times New Roman"/>
        <family val="1"/>
      </rPr>
      <t xml:space="preserve">2020 г. – 1 ед., в т.ч.:
</t>
    </r>
    <r>
      <rPr>
        <sz val="9"/>
        <rFont val="Times New Roman"/>
        <family val="1"/>
      </rPr>
      <t xml:space="preserve">МАОУ ДО ДЮЦ «Звездочка»       </t>
    </r>
    <r>
      <rPr>
        <b/>
        <sz val="9"/>
        <rFont val="Times New Roman"/>
        <family val="1"/>
      </rPr>
      <t xml:space="preserve">                                                                                                                                                             
2021 г. – 3 ед., в т.ч.:       
</t>
    </r>
    <r>
      <rPr>
        <sz val="9"/>
        <rFont val="Times New Roman"/>
        <family val="1"/>
      </rPr>
      <t>МАОУ ДО ДОО(П)Ц «Юниор» ДЦО «Энергия», пос. Калтай;
МАОУ «Планирование карьеры» Центр «Солнечный», пос. Калтай;
МАОУ ДО ДТДиМ, ДООЛ «Пост № 1», п. Аникино, пер. 5-й Басандайский, 3;</t>
    </r>
    <r>
      <rPr>
        <b/>
        <sz val="9"/>
        <rFont val="Times New Roman"/>
        <family val="1"/>
      </rPr>
      <t xml:space="preserve">
2022 г.- 3 ед., в т.ч.:  
</t>
    </r>
    <r>
      <rPr>
        <sz val="9"/>
        <rFont val="Times New Roman"/>
        <family val="1"/>
      </rPr>
      <t xml:space="preserve">МАОУ ДО ДДТ «У Белого озера», ул. Кривая, 33;
МБОУ ДО ДДТ «Искорка», ул. Смирнова, 30;
МАОУ ДО ЦДО «Планирование карьеры», ул. Смирнова, 28 стр. 1                                                                   </t>
    </r>
  </si>
  <si>
    <t>Мероприятие 1.1.9. Капитальный ремонт, установка и монтаж ограждения территорий учреждений дополнительного образования.</t>
  </si>
  <si>
    <t>Мероприятие 1.1.10. Капитальный ремонт, установка и монтаж ограждения территорий муниципальных учреждений управления культуры.</t>
  </si>
  <si>
    <t>Текущий ремонт асфальтового покрытия территорий муниципальных учреждений дополнительного образования управления физической культуры и спорта.</t>
  </si>
  <si>
    <t>«Безопасный Город на 2017-2025 годы»</t>
  </si>
  <si>
    <t>ПЕРЕЧЕНЬ МЕРОПРИЯТИЙ И РЕСУРСНОЕ ОБЕСПЕЧЕНИЕ ПОДПРОГРАММЫ «Безопасное детство в Безопасном Городе» на 2017-2025 годы»</t>
  </si>
  <si>
    <t>Ответственный исполнитель, соисполнители, участники</t>
  </si>
  <si>
    <t>администрации Города Томска</t>
  </si>
  <si>
    <t>Приложение 3 к постановлению</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</si>
  <si>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rFont val="Times New Roman"/>
        <family val="1"/>
      </rPr>
      <t xml:space="preserve">2017 г. – 4 ед., в т.ч.: </t>
    </r>
    <r>
      <rPr>
        <sz val="9"/>
        <rFont val="Times New Roman"/>
        <family val="1"/>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rFont val="Times New Roman"/>
        <family val="1"/>
      </rPr>
      <t xml:space="preserve">2018 г. - 3 ед., в т.ч.: </t>
    </r>
    <r>
      <rPr>
        <sz val="9"/>
        <rFont val="Times New Roman"/>
        <family val="1"/>
      </rPr>
      <t xml:space="preserve">
МАОУДО  «ДШИ № 3», МАОУДО «ДХШ № 1», МБОУДО «ДШИ № 5».
</t>
    </r>
    <r>
      <rPr>
        <b/>
        <sz val="9"/>
        <rFont val="Times New Roman"/>
        <family val="1"/>
      </rPr>
      <t xml:space="preserve">2019 г. - 2 ед., в т.ч.: </t>
    </r>
    <r>
      <rPr>
        <sz val="9"/>
        <rFont val="Times New Roman"/>
        <family val="1"/>
      </rPr>
      <t xml:space="preserve">
МАУ «МИБС» МБ «Северная» ул. Иркутский тракт 80/1, МАУ «МИБС» МБ «Юность» ул. Иркутский тракт, 128а.
</t>
    </r>
    <r>
      <rPr>
        <b/>
        <sz val="9"/>
        <rFont val="Times New Roman"/>
        <family val="1"/>
      </rPr>
      <t>2021 г. - 6 ед., в т.ч.:</t>
    </r>
    <r>
      <rPr>
        <sz val="9"/>
        <rFont val="Times New Roman"/>
        <family val="1"/>
      </rPr>
      <t xml:space="preserve"> 
МБОУДО «ДШИ №5», с. Тимирязевское, ул. Школьная, 38, МАОУДО «ДШИ №3», ул. Грузинская, 19,
МАОУДО «ДХШ №1», ул. Железнодорожная, 32, МАОУДО «ДХШ №1», пр. Ленина, 42, МАОУДО «ДХШ №2», ул. Красноармейская, 119, МАУ «МИТ», ул. Герцена, 6, стр.3.
</t>
    </r>
    <r>
      <rPr>
        <b/>
        <sz val="9"/>
        <rFont val="Times New Roman"/>
        <family val="1"/>
      </rPr>
      <t>2022 г. - 3 ед., в т.ч.:</t>
    </r>
    <r>
      <rPr>
        <sz val="9"/>
        <rFont val="Times New Roman"/>
        <family val="1"/>
      </rPr>
      <t xml:space="preserve">                                                                                                                                                                                                                                                                                                                                                         МАУ «МИБС»  МБ «Бригантина», с. Дзержинское, ул. Фабричная, 12а, МАУ «МИБС» МБ «Дом семьи», ул. Железнодорожная, 32, МАУ «МИБС» МБ «Им. С.Я. Маршака», ул. Никитина, 17а.                                                                                               </t>
    </r>
    <r>
      <rPr>
        <b/>
        <sz val="9"/>
        <rFont val="Times New Roman"/>
        <family val="1"/>
      </rPr>
      <t xml:space="preserve">2023 г. - 3 ед., в т.ч.:   </t>
    </r>
    <r>
      <rPr>
        <sz val="9"/>
        <rFont val="Times New Roman"/>
        <family val="1"/>
      </rPr>
      <t xml:space="preserve">                                                                                                                                                                                                                                                                                                                                                      МАУ «МИБС»  МБ «Компьютерный мир», ул. Красноармейская, 135, МАУ «МИБС» МБ «Лада», ул. Профсоюзная, 37, МАУ «МИБС» МБ «Лесная», с. Тимирязевское, ул. Комсомольская, 9а.                                                                                                </t>
    </r>
    <r>
      <rPr>
        <b/>
        <sz val="9"/>
        <rFont val="Times New Roman"/>
        <family val="1"/>
      </rPr>
      <t xml:space="preserve">2024 г. - 3 ед., в т.ч.: </t>
    </r>
    <r>
      <rPr>
        <sz val="9"/>
        <rFont val="Times New Roman"/>
        <family val="1"/>
      </rPr>
      <t xml:space="preserve">                                                                                                                                                                                                                                                                                                                                                        МАУ «МИБС»  МБ «Лукоморье», д. Лоскутово, ул. Гагарина, 43-78, МАУ «МИБС» МБ «Радуга», ул. Грузинская, 19, МАУ «МИБС» МБ «Сказка», ул. Косарева, 25.                                                                                                  </t>
    </r>
    <r>
      <rPr>
        <b/>
        <sz val="9"/>
        <rFont val="Times New Roman"/>
        <family val="1"/>
      </rPr>
      <t xml:space="preserve">2025 г. - 2 ед., в т.ч.: </t>
    </r>
    <r>
      <rPr>
        <sz val="9"/>
        <rFont val="Times New Roman"/>
        <family val="1"/>
      </rPr>
      <t xml:space="preserve">                                                                                                                                                                                                                                                                                                                                                        МАУ «МИБС»  МБ «Фрегат», ул. Интернационалистов, 2, МАУ «МИБС» МБ «Южная», ул. Мокрушина, 7.</t>
    </r>
  </si>
  <si>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2017 г. - 9 ед., в т.ч.: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2018 г. – 23 ед., в т.ч.: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2019 г. – 15 ед., в т.ч.: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</si>
  <si>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</si>
  <si>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</si>
  <si>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</si>
  <si>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</si>
  <si>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</si>
  <si>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</si>
  <si>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</si>
  <si>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</si>
  <si>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</si>
  <si>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</si>
  <si>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</si>
  <si>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</si>
  <si>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МАУ ДО ДТДиМ ДООЛ «Пост № 1»  по адресу: г. Томск,  Басандайский 5-й переулок, 3 - СМР</t>
  </si>
  <si>
    <t>МАУ ДО ДТДиМ ДООЛ «Пост № 1»  по адресу: г. Томск,  Басандайский 5-й переулок, 3 - проверка достоверности</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</si>
  <si>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</si>
  <si>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</si>
  <si>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</si>
  <si>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</si>
  <si>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</si>
  <si>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</si>
  <si>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МАУ «Дом культуры «Маяк» по адресу: г. Томск, ул. Иркутский тракт, 86/1 - СМР</t>
  </si>
  <si>
    <t>1.1.19.</t>
  </si>
  <si>
    <r>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 в т.ч.:</t>
    </r>
    <r>
      <rPr>
        <b/>
        <sz val="9"/>
        <rFont val="Times New Roman"/>
        <family val="1"/>
      </rPr>
      <t xml:space="preserve">
2020 г. – 1 ед., в т.ч.:
</t>
    </r>
    <r>
      <rPr>
        <sz val="9"/>
        <rFont val="Times New Roman"/>
        <family val="1"/>
      </rPr>
      <t xml:space="preserve"> МАУ ДО ДЮСШ зимних видов спорта</t>
    </r>
    <r>
      <rPr>
        <b/>
        <sz val="9"/>
        <rFont val="Times New Roman"/>
        <family val="1"/>
      </rPr>
      <t xml:space="preserve">   </t>
    </r>
  </si>
  <si>
    <r>
      <t xml:space="preserve">Мероприятие 1.18. Приобретение в собственность муниципального образования «Город Томск» и установка систем видео - наблюдения в муниципальных учреждениях  управления физической культуры и спорта 
</t>
    </r>
    <r>
      <rPr>
        <b/>
        <sz val="9"/>
        <rFont val="Times New Roman"/>
        <family val="1"/>
      </rPr>
      <t>2020 г. – 2 ед., в т.ч.:</t>
    </r>
    <r>
      <rPr>
        <sz val="9"/>
        <rFont val="Times New Roman"/>
        <family val="1"/>
      </rPr>
      <t xml:space="preserve">
МАУ ЦСИ ДООЛ «Рубин», МАУ ЦСИ.                                                                                                                                                                     </t>
    </r>
  </si>
  <si>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t>
  </si>
  <si>
    <t>ДО; ДКС; УК; УФКиС; КОБ.</t>
  </si>
  <si>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</si>
  <si>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</si>
  <si>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</si>
  <si>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</si>
  <si>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</si>
  <si>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</si>
  <si>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</si>
  <si>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</si>
  <si>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</si>
  <si>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</si>
  <si>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</si>
  <si>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</si>
  <si>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</si>
  <si>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</si>
  <si>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</si>
  <si>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</si>
  <si>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</si>
  <si>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</si>
  <si>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</si>
  <si>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</si>
  <si>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</si>
  <si>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</si>
  <si>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</si>
  <si>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</si>
  <si>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</si>
  <si>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</si>
  <si>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</si>
  <si>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</si>
  <si>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</si>
  <si>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</si>
  <si>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</si>
  <si>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</si>
  <si>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</si>
  <si>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</si>
  <si>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</si>
  <si>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</si>
  <si>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</si>
  <si>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</si>
  <si>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</si>
  <si>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</si>
  <si>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</si>
  <si>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</si>
  <si>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</si>
  <si>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</si>
  <si>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</si>
  <si>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t>Итого по задаче 1:</t>
  </si>
  <si>
    <t>ВСЕГО ПО ПОДПРОГРАММЕ:</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</si>
  <si>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</si>
  <si>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</si>
  <si>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</si>
  <si>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</si>
  <si>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</si>
  <si>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</si>
  <si>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</si>
  <si>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</si>
  <si>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</si>
  <si>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</si>
  <si>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</si>
  <si>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</si>
  <si>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</si>
  <si>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</si>
  <si>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</si>
  <si>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</si>
  <si>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</si>
  <si>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</si>
  <si>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</si>
  <si>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</si>
  <si>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</si>
  <si>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</si>
  <si>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</si>
  <si>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</si>
  <si>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</si>
  <si>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</si>
  <si>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</si>
  <si>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</si>
  <si>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</si>
  <si>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</si>
  <si>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</si>
  <si>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Таблица 3</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</si>
  <si>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</si>
  <si>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</si>
  <si>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</si>
  <si>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</si>
  <si>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</si>
  <si>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</si>
  <si>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</si>
  <si>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</si>
  <si>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</si>
  <si>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</si>
  <si>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</si>
  <si>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</si>
  <si>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</si>
  <si>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</si>
  <si>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</si>
  <si>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</si>
  <si>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</si>
  <si>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</si>
  <si>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</si>
  <si>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</si>
  <si>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</si>
  <si>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</si>
  <si>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</si>
  <si>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</si>
  <si>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</si>
  <si>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Плановая потребность в средствах, тыс. рублей</t>
  </si>
  <si>
    <t xml:space="preserve">Цель подпрограммы                                                                                                                                 </t>
  </si>
  <si>
    <t>Задачи подпрограммы</t>
  </si>
  <si>
    <t>2017-2025г.г.</t>
  </si>
  <si>
    <t>Код бюджетной классификации (КЦСР, КВР)</t>
  </si>
  <si>
    <t xml:space="preserve"> </t>
  </si>
  <si>
    <t>1.1.5.</t>
  </si>
  <si>
    <t>1.1.6.</t>
  </si>
  <si>
    <t>1.1.7.</t>
  </si>
  <si>
    <t>1.1.8.</t>
  </si>
  <si>
    <t>1.1.9.</t>
  </si>
  <si>
    <t>1.1.10.</t>
  </si>
  <si>
    <t>1.1.11.</t>
  </si>
  <si>
    <t>1.1.12.</t>
  </si>
  <si>
    <t>1.1.13.</t>
  </si>
  <si>
    <t>Департамент образования администрации Города Томска</t>
  </si>
  <si>
    <t>ед.</t>
  </si>
  <si>
    <t xml:space="preserve">УМВД России по Томской области (по согласованию).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</si>
  <si>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</si>
  <si>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</si>
  <si>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</si>
  <si>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</si>
  <si>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</si>
  <si>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</si>
  <si>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</si>
  <si>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r>
      <t>1.</t>
    </r>
    <r>
      <rPr>
        <sz val="11"/>
        <color indexed="8"/>
        <rFont val="Times New Roman"/>
        <family val="1"/>
      </rPr>
      <t xml:space="preserve"> Количество учреждений с массовым пребыванием детей, где осуществлен ремонт, установка и монтаж ограждения территорий, ед.</t>
    </r>
  </si>
  <si>
    <t>Департамент капитального строительства администрации Города Томска</t>
  </si>
  <si>
    <t>Количество учреждений, где установлены ограждения, ед.</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</si>
  <si>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</si>
  <si>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</si>
  <si>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r>
      <t>2.</t>
    </r>
    <r>
      <rPr>
        <sz val="11"/>
        <color indexed="8"/>
        <rFont val="Times New Roman"/>
        <family val="1"/>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</si>
  <si>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</si>
  <si>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</si>
  <si>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</si>
  <si>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</si>
  <si>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</si>
  <si>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</si>
  <si>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</si>
  <si>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</si>
  <si>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</si>
  <si>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</si>
  <si>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</si>
  <si>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</si>
  <si>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</si>
  <si>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</si>
  <si>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t>
  </si>
  <si>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rPr>
      <t>2018 г. – 10 ед., в т.ч.:</t>
    </r>
    <r>
      <rPr>
        <sz val="9"/>
        <rFont val="Times New Roman"/>
        <family val="1"/>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</si>
  <si>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t>Показатель 3. Количество учреждений с массовым пребыванием детей, где осуществлен текущий ремонт асфальтового покрытия территорий, ед.</t>
  </si>
  <si>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</si>
  <si>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</si>
  <si>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введен с 01.01.2018</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</si>
  <si>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</si>
  <si>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</si>
  <si>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</si>
  <si>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</si>
  <si>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</si>
  <si>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</si>
  <si>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</si>
  <si>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</si>
  <si>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</si>
  <si>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</si>
  <si>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</si>
  <si>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</si>
  <si>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</si>
  <si>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</si>
  <si>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</si>
  <si>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</si>
  <si>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</si>
  <si>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</si>
  <si>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</si>
  <si>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</si>
  <si>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</si>
  <si>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</si>
  <si>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</si>
  <si>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</si>
  <si>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Мероприятие 1.7. 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</si>
  <si>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учреждений дополнительного образования управления физической культуры и спорта.</t>
  </si>
  <si>
    <t>Отчетность УФКиС</t>
  </si>
  <si>
    <t>УФКиС</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</si>
  <si>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rPr>
      <t>.</t>
    </r>
  </si>
  <si>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</si>
  <si>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</si>
  <si>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</si>
  <si>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</si>
  <si>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</si>
  <si>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</si>
  <si>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</si>
  <si>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</si>
  <si>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</si>
  <si>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</si>
  <si>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</si>
  <si>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</si>
  <si>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</si>
  <si>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</si>
  <si>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</si>
  <si>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</si>
  <si>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</si>
  <si>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</si>
  <si>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</si>
  <si>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</si>
  <si>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</si>
  <si>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</si>
  <si>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</si>
  <si>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</si>
  <si>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</si>
  <si>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</si>
  <si>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</si>
  <si>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</si>
  <si>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</si>
  <si>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</si>
  <si>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</si>
  <si>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</si>
  <si>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</si>
  <si>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</si>
  <si>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</si>
  <si>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</si>
  <si>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</si>
  <si>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</si>
  <si>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</si>
  <si>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</si>
  <si>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</si>
  <si>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</si>
  <si>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</si>
  <si>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</si>
  <si>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</si>
  <si>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</si>
  <si>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</si>
  <si>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</si>
  <si>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</si>
  <si>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</si>
  <si>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</si>
  <si>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</si>
  <si>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</si>
  <si>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</si>
  <si>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</si>
  <si>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</si>
  <si>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</si>
  <si>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</si>
  <si>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</si>
  <si>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</si>
  <si>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</si>
  <si>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</si>
  <si>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</si>
  <si>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</si>
  <si>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</si>
  <si>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</si>
  <si>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</si>
  <si>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</si>
  <si>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</si>
  <si>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</si>
  <si>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</si>
  <si>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</si>
  <si>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</si>
  <si>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</si>
  <si>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</si>
  <si>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гимназия № 26 г. Томска, по адресу: г. Томск, ул. Беринга, 4 - СМР</t>
  </si>
  <si>
    <t>МАОУ гимназия № 26 г. Томска, по адресу: г. Томск, ул. Беринга, 4- проверка достоверности</t>
  </si>
  <si>
    <t>Заместитель Мэра Города Томска по безопасности и общим вопросам.</t>
  </si>
  <si>
    <t>МАОУ Лицей № 8 имени Н.Н. Рукавишникова г. Томска, по адресу: г. Томск, пр. Кирова,12  - СМР</t>
  </si>
  <si>
    <t>МАОУ Лицей № 8 имени Н.Н. Рукавишникова г. Томска, по адресу: г. Томск, пр. Кирова,12 - проверка достоверности</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</si>
  <si>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rPr>
      <t xml:space="preserve">2018 г. – 28 ед., в т.ч.:                                                                                                 </t>
    </r>
    <r>
      <rPr>
        <sz val="9"/>
        <rFont val="Times New Roman"/>
        <family val="1"/>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rPr>
      <t xml:space="preserve">2019 г. – 22 ед. в т.ч.; 
</t>
    </r>
    <r>
      <rPr>
        <sz val="9"/>
        <rFont val="Times New Roman"/>
        <family val="1"/>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</si>
  <si>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r>
      <rPr>
        <b/>
        <sz val="9"/>
        <rFont val="Times New Roman"/>
        <family val="1"/>
      </rPr>
      <t>2019 г. – 12 ед., в т.ч.:</t>
    </r>
    <r>
      <rPr>
        <sz val="9"/>
        <rFont val="Times New Roman"/>
        <family val="1"/>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</si>
  <si>
    <t>«Безопасное детство в Безопасном Городе» на 2017-2025 годы»</t>
  </si>
  <si>
    <t>Экономический расчет расходов на исполнение мероприятий подпрограммы  «Безопасное детство в Безопасном Городе» на 2017-2025 годы»</t>
  </si>
  <si>
    <t>ПОДПРОГРАММА 2 «БЕЗОПАСНОЕ ДЕТСТВО В БЕЗОПАСНОМ ГОРОДЕ» НА 2017-2025 ГОДЫ»</t>
  </si>
  <si>
    <t>КОБ</t>
  </si>
  <si>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</si>
  <si>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</si>
  <si>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</si>
  <si>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</si>
  <si>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</si>
  <si>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проверка достоверности</t>
  </si>
  <si>
    <t>Разработка ПСД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</si>
  <si>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1520120040
243</t>
  </si>
  <si>
    <t>Количество учреждений, где осуществлен  капитальный ремонт АПС и СОУЭ, ед.</t>
  </si>
  <si>
    <t>Количество учреждений, где осуществлена разработка ПСД на капитальный ремонт АПС и СОУЭ, ед.</t>
  </si>
  <si>
    <t>Фактическое значение показателей на момент разработки муниципальной программы - 2016</t>
  </si>
  <si>
    <t>МАОУ ООШ № 38 г. Томска  по адресу: г. Томск, ул. И. Черных, 123/1 - СМР</t>
  </si>
  <si>
    <t>МАОУ ООШ № 38 г. Томска  по адресу: г. Томск, ул. И. Черных, 123/1  - проверка достоверности</t>
  </si>
  <si>
    <t>МАОУ лицей № 1 имени А.С. Пушкина г. Томска, по адресу: г. Томск, ул. Нахимова, 30 - СМР</t>
  </si>
  <si>
    <t>МАОУ лицей № 1 имени А.С. Пушкина г. Томска, по адресу: г. Томск, ул. Нахимова, 30 - проверка достоверности</t>
  </si>
  <si>
    <t>МБОУ ООШИ № 22 г. Томска по адресу: г. Томск, ул. Сибирская, 81 г - СМР</t>
  </si>
  <si>
    <t>МБОУ ООШИ № 22 г. Томска по адресу: г. Томск, ул. Сибирская, 81 г  - проверка достоверности</t>
  </si>
  <si>
    <t>МАОУ СОШ № 37 г. Томска, по адресу: г. Томск, ул. С. Лазо, 22- СМР</t>
  </si>
  <si>
    <t>МАОУ СОШ № 37 г. Томска, по адресу: г. Томск, ул. С. Лазо, 22  - проверка достоверности</t>
  </si>
  <si>
    <t>МБОУ СОШ № 33 г. Томска, по адресу: г. Томск, д. Лоскутово, ул. Ленина, 27а - СМР</t>
  </si>
  <si>
    <t>МБОУ СОШ № 33 г. Томска, по адресу: г. Томск, д. Лоскутово, ул. Ленина, 27а  - проверка достоверности</t>
  </si>
  <si>
    <t>МБОУ Русская классическая гимназия № 2 г. Томска по адресу: г. Томск, ул. Лебедева, 92 - СМР</t>
  </si>
  <si>
    <t>МБОУ Русская классическая гимназия № 2 г. Томска по адресу: г. Томск, ул. Лебедева, 92 - проверка достоверности</t>
  </si>
  <si>
    <t>Год разработки программы - 2016</t>
  </si>
  <si>
    <t>МАУ ЦСИ по адресу: г. Томск, ул. Кутузова, 1б - СМР</t>
  </si>
  <si>
    <t>МАУ ДО ДЮСШ зимних видов спорта по адресу: г. Томск ул. Иркутский тракт,105- СМР</t>
  </si>
  <si>
    <t>МАУ ДО ДЮСШ зимних видов спорта по адресу: г. Томск ул. Иркутский тракт,105- проверка достоверности</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</si>
  <si>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rFont val="Times New Roman"/>
        <family val="1"/>
      </rPr>
      <t>2017 г. - 28 ед., в т.ч.:</t>
    </r>
    <r>
      <rPr>
        <sz val="9"/>
        <rFont val="Times New Roman"/>
        <family val="1"/>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</si>
  <si>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rPr>
        <sz val="9"/>
        <rFont val="Times New Roman"/>
        <family val="1"/>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rFont val="Times New Roman"/>
        <family val="1"/>
      </rPr>
      <t xml:space="preserve">
2018 г. – 27 ед., в т.ч.:</t>
    </r>
    <r>
      <rPr>
        <sz val="9"/>
        <rFont val="Times New Roman"/>
        <family val="1"/>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</si>
  <si>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rPr>
      <t>2020 г. – 16 ед. в т.ч.:</t>
    </r>
    <r>
      <rPr>
        <sz val="9"/>
        <rFont val="Times New Roman"/>
        <family val="1"/>
      </rPr>
      <t xml:space="preserve">
МБДОУ № 4 «Монтессори» г. Томска, пер. Пионерский, 14а, 4
МАДОУ № 6, ул. Транспортная, 5/1;
МБДОУ № 21, ул. Б. Подгорная, 159а, ул. Г. Чубаровцев, 28;
МБДОУ № 23, д. Лоскутово, ул. Ленина, 4а;
МБДОУ № 27, с. Тимирязевское, Крылова, 15;
МБДОУ № 35, ул. Елизаровых, 19\2;
МАДОУ № 51, ул. Беринга, 15/1;
МАДОУ № 60, ул. Тверская, 98;
МБДОУ № 65, ул. Говорова, 66;
МАДОУ № 82, ул. Беринга, 3/3;
МАДОУ № 83, ул. Беринга, 1/5;
МАДОУ № 85, ул. Ф.Лыткина, 24а;
МБДОУ № 93, ул. Профсоюзная, 16/1;
МАДОУ № 94, ул. 79-й Гвардейской Дивизии, 16\1;
МАДОУ № 95, ул. Айвазовского, 37;
МАДОУ № 102, ул. Бирюкова, 4
                                                                                             </t>
    </r>
  </si>
  <si>
    <r>
      <t xml:space="preserve">2020 г. - 14 ед., в т.ч.:
</t>
    </r>
    <r>
      <rPr>
        <sz val="9"/>
        <rFont val="Times New Roman"/>
        <family val="1"/>
      </rPr>
      <t>МБОУ Академический лицей им. Г.А. Псахье, ул. Вавилова, 8;
МБОУ РКГ № 2 г.Томска, ул. Лебедева, 92;
МАОУ лицей № 7, ул. Интернационалистов, 12;
МАОУ СОШ № 12, пер. Юрточный, 8а;
МАОУ СОШ № 16, пер. Сухоозерный, 16;
МАОУ СОШ № 22 г. Томска, п. Светлый, 33;
МАОУ СОШ № 23, ул. Лебедева, 94;
МАОУ СОШ № 40, ул. Никитина, 26;
МАОУ СОШ № 41 г. Томска, ул. Тверская, 74а;
МАОУ СОШ № 44, ул. Алтайская, 120/1;
МАОУ СОШ № 47 г. Томска, ул. Пушкина, 54/1;
МБОУ СОШ № 49 г.Томска, ул. Мокрушина, 10;
МАОУ гимназия № 56, ул. Смирнова, 28;
МАОУ СОШ № 64, с. Тимирязевское, ул. Школьная, 18</t>
    </r>
  </si>
  <si>
    <t>1.1.17.</t>
  </si>
  <si>
    <t>Мероприятие 1.17. Текущий ремонт асфальтового покрытия территорий муниципальных учреждений управления культуры.</t>
  </si>
  <si>
    <t>Текущий ремонт асфальтового покрытия территорий муниципальных учреждений управления культуры.</t>
  </si>
  <si>
    <t>1520120040
622</t>
  </si>
  <si>
    <t>1.1.18.</t>
  </si>
  <si>
    <t>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</si>
  <si>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Мероприятие 1.18. 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</si>
  <si>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 xml:space="preserve">Задача: Создание технических условий безопасности жизнедеятельности детей.
</t>
  </si>
  <si>
    <r>
      <t>Мероприятие 1.17. Текущий ремонт асфальтового покрытия территорий муниципальных учреждений управления культуры, в т.ч.:</t>
    </r>
    <r>
      <rPr>
        <b/>
        <sz val="9"/>
        <rFont val="Times New Roman"/>
        <family val="1"/>
      </rPr>
      <t xml:space="preserve">
</t>
    </r>
    <r>
      <rPr>
        <sz val="9"/>
        <rFont val="Times New Roman"/>
        <family val="1"/>
      </rPr>
      <t xml:space="preserve">
</t>
    </r>
    <r>
      <rPr>
        <b/>
        <sz val="9"/>
        <rFont val="Times New Roman"/>
        <family val="1"/>
      </rPr>
      <t xml:space="preserve">2020 г. – 1 ед., в т.ч.:
</t>
    </r>
    <r>
      <rPr>
        <sz val="9"/>
        <rFont val="Times New Roman"/>
        <family val="1"/>
      </rPr>
      <t xml:space="preserve">МАУ «Дом культуры «Маяк» по адресу: г. Томск, ул. Иркутский тракт, 86/1          </t>
    </r>
    <r>
      <rPr>
        <b/>
        <sz val="9"/>
        <rFont val="Times New Roman"/>
        <family val="1"/>
      </rPr>
      <t xml:space="preserve">                                                                                                                                                             
</t>
    </r>
  </si>
  <si>
    <t>МАУ ДО ДЮСШ «Победа» по адресу: г. Томск, ул. Нахимова, 1 - ПИР</t>
  </si>
  <si>
    <t>МАУ «Дом культуры «Маяк» по адресу: г. Томск, ул. Иркутский тракт, 86/1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</si>
  <si>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</si>
  <si>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</si>
  <si>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 16 (гребная база «Сенная курья»), по адресу: г. Томск, ул.Нахимова, 1/г - СМР</t>
  </si>
  <si>
    <t>МАУ ДО ДЮСШ № 16 (гребная база «Сенная курья»), по адресу: г. Томск, ул.Нахимова, 1/г - проверка достоверности</t>
  </si>
  <si>
    <t>МАУ ДО ДЮСШ «Кедр» по адресу: г. Томск, п. Светлый, 46  - СМР</t>
  </si>
  <si>
    <t>МАУ ДО ДЮСШ «Кедр» по адресу: г. Томск, п. Светлый, 46 - проверка достоверности</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</si>
</sst>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000"/>
    <numFmt numFmtId="168" formatCode="0.00000"/>
  </numFmts>
  <fonts count="39">
    <font>
      <sz val="11"/>
      <color indexed="8"/>
      <name val="Calibri"/>
      <family val="2"/>
    </font>
    <font>
      <sz val="12"/>
      <color indexed="8"/>
      <name val="Times New Roman"/>
      <family val="1"/>
    </font>
    <font>
      <sz val="10"/>
      <color indexed="8"/>
      <name val="Times New Roman"/>
      <family val="1"/>
    </font>
    <font>
      <sz val="11"/>
      <color indexed="8"/>
      <name val="Times New Roman"/>
      <family val="1"/>
    </font>
    <font>
      <sz val="9"/>
      <color indexed="8"/>
      <name val="Times New Roman"/>
      <family val="1"/>
    </font>
    <font>
      <b/>
      <sz val="9"/>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b/>
      <sz val="11"/>
      <color indexed="8"/>
      <name val="Calibri"/>
      <family val="2"/>
    </font>
    <font>
      <b/>
      <sz val="10"/>
      <color indexed="8"/>
      <name val="Times New Roman"/>
      <family val="1"/>
    </font>
    <font>
      <i/>
      <sz val="11"/>
      <color indexed="8"/>
      <name val="Times New Roman"/>
      <family val="1"/>
    </font>
    <font>
      <sz val="11"/>
      <name val="Times New Roman"/>
      <family val="1"/>
    </font>
    <font>
      <b/>
      <sz val="9"/>
      <name val="Times New Roman"/>
      <family val="1"/>
    </font>
    <font>
      <b/>
      <sz val="11"/>
      <name val="Times New Roman"/>
      <family val="1"/>
    </font>
    <font>
      <sz val="9"/>
      <name val="Times New Roman"/>
      <family val="1"/>
    </font>
    <font>
      <b/>
      <i/>
      <sz val="9"/>
      <name val="Times New Roman"/>
      <family val="1"/>
    </font>
    <font>
      <sz val="8"/>
      <name val="Calibri"/>
      <family val="2"/>
    </font>
    <font>
      <sz val="10"/>
      <name val="Times New Roman"/>
      <family val="1"/>
    </font>
    <font>
      <sz val="12"/>
      <name val="Times New Roman"/>
      <family val="1"/>
    </font>
    <font>
      <sz val="10"/>
      <name val="Calibri"/>
      <family val="2"/>
    </font>
    <font>
      <sz val="11"/>
      <name val="Calibri"/>
      <family val="2"/>
    </font>
    <font>
      <i/>
      <sz val="9"/>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style="medium"/>
      <top/>
      <bottom style="mediu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medium"/>
      <right/>
      <top style="medium"/>
      <bottom/>
    </border>
    <border>
      <left style="medium"/>
      <right/>
      <top style="medium"/>
      <bottom style="medium"/>
    </border>
    <border>
      <left/>
      <right/>
      <top style="medium"/>
      <bottom style="medium"/>
    </border>
    <border>
      <left/>
      <right/>
      <top style="medium"/>
      <bottom/>
    </border>
    <border>
      <left style="medium"/>
      <right/>
      <top/>
      <bottom style="medium"/>
    </border>
    <border>
      <left style="medium"/>
      <right style="medium"/>
      <top/>
      <bottom/>
    </border>
    <border>
      <left/>
      <right/>
      <top/>
      <bottom style="medium"/>
    </border>
    <border>
      <left style="medium"/>
      <right style="medium"/>
      <top style="medium"/>
      <bottom style="thin"/>
    </border>
    <border>
      <left style="medium"/>
      <right/>
      <top style="medium"/>
      <bottom style="thin"/>
    </border>
    <border>
      <left/>
      <right style="medium"/>
      <top style="medium"/>
      <bottom/>
    </border>
    <border>
      <left style="medium"/>
      <right style="thin"/>
      <top style="thin"/>
      <bottom style="thin"/>
    </border>
    <border>
      <left style="medium"/>
      <right/>
      <top/>
      <bottom/>
    </border>
    <border>
      <left/>
      <right style="medium"/>
      <top/>
      <bottom/>
    </border>
    <border>
      <left style="medium"/>
      <right style="thin"/>
      <top style="medium"/>
      <bottom/>
    </border>
    <border>
      <left style="medium"/>
      <right style="thin"/>
      <top/>
      <bottom style="medium"/>
    </border>
    <border>
      <left style="thin"/>
      <right/>
      <top style="medium"/>
      <bottom style="thin"/>
    </border>
    <border>
      <left/>
      <right style="thin"/>
      <top style="medium"/>
      <bottom style="thin"/>
    </border>
    <border>
      <left/>
      <right style="medium"/>
      <top style="medium"/>
      <bottom style="thin"/>
    </border>
    <border>
      <left style="thin"/>
      <right style="thin"/>
      <top style="medium"/>
      <bottom style="thin"/>
    </border>
    <border>
      <left style="medium"/>
      <right style="thin"/>
      <top style="thin"/>
      <bottom/>
    </border>
    <border>
      <left style="medium"/>
      <right style="thin"/>
      <top/>
      <bottom/>
    </border>
    <border>
      <left style="medium"/>
      <right style="thin"/>
      <top/>
      <bottom style="thin"/>
    </border>
    <border>
      <left style="medium"/>
      <right style="medium"/>
      <top style="thin"/>
      <bottom/>
    </border>
    <border>
      <left style="medium"/>
      <right style="medium"/>
      <top style="thin"/>
      <bottom style="thin"/>
    </border>
    <border>
      <left style="thin"/>
      <right/>
      <top/>
      <bottom/>
    </border>
    <border>
      <left style="medium"/>
      <right style="medium"/>
      <top/>
      <bottom style="thin"/>
    </border>
    <border>
      <left style="thin"/>
      <right style="thin"/>
      <top/>
      <bottom style="thin"/>
    </border>
    <border>
      <left/>
      <right style="thin"/>
      <top style="thin"/>
      <bottom style="thin"/>
    </border>
    <border>
      <left/>
      <right/>
      <top style="thin"/>
      <bottom style="thin"/>
    </border>
    <border>
      <left style="thin"/>
      <right style="thin"/>
      <top/>
      <bottom/>
    </border>
    <border>
      <left style="medium"/>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9" fillId="0" borderId="6" applyNumberFormat="0" applyFill="0" applyAlignment="0" applyProtection="0"/>
    <xf numFmtId="0" fontId="35" fillId="21" borderId="7" applyNumberFormat="0" applyAlignment="0" applyProtection="0"/>
    <xf numFmtId="0" fontId="24" fillId="0" borderId="0" applyNumberFormat="0" applyFill="0" applyBorder="0" applyAlignment="0" applyProtection="0"/>
    <xf numFmtId="0" fontId="30" fillId="22" borderId="0" applyNumberFormat="0" applyBorder="0" applyAlignment="0" applyProtection="0"/>
    <xf numFmtId="0" fontId="29"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653">
    <xf numFmtId="0" fontId="0" fillId="0" borderId="0" xfId="0"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Alignment="1">
      <alignment horizontal="center" vertical="center"/>
    </xf>
    <xf numFmtId="0" fontId="1" fillId="0" borderId="0" xfId="0" applyFont="1" applyAlignment="1">
      <alignment/>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textRotation="90" wrapText="1"/>
    </xf>
    <xf numFmtId="0" fontId="1" fillId="24" borderId="12" xfId="0" applyFont="1" applyFill="1" applyBorder="1" applyAlignment="1">
      <alignment horizontal="center" vertical="center" textRotation="90" wrapText="1"/>
    </xf>
    <xf numFmtId="0" fontId="1" fillId="0" borderId="0" xfId="0" applyFont="1" applyAlignment="1">
      <alignment horizontal="left" vertical="top"/>
    </xf>
    <xf numFmtId="0" fontId="9" fillId="0" borderId="0" xfId="0" applyFont="1" applyAlignment="1">
      <alignment/>
    </xf>
    <xf numFmtId="0" fontId="1" fillId="24" borderId="13" xfId="0" applyFont="1" applyFill="1" applyBorder="1" applyAlignment="1">
      <alignment horizontal="center" vertical="center" textRotation="90"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top" wrapText="1"/>
    </xf>
    <xf numFmtId="0" fontId="1" fillId="0" borderId="15" xfId="0" applyFont="1" applyBorder="1" applyAlignment="1">
      <alignment horizontal="center" vertical="center" wrapText="1"/>
    </xf>
    <xf numFmtId="0" fontId="1" fillId="24" borderId="13"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0" fillId="0" borderId="0" xfId="0" applyFill="1" applyAlignment="1">
      <alignment/>
    </xf>
    <xf numFmtId="0" fontId="14" fillId="24" borderId="0" xfId="0" applyFont="1" applyFill="1" applyAlignment="1">
      <alignment/>
    </xf>
    <xf numFmtId="0" fontId="15" fillId="24" borderId="17" xfId="0" applyFont="1" applyFill="1" applyBorder="1" applyAlignment="1">
      <alignment horizontal="center" vertical="top" wrapText="1"/>
    </xf>
    <xf numFmtId="0" fontId="12" fillId="24" borderId="0" xfId="0" applyFont="1" applyFill="1" applyAlignment="1">
      <alignment/>
    </xf>
    <xf numFmtId="0" fontId="13" fillId="24" borderId="17" xfId="0" applyFont="1" applyFill="1" applyBorder="1" applyAlignment="1">
      <alignment horizontal="center" vertical="top" wrapText="1"/>
    </xf>
    <xf numFmtId="0" fontId="12" fillId="25" borderId="0" xfId="0" applyFont="1" applyFill="1" applyAlignment="1">
      <alignment/>
    </xf>
    <xf numFmtId="0" fontId="13" fillId="24" borderId="0" xfId="0" applyFont="1" applyFill="1" applyAlignment="1">
      <alignment/>
    </xf>
    <xf numFmtId="0" fontId="15" fillId="24" borderId="0" xfId="0" applyFont="1" applyFill="1" applyAlignment="1">
      <alignment/>
    </xf>
    <xf numFmtId="0" fontId="15" fillId="0" borderId="17" xfId="0" applyFont="1" applyFill="1" applyBorder="1" applyAlignment="1">
      <alignment vertical="top" wrapText="1"/>
    </xf>
    <xf numFmtId="0" fontId="15" fillId="0" borderId="17" xfId="0" applyFont="1" applyFill="1" applyBorder="1" applyAlignment="1">
      <alignment horizontal="center" vertical="top" wrapText="1"/>
    </xf>
    <xf numFmtId="0" fontId="15" fillId="0" borderId="17" xfId="0" applyFont="1" applyFill="1" applyBorder="1" applyAlignment="1">
      <alignment horizontal="center" wrapText="1"/>
    </xf>
    <xf numFmtId="166" fontId="15" fillId="0" borderId="17" xfId="0" applyNumberFormat="1" applyFont="1" applyFill="1" applyBorder="1" applyAlignment="1">
      <alignment horizontal="center" wrapText="1"/>
    </xf>
    <xf numFmtId="0" fontId="12" fillId="0" borderId="0" xfId="0" applyFont="1" applyFill="1" applyAlignment="1">
      <alignment/>
    </xf>
    <xf numFmtId="0" fontId="16" fillId="0" borderId="17" xfId="0" applyFont="1" applyFill="1" applyBorder="1" applyAlignment="1">
      <alignment wrapText="1"/>
    </xf>
    <xf numFmtId="0" fontId="13" fillId="0" borderId="17" xfId="0" applyFont="1" applyFill="1" applyBorder="1" applyAlignment="1">
      <alignment horizontal="center" vertical="top" wrapText="1"/>
    </xf>
    <xf numFmtId="0" fontId="13" fillId="0" borderId="17" xfId="0" applyFont="1" applyFill="1" applyBorder="1" applyAlignment="1">
      <alignment horizontal="center" wrapText="1"/>
    </xf>
    <xf numFmtId="166" fontId="13" fillId="0" borderId="17" xfId="0" applyNumberFormat="1" applyFont="1" applyFill="1" applyBorder="1" applyAlignment="1">
      <alignment horizontal="center" wrapText="1"/>
    </xf>
    <xf numFmtId="0" fontId="13" fillId="0" borderId="17" xfId="0" applyFont="1" applyFill="1" applyBorder="1" applyAlignment="1">
      <alignment wrapText="1"/>
    </xf>
    <xf numFmtId="4" fontId="13" fillId="0" borderId="17" xfId="0" applyNumberFormat="1" applyFont="1" applyFill="1" applyBorder="1" applyAlignment="1">
      <alignment horizontal="right" wrapText="1"/>
    </xf>
    <xf numFmtId="0" fontId="12" fillId="0" borderId="17" xfId="0" applyFont="1" applyFill="1" applyBorder="1" applyAlignment="1">
      <alignment/>
    </xf>
    <xf numFmtId="0" fontId="12" fillId="0" borderId="0" xfId="0" applyFont="1" applyFill="1" applyBorder="1" applyAlignment="1">
      <alignment/>
    </xf>
    <xf numFmtId="0" fontId="15" fillId="0" borderId="18" xfId="0" applyFont="1" applyFill="1" applyBorder="1" applyAlignment="1">
      <alignment horizontal="center" wrapText="1"/>
    </xf>
    <xf numFmtId="4" fontId="13" fillId="0" borderId="18" xfId="0" applyNumberFormat="1" applyFont="1" applyFill="1" applyBorder="1" applyAlignment="1">
      <alignment horizontal="right" wrapText="1"/>
    </xf>
    <xf numFmtId="0" fontId="15" fillId="0" borderId="0" xfId="0" applyFont="1" applyFill="1" applyBorder="1" applyAlignment="1">
      <alignment/>
    </xf>
    <xf numFmtId="0" fontId="12" fillId="25" borderId="0" xfId="0" applyFont="1" applyFill="1" applyBorder="1" applyAlignment="1">
      <alignment/>
    </xf>
    <xf numFmtId="0" fontId="15" fillId="24"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xf>
    <xf numFmtId="0" fontId="9"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xf>
    <xf numFmtId="0" fontId="13" fillId="0" borderId="0" xfId="0" applyFont="1" applyFill="1" applyBorder="1" applyAlignment="1">
      <alignment/>
    </xf>
    <xf numFmtId="0" fontId="13" fillId="0" borderId="0" xfId="0" applyFont="1" applyFill="1" applyAlignment="1">
      <alignment/>
    </xf>
    <xf numFmtId="0" fontId="15" fillId="0" borderId="0" xfId="0" applyFont="1" applyFill="1" applyAlignment="1">
      <alignment/>
    </xf>
    <xf numFmtId="0" fontId="1" fillId="24" borderId="13" xfId="0" applyFont="1" applyFill="1" applyBorder="1" applyAlignment="1">
      <alignment horizontal="center" vertical="top" wrapText="1"/>
    </xf>
    <xf numFmtId="4" fontId="13" fillId="0" borderId="19" xfId="0" applyNumberFormat="1" applyFont="1" applyFill="1" applyBorder="1" applyAlignment="1">
      <alignment horizontal="right" wrapText="1"/>
    </xf>
    <xf numFmtId="4" fontId="13" fillId="0" borderId="20" xfId="0" applyNumberFormat="1" applyFont="1" applyFill="1" applyBorder="1" applyAlignment="1">
      <alignment horizontal="right" wrapText="1"/>
    </xf>
    <xf numFmtId="166" fontId="15" fillId="0" borderId="19" xfId="0" applyNumberFormat="1" applyFont="1" applyFill="1" applyBorder="1" applyAlignment="1">
      <alignment horizontal="center" wrapText="1"/>
    </xf>
    <xf numFmtId="166" fontId="13" fillId="0" borderId="19" xfId="0" applyNumberFormat="1" applyFont="1" applyFill="1" applyBorder="1" applyAlignment="1">
      <alignment horizontal="center" wrapText="1"/>
    </xf>
    <xf numFmtId="0" fontId="2" fillId="24" borderId="0" xfId="0" applyFont="1" applyFill="1" applyAlignment="1">
      <alignment/>
    </xf>
    <xf numFmtId="0" fontId="2" fillId="24" borderId="0" xfId="0" applyFont="1" applyFill="1" applyAlignment="1">
      <alignment/>
    </xf>
    <xf numFmtId="0" fontId="15" fillId="0" borderId="17" xfId="0" applyFont="1" applyFill="1" applyBorder="1" applyAlignment="1">
      <alignment/>
    </xf>
    <xf numFmtId="4" fontId="13" fillId="0" borderId="17" xfId="0" applyNumberFormat="1" applyFont="1" applyFill="1" applyBorder="1" applyAlignment="1">
      <alignment horizontal="right"/>
    </xf>
    <xf numFmtId="4" fontId="13" fillId="0" borderId="19" xfId="0" applyNumberFormat="1" applyFont="1" applyFill="1" applyBorder="1" applyAlignment="1">
      <alignment horizontal="right"/>
    </xf>
    <xf numFmtId="0" fontId="15" fillId="0" borderId="17" xfId="0" applyFont="1" applyFill="1" applyBorder="1" applyAlignment="1">
      <alignment horizontal="center" vertical="center"/>
    </xf>
    <xf numFmtId="4" fontId="13" fillId="0" borderId="17" xfId="0" applyNumberFormat="1" applyFont="1" applyFill="1" applyBorder="1" applyAlignment="1">
      <alignment horizontal="right" vertical="center"/>
    </xf>
    <xf numFmtId="4" fontId="13" fillId="0" borderId="19" xfId="0" applyNumberFormat="1" applyFont="1" applyFill="1" applyBorder="1" applyAlignment="1">
      <alignment horizontal="right" vertical="center"/>
    </xf>
    <xf numFmtId="166" fontId="13" fillId="0" borderId="17" xfId="0" applyNumberFormat="1" applyFont="1" applyFill="1" applyBorder="1" applyAlignment="1">
      <alignment horizontal="center"/>
    </xf>
    <xf numFmtId="166" fontId="13" fillId="0" borderId="19" xfId="0" applyNumberFormat="1" applyFont="1" applyFill="1" applyBorder="1" applyAlignment="1">
      <alignment horizontal="center"/>
    </xf>
    <xf numFmtId="0" fontId="14" fillId="0" borderId="18" xfId="0" applyFont="1" applyFill="1" applyBorder="1" applyAlignment="1">
      <alignment/>
    </xf>
    <xf numFmtId="166" fontId="13" fillId="0" borderId="18" xfId="0" applyNumberFormat="1" applyFont="1" applyFill="1" applyBorder="1" applyAlignment="1">
      <alignment horizontal="center"/>
    </xf>
    <xf numFmtId="166" fontId="13" fillId="0" borderId="20" xfId="0" applyNumberFormat="1" applyFont="1" applyFill="1" applyBorder="1" applyAlignment="1">
      <alignment horizontal="center"/>
    </xf>
    <xf numFmtId="0" fontId="15" fillId="0" borderId="18" xfId="0" applyFont="1" applyFill="1" applyBorder="1" applyAlignment="1">
      <alignment horizontal="center" vertical="center"/>
    </xf>
    <xf numFmtId="0" fontId="12" fillId="0" borderId="13" xfId="0" applyFont="1" applyFill="1" applyBorder="1" applyAlignment="1">
      <alignment horizontal="center" vertical="center" wrapText="1"/>
    </xf>
    <xf numFmtId="166" fontId="13" fillId="0" borderId="17" xfId="0" applyNumberFormat="1" applyFont="1" applyFill="1" applyBorder="1" applyAlignment="1">
      <alignment horizontal="right" wrapText="1"/>
    </xf>
    <xf numFmtId="166" fontId="13" fillId="0" borderId="18" xfId="0" applyNumberFormat="1" applyFont="1" applyFill="1" applyBorder="1" applyAlignment="1">
      <alignment horizontal="right" wrapText="1"/>
    </xf>
    <xf numFmtId="164" fontId="1" fillId="24" borderId="21" xfId="0" applyNumberFormat="1" applyFont="1" applyFill="1" applyBorder="1" applyAlignment="1">
      <alignment horizontal="right" vertical="center" wrapText="1"/>
    </xf>
    <xf numFmtId="164" fontId="1" fillId="24" borderId="15" xfId="0" applyNumberFormat="1" applyFont="1" applyFill="1" applyBorder="1" applyAlignment="1">
      <alignment horizontal="right" vertical="center" wrapText="1"/>
    </xf>
    <xf numFmtId="164" fontId="1" fillId="0" borderId="22" xfId="0" applyNumberFormat="1" applyFont="1" applyBorder="1" applyAlignment="1">
      <alignment/>
    </xf>
    <xf numFmtId="164" fontId="1" fillId="24" borderId="23" xfId="0" applyNumberFormat="1" applyFont="1" applyFill="1" applyBorder="1" applyAlignment="1">
      <alignment vertical="center" wrapText="1"/>
    </xf>
    <xf numFmtId="164" fontId="1" fillId="24" borderId="14" xfId="0" applyNumberFormat="1" applyFont="1" applyFill="1" applyBorder="1" applyAlignment="1">
      <alignment vertical="center" wrapText="1"/>
    </xf>
    <xf numFmtId="164" fontId="1" fillId="0" borderId="14" xfId="0" applyNumberFormat="1" applyFont="1" applyBorder="1" applyAlignment="1">
      <alignment vertical="center" wrapText="1"/>
    </xf>
    <xf numFmtId="164" fontId="1" fillId="24" borderId="22" xfId="0" applyNumberFormat="1" applyFont="1" applyFill="1" applyBorder="1" applyAlignment="1">
      <alignment horizontal="right" vertical="center" wrapText="1"/>
    </xf>
    <xf numFmtId="164" fontId="1" fillId="24" borderId="13" xfId="0" applyNumberFormat="1" applyFont="1" applyFill="1" applyBorder="1" applyAlignment="1">
      <alignment horizontal="right" vertical="center" wrapText="1"/>
    </xf>
    <xf numFmtId="164" fontId="1" fillId="0" borderId="21" xfId="0" applyNumberFormat="1" applyFont="1" applyBorder="1" applyAlignment="1">
      <alignment/>
    </xf>
    <xf numFmtId="164" fontId="1" fillId="24" borderId="24" xfId="0" applyNumberFormat="1" applyFont="1" applyFill="1" applyBorder="1" applyAlignment="1">
      <alignment vertical="center" wrapText="1"/>
    </xf>
    <xf numFmtId="164" fontId="7" fillId="24" borderId="16" xfId="0" applyNumberFormat="1" applyFont="1" applyFill="1" applyBorder="1" applyAlignment="1">
      <alignment horizontal="right" vertical="center" wrapText="1"/>
    </xf>
    <xf numFmtId="164" fontId="7" fillId="24" borderId="25" xfId="0" applyNumberFormat="1" applyFont="1" applyFill="1" applyBorder="1" applyAlignment="1">
      <alignment horizontal="right" vertical="center" wrapText="1"/>
    </xf>
    <xf numFmtId="164" fontId="7" fillId="24" borderId="23" xfId="0" applyNumberFormat="1" applyFont="1" applyFill="1" applyBorder="1" applyAlignment="1">
      <alignment vertical="center" wrapText="1"/>
    </xf>
    <xf numFmtId="164" fontId="7" fillId="24" borderId="14" xfId="0" applyNumberFormat="1" applyFont="1" applyFill="1" applyBorder="1" applyAlignment="1">
      <alignment vertical="center" wrapText="1"/>
    </xf>
    <xf numFmtId="164" fontId="7" fillId="0" borderId="14" xfId="0" applyNumberFormat="1" applyFont="1" applyBorder="1" applyAlignment="1">
      <alignment vertical="center" wrapText="1"/>
    </xf>
    <xf numFmtId="0" fontId="20" fillId="0" borderId="0" xfId="0" applyFont="1" applyFill="1" applyAlignment="1">
      <alignment/>
    </xf>
    <xf numFmtId="0" fontId="18" fillId="0" borderId="0" xfId="0" applyFont="1" applyFill="1" applyAlignment="1">
      <alignment/>
    </xf>
    <xf numFmtId="0" fontId="18" fillId="0" borderId="0" xfId="0" applyFont="1" applyFill="1" applyAlignment="1">
      <alignment vertical="center"/>
    </xf>
    <xf numFmtId="0" fontId="15" fillId="0" borderId="13" xfId="0" applyFont="1" applyFill="1" applyBorder="1" applyAlignment="1">
      <alignment horizontal="left" vertical="top" wrapText="1"/>
    </xf>
    <xf numFmtId="0" fontId="13" fillId="0" borderId="13" xfId="0" applyFont="1" applyFill="1" applyBorder="1" applyAlignment="1">
      <alignment horizontal="left" vertical="top" wrapText="1"/>
    </xf>
    <xf numFmtId="2" fontId="12" fillId="0" borderId="10" xfId="0"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2" fontId="12" fillId="0" borderId="14" xfId="0" applyNumberFormat="1" applyFont="1" applyFill="1" applyBorder="1" applyAlignment="1">
      <alignment horizontal="center" vertical="center" wrapText="1"/>
    </xf>
    <xf numFmtId="0" fontId="12" fillId="0" borderId="16" xfId="0" applyFont="1" applyFill="1" applyBorder="1" applyAlignment="1">
      <alignment horizontal="justify" vertical="center" wrapText="1"/>
    </xf>
    <xf numFmtId="2" fontId="12" fillId="0" borderId="16" xfId="0" applyNumberFormat="1"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167" fontId="12" fillId="0" borderId="10" xfId="0" applyNumberFormat="1" applyFont="1" applyFill="1" applyBorder="1" applyAlignment="1">
      <alignment horizontal="center" vertical="center" wrapText="1"/>
    </xf>
    <xf numFmtId="0" fontId="21" fillId="0" borderId="0" xfId="0" applyFont="1" applyFill="1" applyAlignment="1">
      <alignment/>
    </xf>
    <xf numFmtId="2" fontId="21" fillId="0" borderId="0" xfId="0" applyNumberFormat="1" applyFont="1" applyFill="1" applyAlignment="1">
      <alignment/>
    </xf>
    <xf numFmtId="4" fontId="12" fillId="0" borderId="10" xfId="0" applyNumberFormat="1" applyFont="1" applyFill="1" applyBorder="1" applyAlignment="1">
      <alignment horizontal="center" vertical="center" wrapText="1"/>
    </xf>
    <xf numFmtId="0" fontId="15" fillId="0" borderId="17" xfId="0" applyFont="1" applyFill="1" applyBorder="1" applyAlignment="1">
      <alignment wrapText="1"/>
    </xf>
    <xf numFmtId="0" fontId="16" fillId="0" borderId="18" xfId="0" applyFont="1" applyFill="1" applyBorder="1" applyAlignment="1">
      <alignment wrapText="1"/>
    </xf>
    <xf numFmtId="164" fontId="15" fillId="0" borderId="17" xfId="0" applyNumberFormat="1" applyFont="1" applyFill="1" applyBorder="1" applyAlignment="1">
      <alignment horizontal="right" wrapText="1"/>
    </xf>
    <xf numFmtId="164" fontId="13" fillId="0" borderId="17" xfId="0" applyNumberFormat="1" applyFont="1" applyFill="1" applyBorder="1" applyAlignment="1">
      <alignment horizontal="right" wrapText="1"/>
    </xf>
    <xf numFmtId="164" fontId="13" fillId="0" borderId="17" xfId="0" applyNumberFormat="1" applyFont="1" applyFill="1" applyBorder="1" applyAlignment="1">
      <alignment horizontal="right" vertical="center"/>
    </xf>
    <xf numFmtId="164" fontId="15" fillId="0" borderId="17" xfId="0" applyNumberFormat="1" applyFont="1" applyFill="1" applyBorder="1" applyAlignment="1">
      <alignment horizontal="right" vertical="center" wrapText="1"/>
    </xf>
    <xf numFmtId="164" fontId="15" fillId="0" borderId="17"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164" fontId="15" fillId="0" borderId="17" xfId="0" applyNumberFormat="1" applyFont="1" applyFill="1" applyBorder="1" applyAlignment="1">
      <alignment vertical="center" wrapText="1"/>
    </xf>
    <xf numFmtId="0" fontId="15" fillId="0" borderId="17" xfId="0" applyFont="1" applyFill="1" applyBorder="1" applyAlignment="1">
      <alignment vertical="center" wrapText="1"/>
    </xf>
    <xf numFmtId="0" fontId="13" fillId="0" borderId="17" xfId="0" applyFont="1" applyFill="1" applyBorder="1" applyAlignment="1">
      <alignment vertical="center" wrapText="1"/>
    </xf>
    <xf numFmtId="0" fontId="15" fillId="0" borderId="17" xfId="0" applyFont="1" applyFill="1" applyBorder="1" applyAlignment="1">
      <alignment horizontal="justify" vertical="center" wrapText="1"/>
    </xf>
    <xf numFmtId="0" fontId="16" fillId="0" borderId="17" xfId="0" applyFont="1" applyFill="1" applyBorder="1" applyAlignment="1">
      <alignment vertical="center" wrapText="1"/>
    </xf>
    <xf numFmtId="0" fontId="13" fillId="0" borderId="17" xfId="0" applyFont="1" applyFill="1" applyBorder="1" applyAlignment="1">
      <alignment horizontal="center" vertical="center" wrapText="1"/>
    </xf>
    <xf numFmtId="0" fontId="15" fillId="0" borderId="2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1" xfId="0" applyFont="1" applyBorder="1" applyAlignment="1">
      <alignment horizontal="center" vertical="top" wrapText="1"/>
    </xf>
    <xf numFmtId="0" fontId="15" fillId="0" borderId="10" xfId="0" applyFont="1" applyBorder="1" applyAlignment="1">
      <alignment horizontal="center" vertical="top" wrapText="1"/>
    </xf>
    <xf numFmtId="0" fontId="15" fillId="0" borderId="22" xfId="0" applyFont="1" applyBorder="1" applyAlignment="1">
      <alignment horizontal="center" vertical="top" wrapText="1"/>
    </xf>
    <xf numFmtId="0" fontId="15" fillId="0" borderId="13" xfId="0" applyFont="1" applyBorder="1" applyAlignment="1">
      <alignment horizontal="center" vertical="top" wrapText="1"/>
    </xf>
    <xf numFmtId="0" fontId="15" fillId="0" borderId="27" xfId="0" applyFont="1" applyBorder="1" applyAlignment="1">
      <alignment horizontal="center" vertical="top" wrapText="1"/>
    </xf>
    <xf numFmtId="0" fontId="15" fillId="0" borderId="1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7" xfId="0" applyFont="1" applyBorder="1" applyAlignment="1">
      <alignment horizontal="center" vertical="center" wrapText="1"/>
    </xf>
    <xf numFmtId="16" fontId="13" fillId="0" borderId="16" xfId="0" applyNumberFormat="1" applyFont="1" applyBorder="1" applyAlignment="1">
      <alignment horizontal="center" vertical="top" wrapText="1"/>
    </xf>
    <xf numFmtId="164" fontId="13" fillId="0" borderId="16" xfId="0" applyNumberFormat="1" applyFont="1" applyBorder="1" applyAlignment="1">
      <alignment horizontal="center" vertical="top" wrapText="1"/>
    </xf>
    <xf numFmtId="0" fontId="13" fillId="0" borderId="13" xfId="0" applyFont="1" applyBorder="1" applyAlignment="1">
      <alignment horizontal="center" wrapText="1"/>
    </xf>
    <xf numFmtId="164" fontId="13" fillId="0" borderId="13" xfId="0" applyNumberFormat="1" applyFont="1" applyBorder="1" applyAlignment="1">
      <alignment horizontal="right" vertical="center" wrapText="1"/>
    </xf>
    <xf numFmtId="2" fontId="15" fillId="0" borderId="13" xfId="0" applyNumberFormat="1" applyFont="1" applyBorder="1" applyAlignment="1">
      <alignment vertical="top" wrapText="1"/>
    </xf>
    <xf numFmtId="2" fontId="15" fillId="0" borderId="14" xfId="0" applyNumberFormat="1" applyFont="1" applyBorder="1" applyAlignment="1">
      <alignment vertical="top" wrapText="1"/>
    </xf>
    <xf numFmtId="2" fontId="13" fillId="0" borderId="14" xfId="0" applyNumberFormat="1" applyFont="1" applyBorder="1" applyAlignment="1">
      <alignment vertical="top" wrapText="1"/>
    </xf>
    <xf numFmtId="0" fontId="15" fillId="0" borderId="10" xfId="0" applyFont="1" applyBorder="1" applyAlignment="1">
      <alignment horizontal="center" wrapText="1"/>
    </xf>
    <xf numFmtId="164" fontId="15" fillId="0" borderId="16" xfId="0" applyNumberFormat="1" applyFont="1" applyBorder="1" applyAlignment="1">
      <alignment horizontal="right" vertical="center" wrapText="1"/>
    </xf>
    <xf numFmtId="2" fontId="15" fillId="0" borderId="16" xfId="0" applyNumberFormat="1" applyFont="1" applyBorder="1" applyAlignment="1">
      <alignment vertical="top" wrapText="1"/>
    </xf>
    <xf numFmtId="2" fontId="15" fillId="0" borderId="10" xfId="0" applyNumberFormat="1" applyFont="1" applyBorder="1" applyAlignment="1">
      <alignment vertical="top" wrapText="1"/>
    </xf>
    <xf numFmtId="164" fontId="15" fillId="0" borderId="10" xfId="0" applyNumberFormat="1" applyFont="1" applyBorder="1" applyAlignment="1">
      <alignment horizontal="right" vertical="center" wrapText="1"/>
    </xf>
    <xf numFmtId="164" fontId="15" fillId="0" borderId="16" xfId="0" applyNumberFormat="1" applyFont="1" applyBorder="1" applyAlignment="1">
      <alignment horizontal="right" vertical="top" wrapText="1"/>
    </xf>
    <xf numFmtId="164" fontId="15" fillId="0" borderId="10" xfId="0" applyNumberFormat="1" applyFont="1" applyBorder="1" applyAlignment="1">
      <alignment horizontal="right" vertical="top" wrapText="1"/>
    </xf>
    <xf numFmtId="0" fontId="16" fillId="0" borderId="10" xfId="0" applyFont="1" applyBorder="1" applyAlignment="1">
      <alignment horizontal="center" wrapText="1"/>
    </xf>
    <xf numFmtId="164" fontId="16" fillId="0" borderId="13" xfId="0" applyNumberFormat="1" applyFont="1" applyBorder="1" applyAlignment="1">
      <alignment horizontal="right" vertical="center" wrapText="1"/>
    </xf>
    <xf numFmtId="2" fontId="13" fillId="0" borderId="10" xfId="0" applyNumberFormat="1" applyFont="1" applyBorder="1" applyAlignment="1">
      <alignment vertical="top" wrapText="1"/>
    </xf>
    <xf numFmtId="0" fontId="22" fillId="0" borderId="10" xfId="0" applyFont="1" applyBorder="1" applyAlignment="1">
      <alignment horizontal="center" wrapText="1"/>
    </xf>
    <xf numFmtId="164" fontId="22" fillId="0" borderId="16" xfId="0" applyNumberFormat="1" applyFont="1" applyBorder="1" applyAlignment="1">
      <alignment horizontal="right" vertical="center" wrapText="1"/>
    </xf>
    <xf numFmtId="164" fontId="22" fillId="0" borderId="10" xfId="0" applyNumberFormat="1" applyFont="1" applyBorder="1" applyAlignment="1">
      <alignment horizontal="right" vertical="center" wrapText="1"/>
    </xf>
    <xf numFmtId="164" fontId="22" fillId="24" borderId="16" xfId="0" applyNumberFormat="1" applyFont="1" applyFill="1" applyBorder="1" applyAlignment="1">
      <alignment horizontal="right" vertical="center" wrapText="1"/>
    </xf>
    <xf numFmtId="0" fontId="13" fillId="0" borderId="10" xfId="0" applyFont="1" applyBorder="1" applyAlignment="1">
      <alignment horizontal="center" wrapText="1"/>
    </xf>
    <xf numFmtId="164" fontId="13" fillId="0" borderId="14" xfId="0" applyNumberFormat="1" applyFont="1" applyBorder="1" applyAlignment="1">
      <alignment horizontal="right" vertical="center" wrapText="1"/>
    </xf>
    <xf numFmtId="164" fontId="15" fillId="24" borderId="16" xfId="0" applyNumberFormat="1" applyFont="1" applyFill="1" applyBorder="1" applyAlignment="1">
      <alignment horizontal="right" vertical="center" wrapText="1"/>
    </xf>
    <xf numFmtId="164" fontId="15" fillId="24" borderId="16" xfId="0" applyNumberFormat="1" applyFont="1" applyFill="1" applyBorder="1" applyAlignment="1">
      <alignment horizontal="right" vertical="top" wrapText="1"/>
    </xf>
    <xf numFmtId="164" fontId="16" fillId="0" borderId="14" xfId="0" applyNumberFormat="1" applyFont="1" applyBorder="1" applyAlignment="1">
      <alignment horizontal="right" vertical="center" wrapText="1"/>
    </xf>
    <xf numFmtId="0" fontId="15" fillId="0" borderId="26" xfId="0" applyFont="1" applyBorder="1" applyAlignment="1">
      <alignment horizontal="center" vertical="top" wrapText="1"/>
    </xf>
    <xf numFmtId="0" fontId="15" fillId="0" borderId="28" xfId="0" applyFont="1" applyBorder="1" applyAlignment="1">
      <alignment horizontal="left" vertical="top" wrapText="1"/>
    </xf>
    <xf numFmtId="2" fontId="22" fillId="24" borderId="16" xfId="0" applyNumberFormat="1" applyFont="1" applyFill="1" applyBorder="1" applyAlignment="1">
      <alignment horizontal="right" vertical="top" wrapText="1"/>
    </xf>
    <xf numFmtId="2" fontId="22" fillId="24" borderId="10" xfId="0" applyNumberFormat="1" applyFont="1" applyFill="1" applyBorder="1" applyAlignment="1">
      <alignment horizontal="right" vertical="top" wrapText="1"/>
    </xf>
    <xf numFmtId="0" fontId="15" fillId="0" borderId="16" xfId="0" applyFont="1" applyBorder="1" applyAlignment="1">
      <alignment horizontal="center" vertical="top" wrapText="1"/>
    </xf>
    <xf numFmtId="2" fontId="15" fillId="0" borderId="27" xfId="0" applyNumberFormat="1" applyFont="1" applyBorder="1" applyAlignment="1">
      <alignment vertical="top" wrapText="1"/>
    </xf>
    <xf numFmtId="0" fontId="15" fillId="0" borderId="17" xfId="0" applyFont="1" applyFill="1" applyBorder="1" applyAlignment="1">
      <alignment horizontal="left" wrapText="1"/>
    </xf>
    <xf numFmtId="0" fontId="15" fillId="0" borderId="15" xfId="0" applyFont="1" applyBorder="1" applyAlignment="1">
      <alignment horizontal="center" vertical="top" wrapText="1"/>
    </xf>
    <xf numFmtId="164" fontId="22" fillId="24" borderId="10" xfId="0" applyNumberFormat="1" applyFont="1" applyFill="1" applyBorder="1" applyAlignment="1">
      <alignment horizontal="right" vertical="center" wrapText="1"/>
    </xf>
    <xf numFmtId="0" fontId="13" fillId="0" borderId="29" xfId="0" applyFont="1" applyBorder="1" applyAlignment="1">
      <alignment horizontal="center" vertical="top" wrapText="1"/>
    </xf>
    <xf numFmtId="2" fontId="13" fillId="0" borderId="13" xfId="0" applyNumberFormat="1" applyFont="1" applyBorder="1" applyAlignment="1">
      <alignment horizontal="right" vertical="center" wrapText="1"/>
    </xf>
    <xf numFmtId="0" fontId="13" fillId="0" borderId="10" xfId="0" applyFont="1" applyBorder="1" applyAlignment="1">
      <alignment horizontal="center" vertical="center" wrapText="1"/>
    </xf>
    <xf numFmtId="0" fontId="13" fillId="0" borderId="26" xfId="0" applyFont="1" applyFill="1" applyBorder="1" applyAlignment="1">
      <alignment horizontal="left" vertical="top" wrapText="1"/>
    </xf>
    <xf numFmtId="2" fontId="12" fillId="0" borderId="23" xfId="0" applyNumberFormat="1" applyFont="1" applyFill="1" applyBorder="1" applyAlignment="1">
      <alignment horizontal="center" vertical="center" wrapText="1"/>
    </xf>
    <xf numFmtId="164" fontId="13" fillId="24" borderId="16" xfId="0" applyNumberFormat="1" applyFont="1" applyFill="1" applyBorder="1" applyAlignment="1">
      <alignment horizontal="right" vertical="center" wrapText="1"/>
    </xf>
    <xf numFmtId="164" fontId="13" fillId="0" borderId="17" xfId="0" applyNumberFormat="1" applyFont="1" applyFill="1" applyBorder="1" applyAlignment="1">
      <alignment horizontal="right" vertical="center" wrapText="1"/>
    </xf>
    <xf numFmtId="0" fontId="13" fillId="0" borderId="18" xfId="0" applyFont="1" applyFill="1" applyBorder="1" applyAlignment="1">
      <alignment horizontal="center" vertical="top" wrapText="1"/>
    </xf>
    <xf numFmtId="164" fontId="13" fillId="0" borderId="18" xfId="0" applyNumberFormat="1" applyFont="1" applyFill="1" applyBorder="1" applyAlignment="1">
      <alignment horizontal="right" wrapText="1"/>
    </xf>
    <xf numFmtId="0" fontId="15" fillId="0" borderId="18" xfId="0" applyFont="1" applyFill="1" applyBorder="1" applyAlignment="1">
      <alignment horizontal="center" vertical="top" wrapText="1"/>
    </xf>
    <xf numFmtId="4" fontId="15" fillId="0" borderId="18" xfId="0" applyNumberFormat="1" applyFont="1" applyFill="1" applyBorder="1" applyAlignment="1">
      <alignment horizontal="right" wrapText="1"/>
    </xf>
    <xf numFmtId="4" fontId="15" fillId="0" borderId="20" xfId="0" applyNumberFormat="1" applyFont="1" applyFill="1" applyBorder="1" applyAlignment="1">
      <alignment horizontal="right" wrapText="1"/>
    </xf>
    <xf numFmtId="0" fontId="12" fillId="0" borderId="22" xfId="0" applyFont="1" applyFill="1" applyBorder="1" applyAlignment="1">
      <alignment horizontal="center" vertical="center" wrapText="1"/>
    </xf>
    <xf numFmtId="0" fontId="19" fillId="0" borderId="0" xfId="0" applyFont="1" applyAlignment="1">
      <alignment horizontal="center"/>
    </xf>
    <xf numFmtId="0" fontId="2" fillId="0" borderId="0" xfId="0" applyFont="1" applyAlignment="1">
      <alignment horizontal="left"/>
    </xf>
    <xf numFmtId="0" fontId="12" fillId="0" borderId="2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5" fillId="0" borderId="16" xfId="0" applyFont="1" applyBorder="1" applyAlignment="1">
      <alignment horizontal="center" vertical="center" wrapText="1"/>
    </xf>
    <xf numFmtId="0" fontId="1" fillId="24" borderId="21" xfId="0" applyFont="1" applyFill="1" applyBorder="1" applyAlignment="1">
      <alignment vertical="top" wrapText="1"/>
    </xf>
    <xf numFmtId="0" fontId="1" fillId="24" borderId="24" xfId="0" applyFont="1" applyFill="1" applyBorder="1" applyAlignment="1">
      <alignment vertical="top" wrapText="1"/>
    </xf>
    <xf numFmtId="0" fontId="1" fillId="24" borderId="30" xfId="0" applyFont="1" applyFill="1" applyBorder="1" applyAlignment="1">
      <alignment vertical="top" wrapText="1"/>
    </xf>
    <xf numFmtId="0" fontId="1" fillId="24" borderId="25" xfId="0" applyFont="1" applyFill="1" applyBorder="1" applyAlignment="1">
      <alignment vertical="top" wrapText="1"/>
    </xf>
    <xf numFmtId="0" fontId="1" fillId="24" borderId="27" xfId="0" applyFont="1" applyFill="1" applyBorder="1" applyAlignment="1">
      <alignment vertical="top" wrapText="1"/>
    </xf>
    <xf numFmtId="0" fontId="1" fillId="24" borderId="10" xfId="0" applyFont="1" applyFill="1" applyBorder="1" applyAlignment="1">
      <alignment vertical="top" wrapText="1"/>
    </xf>
    <xf numFmtId="4" fontId="12" fillId="0" borderId="0" xfId="0" applyNumberFormat="1" applyFont="1" applyFill="1" applyBorder="1" applyAlignment="1">
      <alignment horizontal="left"/>
    </xf>
    <xf numFmtId="0" fontId="12" fillId="0" borderId="0" xfId="0" applyFont="1" applyFill="1" applyBorder="1" applyAlignment="1">
      <alignment horizontal="left"/>
    </xf>
    <xf numFmtId="4" fontId="12" fillId="0" borderId="0" xfId="0" applyNumberFormat="1" applyFont="1" applyFill="1" applyBorder="1" applyAlignment="1">
      <alignment/>
    </xf>
    <xf numFmtId="4" fontId="15" fillId="0" borderId="0" xfId="0" applyNumberFormat="1" applyFont="1" applyFill="1" applyBorder="1" applyAlignment="1">
      <alignment/>
    </xf>
    <xf numFmtId="4" fontId="15" fillId="0" borderId="17" xfId="0" applyNumberFormat="1" applyFont="1" applyFill="1" applyBorder="1" applyAlignment="1">
      <alignment horizontal="right" wrapText="1"/>
    </xf>
    <xf numFmtId="0" fontId="13" fillId="0" borderId="31" xfId="0" applyFont="1" applyFill="1" applyBorder="1" applyAlignment="1">
      <alignment horizontal="center"/>
    </xf>
    <xf numFmtId="0" fontId="15" fillId="0" borderId="31" xfId="0" applyFont="1" applyFill="1" applyBorder="1" applyAlignment="1">
      <alignment horizontal="center"/>
    </xf>
    <xf numFmtId="0" fontId="13" fillId="0" borderId="31" xfId="0" applyFont="1" applyFill="1" applyBorder="1" applyAlignment="1">
      <alignment horizontal="center" vertical="top" wrapText="1"/>
    </xf>
    <xf numFmtId="0" fontId="15" fillId="0" borderId="31" xfId="0" applyFont="1" applyFill="1" applyBorder="1" applyAlignment="1">
      <alignment horizontal="center" vertical="top" wrapText="1"/>
    </xf>
    <xf numFmtId="4" fontId="15" fillId="0" borderId="19" xfId="0" applyNumberFormat="1" applyFont="1" applyFill="1" applyBorder="1" applyAlignment="1">
      <alignment horizontal="right" wrapText="1"/>
    </xf>
    <xf numFmtId="0" fontId="13" fillId="0" borderId="31" xfId="0" applyFont="1" applyFill="1" applyBorder="1" applyAlignment="1">
      <alignment horizontal="center" vertical="center"/>
    </xf>
    <xf numFmtId="0" fontId="13" fillId="0" borderId="18" xfId="0" applyFont="1" applyFill="1" applyBorder="1" applyAlignment="1">
      <alignment horizontal="center"/>
    </xf>
    <xf numFmtId="0" fontId="13" fillId="25" borderId="18" xfId="0" applyFont="1" applyFill="1" applyBorder="1" applyAlignment="1">
      <alignment horizontal="center" vertical="top" wrapText="1"/>
    </xf>
    <xf numFmtId="0" fontId="0" fillId="0" borderId="0" xfId="0" applyAlignment="1">
      <alignment horizontal="center"/>
    </xf>
    <xf numFmtId="0" fontId="15" fillId="0" borderId="18" xfId="0" applyFont="1" applyFill="1" applyBorder="1" applyAlignment="1">
      <alignment horizontal="center"/>
    </xf>
    <xf numFmtId="0" fontId="3" fillId="24" borderId="14"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5" xfId="0" applyFont="1" applyFill="1" applyBorder="1" applyAlignment="1">
      <alignment vertical="top" wrapText="1"/>
    </xf>
    <xf numFmtId="0" fontId="2" fillId="24" borderId="13" xfId="0" applyFont="1" applyFill="1" applyBorder="1" applyAlignment="1">
      <alignment horizontal="center" vertical="center" wrapText="1"/>
    </xf>
    <xf numFmtId="0" fontId="2" fillId="24" borderId="13" xfId="0" applyFont="1" applyFill="1" applyBorder="1" applyAlignment="1">
      <alignment vertical="top" wrapText="1"/>
    </xf>
    <xf numFmtId="0" fontId="12" fillId="24" borderId="22" xfId="0" applyFont="1" applyFill="1" applyBorder="1" applyAlignment="1">
      <alignment horizontal="center" vertical="center" wrapText="1"/>
    </xf>
    <xf numFmtId="0" fontId="12" fillId="24" borderId="13" xfId="0" applyFont="1" applyFill="1" applyBorder="1" applyAlignment="1">
      <alignment horizontal="center" vertical="center" wrapText="1"/>
    </xf>
    <xf numFmtId="0" fontId="12" fillId="24" borderId="13" xfId="0" applyFont="1" applyFill="1" applyBorder="1" applyAlignment="1">
      <alignment horizontal="justify" vertical="center" wrapText="1"/>
    </xf>
    <xf numFmtId="0" fontId="12" fillId="24" borderId="14" xfId="0" applyFont="1" applyFill="1" applyBorder="1" applyAlignment="1">
      <alignment vertical="center" wrapText="1"/>
    </xf>
    <xf numFmtId="0" fontId="12" fillId="24" borderId="14" xfId="0" applyFont="1" applyFill="1" applyBorder="1" applyAlignment="1">
      <alignment horizontal="center" vertical="center" wrapText="1"/>
    </xf>
    <xf numFmtId="0" fontId="2" fillId="24" borderId="0" xfId="0" applyFont="1" applyFill="1" applyAlignment="1">
      <alignment horizontal="center" vertical="center"/>
    </xf>
    <xf numFmtId="0" fontId="2" fillId="24" borderId="10" xfId="0" applyFont="1" applyFill="1" applyBorder="1" applyAlignment="1">
      <alignment horizontal="left" vertical="center" textRotation="90" wrapText="1"/>
    </xf>
    <xf numFmtId="0" fontId="2" fillId="24" borderId="16" xfId="0" applyFont="1" applyFill="1" applyBorder="1" applyAlignment="1">
      <alignment horizontal="center" vertical="center" wrapText="1"/>
    </xf>
    <xf numFmtId="0" fontId="2" fillId="24" borderId="10" xfId="0" applyFont="1" applyFill="1" applyBorder="1" applyAlignment="1">
      <alignment horizontal="center" vertical="top" wrapText="1"/>
    </xf>
    <xf numFmtId="0" fontId="3" fillId="24" borderId="15" xfId="0" applyFont="1" applyFill="1" applyBorder="1" applyAlignment="1">
      <alignment horizontal="left" vertical="top" wrapText="1"/>
    </xf>
    <xf numFmtId="0" fontId="3" fillId="24" borderId="13" xfId="0" applyFont="1" applyFill="1" applyBorder="1" applyAlignment="1">
      <alignment horizontal="justify" vertical="center" wrapText="1"/>
    </xf>
    <xf numFmtId="0" fontId="3" fillId="24" borderId="15" xfId="0" applyFont="1" applyFill="1" applyBorder="1" applyAlignment="1">
      <alignment vertical="top" wrapText="1"/>
    </xf>
    <xf numFmtId="0" fontId="12" fillId="24" borderId="20" xfId="0" applyFont="1" applyFill="1" applyBorder="1" applyAlignment="1">
      <alignment horizontal="center" vertical="center" wrapText="1"/>
    </xf>
    <xf numFmtId="0" fontId="11" fillId="24" borderId="13" xfId="0" applyFont="1" applyFill="1" applyBorder="1" applyAlignment="1">
      <alignment horizontal="justify" vertical="center" wrapText="1"/>
    </xf>
    <xf numFmtId="0" fontId="11" fillId="24" borderId="26" xfId="0" applyFont="1" applyFill="1" applyBorder="1" applyAlignment="1">
      <alignment horizontal="justify" vertical="center" wrapText="1"/>
    </xf>
    <xf numFmtId="0" fontId="3" fillId="24" borderId="14" xfId="0" applyFont="1" applyFill="1" applyBorder="1" applyAlignment="1">
      <alignment vertical="top" wrapText="1"/>
    </xf>
    <xf numFmtId="0" fontId="2" fillId="24" borderId="14" xfId="0" applyFont="1" applyFill="1" applyBorder="1" applyAlignment="1">
      <alignment vertical="top" wrapText="1"/>
    </xf>
    <xf numFmtId="0" fontId="3" fillId="24" borderId="16" xfId="0" applyFont="1" applyFill="1" applyBorder="1" applyAlignment="1">
      <alignment horizontal="justify" vertical="center" wrapText="1"/>
    </xf>
    <xf numFmtId="0" fontId="3" fillId="24" borderId="14" xfId="0" applyFont="1" applyFill="1" applyBorder="1" applyAlignment="1">
      <alignment horizontal="justify" vertical="center" wrapText="1"/>
    </xf>
    <xf numFmtId="0" fontId="3" fillId="24" borderId="15" xfId="0" applyFont="1" applyFill="1" applyBorder="1" applyAlignment="1">
      <alignment horizontal="justify" vertical="center" wrapText="1"/>
    </xf>
    <xf numFmtId="0" fontId="3" fillId="24" borderId="30" xfId="0" applyFont="1" applyFill="1" applyBorder="1" applyAlignment="1">
      <alignment horizontal="justify" vertical="center" wrapText="1"/>
    </xf>
    <xf numFmtId="0" fontId="2" fillId="24" borderId="0" xfId="0" applyFont="1" applyFill="1" applyBorder="1" applyAlignment="1">
      <alignment/>
    </xf>
    <xf numFmtId="0" fontId="2" fillId="24" borderId="26" xfId="0" applyFont="1" applyFill="1" applyBorder="1" applyAlignment="1">
      <alignment horizontal="center" vertical="center" wrapText="1"/>
    </xf>
    <xf numFmtId="0" fontId="2" fillId="24" borderId="13" xfId="0" applyFont="1" applyFill="1" applyBorder="1" applyAlignment="1">
      <alignment vertical="center" wrapText="1"/>
    </xf>
    <xf numFmtId="0" fontId="12" fillId="24" borderId="13" xfId="0" applyFont="1" applyFill="1" applyBorder="1" applyAlignment="1">
      <alignment vertical="top" wrapText="1"/>
    </xf>
    <xf numFmtId="0" fontId="2" fillId="24" borderId="22" xfId="0" applyFont="1" applyFill="1" applyBorder="1" applyAlignment="1">
      <alignment vertical="center" wrapText="1"/>
    </xf>
    <xf numFmtId="0" fontId="12" fillId="3" borderId="16" xfId="0" applyFont="1" applyFill="1" applyBorder="1" applyAlignment="1">
      <alignment horizontal="center" vertical="center" wrapText="1"/>
    </xf>
    <xf numFmtId="0" fontId="12" fillId="3" borderId="13" xfId="0" applyFont="1" applyFill="1" applyBorder="1" applyAlignment="1">
      <alignment horizontal="justify"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0" xfId="0" applyFont="1" applyFill="1" applyBorder="1" applyAlignment="1">
      <alignment horizontal="center" vertical="center" wrapText="1"/>
    </xf>
    <xf numFmtId="168" fontId="12" fillId="3" borderId="13" xfId="0" applyNumberFormat="1" applyFont="1" applyFill="1" applyBorder="1" applyAlignment="1">
      <alignment horizontal="center" vertical="center" wrapText="1"/>
    </xf>
    <xf numFmtId="168" fontId="12" fillId="3" borderId="14" xfId="0" applyNumberFormat="1" applyFont="1" applyFill="1" applyBorder="1" applyAlignment="1">
      <alignment horizontal="center" vertical="center" wrapText="1"/>
    </xf>
    <xf numFmtId="2" fontId="12" fillId="3" borderId="10" xfId="0" applyNumberFormat="1" applyFont="1" applyFill="1" applyBorder="1" applyAlignment="1">
      <alignment horizontal="center" vertical="center" wrapText="1"/>
    </xf>
    <xf numFmtId="2" fontId="12" fillId="3" borderId="13" xfId="0" applyNumberFormat="1" applyFont="1" applyFill="1" applyBorder="1" applyAlignment="1">
      <alignment horizontal="center" vertical="center" wrapText="1"/>
    </xf>
    <xf numFmtId="2" fontId="12" fillId="3" borderId="14" xfId="0" applyNumberFormat="1" applyFont="1" applyFill="1" applyBorder="1" applyAlignment="1">
      <alignment horizontal="center" vertical="center" wrapText="1"/>
    </xf>
    <xf numFmtId="0" fontId="18" fillId="3" borderId="0" xfId="0" applyFont="1" applyFill="1" applyAlignment="1">
      <alignment vertical="center"/>
    </xf>
    <xf numFmtId="0" fontId="12" fillId="3" borderId="16" xfId="0" applyFont="1" applyFill="1" applyBorder="1" applyAlignment="1">
      <alignment horizontal="justify" vertical="center" wrapText="1"/>
    </xf>
    <xf numFmtId="2" fontId="12" fillId="3" borderId="16" xfId="0" applyNumberFormat="1" applyFont="1" applyFill="1" applyBorder="1" applyAlignment="1">
      <alignment horizontal="center" vertical="center" wrapText="1"/>
    </xf>
    <xf numFmtId="168" fontId="12" fillId="3" borderId="10" xfId="0" applyNumberFormat="1" applyFont="1" applyFill="1" applyBorder="1" applyAlignment="1">
      <alignment horizontal="center" vertical="center" wrapText="1"/>
    </xf>
    <xf numFmtId="0" fontId="20" fillId="3" borderId="0" xfId="0" applyFont="1" applyFill="1" applyAlignment="1">
      <alignment/>
    </xf>
    <xf numFmtId="167" fontId="12" fillId="3" borderId="10" xfId="0" applyNumberFormat="1" applyFont="1" applyFill="1" applyBorder="1" applyAlignment="1">
      <alignment horizontal="center" vertical="center" wrapText="1"/>
    </xf>
    <xf numFmtId="4" fontId="12" fillId="2" borderId="14" xfId="0" applyNumberFormat="1" applyFont="1" applyFill="1" applyBorder="1" applyAlignment="1">
      <alignment horizontal="center" vertical="center" wrapText="1"/>
    </xf>
    <xf numFmtId="4" fontId="12" fillId="2" borderId="10" xfId="0" applyNumberFormat="1" applyFont="1" applyFill="1" applyBorder="1" applyAlignment="1">
      <alignment horizontal="center" vertical="center" wrapText="1"/>
    </xf>
    <xf numFmtId="3" fontId="12" fillId="2" borderId="10"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166" fontId="12" fillId="2" borderId="10" xfId="0" applyNumberFormat="1" applyFont="1" applyFill="1" applyBorder="1" applyAlignment="1">
      <alignment horizontal="center" vertical="center" wrapText="1"/>
    </xf>
    <xf numFmtId="2" fontId="12" fillId="2" borderId="10"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4" fontId="19" fillId="2" borderId="10"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167" fontId="12" fillId="2" borderId="10" xfId="0" applyNumberFormat="1" applyFont="1" applyFill="1" applyBorder="1" applyAlignment="1">
      <alignment horizontal="center" vertical="center" wrapText="1"/>
    </xf>
    <xf numFmtId="166" fontId="15" fillId="0" borderId="17" xfId="0" applyNumberFormat="1" applyFont="1" applyFill="1" applyBorder="1" applyAlignment="1">
      <alignment horizontal="right"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5" fillId="0" borderId="28" xfId="0" applyFont="1" applyFill="1" applyBorder="1" applyAlignment="1">
      <alignment horizontal="justify" vertical="top" wrapText="1"/>
    </xf>
    <xf numFmtId="0" fontId="15" fillId="0" borderId="15" xfId="0" applyFont="1" applyFill="1" applyBorder="1" applyAlignment="1">
      <alignment horizontal="justify" vertical="top" wrapText="1"/>
    </xf>
    <xf numFmtId="0" fontId="6" fillId="24" borderId="22" xfId="0" applyFont="1" applyFill="1" applyBorder="1" applyAlignment="1">
      <alignment horizontal="left" vertical="top" wrapText="1"/>
    </xf>
    <xf numFmtId="0" fontId="6" fillId="24" borderId="23" xfId="0" applyFont="1" applyFill="1" applyBorder="1" applyAlignment="1">
      <alignment horizontal="left" vertical="top" wrapText="1"/>
    </xf>
    <xf numFmtId="0" fontId="6" fillId="24" borderId="27" xfId="0" applyFont="1" applyFill="1" applyBorder="1" applyAlignment="1">
      <alignment horizontal="left" vertical="top" wrapText="1"/>
    </xf>
    <xf numFmtId="0" fontId="6" fillId="24" borderId="14" xfId="0" applyFont="1" applyFill="1" applyBorder="1" applyAlignment="1">
      <alignment horizontal="left" vertical="top" wrapText="1"/>
    </xf>
    <xf numFmtId="0" fontId="1" fillId="24" borderId="15" xfId="0" applyFont="1" applyFill="1" applyBorder="1" applyAlignment="1">
      <alignment horizontal="center" vertical="top" wrapText="1"/>
    </xf>
    <xf numFmtId="0" fontId="1" fillId="24" borderId="16" xfId="0" applyFont="1" applyFill="1" applyBorder="1" applyAlignment="1">
      <alignment horizontal="center" vertical="top" wrapText="1"/>
    </xf>
    <xf numFmtId="2" fontId="7" fillId="24" borderId="22" xfId="0" applyNumberFormat="1" applyFont="1" applyFill="1" applyBorder="1" applyAlignment="1">
      <alignment horizontal="left" vertical="top" wrapText="1"/>
    </xf>
    <xf numFmtId="2" fontId="7" fillId="24" borderId="14" xfId="0" applyNumberFormat="1" applyFont="1" applyFill="1" applyBorder="1" applyAlignment="1">
      <alignment horizontal="left" vertical="top" wrapText="1"/>
    </xf>
    <xf numFmtId="164" fontId="7" fillId="24" borderId="22" xfId="0" applyNumberFormat="1" applyFont="1" applyFill="1" applyBorder="1" applyAlignment="1">
      <alignment horizontal="right" vertical="top" wrapText="1"/>
    </xf>
    <xf numFmtId="0" fontId="1" fillId="24" borderId="22" xfId="0" applyFont="1" applyFill="1" applyBorder="1" applyAlignment="1">
      <alignment horizontal="center" vertical="center" textRotation="90" wrapText="1"/>
    </xf>
    <xf numFmtId="0" fontId="1" fillId="24" borderId="14" xfId="0" applyFont="1" applyFill="1" applyBorder="1" applyAlignment="1">
      <alignment horizontal="center" vertical="center" textRotation="90" wrapText="1"/>
    </xf>
    <xf numFmtId="0" fontId="1" fillId="24" borderId="21" xfId="0" applyFont="1" applyFill="1" applyBorder="1" applyAlignment="1">
      <alignment horizontal="center" vertical="center" textRotation="90" wrapText="1"/>
    </xf>
    <xf numFmtId="0" fontId="1" fillId="24" borderId="30" xfId="0" applyFont="1" applyFill="1" applyBorder="1" applyAlignment="1">
      <alignment horizontal="center" vertical="center" textRotation="90" wrapText="1"/>
    </xf>
    <xf numFmtId="2" fontId="1" fillId="24" borderId="22" xfId="0" applyNumberFormat="1" applyFont="1" applyFill="1" applyBorder="1" applyAlignment="1">
      <alignment horizontal="center" vertical="top" wrapText="1"/>
    </xf>
    <xf numFmtId="2" fontId="1" fillId="24" borderId="14" xfId="0" applyNumberFormat="1" applyFont="1" applyFill="1" applyBorder="1" applyAlignment="1">
      <alignment horizontal="center" vertical="top" wrapText="1"/>
    </xf>
    <xf numFmtId="164" fontId="1" fillId="24" borderId="27" xfId="0" applyNumberFormat="1" applyFont="1" applyFill="1" applyBorder="1" applyAlignment="1">
      <alignment horizontal="right" vertical="top" wrapText="1"/>
    </xf>
    <xf numFmtId="164" fontId="1" fillId="24" borderId="10" xfId="0" applyNumberFormat="1" applyFont="1" applyFill="1" applyBorder="1" applyAlignment="1">
      <alignment horizontal="right" vertical="top" wrapText="1"/>
    </xf>
    <xf numFmtId="164" fontId="7" fillId="24" borderId="23" xfId="0" applyNumberFormat="1" applyFont="1" applyFill="1" applyBorder="1" applyAlignment="1">
      <alignment horizontal="right" vertical="top" wrapText="1"/>
    </xf>
    <xf numFmtId="164" fontId="7" fillId="24" borderId="14" xfId="0" applyNumberFormat="1" applyFont="1" applyFill="1" applyBorder="1" applyAlignment="1">
      <alignment horizontal="right" vertical="top" wrapText="1"/>
    </xf>
    <xf numFmtId="2" fontId="1" fillId="0" borderId="22" xfId="0" applyNumberFormat="1" applyFont="1" applyBorder="1" applyAlignment="1">
      <alignment/>
    </xf>
    <xf numFmtId="2" fontId="1" fillId="0" borderId="14" xfId="0" applyNumberFormat="1" applyFont="1" applyBorder="1" applyAlignment="1">
      <alignment/>
    </xf>
    <xf numFmtId="4" fontId="13" fillId="0" borderId="17" xfId="0" applyNumberFormat="1" applyFont="1" applyFill="1" applyBorder="1" applyAlignment="1">
      <alignment horizontal="right" vertical="center" wrapText="1"/>
    </xf>
    <xf numFmtId="0" fontId="1" fillId="24" borderId="21" xfId="0" applyFont="1" applyFill="1" applyBorder="1" applyAlignment="1">
      <alignment horizontal="left" vertical="top" wrapText="1"/>
    </xf>
    <xf numFmtId="0" fontId="1" fillId="24" borderId="24" xfId="0" applyFont="1" applyFill="1" applyBorder="1" applyAlignment="1">
      <alignment horizontal="left" vertical="top" wrapText="1"/>
    </xf>
    <xf numFmtId="0" fontId="1" fillId="24" borderId="30" xfId="0" applyFont="1" applyFill="1" applyBorder="1" applyAlignment="1">
      <alignment horizontal="left" vertical="top" wrapText="1"/>
    </xf>
    <xf numFmtId="0" fontId="1" fillId="24" borderId="25" xfId="0" applyFont="1" applyFill="1" applyBorder="1" applyAlignment="1">
      <alignment horizontal="left" vertical="top" wrapText="1"/>
    </xf>
    <xf numFmtId="0" fontId="1" fillId="24" borderId="27"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24" borderId="32"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33" xfId="0" applyFont="1" applyFill="1" applyBorder="1" applyAlignment="1">
      <alignment horizontal="left" vertical="top" wrapText="1"/>
    </xf>
    <xf numFmtId="4" fontId="13" fillId="0" borderId="19" xfId="0" applyNumberFormat="1" applyFont="1" applyFill="1" applyBorder="1" applyAlignment="1">
      <alignment horizontal="right" vertical="center" wrapText="1"/>
    </xf>
    <xf numFmtId="0" fontId="1" fillId="24" borderId="14" xfId="0" applyFont="1" applyFill="1" applyBorder="1" applyAlignment="1">
      <alignment horizontal="center" vertical="center" wrapText="1"/>
    </xf>
    <xf numFmtId="0" fontId="1" fillId="24" borderId="34" xfId="0" applyFont="1" applyFill="1" applyBorder="1" applyAlignment="1">
      <alignment horizontal="center" vertical="center" wrapText="1"/>
    </xf>
    <xf numFmtId="0" fontId="1" fillId="24" borderId="35" xfId="0" applyFont="1" applyFill="1" applyBorder="1" applyAlignment="1">
      <alignment horizontal="center" vertical="center" wrapText="1"/>
    </xf>
    <xf numFmtId="164" fontId="1" fillId="24" borderId="22" xfId="0" applyNumberFormat="1" applyFont="1" applyFill="1" applyBorder="1" applyAlignment="1">
      <alignment horizontal="right" vertical="top" wrapText="1"/>
    </xf>
    <xf numFmtId="164" fontId="1" fillId="24" borderId="23" xfId="0" applyNumberFormat="1" applyFont="1" applyFill="1" applyBorder="1" applyAlignment="1">
      <alignment horizontal="right" vertical="top" wrapText="1"/>
    </xf>
    <xf numFmtId="164" fontId="1" fillId="24" borderId="14" xfId="0" applyNumberFormat="1" applyFont="1" applyFill="1" applyBorder="1" applyAlignment="1">
      <alignment horizontal="right" vertical="top" wrapText="1"/>
    </xf>
    <xf numFmtId="0" fontId="1" fillId="24" borderId="22" xfId="0" applyFont="1" applyFill="1" applyBorder="1" applyAlignment="1">
      <alignment horizontal="left" vertical="top" wrapText="1"/>
    </xf>
    <xf numFmtId="0" fontId="1" fillId="24" borderId="23" xfId="0" applyFont="1" applyFill="1" applyBorder="1" applyAlignment="1">
      <alignment horizontal="left" vertical="top" wrapText="1"/>
    </xf>
    <xf numFmtId="0" fontId="1" fillId="24" borderId="14" xfId="0" applyFont="1" applyFill="1" applyBorder="1" applyAlignment="1">
      <alignment horizontal="left" vertical="top" wrapText="1"/>
    </xf>
    <xf numFmtId="0" fontId="1" fillId="0" borderId="22" xfId="0" applyFont="1" applyBorder="1" applyAlignment="1">
      <alignment/>
    </xf>
    <xf numFmtId="0" fontId="1" fillId="0" borderId="14" xfId="0" applyFont="1" applyBorder="1" applyAlignment="1">
      <alignment/>
    </xf>
    <xf numFmtId="0" fontId="1" fillId="24" borderId="22" xfId="0" applyFont="1" applyFill="1" applyBorder="1" applyAlignment="1">
      <alignment horizontal="center" vertical="top" wrapText="1"/>
    </xf>
    <xf numFmtId="0" fontId="1" fillId="24" borderId="14" xfId="0" applyFont="1" applyFill="1" applyBorder="1" applyAlignment="1">
      <alignment horizontal="center" vertical="top" wrapText="1"/>
    </xf>
    <xf numFmtId="0" fontId="1" fillId="24" borderId="23" xfId="0" applyFont="1" applyFill="1" applyBorder="1" applyAlignment="1">
      <alignment horizontal="center" vertical="top" wrapText="1"/>
    </xf>
    <xf numFmtId="0" fontId="1" fillId="24" borderId="22"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8" fillId="24" borderId="22" xfId="0" applyFont="1" applyFill="1" applyBorder="1" applyAlignment="1">
      <alignment horizontal="left" vertical="top" wrapText="1"/>
    </xf>
    <xf numFmtId="0" fontId="8" fillId="24" borderId="23" xfId="0" applyFont="1" applyFill="1" applyBorder="1" applyAlignment="1">
      <alignment horizontal="left" vertical="top" wrapText="1"/>
    </xf>
    <xf numFmtId="0" fontId="8" fillId="24" borderId="14" xfId="0" applyFont="1" applyFill="1" applyBorder="1" applyAlignment="1">
      <alignment horizontal="left" vertical="top"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24" borderId="22" xfId="0" applyFont="1" applyFill="1" applyBorder="1" applyAlignment="1">
      <alignment vertical="top" wrapText="1"/>
    </xf>
    <xf numFmtId="0" fontId="1" fillId="24" borderId="23" xfId="0" applyFont="1" applyFill="1" applyBorder="1" applyAlignment="1">
      <alignment vertical="top" wrapText="1"/>
    </xf>
    <xf numFmtId="0" fontId="1" fillId="24" borderId="14" xfId="0" applyFont="1" applyFill="1" applyBorder="1" applyAlignment="1">
      <alignment vertical="top" wrapText="1"/>
    </xf>
    <xf numFmtId="0" fontId="1" fillId="24" borderId="36" xfId="0" applyFont="1" applyFill="1" applyBorder="1" applyAlignment="1">
      <alignment horizontal="center" vertical="center" wrapText="1"/>
    </xf>
    <xf numFmtId="0" fontId="1" fillId="24" borderId="37" xfId="0" applyFont="1" applyFill="1" applyBorder="1" applyAlignment="1">
      <alignment horizontal="center" vertical="center" wrapText="1"/>
    </xf>
    <xf numFmtId="0" fontId="1" fillId="24" borderId="39" xfId="0" applyFont="1" applyFill="1" applyBorder="1" applyAlignment="1">
      <alignment horizontal="center" vertical="center" wrapText="1"/>
    </xf>
    <xf numFmtId="0" fontId="1" fillId="24" borderId="22" xfId="0" applyFont="1" applyFill="1" applyBorder="1" applyAlignment="1">
      <alignment horizontal="left" vertical="top" wrapText="1"/>
    </xf>
    <xf numFmtId="0" fontId="1" fillId="24" borderId="23" xfId="0" applyFont="1" applyFill="1" applyBorder="1" applyAlignment="1">
      <alignment horizontal="left" vertical="top" wrapText="1"/>
    </xf>
    <xf numFmtId="0" fontId="1" fillId="24" borderId="14" xfId="0" applyFont="1" applyFill="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center"/>
    </xf>
    <xf numFmtId="0" fontId="3" fillId="0" borderId="0" xfId="0" applyFont="1" applyAlignment="1">
      <alignment horizontal="left"/>
    </xf>
    <xf numFmtId="0" fontId="2" fillId="24" borderId="22" xfId="0" applyFont="1" applyFill="1" applyBorder="1" applyAlignment="1">
      <alignment horizontal="center" vertical="top" wrapText="1"/>
    </xf>
    <xf numFmtId="0" fontId="2" fillId="24" borderId="14" xfId="0" applyFont="1" applyFill="1" applyBorder="1" applyAlignment="1">
      <alignment horizontal="center" vertical="top" wrapText="1"/>
    </xf>
    <xf numFmtId="0" fontId="2" fillId="24" borderId="0" xfId="0" applyFont="1" applyFill="1" applyAlignment="1">
      <alignment horizontal="center"/>
    </xf>
    <xf numFmtId="0" fontId="2" fillId="24" borderId="23" xfId="0" applyFont="1" applyFill="1" applyBorder="1" applyAlignment="1">
      <alignment horizontal="center" vertical="top" wrapText="1"/>
    </xf>
    <xf numFmtId="0" fontId="2" fillId="24" borderId="15" xfId="0" applyFont="1" applyFill="1" applyBorder="1" applyAlignment="1">
      <alignment vertical="top" wrapText="1"/>
    </xf>
    <xf numFmtId="0" fontId="2" fillId="24" borderId="26" xfId="0" applyFont="1" applyFill="1" applyBorder="1" applyAlignment="1">
      <alignment vertical="top" wrapText="1"/>
    </xf>
    <xf numFmtId="0" fontId="2" fillId="24" borderId="16" xfId="0" applyFont="1" applyFill="1" applyBorder="1" applyAlignment="1">
      <alignment vertical="top" wrapText="1"/>
    </xf>
    <xf numFmtId="0" fontId="2" fillId="24" borderId="15" xfId="0" applyFont="1" applyFill="1" applyBorder="1" applyAlignment="1">
      <alignment vertical="top" wrapText="1"/>
    </xf>
    <xf numFmtId="0" fontId="2" fillId="24" borderId="26" xfId="0" applyFont="1" applyFill="1" applyBorder="1" applyAlignment="1">
      <alignment vertical="top" wrapText="1"/>
    </xf>
    <xf numFmtId="0" fontId="2" fillId="24" borderId="16" xfId="0" applyFont="1" applyFill="1" applyBorder="1" applyAlignment="1">
      <alignment vertical="top" wrapText="1"/>
    </xf>
    <xf numFmtId="0" fontId="4" fillId="24" borderId="15" xfId="0" applyFont="1" applyFill="1" applyBorder="1" applyAlignment="1">
      <alignment horizontal="center" vertical="top" wrapText="1"/>
    </xf>
    <xf numFmtId="0" fontId="4" fillId="24" borderId="26" xfId="0" applyFont="1" applyFill="1" applyBorder="1" applyAlignment="1">
      <alignment horizontal="center" vertical="top" wrapText="1"/>
    </xf>
    <xf numFmtId="0" fontId="4" fillId="24" borderId="16"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 fillId="24" borderId="26" xfId="0" applyFont="1" applyFill="1" applyBorder="1" applyAlignment="1">
      <alignment horizontal="center" vertical="top" wrapText="1"/>
    </xf>
    <xf numFmtId="0" fontId="2" fillId="24" borderId="16" xfId="0" applyFont="1" applyFill="1" applyBorder="1" applyAlignment="1">
      <alignment horizontal="center" vertical="top" wrapText="1"/>
    </xf>
    <xf numFmtId="0" fontId="2" fillId="24" borderId="1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3" fillId="24" borderId="15" xfId="0" applyFont="1" applyFill="1" applyBorder="1" applyAlignment="1">
      <alignment horizontal="left" vertical="top" wrapText="1"/>
    </xf>
    <xf numFmtId="0" fontId="3" fillId="24" borderId="26" xfId="0" applyFont="1" applyFill="1" applyBorder="1" applyAlignment="1">
      <alignment horizontal="left" vertical="top" wrapText="1"/>
    </xf>
    <xf numFmtId="0" fontId="3" fillId="24" borderId="16" xfId="0" applyFont="1" applyFill="1" applyBorder="1" applyAlignment="1">
      <alignment horizontal="left" vertical="top" wrapText="1"/>
    </xf>
    <xf numFmtId="0" fontId="3" fillId="24" borderId="15" xfId="0" applyFont="1" applyFill="1" applyBorder="1" applyAlignment="1">
      <alignment horizontal="left" vertical="center" wrapText="1"/>
    </xf>
    <xf numFmtId="0" fontId="3" fillId="24" borderId="26"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3" fillId="24" borderId="15" xfId="0" applyFont="1" applyFill="1" applyBorder="1" applyAlignment="1">
      <alignment horizontal="center" vertical="center" wrapText="1"/>
    </xf>
    <xf numFmtId="0" fontId="3" fillId="24" borderId="26"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12" fillId="24" borderId="15" xfId="0" applyFont="1" applyFill="1" applyBorder="1" applyAlignment="1">
      <alignment horizontal="left" vertical="top" wrapText="1"/>
    </xf>
    <xf numFmtId="0" fontId="12" fillId="24" borderId="16" xfId="0" applyFont="1" applyFill="1" applyBorder="1" applyAlignment="1">
      <alignment horizontal="left" vertical="top" wrapText="1"/>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24" borderId="40" xfId="0" applyFont="1" applyFill="1" applyBorder="1" applyAlignment="1">
      <alignment horizontal="center" vertical="center"/>
    </xf>
    <xf numFmtId="0" fontId="13" fillId="24" borderId="42" xfId="0" applyFont="1" applyFill="1" applyBorder="1" applyAlignment="1">
      <alignment horizontal="center" vertical="center"/>
    </xf>
    <xf numFmtId="0" fontId="13" fillId="0" borderId="40" xfId="0" applyFont="1" applyFill="1" applyBorder="1" applyAlignment="1">
      <alignment horizontal="center" vertical="top" wrapText="1"/>
    </xf>
    <xf numFmtId="0" fontId="13" fillId="0" borderId="41" xfId="0" applyFont="1" applyFill="1" applyBorder="1" applyAlignment="1">
      <alignment horizontal="center" vertical="top" wrapText="1"/>
    </xf>
    <xf numFmtId="0" fontId="13" fillId="0" borderId="42" xfId="0" applyFont="1" applyFill="1" applyBorder="1" applyAlignment="1">
      <alignment horizontal="center" vertical="top" wrapText="1"/>
    </xf>
    <xf numFmtId="0" fontId="13" fillId="0" borderId="15" xfId="0" applyFont="1" applyBorder="1" applyAlignment="1">
      <alignment horizontal="center" vertical="top" wrapText="1"/>
    </xf>
    <xf numFmtId="0" fontId="13" fillId="0" borderId="26" xfId="0" applyFont="1" applyBorder="1" applyAlignment="1">
      <alignment horizontal="center" vertical="top" wrapText="1"/>
    </xf>
    <xf numFmtId="0" fontId="13" fillId="0" borderId="16" xfId="0" applyFont="1" applyBorder="1" applyAlignment="1">
      <alignment horizontal="center" vertical="top" wrapText="1"/>
    </xf>
    <xf numFmtId="0" fontId="15" fillId="0" borderId="15" xfId="0" applyFont="1" applyBorder="1" applyAlignment="1">
      <alignment horizontal="center" vertical="top" wrapText="1"/>
    </xf>
    <xf numFmtId="0" fontId="15" fillId="0" borderId="26" xfId="0" applyFont="1" applyBorder="1" applyAlignment="1">
      <alignment horizontal="center" vertical="top" wrapText="1"/>
    </xf>
    <xf numFmtId="0" fontId="15" fillId="0" borderId="16" xfId="0" applyFont="1" applyBorder="1" applyAlignment="1">
      <alignment horizontal="center" vertical="top" wrapText="1"/>
    </xf>
    <xf numFmtId="4" fontId="13" fillId="0" borderId="19" xfId="0" applyNumberFormat="1" applyFont="1" applyFill="1" applyBorder="1" applyAlignment="1">
      <alignment horizontal="right" vertical="center" wrapText="1"/>
    </xf>
    <xf numFmtId="0" fontId="22" fillId="0" borderId="15" xfId="0" applyFont="1" applyBorder="1" applyAlignment="1">
      <alignment horizontal="center" vertical="top" wrapText="1"/>
    </xf>
    <xf numFmtId="0" fontId="22" fillId="0" borderId="26" xfId="0" applyFont="1" applyBorder="1" applyAlignment="1">
      <alignment horizontal="center" vertical="top" wrapText="1"/>
    </xf>
    <xf numFmtId="0" fontId="22" fillId="0" borderId="16" xfId="0" applyFont="1" applyBorder="1" applyAlignment="1">
      <alignment horizontal="center" vertical="top" wrapText="1"/>
    </xf>
    <xf numFmtId="0" fontId="15" fillId="0" borderId="15" xfId="0" applyFont="1" applyBorder="1" applyAlignment="1">
      <alignment horizontal="left" vertical="top" wrapText="1"/>
    </xf>
    <xf numFmtId="0" fontId="15" fillId="0" borderId="26" xfId="0" applyFont="1" applyBorder="1" applyAlignment="1">
      <alignment horizontal="left" vertical="top" wrapText="1"/>
    </xf>
    <xf numFmtId="0" fontId="15" fillId="0" borderId="16" xfId="0" applyFont="1" applyBorder="1" applyAlignment="1">
      <alignment horizontal="left" vertical="top" wrapText="1"/>
    </xf>
    <xf numFmtId="0" fontId="22" fillId="0" borderId="15" xfId="0" applyFont="1" applyBorder="1" applyAlignment="1">
      <alignment horizontal="left" vertical="top" wrapText="1"/>
    </xf>
    <xf numFmtId="0" fontId="22" fillId="0" borderId="26" xfId="0" applyFont="1" applyBorder="1" applyAlignment="1">
      <alignment horizontal="left" vertical="top" wrapText="1"/>
    </xf>
    <xf numFmtId="0" fontId="22" fillId="0" borderId="16" xfId="0" applyFont="1" applyBorder="1" applyAlignment="1">
      <alignment horizontal="left" vertical="top" wrapText="1"/>
    </xf>
    <xf numFmtId="166" fontId="13" fillId="0" borderId="17" xfId="0" applyNumberFormat="1" applyFont="1" applyFill="1" applyBorder="1" applyAlignment="1">
      <alignment horizontal="right" vertical="center" wrapText="1"/>
    </xf>
    <xf numFmtId="0" fontId="13" fillId="0" borderId="17" xfId="0" applyFont="1" applyFill="1" applyBorder="1" applyAlignment="1">
      <alignment horizontal="center" vertical="center" wrapText="1"/>
    </xf>
    <xf numFmtId="0" fontId="13" fillId="0" borderId="43" xfId="0" applyFont="1" applyBorder="1" applyAlignment="1">
      <alignment horizontal="justify" vertical="top" wrapText="1"/>
    </xf>
    <xf numFmtId="0" fontId="13" fillId="0" borderId="26" xfId="0" applyFont="1" applyBorder="1" applyAlignment="1">
      <alignment horizontal="justify" vertical="top" wrapText="1"/>
    </xf>
    <xf numFmtId="0" fontId="13" fillId="0" borderId="16" xfId="0" applyFont="1" applyBorder="1" applyAlignment="1">
      <alignment horizontal="justify" vertical="top" wrapText="1"/>
    </xf>
    <xf numFmtId="0" fontId="15" fillId="0" borderId="1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21" xfId="0" applyFont="1" applyBorder="1" applyAlignment="1">
      <alignment horizontal="center" vertical="top" wrapText="1"/>
    </xf>
    <xf numFmtId="0" fontId="15" fillId="0" borderId="32" xfId="0" applyFont="1" applyBorder="1" applyAlignment="1">
      <alignment horizontal="center" vertical="top" wrapText="1"/>
    </xf>
    <xf numFmtId="0" fontId="15" fillId="0" borderId="1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19" fillId="0" borderId="0" xfId="0" applyFont="1" applyAlignment="1">
      <alignment horizontal="center"/>
    </xf>
    <xf numFmtId="0" fontId="18" fillId="0" borderId="27" xfId="0" applyFont="1" applyBorder="1" applyAlignment="1">
      <alignment horizontal="right"/>
    </xf>
    <xf numFmtId="0" fontId="18" fillId="0" borderId="0" xfId="0" applyFont="1" applyBorder="1" applyAlignment="1">
      <alignment horizontal="right"/>
    </xf>
    <xf numFmtId="0" fontId="15" fillId="0" borderId="30" xfId="0" applyFont="1" applyBorder="1" applyAlignment="1">
      <alignment horizontal="center" vertical="top" wrapText="1"/>
    </xf>
    <xf numFmtId="0" fontId="15" fillId="0" borderId="25" xfId="0" applyFont="1" applyBorder="1" applyAlignment="1">
      <alignment horizontal="center" vertical="top" wrapText="1"/>
    </xf>
    <xf numFmtId="0" fontId="15" fillId="0" borderId="10" xfId="0" applyFont="1" applyBorder="1" applyAlignment="1">
      <alignment horizontal="center" vertical="top" wrapText="1"/>
    </xf>
    <xf numFmtId="0" fontId="15" fillId="0" borderId="33" xfId="0" applyFont="1" applyBorder="1" applyAlignment="1">
      <alignment horizontal="center" vertical="top"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8" xfId="0" applyFont="1" applyBorder="1" applyAlignment="1">
      <alignment horizontal="center" vertical="top" wrapText="1"/>
    </xf>
    <xf numFmtId="0" fontId="15" fillId="0" borderId="44" xfId="0" applyFont="1" applyBorder="1" applyAlignment="1">
      <alignment horizontal="center" vertical="top" wrapText="1"/>
    </xf>
    <xf numFmtId="0" fontId="15" fillId="0" borderId="43" xfId="0" applyFont="1" applyBorder="1" applyAlignment="1">
      <alignment horizontal="center" vertical="top" wrapText="1"/>
    </xf>
    <xf numFmtId="0" fontId="15" fillId="0" borderId="24" xfId="0" applyFont="1" applyBorder="1" applyAlignment="1">
      <alignment horizontal="center" vertical="top" wrapText="1"/>
    </xf>
    <xf numFmtId="0" fontId="15" fillId="0" borderId="27" xfId="0" applyFont="1" applyBorder="1" applyAlignment="1">
      <alignment horizontal="center" vertical="top" wrapText="1"/>
    </xf>
    <xf numFmtId="0" fontId="15" fillId="24" borderId="15" xfId="0" applyFont="1" applyFill="1" applyBorder="1" applyAlignment="1">
      <alignment horizontal="justify" vertical="top" wrapText="1"/>
    </xf>
    <xf numFmtId="0" fontId="15" fillId="24" borderId="26" xfId="0" applyFont="1" applyFill="1" applyBorder="1" applyAlignment="1">
      <alignment horizontal="justify" vertical="top" wrapText="1"/>
    </xf>
    <xf numFmtId="0" fontId="15" fillId="24" borderId="16" xfId="0" applyFont="1" applyFill="1" applyBorder="1" applyAlignment="1">
      <alignment horizontal="justify" vertical="top" wrapText="1"/>
    </xf>
    <xf numFmtId="0" fontId="16" fillId="0" borderId="22" xfId="0" applyFont="1" applyBorder="1" applyAlignment="1">
      <alignment vertical="top" wrapText="1"/>
    </xf>
    <xf numFmtId="0" fontId="16" fillId="0" borderId="23" xfId="0" applyFont="1" applyBorder="1" applyAlignment="1">
      <alignment vertical="top" wrapText="1"/>
    </xf>
    <xf numFmtId="0" fontId="16" fillId="0" borderId="10" xfId="0" applyFont="1" applyBorder="1" applyAlignment="1">
      <alignment vertical="top" wrapText="1"/>
    </xf>
    <xf numFmtId="0" fontId="16" fillId="0" borderId="14" xfId="0" applyFont="1" applyBorder="1" applyAlignment="1">
      <alignment vertical="top" wrapText="1"/>
    </xf>
    <xf numFmtId="0" fontId="16" fillId="0" borderId="30" xfId="0" applyFont="1" applyBorder="1" applyAlignment="1">
      <alignment vertical="top" wrapText="1"/>
    </xf>
    <xf numFmtId="4" fontId="13" fillId="0" borderId="17" xfId="0" applyNumberFormat="1" applyFont="1" applyFill="1" applyBorder="1" applyAlignment="1">
      <alignment horizontal="right" vertical="center" wrapText="1"/>
    </xf>
    <xf numFmtId="0" fontId="15" fillId="24" borderId="15" xfId="0" applyFont="1" applyFill="1" applyBorder="1" applyAlignment="1">
      <alignment horizontal="center" vertical="top" wrapText="1"/>
    </xf>
    <xf numFmtId="0" fontId="15" fillId="24" borderId="26" xfId="0" applyFont="1" applyFill="1" applyBorder="1" applyAlignment="1">
      <alignment horizontal="center" vertical="top" wrapText="1"/>
    </xf>
    <xf numFmtId="0" fontId="15" fillId="24" borderId="16" xfId="0" applyFont="1" applyFill="1" applyBorder="1" applyAlignment="1">
      <alignment horizontal="center" vertical="top" wrapText="1"/>
    </xf>
    <xf numFmtId="0" fontId="15" fillId="0" borderId="0" xfId="0" applyFont="1" applyFill="1" applyBorder="1" applyAlignment="1">
      <alignment horizontal="left" vertical="top" wrapText="1"/>
    </xf>
    <xf numFmtId="0" fontId="12" fillId="0" borderId="2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Alignment="1">
      <alignment horizontal="center"/>
    </xf>
    <xf numFmtId="0" fontId="12" fillId="0" borderId="27" xfId="0" applyFont="1" applyFill="1" applyBorder="1" applyAlignment="1">
      <alignment horizontal="right"/>
    </xf>
    <xf numFmtId="0" fontId="12" fillId="0" borderId="1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 fillId="0" borderId="15" xfId="0" applyFont="1" applyFill="1" applyBorder="1" applyAlignment="1">
      <alignment vertical="top" wrapText="1"/>
    </xf>
    <xf numFmtId="0" fontId="3"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3" fillId="0" borderId="15" xfId="0" applyFont="1" applyFill="1" applyBorder="1" applyAlignment="1">
      <alignment horizontal="center" vertical="top" wrapText="1"/>
    </xf>
    <xf numFmtId="0" fontId="18" fillId="0" borderId="3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wrapText="1"/>
    </xf>
    <xf numFmtId="0" fontId="3" fillId="0" borderId="13" xfId="0" applyFont="1" applyFill="1" applyBorder="1" applyAlignment="1">
      <alignment wrapText="1"/>
    </xf>
    <xf numFmtId="0" fontId="3"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3" xfId="0" applyFont="1" applyFill="1" applyBorder="1" applyAlignment="1">
      <alignment vertical="top" wrapText="1"/>
    </xf>
    <xf numFmtId="0" fontId="2" fillId="0" borderId="0" xfId="0" applyFont="1" applyFill="1" applyBorder="1" applyAlignment="1">
      <alignment vertical="top" wrapText="1"/>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2"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3" xfId="0" applyFont="1" applyFill="1" applyBorder="1" applyAlignment="1">
      <alignmen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0" fontId="12" fillId="0" borderId="23" xfId="0" applyFont="1" applyFill="1" applyBorder="1" applyAlignment="1">
      <alignment horizontal="center" vertical="center" wrapText="1"/>
    </xf>
    <xf numFmtId="0" fontId="2" fillId="0" borderId="0" xfId="0" applyFont="1" applyFill="1" applyAlignment="1">
      <alignment/>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top" wrapText="1"/>
    </xf>
    <xf numFmtId="0" fontId="13" fillId="0" borderId="10" xfId="0" applyFont="1" applyFill="1" applyBorder="1" applyAlignment="1">
      <alignment horizontal="center" wrapText="1"/>
    </xf>
    <xf numFmtId="164" fontId="13" fillId="0" borderId="13" xfId="0" applyNumberFormat="1" applyFont="1" applyFill="1" applyBorder="1" applyAlignment="1">
      <alignment horizontal="right" vertical="center" wrapText="1"/>
    </xf>
    <xf numFmtId="0" fontId="15" fillId="0" borderId="26" xfId="0" applyFont="1" applyFill="1" applyBorder="1" applyAlignment="1">
      <alignment horizontal="center" vertical="center" wrapText="1"/>
    </xf>
    <xf numFmtId="0" fontId="15" fillId="0" borderId="26" xfId="0" applyFont="1" applyFill="1" applyBorder="1" applyAlignment="1">
      <alignment horizontal="center" vertical="top" wrapText="1"/>
    </xf>
    <xf numFmtId="0" fontId="15" fillId="0" borderId="10" xfId="0" applyFont="1" applyFill="1" applyBorder="1" applyAlignment="1">
      <alignment horizontal="center" wrapText="1"/>
    </xf>
    <xf numFmtId="164" fontId="15" fillId="0" borderId="16" xfId="0" applyNumberFormat="1" applyFont="1" applyFill="1" applyBorder="1" applyAlignment="1">
      <alignment horizontal="right" vertical="center" wrapText="1"/>
    </xf>
    <xf numFmtId="0" fontId="15" fillId="0" borderId="16" xfId="0" applyFont="1" applyFill="1" applyBorder="1" applyAlignment="1">
      <alignment horizontal="center" vertical="center" wrapText="1"/>
    </xf>
    <xf numFmtId="0" fontId="15" fillId="0" borderId="16"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top" wrapText="1"/>
    </xf>
    <xf numFmtId="0" fontId="13" fillId="0" borderId="10" xfId="0" applyFont="1" applyFill="1" applyBorder="1" applyAlignment="1">
      <alignment horizontal="center" wrapText="1"/>
    </xf>
    <xf numFmtId="166" fontId="13" fillId="0" borderId="13" xfId="0" applyNumberFormat="1" applyFont="1" applyFill="1" applyBorder="1" applyAlignment="1">
      <alignment horizontal="right" vertical="center" wrapText="1"/>
    </xf>
    <xf numFmtId="0" fontId="15" fillId="0" borderId="26" xfId="0" applyFont="1" applyFill="1" applyBorder="1" applyAlignment="1">
      <alignment horizontal="center" vertical="center" wrapText="1"/>
    </xf>
    <xf numFmtId="0" fontId="15" fillId="0" borderId="26" xfId="0" applyFont="1" applyFill="1" applyBorder="1" applyAlignment="1">
      <alignment horizontal="center" vertical="top" wrapText="1"/>
    </xf>
    <xf numFmtId="0" fontId="15" fillId="0" borderId="10" xfId="0" applyFont="1" applyFill="1" applyBorder="1" applyAlignment="1">
      <alignment horizontal="center" wrapText="1"/>
    </xf>
    <xf numFmtId="166" fontId="15" fillId="0" borderId="16" xfId="0" applyNumberFormat="1" applyFont="1" applyFill="1" applyBorder="1" applyAlignment="1">
      <alignment horizontal="right" vertical="center" wrapText="1"/>
    </xf>
    <xf numFmtId="166" fontId="15" fillId="0" borderId="13" xfId="0" applyNumberFormat="1" applyFont="1" applyFill="1" applyBorder="1" applyAlignment="1">
      <alignment horizontal="right" vertical="center" wrapText="1"/>
    </xf>
    <xf numFmtId="166" fontId="0" fillId="0" borderId="0" xfId="0" applyNumberFormat="1" applyFill="1" applyBorder="1" applyAlignment="1">
      <alignment/>
    </xf>
    <xf numFmtId="0" fontId="15" fillId="0" borderId="16" xfId="0" applyFont="1" applyFill="1" applyBorder="1" applyAlignment="1">
      <alignment horizontal="center" vertical="center" wrapText="1"/>
    </xf>
    <xf numFmtId="0" fontId="15" fillId="0" borderId="16" xfId="0" applyFont="1" applyFill="1" applyBorder="1" applyAlignment="1">
      <alignment horizontal="center" vertical="top" wrapText="1"/>
    </xf>
    <xf numFmtId="0" fontId="15" fillId="0" borderId="10" xfId="0" applyFont="1" applyFill="1" applyBorder="1" applyAlignment="1">
      <alignment horizontal="center" vertical="top" wrapText="1"/>
    </xf>
    <xf numFmtId="164" fontId="15" fillId="0" borderId="16" xfId="0" applyNumberFormat="1" applyFont="1" applyFill="1" applyBorder="1" applyAlignment="1">
      <alignment horizontal="right" vertical="top" wrapText="1"/>
    </xf>
    <xf numFmtId="164" fontId="15" fillId="0" borderId="13" xfId="0" applyNumberFormat="1" applyFont="1" applyFill="1" applyBorder="1" applyAlignment="1">
      <alignment horizontal="right" vertical="center" wrapText="1"/>
    </xf>
    <xf numFmtId="0" fontId="13" fillId="0" borderId="1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16" xfId="0" applyFont="1" applyFill="1" applyBorder="1" applyAlignment="1">
      <alignment horizontal="center" vertical="top" wrapText="1"/>
    </xf>
    <xf numFmtId="0" fontId="0" fillId="0" borderId="0" xfId="0" applyFill="1" applyAlignment="1">
      <alignment horizontal="center"/>
    </xf>
    <xf numFmtId="0" fontId="13" fillId="0" borderId="18" xfId="0" applyFont="1" applyFill="1" applyBorder="1" applyAlignment="1">
      <alignment horizontal="center" vertical="center" wrapText="1"/>
    </xf>
    <xf numFmtId="0" fontId="15" fillId="0" borderId="17" xfId="0" applyFont="1" applyFill="1" applyBorder="1" applyAlignment="1">
      <alignment horizontal="justify" vertical="top" wrapText="1"/>
    </xf>
    <xf numFmtId="0" fontId="15" fillId="0" borderId="17" xfId="0" applyFont="1" applyFill="1" applyBorder="1" applyAlignment="1">
      <alignment horizontal="center" vertical="center" wrapText="1"/>
    </xf>
    <xf numFmtId="166" fontId="13" fillId="0" borderId="17" xfId="0" applyNumberFormat="1" applyFont="1" applyFill="1" applyBorder="1" applyAlignment="1">
      <alignment horizontal="right" vertical="center"/>
    </xf>
    <xf numFmtId="166" fontId="13" fillId="0" borderId="17" xfId="0" applyNumberFormat="1" applyFont="1" applyFill="1" applyBorder="1" applyAlignment="1">
      <alignment horizontal="center" vertical="center"/>
    </xf>
    <xf numFmtId="166" fontId="13" fillId="0" borderId="19" xfId="0" applyNumberFormat="1" applyFont="1" applyFill="1" applyBorder="1" applyAlignment="1">
      <alignment horizontal="center" vertical="center"/>
    </xf>
    <xf numFmtId="0" fontId="15" fillId="0" borderId="17" xfId="0" applyFont="1" applyFill="1" applyBorder="1" applyAlignment="1">
      <alignment horizontal="center"/>
    </xf>
    <xf numFmtId="166" fontId="13" fillId="0" borderId="17" xfId="0" applyNumberFormat="1" applyFont="1" applyFill="1" applyBorder="1" applyAlignment="1">
      <alignment horizontal="right"/>
    </xf>
    <xf numFmtId="164" fontId="13" fillId="0" borderId="17" xfId="0" applyNumberFormat="1" applyFont="1" applyFill="1" applyBorder="1" applyAlignment="1">
      <alignment horizontal="right"/>
    </xf>
    <xf numFmtId="0" fontId="15" fillId="0" borderId="17" xfId="0" applyFont="1" applyFill="1" applyBorder="1" applyAlignment="1">
      <alignment wrapText="1"/>
    </xf>
    <xf numFmtId="0" fontId="13" fillId="0" borderId="17" xfId="0" applyFont="1" applyFill="1" applyBorder="1" applyAlignment="1">
      <alignment horizontal="center" vertical="top" wrapText="1"/>
    </xf>
    <xf numFmtId="0" fontId="15" fillId="0" borderId="17" xfId="0" applyFont="1" applyFill="1" applyBorder="1" applyAlignment="1">
      <alignment horizontal="center" wrapText="1"/>
    </xf>
    <xf numFmtId="166" fontId="15" fillId="0" borderId="17" xfId="0" applyNumberFormat="1" applyFont="1" applyFill="1" applyBorder="1" applyAlignment="1">
      <alignment horizontal="right" wrapText="1"/>
    </xf>
    <xf numFmtId="0" fontId="16" fillId="0" borderId="17" xfId="0" applyFont="1" applyFill="1" applyBorder="1" applyAlignment="1">
      <alignment wrapText="1"/>
    </xf>
    <xf numFmtId="0" fontId="13" fillId="0" borderId="17" xfId="0" applyFont="1" applyFill="1" applyBorder="1" applyAlignment="1">
      <alignment horizontal="center" wrapText="1"/>
    </xf>
    <xf numFmtId="166" fontId="13" fillId="0" borderId="17" xfId="0" applyNumberFormat="1" applyFont="1" applyFill="1" applyBorder="1" applyAlignment="1">
      <alignment horizontal="right" wrapText="1"/>
    </xf>
    <xf numFmtId="0" fontId="15" fillId="0" borderId="17"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wrapText="1"/>
    </xf>
    <xf numFmtId="4" fontId="13" fillId="0" borderId="17" xfId="0" applyNumberFormat="1" applyFont="1" applyFill="1" applyBorder="1" applyAlignment="1">
      <alignment horizontal="right" wrapText="1"/>
    </xf>
    <xf numFmtId="4" fontId="13" fillId="0" borderId="19" xfId="0" applyNumberFormat="1" applyFont="1" applyFill="1" applyBorder="1" applyAlignment="1">
      <alignment horizontal="right" wrapText="1"/>
    </xf>
    <xf numFmtId="0" fontId="15" fillId="0" borderId="17" xfId="0" applyFont="1" applyFill="1" applyBorder="1" applyAlignment="1">
      <alignment vertical="top" wrapText="1"/>
    </xf>
    <xf numFmtId="0" fontId="15" fillId="0" borderId="17" xfId="0" applyFont="1" applyFill="1" applyBorder="1" applyAlignment="1">
      <alignment/>
    </xf>
    <xf numFmtId="0" fontId="15" fillId="0" borderId="17" xfId="0" applyFont="1" applyFill="1" applyBorder="1" applyAlignment="1">
      <alignment horizontal="center" vertical="center"/>
    </xf>
    <xf numFmtId="0" fontId="15" fillId="0" borderId="17" xfId="0" applyFont="1" applyFill="1" applyBorder="1" applyAlignment="1">
      <alignment horizontal="left" wrapText="1"/>
    </xf>
    <xf numFmtId="164" fontId="13" fillId="0" borderId="17" xfId="0" applyNumberFormat="1" applyFont="1" applyFill="1" applyBorder="1" applyAlignment="1">
      <alignment horizontal="right" wrapText="1"/>
    </xf>
    <xf numFmtId="0" fontId="13" fillId="0" borderId="17" xfId="0" applyFont="1" applyFill="1" applyBorder="1" applyAlignment="1">
      <alignment horizontal="center" vertical="center"/>
    </xf>
    <xf numFmtId="0" fontId="15" fillId="0" borderId="39" xfId="0" applyFont="1" applyFill="1" applyBorder="1" applyAlignment="1">
      <alignment vertical="center" wrapText="1"/>
    </xf>
    <xf numFmtId="166" fontId="15" fillId="0" borderId="17" xfId="0" applyNumberFormat="1" applyFont="1" applyFill="1" applyBorder="1" applyAlignment="1">
      <alignment horizontal="center" vertical="center"/>
    </xf>
    <xf numFmtId="166" fontId="15" fillId="0" borderId="19" xfId="0" applyNumberFormat="1" applyFont="1" applyFill="1" applyBorder="1" applyAlignment="1">
      <alignment horizontal="center" vertical="center"/>
    </xf>
    <xf numFmtId="0" fontId="15" fillId="0" borderId="17" xfId="0" applyFont="1" applyFill="1" applyBorder="1" applyAlignment="1">
      <alignment vertical="center" wrapText="1"/>
    </xf>
    <xf numFmtId="0" fontId="13" fillId="0" borderId="17" xfId="0" applyFont="1" applyFill="1" applyBorder="1" applyAlignment="1">
      <alignment/>
    </xf>
    <xf numFmtId="0" fontId="13" fillId="0" borderId="17" xfId="0" applyFont="1" applyFill="1" applyBorder="1" applyAlignment="1">
      <alignment vertical="center"/>
    </xf>
    <xf numFmtId="166" fontId="15" fillId="0" borderId="17" xfId="0" applyNumberFormat="1" applyFont="1" applyFill="1" applyBorder="1" applyAlignment="1">
      <alignment horizontal="center" vertical="top"/>
    </xf>
    <xf numFmtId="166" fontId="15" fillId="0" borderId="19" xfId="0" applyNumberFormat="1" applyFont="1" applyFill="1" applyBorder="1" applyAlignment="1">
      <alignment horizontal="center" vertical="top"/>
    </xf>
    <xf numFmtId="0" fontId="14" fillId="0" borderId="17" xfId="0" applyFont="1" applyFill="1" applyBorder="1" applyAlignment="1">
      <alignment horizontal="center"/>
    </xf>
    <xf numFmtId="0" fontId="14" fillId="0" borderId="17" xfId="0" applyFont="1" applyFill="1" applyBorder="1" applyAlignment="1">
      <alignment/>
    </xf>
    <xf numFmtId="0" fontId="14" fillId="0" borderId="18" xfId="0" applyFont="1" applyFill="1" applyBorder="1" applyAlignment="1">
      <alignment horizontal="center"/>
    </xf>
    <xf numFmtId="0" fontId="13" fillId="0" borderId="18" xfId="0" applyFont="1" applyFill="1" applyBorder="1" applyAlignment="1">
      <alignment wrapText="1"/>
    </xf>
    <xf numFmtId="164" fontId="13" fillId="0" borderId="18" xfId="0" applyNumberFormat="1" applyFont="1" applyFill="1" applyBorder="1" applyAlignment="1">
      <alignment horizontal="right"/>
    </xf>
    <xf numFmtId="0" fontId="15" fillId="0" borderId="17" xfId="0" applyFont="1" applyFill="1" applyBorder="1" applyAlignment="1">
      <alignment horizontal="justify" vertical="center" wrapText="1"/>
    </xf>
    <xf numFmtId="0" fontId="14" fillId="0" borderId="17" xfId="0" applyFont="1" applyFill="1" applyBorder="1" applyAlignment="1">
      <alignment/>
    </xf>
    <xf numFmtId="166" fontId="15" fillId="0" borderId="17" xfId="0" applyNumberFormat="1" applyFont="1" applyFill="1" applyBorder="1" applyAlignment="1">
      <alignment horizontal="right" vertical="center" wrapText="1"/>
    </xf>
    <xf numFmtId="166" fontId="15" fillId="0" borderId="17" xfId="0" applyNumberFormat="1" applyFont="1" applyFill="1" applyBorder="1" applyAlignment="1">
      <alignment horizontal="right" vertical="center"/>
    </xf>
    <xf numFmtId="0" fontId="13" fillId="0" borderId="18" xfId="0" applyFont="1" applyFill="1" applyBorder="1" applyAlignment="1">
      <alignment horizontal="center" wrapText="1"/>
    </xf>
    <xf numFmtId="166" fontId="13" fillId="0" borderId="18" xfId="0" applyNumberFormat="1" applyFont="1" applyFill="1" applyBorder="1" applyAlignment="1">
      <alignment horizontal="right" wrapText="1"/>
    </xf>
    <xf numFmtId="4" fontId="13" fillId="0" borderId="18" xfId="0" applyNumberFormat="1" applyFont="1" applyFill="1" applyBorder="1" applyAlignment="1">
      <alignment horizontal="right" wrapText="1"/>
    </xf>
    <xf numFmtId="4" fontId="13" fillId="0" borderId="20" xfId="0" applyNumberFormat="1" applyFont="1" applyFill="1" applyBorder="1" applyAlignment="1">
      <alignment horizontal="right" wrapText="1"/>
    </xf>
    <xf numFmtId="0" fontId="13" fillId="0" borderId="13" xfId="0" applyFont="1" applyFill="1" applyBorder="1" applyAlignment="1">
      <alignment horizontal="center" wrapText="1"/>
    </xf>
    <xf numFmtId="2" fontId="15" fillId="0" borderId="13" xfId="0" applyNumberFormat="1" applyFont="1" applyFill="1" applyBorder="1" applyAlignment="1">
      <alignment vertical="top" wrapText="1"/>
    </xf>
    <xf numFmtId="2" fontId="15" fillId="0" borderId="14" xfId="0" applyNumberFormat="1" applyFont="1" applyFill="1" applyBorder="1" applyAlignment="1">
      <alignment vertical="top" wrapText="1"/>
    </xf>
    <xf numFmtId="2" fontId="13" fillId="0" borderId="14" xfId="0" applyNumberFormat="1" applyFont="1" applyFill="1" applyBorder="1" applyAlignment="1">
      <alignment vertical="top" wrapText="1"/>
    </xf>
    <xf numFmtId="2" fontId="15" fillId="0" borderId="23" xfId="0" applyNumberFormat="1" applyFont="1" applyFill="1" applyBorder="1" applyAlignment="1">
      <alignment vertical="top" wrapText="1"/>
    </xf>
    <xf numFmtId="2" fontId="15" fillId="0" borderId="16" xfId="0" applyNumberFormat="1" applyFont="1" applyFill="1" applyBorder="1" applyAlignment="1">
      <alignment vertical="top" wrapText="1"/>
    </xf>
    <xf numFmtId="2" fontId="15" fillId="0" borderId="10" xfId="0" applyNumberFormat="1" applyFont="1" applyFill="1" applyBorder="1" applyAlignment="1">
      <alignment vertical="top" wrapText="1"/>
    </xf>
    <xf numFmtId="2" fontId="15" fillId="0" borderId="27" xfId="0" applyNumberFormat="1" applyFont="1" applyFill="1" applyBorder="1" applyAlignment="1">
      <alignment vertical="top" wrapText="1"/>
    </xf>
    <xf numFmtId="0" fontId="13" fillId="0" borderId="26" xfId="0" applyFont="1" applyFill="1" applyBorder="1" applyAlignment="1">
      <alignment horizontal="center" vertical="top" wrapText="1"/>
    </xf>
    <xf numFmtId="0" fontId="15" fillId="0" borderId="26" xfId="0" applyFont="1" applyFill="1" applyBorder="1" applyAlignment="1">
      <alignment horizontal="center" vertical="top" wrapText="1"/>
    </xf>
    <xf numFmtId="2" fontId="22" fillId="0" borderId="16" xfId="0" applyNumberFormat="1" applyFont="1" applyFill="1" applyBorder="1" applyAlignment="1">
      <alignment horizontal="right" vertical="top" wrapText="1"/>
    </xf>
    <xf numFmtId="2" fontId="22" fillId="0" borderId="10" xfId="0" applyNumberFormat="1" applyFont="1" applyFill="1" applyBorder="1" applyAlignment="1">
      <alignment horizontal="right" vertical="top" wrapText="1"/>
    </xf>
    <xf numFmtId="0" fontId="15" fillId="0" borderId="13" xfId="0" applyFont="1" applyFill="1" applyBorder="1" applyAlignment="1">
      <alignment horizontal="center" vertical="top" wrapText="1"/>
    </xf>
    <xf numFmtId="0" fontId="15" fillId="0" borderId="15" xfId="0" applyFont="1" applyFill="1" applyBorder="1" applyAlignment="1">
      <alignment horizontal="center" vertical="top" wrapText="1"/>
    </xf>
    <xf numFmtId="0" fontId="22" fillId="0" borderId="15" xfId="0" applyFont="1" applyFill="1" applyBorder="1" applyAlignment="1">
      <alignment horizontal="left" vertical="top" wrapText="1"/>
    </xf>
    <xf numFmtId="0" fontId="22" fillId="0" borderId="15" xfId="0" applyFont="1" applyFill="1" applyBorder="1" applyAlignment="1">
      <alignment horizontal="center" vertical="top" wrapText="1"/>
    </xf>
    <xf numFmtId="0" fontId="16" fillId="0" borderId="10" xfId="0" applyFont="1" applyFill="1" applyBorder="1" applyAlignment="1">
      <alignment horizontal="center" wrapText="1"/>
    </xf>
    <xf numFmtId="2" fontId="13" fillId="0" borderId="10" xfId="0" applyNumberFormat="1" applyFont="1" applyFill="1" applyBorder="1" applyAlignment="1">
      <alignment vertical="top" wrapText="1"/>
    </xf>
    <xf numFmtId="0" fontId="22" fillId="0" borderId="26" xfId="0" applyFont="1" applyFill="1" applyBorder="1" applyAlignment="1">
      <alignment horizontal="left" vertical="top" wrapText="1"/>
    </xf>
    <xf numFmtId="0" fontId="22" fillId="0" borderId="26" xfId="0" applyFont="1" applyFill="1" applyBorder="1" applyAlignment="1">
      <alignment horizontal="center" vertical="top" wrapText="1"/>
    </xf>
    <xf numFmtId="0" fontId="22" fillId="0" borderId="10" xfId="0" applyFont="1" applyFill="1" applyBorder="1" applyAlignment="1">
      <alignment horizontal="center" wrapText="1"/>
    </xf>
    <xf numFmtId="164" fontId="22" fillId="0" borderId="16" xfId="0" applyNumberFormat="1" applyFont="1" applyFill="1" applyBorder="1" applyAlignment="1">
      <alignment horizontal="right" vertical="center" wrapText="1"/>
    </xf>
    <xf numFmtId="164" fontId="22" fillId="0" borderId="10" xfId="0" applyNumberFormat="1" applyFont="1" applyFill="1" applyBorder="1" applyAlignment="1">
      <alignment horizontal="right" vertical="center" wrapText="1"/>
    </xf>
    <xf numFmtId="0" fontId="22" fillId="0" borderId="16" xfId="0" applyFont="1" applyFill="1" applyBorder="1" applyAlignment="1">
      <alignment horizontal="left" vertical="top" wrapText="1"/>
    </xf>
    <xf numFmtId="0" fontId="22" fillId="0" borderId="16" xfId="0" applyFont="1" applyFill="1" applyBorder="1" applyAlignment="1">
      <alignment horizontal="center" vertical="top" wrapText="1"/>
    </xf>
    <xf numFmtId="0" fontId="13" fillId="0" borderId="46"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5" fillId="0" borderId="16" xfId="0" applyFont="1" applyFill="1" applyBorder="1" applyAlignment="1">
      <alignment horizontal="center" vertical="top" wrapText="1"/>
    </xf>
    <xf numFmtId="164" fontId="22" fillId="0" borderId="16" xfId="0" applyNumberFormat="1" applyFont="1" applyFill="1" applyBorder="1" applyAlignment="1">
      <alignment horizontal="right" vertical="top" wrapText="1"/>
    </xf>
    <xf numFmtId="164" fontId="22" fillId="0" borderId="10" xfId="0" applyNumberFormat="1" applyFont="1" applyFill="1" applyBorder="1" applyAlignment="1">
      <alignment horizontal="right" vertical="top" wrapText="1"/>
    </xf>
    <xf numFmtId="0" fontId="13" fillId="0" borderId="18" xfId="0" applyFont="1" applyFill="1" applyBorder="1" applyAlignment="1">
      <alignment horizontal="center" wrapText="1"/>
    </xf>
    <xf numFmtId="0" fontId="15" fillId="0" borderId="47" xfId="0" applyFont="1" applyFill="1" applyBorder="1" applyAlignment="1">
      <alignment wrapText="1"/>
    </xf>
    <xf numFmtId="4" fontId="15" fillId="0" borderId="17" xfId="0" applyNumberFormat="1" applyFont="1" applyFill="1" applyBorder="1" applyAlignment="1">
      <alignment horizontal="right" vertical="center"/>
    </xf>
    <xf numFmtId="4" fontId="15" fillId="0" borderId="19" xfId="0" applyNumberFormat="1" applyFont="1" applyFill="1" applyBorder="1" applyAlignment="1">
      <alignment horizontal="right" vertical="center"/>
    </xf>
    <xf numFmtId="0" fontId="15" fillId="0" borderId="19" xfId="0" applyFont="1" applyFill="1" applyBorder="1" applyAlignment="1">
      <alignment/>
    </xf>
    <xf numFmtId="0" fontId="15" fillId="0" borderId="19" xfId="0" applyFont="1" applyFill="1" applyBorder="1" applyAlignment="1">
      <alignment horizontal="center" vertical="center" wrapText="1"/>
    </xf>
    <xf numFmtId="4" fontId="15" fillId="0" borderId="17" xfId="0" applyNumberFormat="1" applyFont="1" applyFill="1" applyBorder="1" applyAlignment="1">
      <alignment horizontal="right" vertical="center" wrapText="1"/>
    </xf>
    <xf numFmtId="4" fontId="15" fillId="0" borderId="48" xfId="0" applyNumberFormat="1" applyFont="1" applyFill="1" applyBorder="1" applyAlignment="1">
      <alignment horizontal="right" vertical="center" wrapText="1"/>
    </xf>
    <xf numFmtId="4" fontId="15" fillId="0" borderId="19" xfId="0" applyNumberFormat="1" applyFont="1" applyFill="1" applyBorder="1" applyAlignment="1">
      <alignment horizontal="right" vertical="center" wrapText="1"/>
    </xf>
    <xf numFmtId="4" fontId="15" fillId="0" borderId="19" xfId="0" applyNumberFormat="1" applyFont="1" applyFill="1" applyBorder="1" applyAlignment="1">
      <alignment horizontal="right" vertical="top" wrapText="1"/>
    </xf>
    <xf numFmtId="164" fontId="15" fillId="0" borderId="19" xfId="0" applyNumberFormat="1" applyFont="1" applyFill="1" applyBorder="1" applyAlignment="1">
      <alignment horizontal="right" vertical="center" wrapText="1"/>
    </xf>
    <xf numFmtId="4" fontId="15" fillId="0" borderId="49" xfId="0" applyNumberFormat="1" applyFont="1" applyFill="1" applyBorder="1" applyAlignment="1">
      <alignment horizontal="right" vertical="center" wrapText="1"/>
    </xf>
    <xf numFmtId="0" fontId="13" fillId="0" borderId="19" xfId="0" applyFont="1" applyFill="1" applyBorder="1" applyAlignment="1">
      <alignment horizontal="center" vertical="center" wrapText="1"/>
    </xf>
    <xf numFmtId="164" fontId="13" fillId="0" borderId="19" xfId="0" applyNumberFormat="1" applyFont="1" applyFill="1" applyBorder="1" applyAlignment="1">
      <alignment horizontal="right" vertical="center" wrapText="1"/>
    </xf>
    <xf numFmtId="0" fontId="15" fillId="0" borderId="17" xfId="0" applyFont="1" applyFill="1" applyBorder="1" applyAlignment="1">
      <alignment horizontal="left" vertical="center" wrapText="1"/>
    </xf>
    <xf numFmtId="0" fontId="15" fillId="0" borderId="17" xfId="0" applyFont="1" applyFill="1" applyBorder="1" applyAlignment="1">
      <alignment vertical="center"/>
    </xf>
    <xf numFmtId="0" fontId="15" fillId="0" borderId="17" xfId="0" applyFont="1" applyFill="1" applyBorder="1" applyAlignment="1">
      <alignment vertical="center"/>
    </xf>
    <xf numFmtId="166" fontId="13" fillId="0" borderId="17" xfId="0" applyNumberFormat="1" applyFont="1" applyFill="1" applyBorder="1" applyAlignment="1">
      <alignment horizontal="right" vertical="center"/>
    </xf>
    <xf numFmtId="166" fontId="15" fillId="0" borderId="17" xfId="0" applyNumberFormat="1" applyFont="1" applyFill="1" applyBorder="1" applyAlignment="1">
      <alignment vertical="center" wrapText="1"/>
    </xf>
    <xf numFmtId="0" fontId="16" fillId="0" borderId="18" xfId="0" applyFont="1" applyFill="1" applyBorder="1" applyAlignment="1">
      <alignment wrapText="1"/>
    </xf>
    <xf numFmtId="166" fontId="13" fillId="0" borderId="18" xfId="0" applyNumberFormat="1" applyFont="1" applyFill="1" applyBorder="1" applyAlignment="1">
      <alignment horizontal="right" vertical="center"/>
    </xf>
    <xf numFmtId="0" fontId="15" fillId="0" borderId="17" xfId="0" applyFont="1" applyFill="1" applyBorder="1" applyAlignment="1">
      <alignment horizontal="justify" vertical="top" wrapText="1"/>
    </xf>
    <xf numFmtId="0" fontId="13" fillId="0" borderId="18"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5" fillId="0" borderId="18" xfId="0" applyFont="1" applyFill="1" applyBorder="1" applyAlignment="1">
      <alignment horizontal="justify" vertical="center" wrapText="1"/>
    </xf>
    <xf numFmtId="0" fontId="15" fillId="0" borderId="28" xfId="0" applyFont="1" applyFill="1" applyBorder="1" applyAlignment="1">
      <alignment horizontal="center" vertical="top" wrapText="1"/>
    </xf>
    <xf numFmtId="0" fontId="15" fillId="0" borderId="50" xfId="0" applyFont="1" applyFill="1" applyBorder="1" applyAlignment="1">
      <alignment horizontal="justify" vertical="center" wrapText="1"/>
    </xf>
    <xf numFmtId="0" fontId="15" fillId="0" borderId="44" xfId="0" applyFont="1" applyFill="1" applyBorder="1" applyAlignment="1">
      <alignment horizontal="center" vertical="top" wrapText="1"/>
    </xf>
    <xf numFmtId="0" fontId="15" fillId="0" borderId="47" xfId="0" applyFont="1" applyFill="1" applyBorder="1" applyAlignment="1">
      <alignment horizontal="justify" vertical="center" wrapText="1"/>
    </xf>
    <xf numFmtId="0" fontId="15" fillId="0" borderId="5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0" xfId="0" applyFont="1" applyFill="1" applyBorder="1" applyAlignment="1">
      <alignment horizontal="center" vertical="center" wrapText="1"/>
    </xf>
    <xf numFmtId="0" fontId="15" fillId="0" borderId="21"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5" fillId="0" borderId="15" xfId="0" applyFont="1" applyFill="1" applyBorder="1" applyAlignment="1">
      <alignment vertical="top" wrapText="1"/>
    </xf>
    <xf numFmtId="0" fontId="15" fillId="0" borderId="27" xfId="0" applyFont="1" applyFill="1" applyBorder="1" applyAlignment="1">
      <alignment horizontal="center" wrapText="1"/>
    </xf>
    <xf numFmtId="164" fontId="15" fillId="0" borderId="22" xfId="0" applyNumberFormat="1" applyFont="1" applyFill="1" applyBorder="1" applyAlignment="1">
      <alignment horizontal="right" vertical="center" wrapText="1"/>
    </xf>
    <xf numFmtId="164" fontId="15" fillId="0" borderId="23" xfId="0" applyNumberFormat="1" applyFont="1" applyFill="1" applyBorder="1" applyAlignment="1">
      <alignment horizontal="right" vertical="center" wrapText="1"/>
    </xf>
    <xf numFmtId="0" fontId="15" fillId="0" borderId="32" xfId="0" applyFont="1" applyFill="1" applyBorder="1" applyAlignment="1">
      <alignment horizontal="center" vertical="top" wrapText="1"/>
    </xf>
    <xf numFmtId="0" fontId="15" fillId="0" borderId="13" xfId="0" applyFont="1" applyFill="1" applyBorder="1" applyAlignment="1">
      <alignment vertical="top" wrapText="1"/>
    </xf>
    <xf numFmtId="164" fontId="13" fillId="0" borderId="25" xfId="0" applyNumberFormat="1" applyFont="1" applyFill="1" applyBorder="1" applyAlignment="1">
      <alignment horizontal="right" vertical="center" wrapText="1"/>
    </xf>
    <xf numFmtId="164" fontId="13" fillId="0" borderId="16" xfId="0" applyNumberFormat="1" applyFont="1" applyFill="1" applyBorder="1" applyAlignment="1">
      <alignment horizontal="right" vertical="center" wrapText="1"/>
    </xf>
    <xf numFmtId="164" fontId="13" fillId="0" borderId="27" xfId="0" applyNumberFormat="1" applyFont="1" applyFill="1" applyBorder="1" applyAlignment="1">
      <alignment horizontal="right" vertical="center" wrapText="1"/>
    </xf>
    <xf numFmtId="0" fontId="13" fillId="0" borderId="15" xfId="0" applyFont="1" applyFill="1" applyBorder="1" applyAlignment="1">
      <alignment horizontal="center" vertical="top" wrapText="1"/>
    </xf>
    <xf numFmtId="0" fontId="13" fillId="0" borderId="26" xfId="0" applyFont="1" applyFill="1" applyBorder="1" applyAlignment="1">
      <alignment horizontal="left" vertical="top" wrapText="1"/>
    </xf>
    <xf numFmtId="0" fontId="15" fillId="0" borderId="15" xfId="0" applyFont="1" applyFill="1" applyBorder="1" applyAlignment="1">
      <alignment horizontal="center" vertical="top" wrapText="1"/>
    </xf>
    <xf numFmtId="0" fontId="13" fillId="0" borderId="27" xfId="0" applyFont="1" applyFill="1" applyBorder="1" applyAlignment="1">
      <alignment horizontal="center" wrapText="1"/>
    </xf>
    <xf numFmtId="164" fontId="13" fillId="0" borderId="50" xfId="0" applyNumberFormat="1" applyFont="1" applyFill="1" applyBorder="1" applyAlignment="1">
      <alignment horizontal="right" vertical="center" wrapText="1"/>
    </xf>
    <xf numFmtId="164" fontId="13" fillId="0" borderId="47" xfId="0" applyNumberFormat="1" applyFont="1" applyFill="1" applyBorder="1" applyAlignment="1">
      <alignment horizontal="right" vertical="center" wrapText="1"/>
    </xf>
    <xf numFmtId="2" fontId="15" fillId="0" borderId="10" xfId="0" applyNumberFormat="1" applyFont="1" applyFill="1" applyBorder="1" applyAlignment="1">
      <alignment vertical="top" wrapText="1"/>
    </xf>
    <xf numFmtId="2" fontId="13" fillId="0" borderId="10" xfId="0" applyNumberFormat="1" applyFont="1" applyFill="1" applyBorder="1" applyAlignment="1">
      <alignment vertical="top" wrapText="1"/>
    </xf>
    <xf numFmtId="164" fontId="16" fillId="0" borderId="13" xfId="0" applyNumberFormat="1" applyFont="1" applyFill="1" applyBorder="1" applyAlignment="1">
      <alignment horizontal="right" vertical="center" wrapText="1"/>
    </xf>
    <xf numFmtId="164" fontId="13" fillId="0" borderId="14" xfId="0" applyNumberFormat="1" applyFont="1" applyFill="1" applyBorder="1" applyAlignment="1">
      <alignment horizontal="right" vertical="center" wrapText="1"/>
    </xf>
    <xf numFmtId="0" fontId="13" fillId="0" borderId="48"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42"/>
  <sheetViews>
    <sheetView tabSelected="1" view="pageBreakPreview" zoomScale="75" zoomScaleSheetLayoutView="75" zoomScalePageLayoutView="0" workbookViewId="0" topLeftCell="A1">
      <selection activeCell="T4" sqref="T4:W4"/>
    </sheetView>
  </sheetViews>
  <sheetFormatPr defaultColWidth="9.140625" defaultRowHeight="15"/>
  <cols>
    <col min="1" max="1" width="36.8515625" style="0" customWidth="1"/>
    <col min="2" max="2" width="11.00390625" style="0" customWidth="1"/>
    <col min="3" max="3" width="16.140625" style="0" customWidth="1"/>
    <col min="4" max="4" width="8.00390625" style="0" customWidth="1"/>
    <col min="5" max="5" width="12.140625" style="0" customWidth="1"/>
    <col min="6" max="6" width="13.28125" style="0" customWidth="1"/>
    <col min="7" max="7" width="12.28125" style="0" customWidth="1"/>
    <col min="8" max="8" width="10.8515625" style="0" customWidth="1"/>
    <col min="9" max="9" width="12.140625" style="0" customWidth="1"/>
    <col min="10" max="10" width="10.7109375" style="0" customWidth="1"/>
    <col min="11" max="11" width="13.140625" style="0" customWidth="1"/>
    <col min="12" max="12" width="10.8515625" style="0" customWidth="1"/>
    <col min="13" max="13" width="11.28125" style="0" customWidth="1"/>
    <col min="14" max="15" width="10.7109375" style="0" customWidth="1"/>
    <col min="16" max="16" width="13.00390625" style="0" customWidth="1"/>
    <col min="17" max="17" width="10.8515625" style="0" customWidth="1"/>
    <col min="18" max="18" width="10.7109375" style="0" customWidth="1"/>
    <col min="19" max="19" width="10.421875" style="0" customWidth="1"/>
    <col min="20" max="23" width="12.140625" style="0" customWidth="1"/>
  </cols>
  <sheetData>
    <row r="1" spans="1:23" ht="15">
      <c r="A1" s="1"/>
      <c r="B1" s="2"/>
      <c r="C1" s="2"/>
      <c r="D1" s="2"/>
      <c r="E1" s="2"/>
      <c r="F1" s="2"/>
      <c r="G1" s="2"/>
      <c r="H1" s="2"/>
      <c r="I1" s="2"/>
      <c r="J1" s="2"/>
      <c r="K1" s="2"/>
      <c r="S1" s="1"/>
      <c r="T1" s="1"/>
      <c r="U1" s="1"/>
      <c r="V1" s="1"/>
      <c r="W1" s="1"/>
    </row>
    <row r="2" spans="1:23" ht="15">
      <c r="A2" s="1"/>
      <c r="B2" s="2"/>
      <c r="C2" s="2"/>
      <c r="D2" s="2"/>
      <c r="E2" s="2"/>
      <c r="F2" s="2"/>
      <c r="G2" s="2"/>
      <c r="H2" s="2"/>
      <c r="I2" s="2"/>
      <c r="J2" s="2"/>
      <c r="K2" s="2"/>
      <c r="N2" s="2"/>
      <c r="O2" s="2"/>
      <c r="P2" s="2"/>
      <c r="Q2" s="2"/>
      <c r="S2" s="1"/>
      <c r="T2" s="336" t="s">
        <v>45</v>
      </c>
      <c r="U2" s="336"/>
      <c r="V2" s="336"/>
      <c r="W2" s="336"/>
    </row>
    <row r="3" spans="1:23" ht="15">
      <c r="A3" s="1"/>
      <c r="B3" s="2"/>
      <c r="C3" s="2"/>
      <c r="D3" s="2"/>
      <c r="E3" s="2"/>
      <c r="F3" s="2"/>
      <c r="G3" s="2"/>
      <c r="H3" s="2"/>
      <c r="I3" s="2"/>
      <c r="J3" s="2"/>
      <c r="K3" s="2"/>
      <c r="N3" s="2"/>
      <c r="O3" s="2"/>
      <c r="P3" s="2"/>
      <c r="Q3" s="2"/>
      <c r="S3" s="1"/>
      <c r="T3" s="336" t="s">
        <v>44</v>
      </c>
      <c r="U3" s="336"/>
      <c r="V3" s="336"/>
      <c r="W3" s="336"/>
    </row>
    <row r="4" spans="1:23" ht="15">
      <c r="A4" s="1"/>
      <c r="B4" s="2"/>
      <c r="C4" s="2"/>
      <c r="D4" s="2"/>
      <c r="E4" s="2"/>
      <c r="F4" s="2"/>
      <c r="G4" s="2"/>
      <c r="H4" s="2"/>
      <c r="I4" s="2"/>
      <c r="J4" s="2"/>
      <c r="K4" s="2"/>
      <c r="N4" s="2"/>
      <c r="O4" s="2"/>
      <c r="P4" s="2"/>
      <c r="Q4" s="2"/>
      <c r="S4" s="1"/>
      <c r="T4" s="336" t="s">
        <v>28</v>
      </c>
      <c r="U4" s="336"/>
      <c r="V4" s="336"/>
      <c r="W4" s="336"/>
    </row>
    <row r="5" spans="1:23" ht="15">
      <c r="A5" s="1"/>
      <c r="B5" s="2"/>
      <c r="C5" s="2"/>
      <c r="D5" s="2"/>
      <c r="E5" s="2"/>
      <c r="F5" s="2"/>
      <c r="G5" s="2"/>
      <c r="H5" s="2"/>
      <c r="I5" s="2"/>
      <c r="J5" s="2"/>
      <c r="K5" s="2"/>
      <c r="S5" s="1"/>
      <c r="T5" s="1"/>
      <c r="U5" s="1"/>
      <c r="V5" s="1"/>
      <c r="W5" s="181"/>
    </row>
    <row r="6" spans="1:23" ht="27" customHeight="1">
      <c r="A6" s="334" t="s">
        <v>342</v>
      </c>
      <c r="B6" s="334"/>
      <c r="C6" s="334"/>
      <c r="D6" s="334"/>
      <c r="E6" s="334"/>
      <c r="F6" s="334"/>
      <c r="G6" s="334"/>
      <c r="H6" s="334"/>
      <c r="I6" s="334"/>
      <c r="J6" s="334"/>
      <c r="K6" s="334"/>
      <c r="L6" s="334"/>
      <c r="M6" s="334"/>
      <c r="N6" s="334"/>
      <c r="O6" s="334"/>
      <c r="P6" s="334"/>
      <c r="Q6" s="334"/>
      <c r="R6" s="334"/>
      <c r="S6" s="334"/>
      <c r="T6" s="334"/>
      <c r="U6" s="334"/>
      <c r="V6" s="334"/>
      <c r="W6" s="334"/>
    </row>
    <row r="7" spans="1:23" ht="15.75">
      <c r="A7" s="335" t="s">
        <v>126</v>
      </c>
      <c r="B7" s="335"/>
      <c r="C7" s="335"/>
      <c r="D7" s="335"/>
      <c r="E7" s="335"/>
      <c r="F7" s="335"/>
      <c r="G7" s="335"/>
      <c r="H7" s="335"/>
      <c r="I7" s="335"/>
      <c r="J7" s="335"/>
      <c r="K7" s="335"/>
      <c r="L7" s="335"/>
      <c r="M7" s="335"/>
      <c r="N7" s="335"/>
      <c r="O7" s="335"/>
      <c r="P7" s="335"/>
      <c r="Q7" s="335"/>
      <c r="R7" s="335"/>
      <c r="S7" s="335"/>
      <c r="T7" s="335"/>
      <c r="U7" s="335"/>
      <c r="V7" s="335"/>
      <c r="W7" s="335"/>
    </row>
    <row r="8" spans="1:16" ht="15.75">
      <c r="A8" s="3"/>
      <c r="B8" s="2"/>
      <c r="C8" s="2"/>
      <c r="D8" s="2"/>
      <c r="E8" s="2"/>
      <c r="F8" s="2"/>
      <c r="G8" s="2"/>
      <c r="H8" s="2"/>
      <c r="I8" s="2"/>
      <c r="J8" s="2"/>
      <c r="K8" s="2"/>
      <c r="L8" s="2"/>
      <c r="M8" s="2"/>
      <c r="N8" s="2"/>
      <c r="O8" s="2"/>
      <c r="P8" s="2"/>
    </row>
    <row r="9" spans="1:23" ht="15.75">
      <c r="A9" s="335" t="s">
        <v>127</v>
      </c>
      <c r="B9" s="335"/>
      <c r="C9" s="335"/>
      <c r="D9" s="335"/>
      <c r="E9" s="335"/>
      <c r="F9" s="335"/>
      <c r="G9" s="335"/>
      <c r="H9" s="335"/>
      <c r="I9" s="335"/>
      <c r="J9" s="335"/>
      <c r="K9" s="335"/>
      <c r="L9" s="335"/>
      <c r="M9" s="335"/>
      <c r="N9" s="335"/>
      <c r="O9" s="335"/>
      <c r="P9" s="335"/>
      <c r="Q9" s="335"/>
      <c r="R9" s="335"/>
      <c r="S9" s="335"/>
      <c r="T9" s="335"/>
      <c r="U9" s="335"/>
      <c r="V9" s="335"/>
      <c r="W9" s="335"/>
    </row>
    <row r="10" spans="1:23" ht="17.25" customHeight="1">
      <c r="A10" s="335" t="s">
        <v>340</v>
      </c>
      <c r="B10" s="335"/>
      <c r="C10" s="335"/>
      <c r="D10" s="335"/>
      <c r="E10" s="335"/>
      <c r="F10" s="335"/>
      <c r="G10" s="335"/>
      <c r="H10" s="335"/>
      <c r="I10" s="335"/>
      <c r="J10" s="335"/>
      <c r="K10" s="335"/>
      <c r="L10" s="335"/>
      <c r="M10" s="335"/>
      <c r="N10" s="335"/>
      <c r="O10" s="335"/>
      <c r="P10" s="335"/>
      <c r="Q10" s="335"/>
      <c r="R10" s="335"/>
      <c r="S10" s="335"/>
      <c r="T10" s="335"/>
      <c r="U10" s="335"/>
      <c r="V10" s="335"/>
      <c r="W10" s="335"/>
    </row>
    <row r="11" spans="1:16" ht="16.5" thickBot="1">
      <c r="A11" s="3"/>
      <c r="B11" s="2"/>
      <c r="C11" s="2"/>
      <c r="D11" s="2"/>
      <c r="E11" s="2"/>
      <c r="F11" s="2"/>
      <c r="G11" s="2"/>
      <c r="H11" s="2"/>
      <c r="I11" s="2"/>
      <c r="J11" s="2"/>
      <c r="K11" s="2"/>
      <c r="L11" s="2"/>
      <c r="M11" s="2"/>
      <c r="N11" s="2"/>
      <c r="O11" s="2"/>
      <c r="P11" s="2"/>
    </row>
    <row r="12" spans="1:23" s="5" customFormat="1" ht="24" customHeight="1" thickBot="1">
      <c r="A12" s="325" t="s">
        <v>128</v>
      </c>
      <c r="B12" s="326"/>
      <c r="C12" s="326"/>
      <c r="D12" s="327"/>
      <c r="E12" s="309" t="s">
        <v>335</v>
      </c>
      <c r="F12" s="310"/>
      <c r="G12" s="310"/>
      <c r="H12" s="310"/>
      <c r="I12" s="310"/>
      <c r="J12" s="310"/>
      <c r="K12" s="310"/>
      <c r="L12" s="310"/>
      <c r="M12" s="310"/>
      <c r="N12" s="310"/>
      <c r="O12" s="310"/>
      <c r="P12" s="310"/>
      <c r="Q12" s="310"/>
      <c r="R12" s="310"/>
      <c r="S12" s="310"/>
      <c r="T12" s="310"/>
      <c r="U12" s="310"/>
      <c r="V12" s="310"/>
      <c r="W12" s="311"/>
    </row>
    <row r="13" spans="1:23" s="5" customFormat="1" ht="24" customHeight="1" thickBot="1">
      <c r="A13" s="325" t="s">
        <v>129</v>
      </c>
      <c r="B13" s="326"/>
      <c r="C13" s="326"/>
      <c r="D13" s="327"/>
      <c r="E13" s="309" t="s">
        <v>343</v>
      </c>
      <c r="F13" s="310"/>
      <c r="G13" s="310"/>
      <c r="H13" s="310"/>
      <c r="I13" s="310"/>
      <c r="J13" s="310"/>
      <c r="K13" s="310"/>
      <c r="L13" s="310"/>
      <c r="M13" s="310"/>
      <c r="N13" s="310"/>
      <c r="O13" s="310"/>
      <c r="P13" s="310"/>
      <c r="Q13" s="310"/>
      <c r="R13" s="310"/>
      <c r="S13" s="310"/>
      <c r="T13" s="310"/>
      <c r="U13" s="310"/>
      <c r="V13" s="310"/>
      <c r="W13" s="311"/>
    </row>
    <row r="14" spans="1:23" s="5" customFormat="1" ht="19.5" customHeight="1" thickBot="1">
      <c r="A14" s="309" t="s">
        <v>130</v>
      </c>
      <c r="B14" s="310"/>
      <c r="C14" s="310"/>
      <c r="D14" s="311"/>
      <c r="E14" s="325" t="s">
        <v>30</v>
      </c>
      <c r="F14" s="326"/>
      <c r="G14" s="326"/>
      <c r="H14" s="326"/>
      <c r="I14" s="326"/>
      <c r="J14" s="326"/>
      <c r="K14" s="326"/>
      <c r="L14" s="326"/>
      <c r="M14" s="326"/>
      <c r="N14" s="326"/>
      <c r="O14" s="326"/>
      <c r="P14" s="326"/>
      <c r="Q14" s="326"/>
      <c r="R14" s="326"/>
      <c r="S14" s="326"/>
      <c r="T14" s="326"/>
      <c r="U14" s="326"/>
      <c r="V14" s="326"/>
      <c r="W14" s="327"/>
    </row>
    <row r="15" spans="1:23" s="5" customFormat="1" ht="16.5" customHeight="1" thickBot="1">
      <c r="A15" s="325" t="s">
        <v>131</v>
      </c>
      <c r="B15" s="326"/>
      <c r="C15" s="326"/>
      <c r="D15" s="327"/>
      <c r="E15" s="331" t="s">
        <v>195</v>
      </c>
      <c r="F15" s="332"/>
      <c r="G15" s="332"/>
      <c r="H15" s="332"/>
      <c r="I15" s="332"/>
      <c r="J15" s="332"/>
      <c r="K15" s="332"/>
      <c r="L15" s="332"/>
      <c r="M15" s="332"/>
      <c r="N15" s="332"/>
      <c r="O15" s="332"/>
      <c r="P15" s="332"/>
      <c r="Q15" s="332"/>
      <c r="R15" s="332"/>
      <c r="S15" s="332"/>
      <c r="T15" s="332"/>
      <c r="U15" s="332"/>
      <c r="V15" s="332"/>
      <c r="W15" s="333"/>
    </row>
    <row r="16" spans="1:23" s="5" customFormat="1" ht="18.75" customHeight="1">
      <c r="A16" s="187" t="s">
        <v>179</v>
      </c>
      <c r="B16" s="188"/>
      <c r="C16" s="188"/>
      <c r="D16" s="189"/>
      <c r="E16" s="293" t="s">
        <v>231</v>
      </c>
      <c r="F16" s="294"/>
      <c r="G16" s="294"/>
      <c r="H16" s="294"/>
      <c r="I16" s="294"/>
      <c r="J16" s="294"/>
      <c r="K16" s="294"/>
      <c r="L16" s="294"/>
      <c r="M16" s="294"/>
      <c r="N16" s="294"/>
      <c r="O16" s="294"/>
      <c r="P16" s="294"/>
      <c r="Q16" s="294"/>
      <c r="R16" s="294"/>
      <c r="S16" s="294"/>
      <c r="T16" s="294"/>
      <c r="U16" s="294"/>
      <c r="V16" s="294"/>
      <c r="W16" s="295"/>
    </row>
    <row r="17" spans="1:23" s="5" customFormat="1" ht="18.75" customHeight="1" thickBot="1">
      <c r="A17" s="190" t="s">
        <v>180</v>
      </c>
      <c r="B17" s="191"/>
      <c r="C17" s="191"/>
      <c r="D17" s="192"/>
      <c r="E17" s="296" t="s">
        <v>382</v>
      </c>
      <c r="F17" s="297"/>
      <c r="G17" s="297"/>
      <c r="H17" s="297"/>
      <c r="I17" s="297"/>
      <c r="J17" s="297"/>
      <c r="K17" s="297"/>
      <c r="L17" s="297"/>
      <c r="M17" s="297"/>
      <c r="N17" s="297"/>
      <c r="O17" s="297"/>
      <c r="P17" s="297"/>
      <c r="Q17" s="297"/>
      <c r="R17" s="297"/>
      <c r="S17" s="297"/>
      <c r="T17" s="297"/>
      <c r="U17" s="297"/>
      <c r="V17" s="297"/>
      <c r="W17" s="298"/>
    </row>
    <row r="18" spans="1:23" s="9" customFormat="1" ht="18.75" customHeight="1">
      <c r="A18" s="293" t="s">
        <v>132</v>
      </c>
      <c r="B18" s="294"/>
      <c r="C18" s="294"/>
      <c r="D18" s="295"/>
      <c r="E18" s="304" t="s">
        <v>367</v>
      </c>
      <c r="F18" s="328">
        <v>2017</v>
      </c>
      <c r="G18" s="329"/>
      <c r="H18" s="330">
        <v>2018</v>
      </c>
      <c r="I18" s="330"/>
      <c r="J18" s="328">
        <v>2019</v>
      </c>
      <c r="K18" s="329"/>
      <c r="L18" s="322">
        <v>2020</v>
      </c>
      <c r="M18" s="323"/>
      <c r="N18" s="328">
        <v>2021</v>
      </c>
      <c r="O18" s="329"/>
      <c r="P18" s="328">
        <v>2022</v>
      </c>
      <c r="Q18" s="329"/>
      <c r="R18" s="328">
        <v>2023</v>
      </c>
      <c r="S18" s="329"/>
      <c r="T18" s="322">
        <v>2024</v>
      </c>
      <c r="U18" s="323"/>
      <c r="V18" s="322">
        <v>2025</v>
      </c>
      <c r="W18" s="324"/>
    </row>
    <row r="19" spans="1:23" s="9" customFormat="1" ht="125.25" customHeight="1" thickBot="1">
      <c r="A19" s="296"/>
      <c r="B19" s="297"/>
      <c r="C19" s="297"/>
      <c r="D19" s="298"/>
      <c r="E19" s="305"/>
      <c r="F19" s="7" t="s">
        <v>133</v>
      </c>
      <c r="G19" s="7" t="s">
        <v>134</v>
      </c>
      <c r="H19" s="7" t="s">
        <v>133</v>
      </c>
      <c r="I19" s="7" t="s">
        <v>134</v>
      </c>
      <c r="J19" s="7" t="s">
        <v>133</v>
      </c>
      <c r="K19" s="7" t="s">
        <v>134</v>
      </c>
      <c r="L19" s="7" t="s">
        <v>133</v>
      </c>
      <c r="M19" s="7" t="s">
        <v>134</v>
      </c>
      <c r="N19" s="7" t="s">
        <v>133</v>
      </c>
      <c r="O19" s="7" t="s">
        <v>134</v>
      </c>
      <c r="P19" s="7" t="s">
        <v>133</v>
      </c>
      <c r="Q19" s="7" t="s">
        <v>134</v>
      </c>
      <c r="R19" s="7" t="s">
        <v>133</v>
      </c>
      <c r="S19" s="7" t="s">
        <v>134</v>
      </c>
      <c r="T19" s="7" t="s">
        <v>133</v>
      </c>
      <c r="U19" s="7" t="s">
        <v>134</v>
      </c>
      <c r="V19" s="7" t="s">
        <v>133</v>
      </c>
      <c r="W19" s="8" t="s">
        <v>134</v>
      </c>
    </row>
    <row r="20" spans="1:23" s="5" customFormat="1" ht="15.75" customHeight="1" thickBot="1">
      <c r="A20" s="319" t="s">
        <v>330</v>
      </c>
      <c r="B20" s="320"/>
      <c r="C20" s="320"/>
      <c r="D20" s="320"/>
      <c r="E20" s="320"/>
      <c r="F20" s="320"/>
      <c r="G20" s="320"/>
      <c r="H20" s="320"/>
      <c r="I20" s="320"/>
      <c r="J20" s="320"/>
      <c r="K20" s="320"/>
      <c r="L20" s="320"/>
      <c r="M20" s="320"/>
      <c r="N20" s="320"/>
      <c r="O20" s="320"/>
      <c r="P20" s="320"/>
      <c r="Q20" s="320"/>
      <c r="R20" s="320"/>
      <c r="S20" s="320"/>
      <c r="T20" s="320"/>
      <c r="U20" s="320"/>
      <c r="V20" s="320"/>
      <c r="W20" s="321"/>
    </row>
    <row r="21" spans="1:23" s="5" customFormat="1" ht="72" customHeight="1" thickBot="1">
      <c r="A21" s="309" t="s">
        <v>196</v>
      </c>
      <c r="B21" s="310"/>
      <c r="C21" s="310"/>
      <c r="D21" s="311"/>
      <c r="E21" s="12">
        <v>8</v>
      </c>
      <c r="F21" s="13" t="s">
        <v>197</v>
      </c>
      <c r="G21" s="13" t="s">
        <v>197</v>
      </c>
      <c r="H21" s="13" t="s">
        <v>197</v>
      </c>
      <c r="I21" s="13" t="s">
        <v>197</v>
      </c>
      <c r="J21" s="13" t="s">
        <v>197</v>
      </c>
      <c r="K21" s="13" t="s">
        <v>197</v>
      </c>
      <c r="L21" s="13" t="s">
        <v>197</v>
      </c>
      <c r="M21" s="13" t="s">
        <v>197</v>
      </c>
      <c r="N21" s="13" t="s">
        <v>197</v>
      </c>
      <c r="O21" s="13" t="s">
        <v>197</v>
      </c>
      <c r="P21" s="13" t="s">
        <v>197</v>
      </c>
      <c r="Q21" s="13" t="s">
        <v>197</v>
      </c>
      <c r="R21" s="13" t="s">
        <v>197</v>
      </c>
      <c r="S21" s="15"/>
      <c r="T21" s="13" t="s">
        <v>197</v>
      </c>
      <c r="U21" s="15"/>
      <c r="V21" s="13" t="s">
        <v>197</v>
      </c>
      <c r="W21" s="15"/>
    </row>
    <row r="22" spans="1:23" s="5" customFormat="1" ht="16.5" customHeight="1" thickBot="1">
      <c r="A22" s="319" t="s">
        <v>198</v>
      </c>
      <c r="B22" s="320"/>
      <c r="C22" s="320"/>
      <c r="D22" s="320"/>
      <c r="E22" s="320"/>
      <c r="F22" s="320"/>
      <c r="G22" s="320"/>
      <c r="H22" s="320"/>
      <c r="I22" s="320"/>
      <c r="J22" s="320"/>
      <c r="K22" s="320"/>
      <c r="L22" s="320"/>
      <c r="M22" s="320"/>
      <c r="N22" s="320"/>
      <c r="O22" s="320"/>
      <c r="P22" s="320"/>
      <c r="Q22" s="320"/>
      <c r="R22" s="320"/>
      <c r="S22" s="320"/>
      <c r="T22" s="320"/>
      <c r="U22" s="320"/>
      <c r="V22" s="320"/>
      <c r="W22" s="321"/>
    </row>
    <row r="23" spans="1:23" s="5" customFormat="1" ht="35.25" customHeight="1" thickBot="1">
      <c r="A23" s="325" t="s">
        <v>199</v>
      </c>
      <c r="B23" s="326"/>
      <c r="C23" s="326"/>
      <c r="D23" s="327"/>
      <c r="E23" s="16">
        <v>36</v>
      </c>
      <c r="F23" s="17">
        <v>11</v>
      </c>
      <c r="G23" s="17">
        <v>11</v>
      </c>
      <c r="H23" s="17">
        <v>24</v>
      </c>
      <c r="I23" s="17">
        <v>24</v>
      </c>
      <c r="J23" s="17">
        <v>0</v>
      </c>
      <c r="K23" s="17">
        <v>0</v>
      </c>
      <c r="L23" s="17">
        <v>0</v>
      </c>
      <c r="M23" s="17">
        <v>0</v>
      </c>
      <c r="N23" s="15">
        <v>28</v>
      </c>
      <c r="O23" s="15">
        <v>11</v>
      </c>
      <c r="P23" s="15">
        <v>21</v>
      </c>
      <c r="Q23" s="15">
        <v>8</v>
      </c>
      <c r="R23" s="15">
        <v>8</v>
      </c>
      <c r="S23" s="15"/>
      <c r="T23" s="14"/>
      <c r="U23" s="15"/>
      <c r="V23" s="14"/>
      <c r="W23" s="15"/>
    </row>
    <row r="24" spans="1:23" s="5" customFormat="1" ht="70.5" customHeight="1" thickBot="1">
      <c r="A24" s="309" t="s">
        <v>207</v>
      </c>
      <c r="B24" s="310"/>
      <c r="C24" s="310"/>
      <c r="D24" s="311"/>
      <c r="E24" s="18">
        <v>48</v>
      </c>
      <c r="F24" s="6">
        <v>50</v>
      </c>
      <c r="G24" s="6">
        <v>50</v>
      </c>
      <c r="H24" s="6">
        <v>60</v>
      </c>
      <c r="I24" s="6">
        <v>60</v>
      </c>
      <c r="J24" s="6">
        <v>32</v>
      </c>
      <c r="K24" s="6">
        <v>32</v>
      </c>
      <c r="L24" s="6">
        <v>9</v>
      </c>
      <c r="M24" s="6">
        <v>7</v>
      </c>
      <c r="N24" s="16">
        <v>9</v>
      </c>
      <c r="O24" s="15">
        <v>6</v>
      </c>
      <c r="P24" s="15">
        <v>6</v>
      </c>
      <c r="Q24" s="15">
        <v>6</v>
      </c>
      <c r="R24" s="15">
        <v>6</v>
      </c>
      <c r="S24" s="15"/>
      <c r="T24" s="15">
        <v>3</v>
      </c>
      <c r="U24" s="15"/>
      <c r="V24" s="15">
        <v>2</v>
      </c>
      <c r="W24" s="15"/>
    </row>
    <row r="25" spans="1:23" s="5" customFormat="1" ht="38.25" customHeight="1" thickBot="1">
      <c r="A25" s="309" t="s">
        <v>225</v>
      </c>
      <c r="B25" s="310"/>
      <c r="C25" s="310"/>
      <c r="D25" s="311"/>
      <c r="E25" s="317" t="s">
        <v>228</v>
      </c>
      <c r="F25" s="318"/>
      <c r="G25" s="303"/>
      <c r="H25" s="6">
        <v>38</v>
      </c>
      <c r="I25" s="6">
        <v>38</v>
      </c>
      <c r="J25" s="6">
        <v>35</v>
      </c>
      <c r="K25" s="6">
        <v>35</v>
      </c>
      <c r="L25" s="6">
        <v>33</v>
      </c>
      <c r="M25" s="6">
        <v>33</v>
      </c>
      <c r="N25" s="15">
        <v>37</v>
      </c>
      <c r="O25" s="15">
        <v>0</v>
      </c>
      <c r="P25" s="15">
        <v>29</v>
      </c>
      <c r="Q25" s="15"/>
      <c r="R25" s="15">
        <v>5</v>
      </c>
      <c r="S25" s="15"/>
      <c r="T25" s="15">
        <v>5</v>
      </c>
      <c r="U25" s="15"/>
      <c r="V25" s="15">
        <v>5</v>
      </c>
      <c r="W25" s="15"/>
    </row>
    <row r="26" spans="1:23" s="5" customFormat="1" ht="24" customHeight="1" thickBot="1">
      <c r="A26" s="293" t="s">
        <v>135</v>
      </c>
      <c r="B26" s="294"/>
      <c r="C26" s="294"/>
      <c r="D26" s="295"/>
      <c r="E26" s="275" t="s">
        <v>136</v>
      </c>
      <c r="F26" s="314" t="s">
        <v>137</v>
      </c>
      <c r="G26" s="315"/>
      <c r="H26" s="314" t="s">
        <v>138</v>
      </c>
      <c r="I26" s="316"/>
      <c r="J26" s="316"/>
      <c r="K26" s="315"/>
      <c r="L26" s="314" t="s">
        <v>139</v>
      </c>
      <c r="M26" s="316"/>
      <c r="N26" s="316"/>
      <c r="O26" s="315"/>
      <c r="P26" s="314" t="s">
        <v>140</v>
      </c>
      <c r="Q26" s="316"/>
      <c r="R26" s="316"/>
      <c r="S26" s="315"/>
      <c r="T26" s="314" t="s">
        <v>141</v>
      </c>
      <c r="U26" s="316"/>
      <c r="V26" s="316"/>
      <c r="W26" s="315"/>
    </row>
    <row r="27" spans="1:23" s="5" customFormat="1" ht="98.25" customHeight="1" thickBot="1">
      <c r="A27" s="299"/>
      <c r="B27" s="300"/>
      <c r="C27" s="300"/>
      <c r="D27" s="301"/>
      <c r="E27" s="276"/>
      <c r="F27" s="11" t="s">
        <v>133</v>
      </c>
      <c r="G27" s="11" t="s">
        <v>134</v>
      </c>
      <c r="H27" s="280" t="s">
        <v>133</v>
      </c>
      <c r="I27" s="281"/>
      <c r="J27" s="282" t="s">
        <v>134</v>
      </c>
      <c r="K27" s="283"/>
      <c r="L27" s="280" t="s">
        <v>133</v>
      </c>
      <c r="M27" s="281"/>
      <c r="N27" s="280" t="s">
        <v>134</v>
      </c>
      <c r="O27" s="281"/>
      <c r="P27" s="282" t="s">
        <v>133</v>
      </c>
      <c r="Q27" s="283"/>
      <c r="R27" s="280" t="s">
        <v>134</v>
      </c>
      <c r="S27" s="281"/>
      <c r="T27" s="280" t="s">
        <v>133</v>
      </c>
      <c r="U27" s="281"/>
      <c r="V27" s="280" t="s">
        <v>134</v>
      </c>
      <c r="W27" s="281"/>
    </row>
    <row r="28" spans="1:23" s="5" customFormat="1" ht="16.5" customHeight="1" thickBot="1">
      <c r="A28" s="299"/>
      <c r="B28" s="300"/>
      <c r="C28" s="300"/>
      <c r="D28" s="301"/>
      <c r="E28" s="55">
        <v>2017</v>
      </c>
      <c r="F28" s="77">
        <f>'Перечень мероприятий'!E749</f>
        <v>21802.2</v>
      </c>
      <c r="G28" s="78">
        <f>'Перечень мероприятий'!F749</f>
        <v>21802.128</v>
      </c>
      <c r="H28" s="79"/>
      <c r="I28" s="80">
        <f>'Перечень мероприятий'!G749</f>
        <v>21280.4</v>
      </c>
      <c r="J28" s="79"/>
      <c r="K28" s="81">
        <f>'Перечень мероприятий'!H749</f>
        <v>21280.328</v>
      </c>
      <c r="L28" s="307"/>
      <c r="M28" s="308"/>
      <c r="N28" s="306"/>
      <c r="O28" s="307"/>
      <c r="P28" s="79"/>
      <c r="Q28" s="82">
        <f>'Перечень мероприятий'!K749</f>
        <v>521.8</v>
      </c>
      <c r="R28" s="79"/>
      <c r="S28" s="82">
        <f>'Перечень мероприятий'!L759</f>
        <v>521.8</v>
      </c>
      <c r="T28" s="314"/>
      <c r="U28" s="315"/>
      <c r="V28" s="312"/>
      <c r="W28" s="313"/>
    </row>
    <row r="29" spans="1:23" s="5" customFormat="1" ht="16.5" customHeight="1" thickBot="1">
      <c r="A29" s="299"/>
      <c r="B29" s="300"/>
      <c r="C29" s="300"/>
      <c r="D29" s="301"/>
      <c r="E29" s="55">
        <v>2018</v>
      </c>
      <c r="F29" s="77">
        <f>'Перечень мероприятий'!E750</f>
        <v>52066.799999999996</v>
      </c>
      <c r="G29" s="78">
        <f>'Перечень мероприятий'!F750</f>
        <v>52058</v>
      </c>
      <c r="H29" s="79"/>
      <c r="I29" s="80">
        <f>'Перечень мероприятий'!G750</f>
        <v>52066.799999999996</v>
      </c>
      <c r="J29" s="79"/>
      <c r="K29" s="81">
        <f>'Перечень мероприятий'!H750</f>
        <v>52058</v>
      </c>
      <c r="L29" s="307"/>
      <c r="M29" s="308"/>
      <c r="N29" s="306"/>
      <c r="O29" s="307"/>
      <c r="P29" s="79"/>
      <c r="Q29" s="82">
        <f>'Перечень мероприятий'!K750</f>
        <v>0</v>
      </c>
      <c r="R29" s="79"/>
      <c r="S29" s="82">
        <f>'Перечень мероприятий'!L760</f>
        <v>0</v>
      </c>
      <c r="T29" s="314"/>
      <c r="U29" s="315"/>
      <c r="V29" s="312"/>
      <c r="W29" s="313"/>
    </row>
    <row r="30" spans="1:23" s="5" customFormat="1" ht="15" customHeight="1" thickBot="1">
      <c r="A30" s="299"/>
      <c r="B30" s="300"/>
      <c r="C30" s="300"/>
      <c r="D30" s="301"/>
      <c r="E30" s="55">
        <v>2019</v>
      </c>
      <c r="F30" s="77">
        <f>'Перечень мероприятий'!E751</f>
        <v>29697.6</v>
      </c>
      <c r="G30" s="78">
        <f>'Перечень мероприятий'!F751</f>
        <v>28580.6</v>
      </c>
      <c r="H30" s="79"/>
      <c r="I30" s="80">
        <f>'Перечень мероприятий'!G751</f>
        <v>29697.6</v>
      </c>
      <c r="J30" s="79"/>
      <c r="K30" s="81">
        <f>'Перечень мероприятий'!H751</f>
        <v>28580.6</v>
      </c>
      <c r="L30" s="307"/>
      <c r="M30" s="308"/>
      <c r="N30" s="306"/>
      <c r="O30" s="307"/>
      <c r="P30" s="79"/>
      <c r="Q30" s="82">
        <f>'Перечень мероприятий'!K751</f>
        <v>0</v>
      </c>
      <c r="R30" s="79"/>
      <c r="S30" s="82">
        <f>'Перечень мероприятий'!L761</f>
        <v>0</v>
      </c>
      <c r="T30" s="314"/>
      <c r="U30" s="315"/>
      <c r="V30" s="312"/>
      <c r="W30" s="313"/>
    </row>
    <row r="31" spans="1:23" s="5" customFormat="1" ht="15.75" customHeight="1" thickBot="1">
      <c r="A31" s="299"/>
      <c r="B31" s="300"/>
      <c r="C31" s="300"/>
      <c r="D31" s="301"/>
      <c r="E31" s="55">
        <v>2020</v>
      </c>
      <c r="F31" s="77">
        <f>'Перечень мероприятий'!E752</f>
        <v>20543.2</v>
      </c>
      <c r="G31" s="78">
        <f>'Перечень мероприятий'!F752</f>
        <v>18999</v>
      </c>
      <c r="H31" s="79"/>
      <c r="I31" s="80">
        <f>'Перечень мероприятий'!G752</f>
        <v>20543.2</v>
      </c>
      <c r="J31" s="79"/>
      <c r="K31" s="81">
        <f>'Перечень мероприятий'!H752</f>
        <v>18999</v>
      </c>
      <c r="L31" s="307"/>
      <c r="M31" s="308"/>
      <c r="N31" s="306"/>
      <c r="O31" s="307"/>
      <c r="P31" s="79"/>
      <c r="Q31" s="82">
        <f>'Перечень мероприятий'!K752</f>
        <v>0</v>
      </c>
      <c r="R31" s="79"/>
      <c r="S31" s="82">
        <f>'Перечень мероприятий'!L762</f>
        <v>0</v>
      </c>
      <c r="T31" s="314"/>
      <c r="U31" s="315"/>
      <c r="V31" s="312"/>
      <c r="W31" s="313"/>
    </row>
    <row r="32" spans="1:23" s="5" customFormat="1" ht="15" customHeight="1" thickBot="1">
      <c r="A32" s="299"/>
      <c r="B32" s="300"/>
      <c r="C32" s="300"/>
      <c r="D32" s="301"/>
      <c r="E32" s="55">
        <v>2021</v>
      </c>
      <c r="F32" s="77">
        <f>'Перечень мероприятий'!E753</f>
        <v>69341.5</v>
      </c>
      <c r="G32" s="78">
        <f>'Перечень мероприятий'!F753</f>
        <v>19700.1</v>
      </c>
      <c r="H32" s="79"/>
      <c r="I32" s="80">
        <f>'Перечень мероприятий'!G753</f>
        <v>69341.5</v>
      </c>
      <c r="J32" s="79"/>
      <c r="K32" s="81">
        <f>'Перечень мероприятий'!H753</f>
        <v>19700.1</v>
      </c>
      <c r="L32" s="307"/>
      <c r="M32" s="308"/>
      <c r="N32" s="306"/>
      <c r="O32" s="307"/>
      <c r="P32" s="79"/>
      <c r="Q32" s="82">
        <f>'Перечень мероприятий'!K753</f>
        <v>0</v>
      </c>
      <c r="R32" s="79"/>
      <c r="S32" s="82">
        <f>'Перечень мероприятий'!L763</f>
        <v>0</v>
      </c>
      <c r="T32" s="314"/>
      <c r="U32" s="315"/>
      <c r="V32" s="312"/>
      <c r="W32" s="313"/>
    </row>
    <row r="33" spans="1:23" s="5" customFormat="1" ht="15" customHeight="1" thickBot="1">
      <c r="A33" s="299"/>
      <c r="B33" s="300"/>
      <c r="C33" s="300"/>
      <c r="D33" s="301"/>
      <c r="E33" s="55">
        <v>2022</v>
      </c>
      <c r="F33" s="77">
        <f>'Перечень мероприятий'!E754</f>
        <v>65778.09999999999</v>
      </c>
      <c r="G33" s="78">
        <f>'Перечень мероприятий'!F754</f>
        <v>25919.3</v>
      </c>
      <c r="H33" s="79"/>
      <c r="I33" s="80">
        <f>'Перечень мероприятий'!G754</f>
        <v>65778.09999999999</v>
      </c>
      <c r="J33" s="79"/>
      <c r="K33" s="81">
        <f>'Перечень мероприятий'!H754</f>
        <v>25919.3</v>
      </c>
      <c r="L33" s="307"/>
      <c r="M33" s="308"/>
      <c r="N33" s="306"/>
      <c r="O33" s="307"/>
      <c r="P33" s="79"/>
      <c r="Q33" s="82">
        <f>'Перечень мероприятий'!K754</f>
        <v>0</v>
      </c>
      <c r="R33" s="79"/>
      <c r="S33" s="82">
        <f>'Перечень мероприятий'!L764</f>
        <v>0</v>
      </c>
      <c r="T33" s="284"/>
      <c r="U33" s="285"/>
      <c r="V33" s="290"/>
      <c r="W33" s="291"/>
    </row>
    <row r="34" spans="1:23" s="5" customFormat="1" ht="15" customHeight="1" thickBot="1">
      <c r="A34" s="299"/>
      <c r="B34" s="300"/>
      <c r="C34" s="300"/>
      <c r="D34" s="301"/>
      <c r="E34" s="55">
        <v>2023</v>
      </c>
      <c r="F34" s="77">
        <f>'Перечень мероприятий'!E755</f>
        <v>37057.8</v>
      </c>
      <c r="G34" s="78">
        <f>'Перечень мероприятий'!F755</f>
        <v>0</v>
      </c>
      <c r="H34" s="79"/>
      <c r="I34" s="80">
        <f>'Перечень мероприятий'!G755</f>
        <v>37057.8</v>
      </c>
      <c r="J34" s="79"/>
      <c r="K34" s="81">
        <f>'Перечень мероприятий'!H755</f>
        <v>0</v>
      </c>
      <c r="L34" s="286"/>
      <c r="M34" s="287"/>
      <c r="N34" s="306"/>
      <c r="O34" s="307"/>
      <c r="P34" s="79"/>
      <c r="Q34" s="82">
        <f>'Перечень мероприятий'!K755</f>
        <v>0</v>
      </c>
      <c r="R34" s="79"/>
      <c r="S34" s="82">
        <f>'Перечень мероприятий'!L765</f>
        <v>0</v>
      </c>
      <c r="T34" s="284"/>
      <c r="U34" s="285"/>
      <c r="V34" s="290"/>
      <c r="W34" s="291"/>
    </row>
    <row r="35" spans="1:23" s="5" customFormat="1" ht="15" customHeight="1" thickBot="1">
      <c r="A35" s="299"/>
      <c r="B35" s="300"/>
      <c r="C35" s="300"/>
      <c r="D35" s="301"/>
      <c r="E35" s="55">
        <v>2024</v>
      </c>
      <c r="F35" s="77">
        <f>'Перечень мероприятий'!E756</f>
        <v>2843</v>
      </c>
      <c r="G35" s="78">
        <f>'Перечень мероприятий'!F756</f>
        <v>0</v>
      </c>
      <c r="H35" s="79"/>
      <c r="I35" s="80">
        <f>'Перечень мероприятий'!G756</f>
        <v>2843</v>
      </c>
      <c r="J35" s="79"/>
      <c r="K35" s="81">
        <f>'Перечень мероприятий'!H756</f>
        <v>0</v>
      </c>
      <c r="L35" s="307"/>
      <c r="M35" s="308"/>
      <c r="N35" s="306"/>
      <c r="O35" s="307"/>
      <c r="P35" s="79"/>
      <c r="Q35" s="82">
        <f>'Перечень мероприятий'!K756</f>
        <v>0</v>
      </c>
      <c r="R35" s="79"/>
      <c r="S35" s="82">
        <f>'Перечень мероприятий'!L766</f>
        <v>0</v>
      </c>
      <c r="T35" s="284"/>
      <c r="U35" s="285"/>
      <c r="V35" s="290"/>
      <c r="W35" s="291"/>
    </row>
    <row r="36" spans="1:23" s="5" customFormat="1" ht="15" customHeight="1" thickBot="1">
      <c r="A36" s="299"/>
      <c r="B36" s="300"/>
      <c r="C36" s="300"/>
      <c r="D36" s="301"/>
      <c r="E36" s="55">
        <v>2025</v>
      </c>
      <c r="F36" s="83">
        <f>'Перечень мероприятий'!E757</f>
        <v>2843</v>
      </c>
      <c r="G36" s="84">
        <f>'Перечень мероприятий'!F757</f>
        <v>0</v>
      </c>
      <c r="H36" s="85"/>
      <c r="I36" s="86">
        <f>'Перечень мероприятий'!G757</f>
        <v>2843</v>
      </c>
      <c r="J36" s="79"/>
      <c r="K36" s="81">
        <f>'Перечень мероприятий'!H757</f>
        <v>0</v>
      </c>
      <c r="L36" s="307"/>
      <c r="M36" s="308"/>
      <c r="N36" s="306"/>
      <c r="O36" s="307"/>
      <c r="P36" s="79"/>
      <c r="Q36" s="82">
        <f>'Перечень мероприятий'!K757</f>
        <v>0</v>
      </c>
      <c r="R36" s="79"/>
      <c r="S36" s="82">
        <f>'Перечень мероприятий'!L767</f>
        <v>0</v>
      </c>
      <c r="T36" s="284"/>
      <c r="U36" s="285"/>
      <c r="V36" s="290"/>
      <c r="W36" s="291"/>
    </row>
    <row r="37" spans="1:23" s="5" customFormat="1" ht="24" customHeight="1" thickBot="1">
      <c r="A37" s="296"/>
      <c r="B37" s="297"/>
      <c r="C37" s="297"/>
      <c r="D37" s="298"/>
      <c r="E37" s="55" t="s">
        <v>145</v>
      </c>
      <c r="F37" s="87">
        <f>SUM(F28:F36)</f>
        <v>301973.19999999995</v>
      </c>
      <c r="G37" s="88">
        <f>SUM(G28:G36)</f>
        <v>167059.128</v>
      </c>
      <c r="H37" s="79"/>
      <c r="I37" s="89">
        <f>SUM(I28:I36)</f>
        <v>301451.39999999997</v>
      </c>
      <c r="J37" s="79"/>
      <c r="K37" s="90">
        <f>SUM(K28:K36)</f>
        <v>166537.328</v>
      </c>
      <c r="L37" s="288"/>
      <c r="M37" s="289"/>
      <c r="N37" s="279"/>
      <c r="O37" s="288"/>
      <c r="P37" s="79"/>
      <c r="Q37" s="91">
        <f>SUM(Q28:Q36)</f>
        <v>521.8</v>
      </c>
      <c r="R37" s="79"/>
      <c r="S37" s="91">
        <f>SUM(S28:S36)</f>
        <v>521.8</v>
      </c>
      <c r="T37" s="277"/>
      <c r="U37" s="278"/>
      <c r="V37" s="277"/>
      <c r="W37" s="278"/>
    </row>
    <row r="38" spans="1:23" s="5" customFormat="1" ht="17.25" customHeight="1" thickBot="1">
      <c r="A38" s="309" t="s">
        <v>146</v>
      </c>
      <c r="B38" s="310"/>
      <c r="C38" s="310"/>
      <c r="D38" s="311"/>
      <c r="E38" s="271" t="s">
        <v>181</v>
      </c>
      <c r="F38" s="272"/>
      <c r="G38" s="272"/>
      <c r="H38" s="273"/>
      <c r="I38" s="273"/>
      <c r="J38" s="273"/>
      <c r="K38" s="273"/>
      <c r="L38" s="272"/>
      <c r="M38" s="272"/>
      <c r="N38" s="272"/>
      <c r="O38" s="272"/>
      <c r="P38" s="273"/>
      <c r="Q38" s="273"/>
      <c r="R38" s="272"/>
      <c r="S38" s="272"/>
      <c r="T38" s="272"/>
      <c r="U38" s="272"/>
      <c r="V38" s="272"/>
      <c r="W38" s="274"/>
    </row>
    <row r="39" spans="1:23" s="5" customFormat="1" ht="18" customHeight="1" thickBot="1">
      <c r="A39" s="309" t="s">
        <v>147</v>
      </c>
      <c r="B39" s="310"/>
      <c r="C39" s="310"/>
      <c r="D39" s="311"/>
      <c r="E39" s="309" t="s">
        <v>200</v>
      </c>
      <c r="F39" s="310"/>
      <c r="G39" s="310"/>
      <c r="H39" s="310"/>
      <c r="I39" s="310"/>
      <c r="J39" s="310"/>
      <c r="K39" s="310"/>
      <c r="L39" s="310"/>
      <c r="M39" s="310"/>
      <c r="N39" s="310"/>
      <c r="O39" s="310"/>
      <c r="P39" s="310"/>
      <c r="Q39" s="310"/>
      <c r="R39" s="310"/>
      <c r="S39" s="310"/>
      <c r="T39" s="310"/>
      <c r="U39" s="310"/>
      <c r="V39" s="310"/>
      <c r="W39" s="311"/>
    </row>
    <row r="40" spans="1:23" s="5" customFormat="1" ht="16.5" customHeight="1" thickBot="1">
      <c r="A40" s="309" t="s">
        <v>148</v>
      </c>
      <c r="B40" s="310"/>
      <c r="C40" s="310"/>
      <c r="D40" s="310"/>
      <c r="E40" s="310"/>
      <c r="F40" s="310"/>
      <c r="G40" s="310"/>
      <c r="H40" s="310"/>
      <c r="I40" s="310"/>
      <c r="J40" s="310"/>
      <c r="K40" s="310"/>
      <c r="L40" s="310"/>
      <c r="M40" s="310"/>
      <c r="N40" s="310"/>
      <c r="O40" s="310"/>
      <c r="P40" s="310"/>
      <c r="Q40" s="310"/>
      <c r="R40" s="310"/>
      <c r="S40" s="310"/>
      <c r="T40" s="310"/>
      <c r="U40" s="310"/>
      <c r="V40" s="310"/>
      <c r="W40" s="311"/>
    </row>
    <row r="41" spans="1:23" s="5" customFormat="1" ht="16.5" customHeight="1" thickBot="1">
      <c r="A41" s="309" t="s">
        <v>149</v>
      </c>
      <c r="B41" s="310"/>
      <c r="C41" s="310"/>
      <c r="D41" s="311"/>
      <c r="E41" s="309" t="s">
        <v>343</v>
      </c>
      <c r="F41" s="310"/>
      <c r="G41" s="310"/>
      <c r="H41" s="310"/>
      <c r="I41" s="310"/>
      <c r="J41" s="310"/>
      <c r="K41" s="310"/>
      <c r="L41" s="310"/>
      <c r="M41" s="310"/>
      <c r="N41" s="310"/>
      <c r="O41" s="310"/>
      <c r="P41" s="310"/>
      <c r="Q41" s="310"/>
      <c r="R41" s="310"/>
      <c r="S41" s="310"/>
      <c r="T41" s="310"/>
      <c r="U41" s="310"/>
      <c r="V41" s="310"/>
      <c r="W41" s="311"/>
    </row>
    <row r="42" spans="1:23" s="5" customFormat="1" ht="21" customHeight="1" thickBot="1">
      <c r="A42" s="309" t="s">
        <v>150</v>
      </c>
      <c r="B42" s="310"/>
      <c r="C42" s="310"/>
      <c r="D42" s="311"/>
      <c r="E42" s="309" t="s">
        <v>73</v>
      </c>
      <c r="F42" s="310"/>
      <c r="G42" s="310"/>
      <c r="H42" s="310"/>
      <c r="I42" s="310"/>
      <c r="J42" s="310"/>
      <c r="K42" s="310"/>
      <c r="L42" s="310"/>
      <c r="M42" s="310"/>
      <c r="N42" s="310"/>
      <c r="O42" s="310"/>
      <c r="P42" s="310"/>
      <c r="Q42" s="310"/>
      <c r="R42" s="310"/>
      <c r="S42" s="310"/>
      <c r="T42" s="310"/>
      <c r="U42" s="310"/>
      <c r="V42" s="310"/>
      <c r="W42" s="311"/>
    </row>
  </sheetData>
  <sheetProtection/>
  <mergeCells count="101">
    <mergeCell ref="T2:W2"/>
    <mergeCell ref="T3:W3"/>
    <mergeCell ref="T4:W4"/>
    <mergeCell ref="E14:W14"/>
    <mergeCell ref="E15:W15"/>
    <mergeCell ref="A6:W6"/>
    <mergeCell ref="A7:W7"/>
    <mergeCell ref="A12:D12"/>
    <mergeCell ref="A13:D13"/>
    <mergeCell ref="E12:W12"/>
    <mergeCell ref="E13:W13"/>
    <mergeCell ref="A9:W9"/>
    <mergeCell ref="A10:W10"/>
    <mergeCell ref="A23:D23"/>
    <mergeCell ref="L18:M18"/>
    <mergeCell ref="F18:G18"/>
    <mergeCell ref="H18:I18"/>
    <mergeCell ref="J18:K18"/>
    <mergeCell ref="A22:W22"/>
    <mergeCell ref="N18:O18"/>
    <mergeCell ref="A21:D21"/>
    <mergeCell ref="A14:D14"/>
    <mergeCell ref="A16:D16"/>
    <mergeCell ref="A17:D17"/>
    <mergeCell ref="A20:W20"/>
    <mergeCell ref="A18:D19"/>
    <mergeCell ref="T18:U18"/>
    <mergeCell ref="V18:W18"/>
    <mergeCell ref="A15:D15"/>
    <mergeCell ref="P18:Q18"/>
    <mergeCell ref="R18:S18"/>
    <mergeCell ref="A41:D41"/>
    <mergeCell ref="A42:D42"/>
    <mergeCell ref="E38:W38"/>
    <mergeCell ref="E39:W39"/>
    <mergeCell ref="A40:W40"/>
    <mergeCell ref="E41:W41"/>
    <mergeCell ref="E42:W42"/>
    <mergeCell ref="A38:D38"/>
    <mergeCell ref="A39:D39"/>
    <mergeCell ref="A25:D25"/>
    <mergeCell ref="H27:I27"/>
    <mergeCell ref="J27:K27"/>
    <mergeCell ref="L27:M27"/>
    <mergeCell ref="E26:E27"/>
    <mergeCell ref="H26:K26"/>
    <mergeCell ref="L26:O26"/>
    <mergeCell ref="F26:G26"/>
    <mergeCell ref="V33:W33"/>
    <mergeCell ref="V34:W34"/>
    <mergeCell ref="V36:W36"/>
    <mergeCell ref="N32:O32"/>
    <mergeCell ref="T36:U36"/>
    <mergeCell ref="V32:W32"/>
    <mergeCell ref="T32:U32"/>
    <mergeCell ref="T33:U33"/>
    <mergeCell ref="T34:U34"/>
    <mergeCell ref="T35:U35"/>
    <mergeCell ref="L36:M36"/>
    <mergeCell ref="V35:W35"/>
    <mergeCell ref="N35:O35"/>
    <mergeCell ref="V37:W37"/>
    <mergeCell ref="N37:O37"/>
    <mergeCell ref="T37:U37"/>
    <mergeCell ref="L35:M35"/>
    <mergeCell ref="E16:W16"/>
    <mergeCell ref="E17:W17"/>
    <mergeCell ref="A26:D37"/>
    <mergeCell ref="N33:O33"/>
    <mergeCell ref="N36:O36"/>
    <mergeCell ref="N34:O34"/>
    <mergeCell ref="L33:M33"/>
    <mergeCell ref="L34:M34"/>
    <mergeCell ref="L37:M37"/>
    <mergeCell ref="N29:O29"/>
    <mergeCell ref="T31:U31"/>
    <mergeCell ref="T26:W26"/>
    <mergeCell ref="P26:S26"/>
    <mergeCell ref="E25:G25"/>
    <mergeCell ref="V27:W27"/>
    <mergeCell ref="P27:Q27"/>
    <mergeCell ref="R27:S27"/>
    <mergeCell ref="T27:U27"/>
    <mergeCell ref="N28:O28"/>
    <mergeCell ref="N27:O27"/>
    <mergeCell ref="L32:M32"/>
    <mergeCell ref="A24:D24"/>
    <mergeCell ref="N31:O31"/>
    <mergeCell ref="V28:W28"/>
    <mergeCell ref="V29:W29"/>
    <mergeCell ref="V30:W30"/>
    <mergeCell ref="V31:W31"/>
    <mergeCell ref="T28:U28"/>
    <mergeCell ref="T29:U29"/>
    <mergeCell ref="T30:U30"/>
    <mergeCell ref="E18:E19"/>
    <mergeCell ref="N30:O30"/>
    <mergeCell ref="L30:M30"/>
    <mergeCell ref="L31:M31"/>
    <mergeCell ref="L28:M28"/>
    <mergeCell ref="L29:M29"/>
  </mergeCells>
  <printOptions/>
  <pageMargins left="0.7" right="0.7" top="0.75" bottom="0.75" header="0.3" footer="0.3"/>
  <pageSetup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2:AE49"/>
  <sheetViews>
    <sheetView view="pageBreakPreview" zoomScale="75" zoomScaleSheetLayoutView="75" zoomScalePageLayoutView="0" workbookViewId="0" topLeftCell="D17">
      <selection activeCell="Y13" sqref="Y13"/>
    </sheetView>
  </sheetViews>
  <sheetFormatPr defaultColWidth="8.8515625" defaultRowHeight="15"/>
  <cols>
    <col min="1" max="1" width="6.7109375" style="219" customWidth="1"/>
    <col min="2" max="2" width="53.421875" style="61" customWidth="1"/>
    <col min="3" max="3" width="39.140625" style="61" customWidth="1"/>
    <col min="4" max="4" width="18.57421875" style="61" customWidth="1"/>
    <col min="5" max="5" width="24.7109375" style="61" customWidth="1"/>
    <col min="6" max="13" width="8.8515625" style="61" customWidth="1"/>
    <col min="14" max="16384" width="8.8515625" style="61" customWidth="1"/>
  </cols>
  <sheetData>
    <row r="2" spans="2:30" ht="12.75">
      <c r="B2" s="339" t="s">
        <v>153</v>
      </c>
      <c r="C2" s="339"/>
      <c r="D2" s="339"/>
      <c r="E2" s="339"/>
      <c r="F2" s="339"/>
      <c r="G2" s="339"/>
      <c r="H2" s="339"/>
      <c r="I2" s="339"/>
      <c r="J2" s="339"/>
      <c r="K2" s="339"/>
      <c r="L2" s="339"/>
      <c r="M2" s="339"/>
      <c r="N2" s="339"/>
      <c r="O2" s="339"/>
      <c r="P2" s="339"/>
      <c r="Q2" s="339"/>
      <c r="R2" s="339"/>
      <c r="S2" s="339"/>
      <c r="T2" s="339"/>
      <c r="U2" s="339"/>
      <c r="V2" s="339"/>
      <c r="W2" s="339"/>
      <c r="X2" s="339"/>
      <c r="Y2" s="60"/>
      <c r="Z2" s="60"/>
      <c r="AA2" s="60"/>
      <c r="AB2" s="60"/>
      <c r="AC2" s="60"/>
      <c r="AD2" s="60"/>
    </row>
    <row r="3" spans="2:30" ht="12.75">
      <c r="B3" s="339" t="s">
        <v>340</v>
      </c>
      <c r="C3" s="339"/>
      <c r="D3" s="339"/>
      <c r="E3" s="339"/>
      <c r="F3" s="339"/>
      <c r="G3" s="339"/>
      <c r="H3" s="339"/>
      <c r="I3" s="339"/>
      <c r="J3" s="339"/>
      <c r="K3" s="339"/>
      <c r="L3" s="339"/>
      <c r="M3" s="339"/>
      <c r="N3" s="339"/>
      <c r="O3" s="339"/>
      <c r="P3" s="339"/>
      <c r="Q3" s="339"/>
      <c r="R3" s="339"/>
      <c r="S3" s="339"/>
      <c r="T3" s="339"/>
      <c r="U3" s="339"/>
      <c r="V3" s="339"/>
      <c r="W3" s="339"/>
      <c r="X3" s="339"/>
      <c r="Y3" s="60"/>
      <c r="Z3" s="60"/>
      <c r="AA3" s="60"/>
      <c r="AB3" s="60"/>
      <c r="AC3" s="60"/>
      <c r="AD3" s="60"/>
    </row>
    <row r="4" spans="2:30" ht="13.5" thickBot="1">
      <c r="B4" s="339" t="s">
        <v>183</v>
      </c>
      <c r="C4" s="339"/>
      <c r="D4" s="339"/>
      <c r="E4" s="339"/>
      <c r="F4" s="339"/>
      <c r="G4" s="339"/>
      <c r="H4" s="339"/>
      <c r="I4" s="339"/>
      <c r="J4" s="339"/>
      <c r="K4" s="339"/>
      <c r="L4" s="339"/>
      <c r="M4" s="339"/>
      <c r="N4" s="339"/>
      <c r="O4" s="339"/>
      <c r="P4" s="339"/>
      <c r="Q4" s="339"/>
      <c r="R4" s="339"/>
      <c r="S4" s="339"/>
      <c r="T4" s="339"/>
      <c r="U4" s="339"/>
      <c r="V4" s="339"/>
      <c r="W4" s="339"/>
      <c r="X4" s="339"/>
      <c r="Y4" s="60"/>
      <c r="Z4" s="60"/>
      <c r="AA4" s="60"/>
      <c r="AB4" s="60"/>
      <c r="AC4" s="60"/>
      <c r="AD4" s="60"/>
    </row>
    <row r="5" spans="1:31" ht="24" customHeight="1" thickBot="1">
      <c r="A5" s="350" t="s">
        <v>154</v>
      </c>
      <c r="B5" s="350" t="s">
        <v>229</v>
      </c>
      <c r="C5" s="341" t="s">
        <v>155</v>
      </c>
      <c r="D5" s="344" t="s">
        <v>156</v>
      </c>
      <c r="E5" s="350" t="s">
        <v>157</v>
      </c>
      <c r="F5" s="347" t="s">
        <v>354</v>
      </c>
      <c r="G5" s="337" t="s">
        <v>230</v>
      </c>
      <c r="H5" s="340"/>
      <c r="I5" s="340"/>
      <c r="J5" s="340"/>
      <c r="K5" s="340"/>
      <c r="L5" s="340"/>
      <c r="M5" s="340"/>
      <c r="N5" s="340"/>
      <c r="O5" s="340"/>
      <c r="P5" s="340"/>
      <c r="Q5" s="340"/>
      <c r="R5" s="340"/>
      <c r="S5" s="340"/>
      <c r="T5" s="340"/>
      <c r="U5" s="340"/>
      <c r="V5" s="340"/>
      <c r="W5" s="340"/>
      <c r="X5" s="338"/>
      <c r="Y5" s="60"/>
      <c r="Z5" s="60"/>
      <c r="AA5" s="60"/>
      <c r="AB5" s="60"/>
      <c r="AC5" s="60"/>
      <c r="AD5" s="60"/>
      <c r="AE5" s="60"/>
    </row>
    <row r="6" spans="1:31" ht="24" customHeight="1" thickBot="1">
      <c r="A6" s="351"/>
      <c r="B6" s="351"/>
      <c r="C6" s="342"/>
      <c r="D6" s="345"/>
      <c r="E6" s="351"/>
      <c r="F6" s="348"/>
      <c r="G6" s="337">
        <v>2017</v>
      </c>
      <c r="H6" s="338"/>
      <c r="I6" s="337">
        <v>2018</v>
      </c>
      <c r="J6" s="338"/>
      <c r="K6" s="337">
        <v>2019</v>
      </c>
      <c r="L6" s="338"/>
      <c r="M6" s="337">
        <v>2020</v>
      </c>
      <c r="N6" s="338"/>
      <c r="O6" s="337">
        <v>2021</v>
      </c>
      <c r="P6" s="338"/>
      <c r="Q6" s="337">
        <v>2022</v>
      </c>
      <c r="R6" s="338"/>
      <c r="S6" s="337">
        <v>2023</v>
      </c>
      <c r="T6" s="338"/>
      <c r="U6" s="337">
        <v>2024</v>
      </c>
      <c r="V6" s="338"/>
      <c r="W6" s="337">
        <v>2025</v>
      </c>
      <c r="X6" s="338"/>
      <c r="Y6" s="60"/>
      <c r="Z6" s="60"/>
      <c r="AA6" s="60"/>
      <c r="AB6" s="60"/>
      <c r="AC6" s="60"/>
      <c r="AD6" s="60"/>
      <c r="AE6" s="60"/>
    </row>
    <row r="7" spans="1:31" ht="111" customHeight="1" thickBot="1">
      <c r="A7" s="352"/>
      <c r="B7" s="352"/>
      <c r="C7" s="343"/>
      <c r="D7" s="346"/>
      <c r="E7" s="352"/>
      <c r="F7" s="349"/>
      <c r="G7" s="220" t="s">
        <v>133</v>
      </c>
      <c r="H7" s="220" t="s">
        <v>134</v>
      </c>
      <c r="I7" s="220" t="s">
        <v>133</v>
      </c>
      <c r="J7" s="220" t="s">
        <v>134</v>
      </c>
      <c r="K7" s="220" t="s">
        <v>133</v>
      </c>
      <c r="L7" s="220" t="s">
        <v>158</v>
      </c>
      <c r="M7" s="220" t="s">
        <v>133</v>
      </c>
      <c r="N7" s="220" t="s">
        <v>159</v>
      </c>
      <c r="O7" s="220" t="s">
        <v>133</v>
      </c>
      <c r="P7" s="220" t="s">
        <v>158</v>
      </c>
      <c r="Q7" s="220" t="s">
        <v>133</v>
      </c>
      <c r="R7" s="220" t="s">
        <v>159</v>
      </c>
      <c r="S7" s="220" t="s">
        <v>133</v>
      </c>
      <c r="T7" s="220" t="s">
        <v>158</v>
      </c>
      <c r="U7" s="220" t="s">
        <v>133</v>
      </c>
      <c r="V7" s="220" t="s">
        <v>159</v>
      </c>
      <c r="W7" s="220" t="s">
        <v>133</v>
      </c>
      <c r="X7" s="220" t="s">
        <v>159</v>
      </c>
      <c r="Y7" s="60"/>
      <c r="Z7" s="60"/>
      <c r="AA7" s="60"/>
      <c r="AB7" s="60"/>
      <c r="AC7" s="60"/>
      <c r="AD7" s="60"/>
      <c r="AE7" s="60"/>
    </row>
    <row r="8" spans="1:31" ht="13.5" thickBot="1">
      <c r="A8" s="221">
        <v>1</v>
      </c>
      <c r="B8" s="222">
        <v>2</v>
      </c>
      <c r="C8" s="222">
        <v>3</v>
      </c>
      <c r="D8" s="222">
        <v>4</v>
      </c>
      <c r="E8" s="222">
        <v>5</v>
      </c>
      <c r="F8" s="222">
        <v>6</v>
      </c>
      <c r="G8" s="222">
        <v>7</v>
      </c>
      <c r="H8" s="222">
        <v>8</v>
      </c>
      <c r="I8" s="222">
        <v>9</v>
      </c>
      <c r="J8" s="222">
        <v>10</v>
      </c>
      <c r="K8" s="222">
        <v>11</v>
      </c>
      <c r="L8" s="222">
        <v>12</v>
      </c>
      <c r="M8" s="222">
        <v>13</v>
      </c>
      <c r="N8" s="222">
        <v>14</v>
      </c>
      <c r="O8" s="222">
        <v>15</v>
      </c>
      <c r="P8" s="222">
        <v>16</v>
      </c>
      <c r="Q8" s="222">
        <v>17</v>
      </c>
      <c r="R8" s="222">
        <v>18</v>
      </c>
      <c r="S8" s="222">
        <v>19</v>
      </c>
      <c r="T8" s="222">
        <v>20</v>
      </c>
      <c r="U8" s="222">
        <v>21</v>
      </c>
      <c r="V8" s="222">
        <v>22</v>
      </c>
      <c r="W8" s="222">
        <v>23</v>
      </c>
      <c r="X8" s="222">
        <v>24</v>
      </c>
      <c r="Y8" s="60"/>
      <c r="Z8" s="60"/>
      <c r="AA8" s="60"/>
      <c r="AB8" s="60"/>
      <c r="AC8" s="60"/>
      <c r="AD8" s="60"/>
      <c r="AE8" s="60"/>
    </row>
    <row r="9" spans="1:31" ht="129.75" customHeight="1" thickBot="1">
      <c r="A9" s="210">
        <v>1</v>
      </c>
      <c r="B9" s="223" t="s">
        <v>246</v>
      </c>
      <c r="C9" s="224" t="s">
        <v>202</v>
      </c>
      <c r="D9" s="225" t="s">
        <v>232</v>
      </c>
      <c r="E9" s="213" t="s">
        <v>233</v>
      </c>
      <c r="F9" s="226">
        <v>8</v>
      </c>
      <c r="G9" s="209" t="s">
        <v>197</v>
      </c>
      <c r="H9" s="209" t="s">
        <v>197</v>
      </c>
      <c r="I9" s="209" t="s">
        <v>197</v>
      </c>
      <c r="J9" s="209" t="s">
        <v>197</v>
      </c>
      <c r="K9" s="209" t="s">
        <v>197</v>
      </c>
      <c r="L9" s="209" t="s">
        <v>197</v>
      </c>
      <c r="M9" s="209" t="s">
        <v>197</v>
      </c>
      <c r="N9" s="209" t="s">
        <v>197</v>
      </c>
      <c r="O9" s="209" t="s">
        <v>197</v>
      </c>
      <c r="P9" s="209" t="s">
        <v>197</v>
      </c>
      <c r="Q9" s="209" t="s">
        <v>197</v>
      </c>
      <c r="R9" s="209" t="s">
        <v>197</v>
      </c>
      <c r="S9" s="209" t="s">
        <v>197</v>
      </c>
      <c r="T9" s="210"/>
      <c r="U9" s="209" t="s">
        <v>197</v>
      </c>
      <c r="V9" s="210"/>
      <c r="W9" s="209" t="s">
        <v>197</v>
      </c>
      <c r="X9" s="210"/>
      <c r="Y9" s="60"/>
      <c r="Z9" s="60"/>
      <c r="AA9" s="60"/>
      <c r="AB9" s="60"/>
      <c r="AC9" s="60"/>
      <c r="AD9" s="60"/>
      <c r="AE9" s="60"/>
    </row>
    <row r="10" spans="1:31" ht="63" customHeight="1" thickBot="1">
      <c r="A10" s="353" t="s">
        <v>160</v>
      </c>
      <c r="B10" s="356" t="s">
        <v>201</v>
      </c>
      <c r="C10" s="227" t="s">
        <v>203</v>
      </c>
      <c r="D10" s="225" t="s">
        <v>232</v>
      </c>
      <c r="E10" s="213" t="s">
        <v>234</v>
      </c>
      <c r="F10" s="214">
        <v>36</v>
      </c>
      <c r="G10" s="215">
        <f>SUM(G13+G16+G19+G27+G30)</f>
        <v>11</v>
      </c>
      <c r="H10" s="215">
        <f aca="true" t="shared" si="0" ref="H10:X10">SUM(H13+H16+H19+H27+H30)</f>
        <v>11</v>
      </c>
      <c r="I10" s="215">
        <f t="shared" si="0"/>
        <v>24</v>
      </c>
      <c r="J10" s="215">
        <f t="shared" si="0"/>
        <v>24</v>
      </c>
      <c r="K10" s="215">
        <f t="shared" si="0"/>
        <v>0</v>
      </c>
      <c r="L10" s="215">
        <f t="shared" si="0"/>
        <v>0</v>
      </c>
      <c r="M10" s="215">
        <f t="shared" si="0"/>
        <v>0</v>
      </c>
      <c r="N10" s="215">
        <f t="shared" si="0"/>
        <v>0</v>
      </c>
      <c r="O10" s="215">
        <f>SUM(O13+O16+O19+O27+O30)</f>
        <v>28</v>
      </c>
      <c r="P10" s="215">
        <f t="shared" si="0"/>
        <v>11</v>
      </c>
      <c r="Q10" s="215">
        <f t="shared" si="0"/>
        <v>21</v>
      </c>
      <c r="R10" s="215">
        <f t="shared" si="0"/>
        <v>8</v>
      </c>
      <c r="S10" s="215">
        <f t="shared" si="0"/>
        <v>8</v>
      </c>
      <c r="T10" s="215">
        <f t="shared" si="0"/>
        <v>0</v>
      </c>
      <c r="U10" s="215">
        <f t="shared" si="0"/>
        <v>0</v>
      </c>
      <c r="V10" s="215">
        <f t="shared" si="0"/>
        <v>0</v>
      </c>
      <c r="W10" s="215">
        <f t="shared" si="0"/>
        <v>0</v>
      </c>
      <c r="X10" s="215">
        <f t="shared" si="0"/>
        <v>0</v>
      </c>
      <c r="Y10" s="60"/>
      <c r="Z10" s="60"/>
      <c r="AA10" s="60"/>
      <c r="AB10" s="60"/>
      <c r="AC10" s="60"/>
      <c r="AD10" s="60"/>
      <c r="AE10" s="60"/>
    </row>
    <row r="11" spans="1:31" ht="93.75" customHeight="1" thickBot="1">
      <c r="A11" s="354"/>
      <c r="B11" s="357"/>
      <c r="C11" s="228" t="s">
        <v>208</v>
      </c>
      <c r="D11" s="225" t="s">
        <v>236</v>
      </c>
      <c r="E11" s="211" t="s">
        <v>235</v>
      </c>
      <c r="F11" s="443">
        <v>48</v>
      </c>
      <c r="G11" s="444">
        <f aca="true" t="shared" si="1" ref="G11:L11">SUM(G22+G23+G24+G25+G26)</f>
        <v>50</v>
      </c>
      <c r="H11" s="444">
        <f t="shared" si="1"/>
        <v>50</v>
      </c>
      <c r="I11" s="444">
        <f t="shared" si="1"/>
        <v>60</v>
      </c>
      <c r="J11" s="444">
        <f t="shared" si="1"/>
        <v>60</v>
      </c>
      <c r="K11" s="444">
        <f t="shared" si="1"/>
        <v>32</v>
      </c>
      <c r="L11" s="444">
        <f t="shared" si="1"/>
        <v>32</v>
      </c>
      <c r="M11" s="444">
        <f>SUM(M22+M23+M24+M25+M26+M41)</f>
        <v>9</v>
      </c>
      <c r="N11" s="444">
        <f aca="true" t="shared" si="2" ref="N11:X11">SUM(N22+N23+N24+N25+N26+N41)</f>
        <v>7</v>
      </c>
      <c r="O11" s="444">
        <f t="shared" si="2"/>
        <v>9</v>
      </c>
      <c r="P11" s="444">
        <f t="shared" si="2"/>
        <v>6</v>
      </c>
      <c r="Q11" s="444">
        <f t="shared" si="2"/>
        <v>6</v>
      </c>
      <c r="R11" s="444">
        <f t="shared" si="2"/>
        <v>6</v>
      </c>
      <c r="S11" s="444">
        <f t="shared" si="2"/>
        <v>6</v>
      </c>
      <c r="T11" s="444">
        <f t="shared" si="2"/>
        <v>0</v>
      </c>
      <c r="U11" s="444">
        <f t="shared" si="2"/>
        <v>3</v>
      </c>
      <c r="V11" s="444">
        <f t="shared" si="2"/>
        <v>0</v>
      </c>
      <c r="W11" s="444">
        <f t="shared" si="2"/>
        <v>2</v>
      </c>
      <c r="X11" s="444">
        <f t="shared" si="2"/>
        <v>0</v>
      </c>
      <c r="Y11" s="60"/>
      <c r="Z11" s="60"/>
      <c r="AA11" s="60"/>
      <c r="AB11" s="60"/>
      <c r="AC11" s="60"/>
      <c r="AD11" s="60"/>
      <c r="AE11" s="60"/>
    </row>
    <row r="12" spans="1:31" ht="66" customHeight="1" thickBot="1">
      <c r="A12" s="355"/>
      <c r="B12" s="358"/>
      <c r="C12" s="224" t="s">
        <v>225</v>
      </c>
      <c r="D12" s="229" t="s">
        <v>238</v>
      </c>
      <c r="E12" s="230" t="s">
        <v>237</v>
      </c>
      <c r="F12" s="445" t="s">
        <v>228</v>
      </c>
      <c r="G12" s="446"/>
      <c r="H12" s="447"/>
      <c r="I12" s="448">
        <f>SUM(I33:I35)</f>
        <v>38</v>
      </c>
      <c r="J12" s="448">
        <f>SUM(J33:J35)</f>
        <v>38</v>
      </c>
      <c r="K12" s="448">
        <f>SUM(K33:K35)</f>
        <v>35</v>
      </c>
      <c r="L12" s="448">
        <f>SUM(L33:L35)</f>
        <v>35</v>
      </c>
      <c r="M12" s="448">
        <f>SUM(M33+M34+M35+M40+M42)</f>
        <v>33</v>
      </c>
      <c r="N12" s="448">
        <f>SUM(N33+N34+N35+N40+N42)</f>
        <v>33</v>
      </c>
      <c r="O12" s="448">
        <f aca="true" t="shared" si="3" ref="O12:X12">SUM(O33+O34+O35+O40)</f>
        <v>37</v>
      </c>
      <c r="P12" s="448">
        <f t="shared" si="3"/>
        <v>0</v>
      </c>
      <c r="Q12" s="448">
        <f t="shared" si="3"/>
        <v>29</v>
      </c>
      <c r="R12" s="448">
        <f t="shared" si="3"/>
        <v>0</v>
      </c>
      <c r="S12" s="448">
        <f t="shared" si="3"/>
        <v>5</v>
      </c>
      <c r="T12" s="448">
        <f t="shared" si="3"/>
        <v>0</v>
      </c>
      <c r="U12" s="448">
        <f t="shared" si="3"/>
        <v>5</v>
      </c>
      <c r="V12" s="448">
        <f t="shared" si="3"/>
        <v>0</v>
      </c>
      <c r="W12" s="448">
        <f t="shared" si="3"/>
        <v>5</v>
      </c>
      <c r="X12" s="448">
        <f t="shared" si="3"/>
        <v>0</v>
      </c>
      <c r="Y12" s="60"/>
      <c r="Z12" s="60"/>
      <c r="AA12" s="60"/>
      <c r="AB12" s="60"/>
      <c r="AC12" s="60"/>
      <c r="AD12" s="60"/>
      <c r="AE12" s="60"/>
    </row>
    <row r="13" spans="1:31" ht="34.5" customHeight="1" thickBot="1">
      <c r="A13" s="353" t="s">
        <v>161</v>
      </c>
      <c r="B13" s="359" t="s">
        <v>240</v>
      </c>
      <c r="C13" s="224" t="s">
        <v>205</v>
      </c>
      <c r="D13" s="362" t="s">
        <v>239</v>
      </c>
      <c r="E13" s="362" t="s">
        <v>234</v>
      </c>
      <c r="F13" s="448">
        <v>2</v>
      </c>
      <c r="G13" s="448">
        <v>5</v>
      </c>
      <c r="H13" s="448">
        <v>5</v>
      </c>
      <c r="I13" s="448">
        <v>5</v>
      </c>
      <c r="J13" s="448">
        <v>5</v>
      </c>
      <c r="K13" s="448">
        <v>0</v>
      </c>
      <c r="L13" s="448">
        <v>0</v>
      </c>
      <c r="M13" s="448">
        <v>0</v>
      </c>
      <c r="N13" s="448">
        <v>0</v>
      </c>
      <c r="O13" s="449">
        <v>15</v>
      </c>
      <c r="P13" s="449">
        <v>4</v>
      </c>
      <c r="Q13" s="449">
        <v>11</v>
      </c>
      <c r="R13" s="449">
        <v>4</v>
      </c>
      <c r="S13" s="449">
        <v>5</v>
      </c>
      <c r="T13" s="450"/>
      <c r="U13" s="451"/>
      <c r="V13" s="451"/>
      <c r="W13" s="451"/>
      <c r="X13" s="451"/>
      <c r="Y13" s="60"/>
      <c r="Z13" s="60"/>
      <c r="AA13" s="60"/>
      <c r="AB13" s="60"/>
      <c r="AC13" s="60"/>
      <c r="AD13" s="60"/>
      <c r="AE13" s="60"/>
    </row>
    <row r="14" spans="1:31" ht="35.25" customHeight="1" thickBot="1">
      <c r="A14" s="354"/>
      <c r="B14" s="360"/>
      <c r="C14" s="224" t="s">
        <v>243</v>
      </c>
      <c r="D14" s="363"/>
      <c r="E14" s="363"/>
      <c r="F14" s="445" t="s">
        <v>245</v>
      </c>
      <c r="G14" s="446"/>
      <c r="H14" s="447"/>
      <c r="I14" s="448">
        <v>0</v>
      </c>
      <c r="J14" s="448">
        <v>0</v>
      </c>
      <c r="K14" s="448">
        <v>0</v>
      </c>
      <c r="L14" s="448">
        <v>0</v>
      </c>
      <c r="M14" s="448">
        <v>0</v>
      </c>
      <c r="N14" s="448">
        <v>0</v>
      </c>
      <c r="O14" s="452">
        <v>0</v>
      </c>
      <c r="P14" s="449">
        <v>0</v>
      </c>
      <c r="Q14" s="449">
        <v>0</v>
      </c>
      <c r="R14" s="449">
        <v>0</v>
      </c>
      <c r="S14" s="449"/>
      <c r="T14" s="450"/>
      <c r="U14" s="451"/>
      <c r="V14" s="451"/>
      <c r="W14" s="451"/>
      <c r="X14" s="451"/>
      <c r="Y14" s="60"/>
      <c r="Z14" s="60"/>
      <c r="AA14" s="60"/>
      <c r="AB14" s="60"/>
      <c r="AC14" s="60"/>
      <c r="AD14" s="60"/>
      <c r="AE14" s="60"/>
    </row>
    <row r="15" spans="1:31" ht="47.25" customHeight="1" thickBot="1">
      <c r="A15" s="355"/>
      <c r="B15" s="361"/>
      <c r="C15" s="224" t="s">
        <v>244</v>
      </c>
      <c r="D15" s="364"/>
      <c r="E15" s="364"/>
      <c r="F15" s="445" t="s">
        <v>245</v>
      </c>
      <c r="G15" s="446"/>
      <c r="H15" s="447"/>
      <c r="I15" s="448">
        <v>5</v>
      </c>
      <c r="J15" s="448">
        <v>5</v>
      </c>
      <c r="K15" s="448">
        <v>0</v>
      </c>
      <c r="L15" s="448">
        <v>0</v>
      </c>
      <c r="M15" s="448">
        <v>11</v>
      </c>
      <c r="N15" s="448">
        <v>11</v>
      </c>
      <c r="O15" s="449">
        <v>3</v>
      </c>
      <c r="P15" s="449">
        <v>3</v>
      </c>
      <c r="Q15" s="449">
        <v>11</v>
      </c>
      <c r="R15" s="449">
        <v>4</v>
      </c>
      <c r="S15" s="449">
        <v>5</v>
      </c>
      <c r="T15" s="450"/>
      <c r="U15" s="451"/>
      <c r="V15" s="451"/>
      <c r="W15" s="451"/>
      <c r="X15" s="451"/>
      <c r="Y15" s="60"/>
      <c r="Z15" s="60"/>
      <c r="AA15" s="60"/>
      <c r="AB15" s="60"/>
      <c r="AC15" s="60"/>
      <c r="AD15" s="60"/>
      <c r="AE15" s="60"/>
    </row>
    <row r="16" spans="1:31" ht="33" customHeight="1" thickBot="1">
      <c r="A16" s="353" t="s">
        <v>162</v>
      </c>
      <c r="B16" s="359" t="s">
        <v>241</v>
      </c>
      <c r="C16" s="224" t="s">
        <v>205</v>
      </c>
      <c r="D16" s="362" t="s">
        <v>239</v>
      </c>
      <c r="E16" s="362" t="s">
        <v>234</v>
      </c>
      <c r="F16" s="448"/>
      <c r="G16" s="448">
        <v>1</v>
      </c>
      <c r="H16" s="448">
        <v>1</v>
      </c>
      <c r="I16" s="448">
        <v>4</v>
      </c>
      <c r="J16" s="448">
        <v>4</v>
      </c>
      <c r="K16" s="448">
        <v>0</v>
      </c>
      <c r="L16" s="448">
        <v>0</v>
      </c>
      <c r="M16" s="448">
        <v>0</v>
      </c>
      <c r="N16" s="448">
        <v>0</v>
      </c>
      <c r="O16" s="449">
        <v>4</v>
      </c>
      <c r="P16" s="449">
        <v>3</v>
      </c>
      <c r="Q16" s="449">
        <v>5</v>
      </c>
      <c r="R16" s="449">
        <v>2</v>
      </c>
      <c r="S16" s="449"/>
      <c r="T16" s="450"/>
      <c r="U16" s="451"/>
      <c r="V16" s="453"/>
      <c r="W16" s="451"/>
      <c r="X16" s="453"/>
      <c r="Y16" s="60"/>
      <c r="Z16" s="60"/>
      <c r="AA16" s="60"/>
      <c r="AB16" s="60"/>
      <c r="AC16" s="60"/>
      <c r="AD16" s="60"/>
      <c r="AE16" s="60"/>
    </row>
    <row r="17" spans="1:31" ht="39" customHeight="1" thickBot="1">
      <c r="A17" s="354"/>
      <c r="B17" s="360"/>
      <c r="C17" s="224" t="s">
        <v>243</v>
      </c>
      <c r="D17" s="363"/>
      <c r="E17" s="363"/>
      <c r="F17" s="445" t="s">
        <v>245</v>
      </c>
      <c r="G17" s="446"/>
      <c r="H17" s="447"/>
      <c r="I17" s="448">
        <v>0</v>
      </c>
      <c r="J17" s="448">
        <v>0</v>
      </c>
      <c r="K17" s="448">
        <v>0</v>
      </c>
      <c r="L17" s="448">
        <v>0</v>
      </c>
      <c r="M17" s="448">
        <v>0</v>
      </c>
      <c r="N17" s="448">
        <v>0</v>
      </c>
      <c r="O17" s="449">
        <v>0</v>
      </c>
      <c r="P17" s="449">
        <v>0</v>
      </c>
      <c r="Q17" s="449">
        <v>0</v>
      </c>
      <c r="R17" s="449">
        <v>0</v>
      </c>
      <c r="S17" s="449"/>
      <c r="T17" s="450"/>
      <c r="U17" s="451"/>
      <c r="V17" s="453"/>
      <c r="W17" s="451"/>
      <c r="X17" s="453"/>
      <c r="Y17" s="60"/>
      <c r="Z17" s="60"/>
      <c r="AA17" s="60"/>
      <c r="AB17" s="60"/>
      <c r="AC17" s="60"/>
      <c r="AD17" s="60"/>
      <c r="AE17" s="60"/>
    </row>
    <row r="18" spans="1:31" ht="40.5" customHeight="1" thickBot="1">
      <c r="A18" s="355"/>
      <c r="B18" s="361"/>
      <c r="C18" s="224" t="s">
        <v>244</v>
      </c>
      <c r="D18" s="364"/>
      <c r="E18" s="364"/>
      <c r="F18" s="445" t="s">
        <v>245</v>
      </c>
      <c r="G18" s="446"/>
      <c r="H18" s="447"/>
      <c r="I18" s="454">
        <v>3</v>
      </c>
      <c r="J18" s="454">
        <v>3</v>
      </c>
      <c r="K18" s="454">
        <v>0</v>
      </c>
      <c r="L18" s="454">
        <v>0</v>
      </c>
      <c r="M18" s="448">
        <v>1</v>
      </c>
      <c r="N18" s="448">
        <v>1</v>
      </c>
      <c r="O18" s="455">
        <v>2</v>
      </c>
      <c r="P18" s="455">
        <v>2</v>
      </c>
      <c r="Q18" s="455">
        <v>5</v>
      </c>
      <c r="R18" s="455">
        <v>2</v>
      </c>
      <c r="S18" s="449">
        <v>2</v>
      </c>
      <c r="T18" s="450"/>
      <c r="U18" s="451"/>
      <c r="V18" s="453"/>
      <c r="W18" s="451"/>
      <c r="X18" s="453"/>
      <c r="Y18" s="60"/>
      <c r="Z18" s="60"/>
      <c r="AA18" s="60"/>
      <c r="AB18" s="60"/>
      <c r="AC18" s="60"/>
      <c r="AD18" s="60"/>
      <c r="AE18" s="60"/>
    </row>
    <row r="19" spans="1:31" ht="35.25" customHeight="1" thickBot="1">
      <c r="A19" s="353" t="s">
        <v>163</v>
      </c>
      <c r="B19" s="359" t="s">
        <v>242</v>
      </c>
      <c r="C19" s="224" t="s">
        <v>205</v>
      </c>
      <c r="D19" s="362" t="s">
        <v>239</v>
      </c>
      <c r="E19" s="362" t="s">
        <v>234</v>
      </c>
      <c r="F19" s="454">
        <v>24</v>
      </c>
      <c r="G19" s="454">
        <v>5</v>
      </c>
      <c r="H19" s="454">
        <v>5</v>
      </c>
      <c r="I19" s="454">
        <v>13</v>
      </c>
      <c r="J19" s="454">
        <v>13</v>
      </c>
      <c r="K19" s="454">
        <v>0</v>
      </c>
      <c r="L19" s="454">
        <v>0</v>
      </c>
      <c r="M19" s="454">
        <v>0</v>
      </c>
      <c r="N19" s="454">
        <v>0</v>
      </c>
      <c r="O19" s="454">
        <v>0</v>
      </c>
      <c r="P19" s="454">
        <v>0</v>
      </c>
      <c r="Q19" s="454">
        <v>0</v>
      </c>
      <c r="R19" s="454">
        <v>0</v>
      </c>
      <c r="S19" s="451"/>
      <c r="T19" s="453"/>
      <c r="U19" s="451"/>
      <c r="V19" s="453"/>
      <c r="W19" s="451"/>
      <c r="X19" s="453"/>
      <c r="Y19" s="60"/>
      <c r="Z19" s="60"/>
      <c r="AA19" s="60"/>
      <c r="AB19" s="60"/>
      <c r="AC19" s="60"/>
      <c r="AD19" s="60"/>
      <c r="AE19" s="60"/>
    </row>
    <row r="20" spans="1:31" ht="31.5" customHeight="1" thickBot="1">
      <c r="A20" s="354"/>
      <c r="B20" s="360"/>
      <c r="C20" s="224" t="s">
        <v>243</v>
      </c>
      <c r="D20" s="363"/>
      <c r="E20" s="363"/>
      <c r="F20" s="445" t="s">
        <v>245</v>
      </c>
      <c r="G20" s="446"/>
      <c r="H20" s="447"/>
      <c r="I20" s="448">
        <v>0</v>
      </c>
      <c r="J20" s="448">
        <v>0</v>
      </c>
      <c r="K20" s="448">
        <v>0</v>
      </c>
      <c r="L20" s="448">
        <v>0</v>
      </c>
      <c r="M20" s="448">
        <v>0</v>
      </c>
      <c r="N20" s="448">
        <v>0</v>
      </c>
      <c r="O20" s="448">
        <v>0</v>
      </c>
      <c r="P20" s="448">
        <v>0</v>
      </c>
      <c r="Q20" s="448">
        <v>0</v>
      </c>
      <c r="R20" s="448">
        <v>0</v>
      </c>
      <c r="S20" s="451"/>
      <c r="T20" s="453"/>
      <c r="U20" s="451"/>
      <c r="V20" s="453"/>
      <c r="W20" s="451"/>
      <c r="X20" s="453"/>
      <c r="Y20" s="60"/>
      <c r="Z20" s="60"/>
      <c r="AA20" s="60"/>
      <c r="AB20" s="60"/>
      <c r="AC20" s="60"/>
      <c r="AD20" s="60"/>
      <c r="AE20" s="60"/>
    </row>
    <row r="21" spans="1:31" ht="48" customHeight="1" thickBot="1">
      <c r="A21" s="355"/>
      <c r="B21" s="361"/>
      <c r="C21" s="224" t="s">
        <v>244</v>
      </c>
      <c r="D21" s="364"/>
      <c r="E21" s="364"/>
      <c r="F21" s="445" t="s">
        <v>245</v>
      </c>
      <c r="G21" s="446"/>
      <c r="H21" s="447"/>
      <c r="I21" s="454">
        <v>13</v>
      </c>
      <c r="J21" s="454">
        <v>13</v>
      </c>
      <c r="K21" s="454">
        <v>0</v>
      </c>
      <c r="L21" s="454">
        <v>0</v>
      </c>
      <c r="M21" s="454">
        <v>0</v>
      </c>
      <c r="N21" s="454">
        <v>0</v>
      </c>
      <c r="O21" s="454">
        <v>0</v>
      </c>
      <c r="P21" s="454">
        <v>0</v>
      </c>
      <c r="Q21" s="454">
        <v>0</v>
      </c>
      <c r="R21" s="454">
        <v>0</v>
      </c>
      <c r="S21" s="451"/>
      <c r="T21" s="453"/>
      <c r="U21" s="451"/>
      <c r="V21" s="453"/>
      <c r="W21" s="451"/>
      <c r="X21" s="453"/>
      <c r="Y21" s="60"/>
      <c r="Z21" s="60"/>
      <c r="AA21" s="60"/>
      <c r="AB21" s="60"/>
      <c r="AC21" s="60"/>
      <c r="AD21" s="60"/>
      <c r="AE21" s="60"/>
    </row>
    <row r="22" spans="1:31" ht="62.25" customHeight="1" thickBot="1">
      <c r="A22" s="210" t="s">
        <v>164</v>
      </c>
      <c r="B22" s="231" t="s">
        <v>248</v>
      </c>
      <c r="C22" s="224" t="s">
        <v>209</v>
      </c>
      <c r="D22" s="208" t="s">
        <v>232</v>
      </c>
      <c r="E22" s="208" t="s">
        <v>237</v>
      </c>
      <c r="F22" s="448">
        <v>14</v>
      </c>
      <c r="G22" s="448">
        <v>9</v>
      </c>
      <c r="H22" s="448">
        <v>9</v>
      </c>
      <c r="I22" s="448">
        <v>23</v>
      </c>
      <c r="J22" s="448">
        <v>23</v>
      </c>
      <c r="K22" s="448">
        <v>15</v>
      </c>
      <c r="L22" s="448">
        <v>15</v>
      </c>
      <c r="M22" s="448">
        <v>0</v>
      </c>
      <c r="N22" s="448">
        <v>0</v>
      </c>
      <c r="O22" s="451"/>
      <c r="P22" s="453"/>
      <c r="Q22" s="451"/>
      <c r="R22" s="453"/>
      <c r="S22" s="451"/>
      <c r="T22" s="453"/>
      <c r="U22" s="451"/>
      <c r="V22" s="453"/>
      <c r="W22" s="451"/>
      <c r="X22" s="453"/>
      <c r="Y22" s="60"/>
      <c r="Z22" s="60"/>
      <c r="AA22" s="60"/>
      <c r="AB22" s="60"/>
      <c r="AC22" s="60"/>
      <c r="AD22" s="60"/>
      <c r="AE22" s="60"/>
    </row>
    <row r="23" spans="1:31" ht="70.5" customHeight="1" thickBot="1">
      <c r="A23" s="210" t="s">
        <v>184</v>
      </c>
      <c r="B23" s="224" t="s">
        <v>249</v>
      </c>
      <c r="C23" s="224" t="s">
        <v>209</v>
      </c>
      <c r="D23" s="208" t="s">
        <v>232</v>
      </c>
      <c r="E23" s="208" t="s">
        <v>237</v>
      </c>
      <c r="F23" s="448">
        <v>30</v>
      </c>
      <c r="G23" s="448">
        <v>28</v>
      </c>
      <c r="H23" s="448">
        <v>28</v>
      </c>
      <c r="I23" s="448">
        <v>0</v>
      </c>
      <c r="J23" s="448">
        <v>0</v>
      </c>
      <c r="K23" s="448">
        <v>0</v>
      </c>
      <c r="L23" s="448">
        <v>0</v>
      </c>
      <c r="M23" s="448">
        <v>0</v>
      </c>
      <c r="N23" s="448">
        <v>0</v>
      </c>
      <c r="O23" s="451"/>
      <c r="P23" s="453"/>
      <c r="Q23" s="451"/>
      <c r="R23" s="453"/>
      <c r="S23" s="451"/>
      <c r="T23" s="453"/>
      <c r="U23" s="451"/>
      <c r="V23" s="453"/>
      <c r="W23" s="451"/>
      <c r="X23" s="453"/>
      <c r="Y23" s="60"/>
      <c r="Z23" s="60"/>
      <c r="AA23" s="60"/>
      <c r="AB23" s="60"/>
      <c r="AC23" s="60"/>
      <c r="AD23" s="60"/>
      <c r="AE23" s="60"/>
    </row>
    <row r="24" spans="1:31" ht="78.75" customHeight="1" thickBot="1">
      <c r="A24" s="210" t="s">
        <v>185</v>
      </c>
      <c r="B24" s="224" t="s">
        <v>250</v>
      </c>
      <c r="C24" s="224" t="s">
        <v>209</v>
      </c>
      <c r="D24" s="208" t="s">
        <v>232</v>
      </c>
      <c r="E24" s="208" t="s">
        <v>237</v>
      </c>
      <c r="F24" s="448">
        <v>0</v>
      </c>
      <c r="G24" s="448">
        <v>0</v>
      </c>
      <c r="H24" s="448">
        <v>0</v>
      </c>
      <c r="I24" s="448">
        <v>27</v>
      </c>
      <c r="J24" s="448">
        <v>27</v>
      </c>
      <c r="K24" s="448">
        <v>14</v>
      </c>
      <c r="L24" s="448">
        <v>14</v>
      </c>
      <c r="M24" s="448">
        <v>0</v>
      </c>
      <c r="N24" s="448">
        <v>0</v>
      </c>
      <c r="O24" s="451"/>
      <c r="P24" s="453"/>
      <c r="Q24" s="451"/>
      <c r="R24" s="453"/>
      <c r="S24" s="451"/>
      <c r="T24" s="453"/>
      <c r="U24" s="451"/>
      <c r="V24" s="453"/>
      <c r="W24" s="451"/>
      <c r="X24" s="453"/>
      <c r="Y24" s="60"/>
      <c r="Z24" s="60"/>
      <c r="AA24" s="60"/>
      <c r="AB24" s="60"/>
      <c r="AC24" s="60"/>
      <c r="AD24" s="60"/>
      <c r="AE24" s="60"/>
    </row>
    <row r="25" spans="1:31" ht="61.5" customHeight="1" thickBot="1">
      <c r="A25" s="212" t="s">
        <v>186</v>
      </c>
      <c r="B25" s="224" t="s">
        <v>253</v>
      </c>
      <c r="C25" s="224" t="s">
        <v>209</v>
      </c>
      <c r="D25" s="208" t="s">
        <v>251</v>
      </c>
      <c r="E25" s="208" t="s">
        <v>252</v>
      </c>
      <c r="F25" s="448">
        <v>0</v>
      </c>
      <c r="G25" s="448">
        <v>4</v>
      </c>
      <c r="H25" s="448">
        <v>4</v>
      </c>
      <c r="I25" s="448">
        <v>3</v>
      </c>
      <c r="J25" s="448">
        <v>3</v>
      </c>
      <c r="K25" s="448">
        <v>2</v>
      </c>
      <c r="L25" s="448">
        <v>2</v>
      </c>
      <c r="M25" s="448">
        <v>2</v>
      </c>
      <c r="N25" s="448">
        <v>0</v>
      </c>
      <c r="O25" s="456">
        <v>6</v>
      </c>
      <c r="P25" s="456">
        <v>3</v>
      </c>
      <c r="Q25" s="456">
        <v>3</v>
      </c>
      <c r="R25" s="456">
        <v>3</v>
      </c>
      <c r="S25" s="456">
        <v>3</v>
      </c>
      <c r="T25" s="457"/>
      <c r="U25" s="456">
        <v>3</v>
      </c>
      <c r="V25" s="456"/>
      <c r="W25" s="456">
        <v>2</v>
      </c>
      <c r="X25" s="456"/>
      <c r="Y25" s="60"/>
      <c r="Z25" s="60"/>
      <c r="AA25" s="60"/>
      <c r="AB25" s="60"/>
      <c r="AC25" s="60"/>
      <c r="AD25" s="60"/>
      <c r="AE25" s="60"/>
    </row>
    <row r="26" spans="1:24" ht="79.5" customHeight="1" thickBot="1">
      <c r="A26" s="210" t="s">
        <v>187</v>
      </c>
      <c r="B26" s="224" t="s">
        <v>254</v>
      </c>
      <c r="C26" s="224" t="s">
        <v>209</v>
      </c>
      <c r="D26" s="208" t="s">
        <v>255</v>
      </c>
      <c r="E26" s="208" t="s">
        <v>256</v>
      </c>
      <c r="F26" s="448">
        <v>4</v>
      </c>
      <c r="G26" s="448">
        <v>9</v>
      </c>
      <c r="H26" s="448">
        <v>9</v>
      </c>
      <c r="I26" s="448">
        <v>7</v>
      </c>
      <c r="J26" s="448">
        <v>7</v>
      </c>
      <c r="K26" s="448">
        <v>1</v>
      </c>
      <c r="L26" s="448">
        <v>1</v>
      </c>
      <c r="M26" s="448">
        <v>5</v>
      </c>
      <c r="N26" s="448">
        <v>5</v>
      </c>
      <c r="O26" s="448">
        <v>3</v>
      </c>
      <c r="P26" s="448">
        <v>3</v>
      </c>
      <c r="Q26" s="448">
        <v>3</v>
      </c>
      <c r="R26" s="448">
        <v>3</v>
      </c>
      <c r="S26" s="451">
        <v>3</v>
      </c>
      <c r="T26" s="453"/>
      <c r="U26" s="451"/>
      <c r="V26" s="453"/>
      <c r="W26" s="451"/>
      <c r="X26" s="453"/>
    </row>
    <row r="27" spans="1:24" ht="33" customHeight="1" thickBot="1">
      <c r="A27" s="353" t="s">
        <v>188</v>
      </c>
      <c r="B27" s="359" t="s">
        <v>257</v>
      </c>
      <c r="C27" s="224" t="s">
        <v>205</v>
      </c>
      <c r="D27" s="362" t="s">
        <v>239</v>
      </c>
      <c r="E27" s="362" t="s">
        <v>234</v>
      </c>
      <c r="F27" s="448">
        <v>0</v>
      </c>
      <c r="G27" s="448">
        <v>0</v>
      </c>
      <c r="H27" s="448">
        <v>0</v>
      </c>
      <c r="I27" s="448">
        <v>0</v>
      </c>
      <c r="J27" s="448">
        <v>0</v>
      </c>
      <c r="K27" s="448">
        <v>0</v>
      </c>
      <c r="L27" s="448">
        <v>0</v>
      </c>
      <c r="M27" s="448">
        <v>0</v>
      </c>
      <c r="N27" s="448">
        <v>0</v>
      </c>
      <c r="O27" s="449">
        <v>9</v>
      </c>
      <c r="P27" s="449">
        <v>4</v>
      </c>
      <c r="Q27" s="449">
        <v>5</v>
      </c>
      <c r="R27" s="449">
        <v>2</v>
      </c>
      <c r="S27" s="449">
        <v>3</v>
      </c>
      <c r="T27" s="458"/>
      <c r="U27" s="451"/>
      <c r="V27" s="453"/>
      <c r="W27" s="451"/>
      <c r="X27" s="453"/>
    </row>
    <row r="28" spans="1:24" ht="36.75" customHeight="1" thickBot="1">
      <c r="A28" s="354"/>
      <c r="B28" s="360"/>
      <c r="C28" s="224" t="s">
        <v>243</v>
      </c>
      <c r="D28" s="363"/>
      <c r="E28" s="363"/>
      <c r="F28" s="445" t="s">
        <v>245</v>
      </c>
      <c r="G28" s="446"/>
      <c r="H28" s="447"/>
      <c r="I28" s="448">
        <v>0</v>
      </c>
      <c r="J28" s="448">
        <v>0</v>
      </c>
      <c r="K28" s="448">
        <v>0</v>
      </c>
      <c r="L28" s="448">
        <v>0</v>
      </c>
      <c r="M28" s="448">
        <v>0</v>
      </c>
      <c r="N28" s="448">
        <v>0</v>
      </c>
      <c r="O28" s="459">
        <v>0</v>
      </c>
      <c r="P28" s="449">
        <v>0</v>
      </c>
      <c r="Q28" s="459">
        <v>0</v>
      </c>
      <c r="R28" s="449">
        <v>0</v>
      </c>
      <c r="S28" s="459"/>
      <c r="T28" s="458"/>
      <c r="U28" s="460"/>
      <c r="V28" s="453"/>
      <c r="W28" s="460"/>
      <c r="X28" s="453"/>
    </row>
    <row r="29" spans="1:24" ht="46.5" customHeight="1" thickBot="1">
      <c r="A29" s="355"/>
      <c r="B29" s="361"/>
      <c r="C29" s="224" t="s">
        <v>244</v>
      </c>
      <c r="D29" s="364"/>
      <c r="E29" s="364"/>
      <c r="F29" s="445" t="s">
        <v>245</v>
      </c>
      <c r="G29" s="446"/>
      <c r="H29" s="447"/>
      <c r="I29" s="448">
        <v>0</v>
      </c>
      <c r="J29" s="448">
        <v>0</v>
      </c>
      <c r="K29" s="448">
        <v>0</v>
      </c>
      <c r="L29" s="448">
        <v>0</v>
      </c>
      <c r="M29" s="448">
        <v>5</v>
      </c>
      <c r="N29" s="448">
        <v>5</v>
      </c>
      <c r="O29" s="461">
        <v>4</v>
      </c>
      <c r="P29" s="462">
        <v>4</v>
      </c>
      <c r="Q29" s="461">
        <v>5</v>
      </c>
      <c r="R29" s="462">
        <v>2</v>
      </c>
      <c r="S29" s="459"/>
      <c r="T29" s="458"/>
      <c r="U29" s="460"/>
      <c r="V29" s="453"/>
      <c r="W29" s="460"/>
      <c r="X29" s="453"/>
    </row>
    <row r="30" spans="1:24" ht="37.5" customHeight="1" thickBot="1">
      <c r="A30" s="353" t="s">
        <v>189</v>
      </c>
      <c r="B30" s="359" t="s">
        <v>258</v>
      </c>
      <c r="C30" s="224" t="s">
        <v>205</v>
      </c>
      <c r="D30" s="362" t="s">
        <v>239</v>
      </c>
      <c r="E30" s="362" t="s">
        <v>234</v>
      </c>
      <c r="F30" s="448">
        <v>0</v>
      </c>
      <c r="G30" s="448">
        <v>0</v>
      </c>
      <c r="H30" s="448">
        <v>0</v>
      </c>
      <c r="I30" s="448">
        <v>2</v>
      </c>
      <c r="J30" s="448">
        <v>2</v>
      </c>
      <c r="K30" s="448">
        <v>0</v>
      </c>
      <c r="L30" s="448">
        <v>0</v>
      </c>
      <c r="M30" s="448">
        <v>0</v>
      </c>
      <c r="N30" s="448">
        <v>0</v>
      </c>
      <c r="O30" s="463">
        <v>0</v>
      </c>
      <c r="P30" s="448">
        <v>0</v>
      </c>
      <c r="Q30" s="448">
        <v>0</v>
      </c>
      <c r="R30" s="448">
        <v>0</v>
      </c>
      <c r="S30" s="463"/>
      <c r="T30" s="453"/>
      <c r="U30" s="463"/>
      <c r="V30" s="453"/>
      <c r="W30" s="463"/>
      <c r="X30" s="453"/>
    </row>
    <row r="31" spans="1:24" ht="38.25" customHeight="1" thickBot="1">
      <c r="A31" s="354"/>
      <c r="B31" s="360"/>
      <c r="C31" s="224" t="s">
        <v>243</v>
      </c>
      <c r="D31" s="363"/>
      <c r="E31" s="363"/>
      <c r="F31" s="445" t="s">
        <v>245</v>
      </c>
      <c r="G31" s="446"/>
      <c r="H31" s="447"/>
      <c r="I31" s="448">
        <v>0</v>
      </c>
      <c r="J31" s="448">
        <v>0</v>
      </c>
      <c r="K31" s="448">
        <v>0</v>
      </c>
      <c r="L31" s="448">
        <v>0</v>
      </c>
      <c r="M31" s="448">
        <v>0</v>
      </c>
      <c r="N31" s="448">
        <v>0</v>
      </c>
      <c r="O31" s="463">
        <v>0</v>
      </c>
      <c r="P31" s="448">
        <v>0</v>
      </c>
      <c r="Q31" s="448">
        <v>0</v>
      </c>
      <c r="R31" s="448">
        <v>0</v>
      </c>
      <c r="S31" s="463"/>
      <c r="T31" s="453"/>
      <c r="U31" s="463"/>
      <c r="V31" s="453"/>
      <c r="W31" s="463"/>
      <c r="X31" s="453"/>
    </row>
    <row r="32" spans="1:24" ht="47.25" customHeight="1" thickBot="1">
      <c r="A32" s="355"/>
      <c r="B32" s="361"/>
      <c r="C32" s="224" t="s">
        <v>244</v>
      </c>
      <c r="D32" s="364"/>
      <c r="E32" s="364"/>
      <c r="F32" s="445" t="s">
        <v>245</v>
      </c>
      <c r="G32" s="446"/>
      <c r="H32" s="447"/>
      <c r="I32" s="448">
        <v>2</v>
      </c>
      <c r="J32" s="448">
        <v>2</v>
      </c>
      <c r="K32" s="448">
        <v>0</v>
      </c>
      <c r="L32" s="448">
        <v>0</v>
      </c>
      <c r="M32" s="448">
        <v>2</v>
      </c>
      <c r="N32" s="448">
        <v>2</v>
      </c>
      <c r="O32" s="463">
        <v>0</v>
      </c>
      <c r="P32" s="448">
        <v>0</v>
      </c>
      <c r="Q32" s="448">
        <v>0</v>
      </c>
      <c r="R32" s="448">
        <v>0</v>
      </c>
      <c r="S32" s="463"/>
      <c r="T32" s="453"/>
      <c r="U32" s="463"/>
      <c r="V32" s="453"/>
      <c r="W32" s="463"/>
      <c r="X32" s="453"/>
    </row>
    <row r="33" spans="1:24" ht="47.25" customHeight="1" thickBot="1">
      <c r="A33" s="210" t="s">
        <v>190</v>
      </c>
      <c r="B33" s="224" t="s">
        <v>259</v>
      </c>
      <c r="C33" s="232" t="s">
        <v>76</v>
      </c>
      <c r="D33" s="208" t="s">
        <v>232</v>
      </c>
      <c r="E33" s="208" t="s">
        <v>237</v>
      </c>
      <c r="F33" s="448">
        <v>0</v>
      </c>
      <c r="G33" s="448">
        <v>0</v>
      </c>
      <c r="H33" s="448">
        <v>0</v>
      </c>
      <c r="I33" s="448">
        <v>28</v>
      </c>
      <c r="J33" s="448">
        <v>28</v>
      </c>
      <c r="K33" s="448">
        <v>22</v>
      </c>
      <c r="L33" s="448">
        <v>22</v>
      </c>
      <c r="M33" s="448">
        <v>16</v>
      </c>
      <c r="N33" s="448">
        <v>16</v>
      </c>
      <c r="O33" s="464">
        <v>21</v>
      </c>
      <c r="P33" s="465">
        <v>0</v>
      </c>
      <c r="Q33" s="448">
        <v>14</v>
      </c>
      <c r="R33" s="465">
        <v>0</v>
      </c>
      <c r="S33" s="463"/>
      <c r="T33" s="453"/>
      <c r="U33" s="463"/>
      <c r="V33" s="453"/>
      <c r="W33" s="463"/>
      <c r="X33" s="453"/>
    </row>
    <row r="34" spans="1:24" ht="48.75" customHeight="1" thickBot="1">
      <c r="A34" s="210" t="s">
        <v>191</v>
      </c>
      <c r="B34" s="233" t="s">
        <v>260</v>
      </c>
      <c r="C34" s="234" t="s">
        <v>76</v>
      </c>
      <c r="D34" s="208" t="s">
        <v>232</v>
      </c>
      <c r="E34" s="208" t="s">
        <v>237</v>
      </c>
      <c r="F34" s="466">
        <v>0</v>
      </c>
      <c r="G34" s="466">
        <v>0</v>
      </c>
      <c r="H34" s="466">
        <v>0</v>
      </c>
      <c r="I34" s="466">
        <v>10</v>
      </c>
      <c r="J34" s="466">
        <v>10</v>
      </c>
      <c r="K34" s="466">
        <v>12</v>
      </c>
      <c r="L34" s="466">
        <v>12</v>
      </c>
      <c r="M34" s="466">
        <v>14</v>
      </c>
      <c r="N34" s="466">
        <v>14</v>
      </c>
      <c r="O34" s="467">
        <v>13</v>
      </c>
      <c r="P34" s="451">
        <v>0</v>
      </c>
      <c r="Q34" s="467">
        <v>12</v>
      </c>
      <c r="R34" s="465">
        <v>0</v>
      </c>
      <c r="S34" s="467">
        <v>5</v>
      </c>
      <c r="T34" s="468"/>
      <c r="U34" s="467">
        <v>5</v>
      </c>
      <c r="V34" s="468"/>
      <c r="W34" s="467">
        <v>5</v>
      </c>
      <c r="X34" s="469"/>
    </row>
    <row r="35" spans="1:24" s="235" customFormat="1" ht="50.25" customHeight="1" thickBot="1">
      <c r="A35" s="212" t="s">
        <v>192</v>
      </c>
      <c r="B35" s="224" t="s">
        <v>261</v>
      </c>
      <c r="C35" s="224" t="s">
        <v>76</v>
      </c>
      <c r="D35" s="208" t="s">
        <v>232</v>
      </c>
      <c r="E35" s="208" t="s">
        <v>237</v>
      </c>
      <c r="F35" s="470">
        <v>0</v>
      </c>
      <c r="G35" s="470">
        <v>0</v>
      </c>
      <c r="H35" s="470">
        <v>0</v>
      </c>
      <c r="I35" s="470">
        <v>0</v>
      </c>
      <c r="J35" s="470">
        <v>0</v>
      </c>
      <c r="K35" s="470">
        <v>1</v>
      </c>
      <c r="L35" s="470">
        <v>1</v>
      </c>
      <c r="M35" s="470">
        <v>1</v>
      </c>
      <c r="N35" s="470">
        <v>1</v>
      </c>
      <c r="O35" s="470">
        <v>3</v>
      </c>
      <c r="P35" s="456">
        <v>0</v>
      </c>
      <c r="Q35" s="471">
        <v>3</v>
      </c>
      <c r="R35" s="456">
        <v>0</v>
      </c>
      <c r="S35" s="471"/>
      <c r="T35" s="472"/>
      <c r="U35" s="471"/>
      <c r="V35" s="472"/>
      <c r="W35" s="471"/>
      <c r="X35" s="473"/>
    </row>
    <row r="36" spans="1:24" ht="69" customHeight="1" thickBot="1">
      <c r="A36" s="236" t="s">
        <v>116</v>
      </c>
      <c r="B36" s="216" t="s">
        <v>262</v>
      </c>
      <c r="C36" s="216" t="s">
        <v>206</v>
      </c>
      <c r="D36" s="217" t="s">
        <v>239</v>
      </c>
      <c r="E36" s="218" t="s">
        <v>234</v>
      </c>
      <c r="F36" s="474">
        <v>0</v>
      </c>
      <c r="G36" s="474">
        <v>0</v>
      </c>
      <c r="H36" s="474">
        <v>0</v>
      </c>
      <c r="I36" s="474">
        <v>0</v>
      </c>
      <c r="J36" s="474">
        <v>0</v>
      </c>
      <c r="K36" s="475" t="s">
        <v>17</v>
      </c>
      <c r="L36" s="476"/>
      <c r="M36" s="476"/>
      <c r="N36" s="476"/>
      <c r="O36" s="476"/>
      <c r="P36" s="476"/>
      <c r="Q36" s="476"/>
      <c r="R36" s="476"/>
      <c r="S36" s="476"/>
      <c r="T36" s="476"/>
      <c r="U36" s="476"/>
      <c r="V36" s="476"/>
      <c r="W36" s="476"/>
      <c r="X36" s="477"/>
    </row>
    <row r="37" spans="1:24" ht="60" customHeight="1" thickBot="1">
      <c r="A37" s="210" t="s">
        <v>117</v>
      </c>
      <c r="B37" s="216" t="s">
        <v>263</v>
      </c>
      <c r="C37" s="216" t="s">
        <v>206</v>
      </c>
      <c r="D37" s="217" t="s">
        <v>239</v>
      </c>
      <c r="E37" s="218" t="s">
        <v>234</v>
      </c>
      <c r="F37" s="474">
        <v>0</v>
      </c>
      <c r="G37" s="474">
        <v>0</v>
      </c>
      <c r="H37" s="474">
        <v>0</v>
      </c>
      <c r="I37" s="474">
        <v>0</v>
      </c>
      <c r="J37" s="474">
        <v>0</v>
      </c>
      <c r="K37" s="475" t="s">
        <v>17</v>
      </c>
      <c r="L37" s="476"/>
      <c r="M37" s="476"/>
      <c r="N37" s="476"/>
      <c r="O37" s="476"/>
      <c r="P37" s="476"/>
      <c r="Q37" s="476"/>
      <c r="R37" s="476"/>
      <c r="S37" s="476"/>
      <c r="T37" s="476"/>
      <c r="U37" s="476"/>
      <c r="V37" s="476"/>
      <c r="W37" s="476"/>
      <c r="X37" s="477"/>
    </row>
    <row r="38" spans="1:24" ht="60" customHeight="1" thickBot="1">
      <c r="A38" s="353" t="s">
        <v>118</v>
      </c>
      <c r="B38" s="365" t="s">
        <v>264</v>
      </c>
      <c r="C38" s="216" t="s">
        <v>353</v>
      </c>
      <c r="D38" s="217" t="s">
        <v>239</v>
      </c>
      <c r="E38" s="218" t="s">
        <v>234</v>
      </c>
      <c r="F38" s="474">
        <v>0</v>
      </c>
      <c r="G38" s="474">
        <v>0</v>
      </c>
      <c r="H38" s="474">
        <v>0</v>
      </c>
      <c r="I38" s="474">
        <v>0</v>
      </c>
      <c r="J38" s="474">
        <v>0</v>
      </c>
      <c r="K38" s="478">
        <v>1</v>
      </c>
      <c r="L38" s="474">
        <v>1</v>
      </c>
      <c r="M38" s="475" t="s">
        <v>17</v>
      </c>
      <c r="N38" s="476"/>
      <c r="O38" s="476"/>
      <c r="P38" s="476"/>
      <c r="Q38" s="476"/>
      <c r="R38" s="476"/>
      <c r="S38" s="476"/>
      <c r="T38" s="476"/>
      <c r="U38" s="476"/>
      <c r="V38" s="476"/>
      <c r="W38" s="476"/>
      <c r="X38" s="477"/>
    </row>
    <row r="39" spans="1:24" ht="60" customHeight="1" thickBot="1">
      <c r="A39" s="355"/>
      <c r="B39" s="366"/>
      <c r="C39" s="216" t="s">
        <v>352</v>
      </c>
      <c r="D39" s="217" t="s">
        <v>239</v>
      </c>
      <c r="E39" s="218" t="s">
        <v>234</v>
      </c>
      <c r="F39" s="474">
        <v>0</v>
      </c>
      <c r="G39" s="474">
        <v>0</v>
      </c>
      <c r="H39" s="474">
        <v>0</v>
      </c>
      <c r="I39" s="474">
        <v>0</v>
      </c>
      <c r="J39" s="474">
        <v>0</v>
      </c>
      <c r="K39" s="474">
        <v>0</v>
      </c>
      <c r="L39" s="474">
        <v>0</v>
      </c>
      <c r="M39" s="475" t="s">
        <v>17</v>
      </c>
      <c r="N39" s="476"/>
      <c r="O39" s="476"/>
      <c r="P39" s="476"/>
      <c r="Q39" s="476"/>
      <c r="R39" s="476"/>
      <c r="S39" s="476"/>
      <c r="T39" s="476"/>
      <c r="U39" s="476"/>
      <c r="V39" s="476"/>
      <c r="W39" s="476"/>
      <c r="X39" s="477"/>
    </row>
    <row r="40" spans="1:24" ht="43.5" customHeight="1" thickBot="1">
      <c r="A40" s="237" t="s">
        <v>375</v>
      </c>
      <c r="B40" s="238" t="s">
        <v>376</v>
      </c>
      <c r="C40" s="232" t="s">
        <v>76</v>
      </c>
      <c r="D40" s="217" t="s">
        <v>251</v>
      </c>
      <c r="E40" s="218" t="s">
        <v>252</v>
      </c>
      <c r="F40" s="479" t="s">
        <v>16</v>
      </c>
      <c r="G40" s="480"/>
      <c r="H40" s="480"/>
      <c r="I40" s="480"/>
      <c r="J40" s="480"/>
      <c r="K40" s="480"/>
      <c r="L40" s="481"/>
      <c r="M40" s="478">
        <v>1</v>
      </c>
      <c r="N40" s="474">
        <v>1</v>
      </c>
      <c r="O40" s="482"/>
      <c r="P40" s="483"/>
      <c r="Q40" s="482"/>
      <c r="R40" s="483"/>
      <c r="S40" s="482"/>
      <c r="T40" s="483"/>
      <c r="U40" s="482"/>
      <c r="V40" s="483"/>
      <c r="W40" s="483"/>
      <c r="X40" s="484"/>
    </row>
    <row r="41" spans="1:24" ht="66" customHeight="1" thickBot="1">
      <c r="A41" s="239" t="s">
        <v>379</v>
      </c>
      <c r="B41" s="224" t="s">
        <v>381</v>
      </c>
      <c r="C41" s="224" t="s">
        <v>209</v>
      </c>
      <c r="D41" s="208" t="s">
        <v>255</v>
      </c>
      <c r="E41" s="208" t="s">
        <v>256</v>
      </c>
      <c r="F41" s="479" t="s">
        <v>16</v>
      </c>
      <c r="G41" s="480"/>
      <c r="H41" s="480"/>
      <c r="I41" s="480"/>
      <c r="J41" s="480"/>
      <c r="K41" s="480"/>
      <c r="L41" s="481"/>
      <c r="M41" s="485">
        <v>2</v>
      </c>
      <c r="N41" s="474">
        <v>2</v>
      </c>
      <c r="O41" s="482"/>
      <c r="P41" s="483"/>
      <c r="Q41" s="482"/>
      <c r="R41" s="483"/>
      <c r="S41" s="482"/>
      <c r="T41" s="483"/>
      <c r="U41" s="482"/>
      <c r="V41" s="483"/>
      <c r="W41" s="482"/>
      <c r="X41" s="483"/>
    </row>
    <row r="42" spans="1:24" ht="66" customHeight="1" thickBot="1">
      <c r="A42" s="239" t="s">
        <v>69</v>
      </c>
      <c r="B42" s="224" t="s">
        <v>72</v>
      </c>
      <c r="C42" s="232" t="s">
        <v>76</v>
      </c>
      <c r="D42" s="208" t="s">
        <v>255</v>
      </c>
      <c r="E42" s="208" t="s">
        <v>256</v>
      </c>
      <c r="F42" s="479" t="s">
        <v>16</v>
      </c>
      <c r="G42" s="480"/>
      <c r="H42" s="480"/>
      <c r="I42" s="480"/>
      <c r="J42" s="480"/>
      <c r="K42" s="480"/>
      <c r="L42" s="481"/>
      <c r="M42" s="485">
        <v>1</v>
      </c>
      <c r="N42" s="474">
        <v>1</v>
      </c>
      <c r="O42" s="482"/>
      <c r="P42" s="483"/>
      <c r="Q42" s="482"/>
      <c r="R42" s="483"/>
      <c r="S42" s="482"/>
      <c r="T42" s="483"/>
      <c r="U42" s="482"/>
      <c r="V42" s="483"/>
      <c r="W42" s="482"/>
      <c r="X42" s="483"/>
    </row>
    <row r="43" spans="6:24" ht="12.75">
      <c r="F43" s="486"/>
      <c r="G43" s="486"/>
      <c r="H43" s="486"/>
      <c r="I43" s="486"/>
      <c r="J43" s="486"/>
      <c r="K43" s="486"/>
      <c r="L43" s="486"/>
      <c r="M43" s="486"/>
      <c r="N43" s="486"/>
      <c r="O43" s="486"/>
      <c r="P43" s="486"/>
      <c r="Q43" s="486"/>
      <c r="R43" s="486"/>
      <c r="S43" s="486"/>
      <c r="T43" s="486"/>
      <c r="U43" s="486"/>
      <c r="V43" s="486"/>
      <c r="W43" s="486"/>
      <c r="X43" s="486"/>
    </row>
    <row r="44" spans="6:24" ht="12.75">
      <c r="F44" s="486"/>
      <c r="G44" s="486"/>
      <c r="H44" s="486"/>
      <c r="I44" s="486"/>
      <c r="J44" s="486"/>
      <c r="K44" s="486"/>
      <c r="L44" s="486"/>
      <c r="M44" s="486"/>
      <c r="N44" s="486"/>
      <c r="O44" s="486"/>
      <c r="P44" s="486"/>
      <c r="Q44" s="486"/>
      <c r="R44" s="486"/>
      <c r="S44" s="486"/>
      <c r="T44" s="486"/>
      <c r="U44" s="486"/>
      <c r="V44" s="486"/>
      <c r="W44" s="486"/>
      <c r="X44" s="486"/>
    </row>
    <row r="45" spans="6:24" ht="12.75">
      <c r="F45" s="486"/>
      <c r="G45" s="486"/>
      <c r="H45" s="486"/>
      <c r="I45" s="486"/>
      <c r="J45" s="486"/>
      <c r="K45" s="486"/>
      <c r="L45" s="486"/>
      <c r="M45" s="486"/>
      <c r="N45" s="486"/>
      <c r="O45" s="486"/>
      <c r="P45" s="486"/>
      <c r="Q45" s="486"/>
      <c r="R45" s="486"/>
      <c r="S45" s="486"/>
      <c r="T45" s="486"/>
      <c r="U45" s="486"/>
      <c r="V45" s="486"/>
      <c r="W45" s="486"/>
      <c r="X45" s="486"/>
    </row>
    <row r="46" spans="6:24" ht="12.75">
      <c r="F46" s="486"/>
      <c r="G46" s="486"/>
      <c r="H46" s="486"/>
      <c r="I46" s="486"/>
      <c r="J46" s="486"/>
      <c r="K46" s="486"/>
      <c r="L46" s="486"/>
      <c r="M46" s="486"/>
      <c r="N46" s="486"/>
      <c r="O46" s="486"/>
      <c r="P46" s="486"/>
      <c r="Q46" s="486"/>
      <c r="R46" s="486"/>
      <c r="S46" s="486"/>
      <c r="T46" s="486"/>
      <c r="U46" s="486"/>
      <c r="V46" s="486"/>
      <c r="W46" s="486"/>
      <c r="X46" s="486"/>
    </row>
    <row r="47" spans="6:24" ht="12.75">
      <c r="F47" s="486"/>
      <c r="G47" s="486"/>
      <c r="H47" s="486"/>
      <c r="I47" s="486"/>
      <c r="J47" s="486"/>
      <c r="K47" s="486"/>
      <c r="L47" s="486"/>
      <c r="M47" s="486"/>
      <c r="N47" s="486"/>
      <c r="O47" s="486"/>
      <c r="P47" s="486"/>
      <c r="Q47" s="486"/>
      <c r="R47" s="486"/>
      <c r="S47" s="486"/>
      <c r="T47" s="486"/>
      <c r="U47" s="486"/>
      <c r="V47" s="486"/>
      <c r="W47" s="486"/>
      <c r="X47" s="486"/>
    </row>
    <row r="48" spans="6:24" ht="12.75">
      <c r="F48" s="486"/>
      <c r="G48" s="486"/>
      <c r="H48" s="486"/>
      <c r="I48" s="486"/>
      <c r="J48" s="486"/>
      <c r="K48" s="486"/>
      <c r="L48" s="486"/>
      <c r="M48" s="486"/>
      <c r="N48" s="486"/>
      <c r="O48" s="486"/>
      <c r="P48" s="486"/>
      <c r="Q48" s="486"/>
      <c r="R48" s="486"/>
      <c r="S48" s="486"/>
      <c r="T48" s="486"/>
      <c r="U48" s="486"/>
      <c r="V48" s="486"/>
      <c r="W48" s="486"/>
      <c r="X48" s="486"/>
    </row>
    <row r="49" spans="6:24" ht="12.75">
      <c r="F49" s="486"/>
      <c r="G49" s="486"/>
      <c r="H49" s="486"/>
      <c r="I49" s="486"/>
      <c r="J49" s="486"/>
      <c r="K49" s="486"/>
      <c r="L49" s="486"/>
      <c r="M49" s="486"/>
      <c r="N49" s="486"/>
      <c r="O49" s="486"/>
      <c r="P49" s="486"/>
      <c r="Q49" s="486"/>
      <c r="R49" s="486"/>
      <c r="S49" s="486"/>
      <c r="T49" s="486"/>
      <c r="U49" s="486"/>
      <c r="V49" s="486"/>
      <c r="W49" s="486"/>
      <c r="X49" s="486"/>
    </row>
  </sheetData>
  <sheetProtection/>
  <mergeCells count="61">
    <mergeCell ref="A38:A39"/>
    <mergeCell ref="B38:B39"/>
    <mergeCell ref="M38:X38"/>
    <mergeCell ref="M39:X39"/>
    <mergeCell ref="F28:H28"/>
    <mergeCell ref="F29:H29"/>
    <mergeCell ref="F40:L40"/>
    <mergeCell ref="F41:L41"/>
    <mergeCell ref="K36:X36"/>
    <mergeCell ref="K37:X37"/>
    <mergeCell ref="F31:H31"/>
    <mergeCell ref="F32:H32"/>
    <mergeCell ref="E27:E29"/>
    <mergeCell ref="A30:A32"/>
    <mergeCell ref="B30:B32"/>
    <mergeCell ref="D30:D32"/>
    <mergeCell ref="E30:E32"/>
    <mergeCell ref="A27:A29"/>
    <mergeCell ref="B27:B29"/>
    <mergeCell ref="D27:D29"/>
    <mergeCell ref="A19:A21"/>
    <mergeCell ref="B19:B21"/>
    <mergeCell ref="D19:D21"/>
    <mergeCell ref="E19:E21"/>
    <mergeCell ref="A16:A18"/>
    <mergeCell ref="B16:B18"/>
    <mergeCell ref="D16:D18"/>
    <mergeCell ref="E16:E18"/>
    <mergeCell ref="A13:A15"/>
    <mergeCell ref="B13:B15"/>
    <mergeCell ref="D13:D15"/>
    <mergeCell ref="E13:E15"/>
    <mergeCell ref="B5:B7"/>
    <mergeCell ref="E5:E7"/>
    <mergeCell ref="A5:A7"/>
    <mergeCell ref="A10:A12"/>
    <mergeCell ref="B10:B12"/>
    <mergeCell ref="C5:C7"/>
    <mergeCell ref="D5:D7"/>
    <mergeCell ref="F5:F7"/>
    <mergeCell ref="F12:H12"/>
    <mergeCell ref="B2:X2"/>
    <mergeCell ref="B3:X3"/>
    <mergeCell ref="B4:X4"/>
    <mergeCell ref="M6:N6"/>
    <mergeCell ref="O6:P6"/>
    <mergeCell ref="Q6:R6"/>
    <mergeCell ref="G6:H6"/>
    <mergeCell ref="G5:X5"/>
    <mergeCell ref="S6:T6"/>
    <mergeCell ref="U6:V6"/>
    <mergeCell ref="F42:L42"/>
    <mergeCell ref="I6:J6"/>
    <mergeCell ref="K6:L6"/>
    <mergeCell ref="W6:X6"/>
    <mergeCell ref="F14:H14"/>
    <mergeCell ref="F15:H15"/>
    <mergeCell ref="F17:H17"/>
    <mergeCell ref="F18:H18"/>
    <mergeCell ref="F20:H20"/>
    <mergeCell ref="F21:H21"/>
  </mergeCells>
  <printOptions/>
  <pageMargins left="0.7" right="0.7" top="0.75" bottom="0.75" header="0.3" footer="0.3"/>
  <pageSetup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2:V801"/>
  <sheetViews>
    <sheetView view="pageBreakPreview" zoomScale="95" zoomScaleSheetLayoutView="95" zoomScalePageLayoutView="0" workbookViewId="0" topLeftCell="A1">
      <selection activeCell="J189" sqref="J189"/>
    </sheetView>
  </sheetViews>
  <sheetFormatPr defaultColWidth="9.140625" defaultRowHeight="15"/>
  <cols>
    <col min="1" max="1" width="5.421875" style="206" customWidth="1"/>
    <col min="2" max="2" width="49.8515625" style="0" customWidth="1"/>
    <col min="3" max="3" width="12.8515625" style="0" customWidth="1"/>
    <col min="4" max="4" width="9.28125" style="0" customWidth="1"/>
    <col min="5" max="5" width="11.14062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15.00390625" style="0" customWidth="1"/>
    <col min="16" max="16" width="13.00390625" style="45" customWidth="1"/>
    <col min="17" max="21" width="9.140625" style="45" customWidth="1"/>
    <col min="22" max="22" width="9.140625" style="19" customWidth="1"/>
  </cols>
  <sheetData>
    <row r="1" ht="5.25" customHeight="1"/>
    <row r="2" spans="1:15" ht="15.75">
      <c r="A2" s="407" t="s">
        <v>42</v>
      </c>
      <c r="B2" s="407"/>
      <c r="C2" s="407"/>
      <c r="D2" s="407"/>
      <c r="E2" s="407"/>
      <c r="F2" s="407"/>
      <c r="G2" s="407"/>
      <c r="H2" s="407"/>
      <c r="I2" s="407"/>
      <c r="J2" s="407"/>
      <c r="K2" s="407"/>
      <c r="L2" s="407"/>
      <c r="M2" s="407"/>
      <c r="N2" s="407"/>
      <c r="O2" s="407"/>
    </row>
    <row r="3" spans="1:15" ht="15.75">
      <c r="A3" s="407"/>
      <c r="B3" s="407"/>
      <c r="C3" s="407"/>
      <c r="D3" s="407"/>
      <c r="E3" s="407"/>
      <c r="F3" s="407"/>
      <c r="G3" s="407"/>
      <c r="H3" s="407"/>
      <c r="I3" s="407"/>
      <c r="J3" s="407"/>
      <c r="K3" s="407"/>
      <c r="L3" s="407"/>
      <c r="M3" s="407"/>
      <c r="N3" s="407"/>
      <c r="O3" s="407"/>
    </row>
    <row r="4" spans="1:15" ht="15.75">
      <c r="A4" s="180"/>
      <c r="B4" s="180"/>
      <c r="C4" s="180"/>
      <c r="D4" s="407" t="s">
        <v>41</v>
      </c>
      <c r="E4" s="407"/>
      <c r="F4" s="407"/>
      <c r="G4" s="407"/>
      <c r="H4" s="407"/>
      <c r="I4" s="407"/>
      <c r="J4" s="180"/>
      <c r="K4" s="180"/>
      <c r="L4" s="180"/>
      <c r="M4" s="180"/>
      <c r="N4" s="180"/>
      <c r="O4" s="180"/>
    </row>
    <row r="5" spans="1:15" ht="16.5" customHeight="1" thickBot="1">
      <c r="A5" s="408" t="s">
        <v>151</v>
      </c>
      <c r="B5" s="408"/>
      <c r="C5" s="408"/>
      <c r="D5" s="408"/>
      <c r="E5" s="408"/>
      <c r="F5" s="408"/>
      <c r="G5" s="408"/>
      <c r="H5" s="408"/>
      <c r="I5" s="408"/>
      <c r="J5" s="408"/>
      <c r="K5" s="408"/>
      <c r="L5" s="408"/>
      <c r="M5" s="408"/>
      <c r="N5" s="408"/>
      <c r="O5" s="409"/>
    </row>
    <row r="6" spans="1:15" ht="16.5" customHeight="1" thickBot="1">
      <c r="A6" s="381" t="s">
        <v>154</v>
      </c>
      <c r="B6" s="381" t="s">
        <v>165</v>
      </c>
      <c r="C6" s="381" t="s">
        <v>182</v>
      </c>
      <c r="D6" s="381" t="s">
        <v>173</v>
      </c>
      <c r="E6" s="402" t="s">
        <v>174</v>
      </c>
      <c r="F6" s="410"/>
      <c r="G6" s="414" t="s">
        <v>166</v>
      </c>
      <c r="H6" s="415"/>
      <c r="I6" s="415"/>
      <c r="J6" s="415"/>
      <c r="K6" s="415"/>
      <c r="L6" s="415"/>
      <c r="M6" s="415"/>
      <c r="N6" s="415"/>
      <c r="O6" s="416" t="s">
        <v>43</v>
      </c>
    </row>
    <row r="7" spans="1:15" ht="15" customHeight="1">
      <c r="A7" s="382"/>
      <c r="B7" s="382"/>
      <c r="C7" s="382"/>
      <c r="D7" s="382"/>
      <c r="E7" s="403"/>
      <c r="F7" s="413"/>
      <c r="G7" s="402" t="s">
        <v>167</v>
      </c>
      <c r="H7" s="410"/>
      <c r="I7" s="402" t="s">
        <v>175</v>
      </c>
      <c r="J7" s="410"/>
      <c r="K7" s="402" t="s">
        <v>176</v>
      </c>
      <c r="L7" s="410"/>
      <c r="M7" s="402" t="s">
        <v>177</v>
      </c>
      <c r="N7" s="419"/>
      <c r="O7" s="417"/>
    </row>
    <row r="8" spans="1:15" ht="6" customHeight="1" thickBot="1">
      <c r="A8" s="382"/>
      <c r="B8" s="382"/>
      <c r="C8" s="382"/>
      <c r="D8" s="382"/>
      <c r="E8" s="411"/>
      <c r="F8" s="412"/>
      <c r="G8" s="411"/>
      <c r="H8" s="412"/>
      <c r="I8" s="411"/>
      <c r="J8" s="412"/>
      <c r="K8" s="411"/>
      <c r="L8" s="412"/>
      <c r="M8" s="411"/>
      <c r="N8" s="420"/>
      <c r="O8" s="417"/>
    </row>
    <row r="9" spans="1:15" ht="15.75" thickBot="1">
      <c r="A9" s="383"/>
      <c r="B9" s="383"/>
      <c r="C9" s="383"/>
      <c r="D9" s="383"/>
      <c r="E9" s="124" t="s">
        <v>142</v>
      </c>
      <c r="F9" s="125" t="s">
        <v>143</v>
      </c>
      <c r="G9" s="125" t="s">
        <v>142</v>
      </c>
      <c r="H9" s="126" t="s">
        <v>143</v>
      </c>
      <c r="I9" s="124" t="s">
        <v>142</v>
      </c>
      <c r="J9" s="124" t="s">
        <v>143</v>
      </c>
      <c r="K9" s="124" t="s">
        <v>142</v>
      </c>
      <c r="L9" s="124" t="s">
        <v>143</v>
      </c>
      <c r="M9" s="124" t="s">
        <v>142</v>
      </c>
      <c r="N9" s="127" t="s">
        <v>144</v>
      </c>
      <c r="O9" s="418"/>
    </row>
    <row r="10" spans="1:22" s="4" customFormat="1" ht="15.75" thickBot="1">
      <c r="A10" s="186">
        <v>1</v>
      </c>
      <c r="B10" s="128">
        <v>2</v>
      </c>
      <c r="C10" s="128">
        <v>3</v>
      </c>
      <c r="D10" s="128">
        <v>4</v>
      </c>
      <c r="E10" s="128">
        <v>5</v>
      </c>
      <c r="F10" s="129">
        <v>6</v>
      </c>
      <c r="G10" s="129">
        <v>7</v>
      </c>
      <c r="H10" s="130">
        <v>8</v>
      </c>
      <c r="I10" s="128">
        <v>9</v>
      </c>
      <c r="J10" s="128">
        <v>10</v>
      </c>
      <c r="K10" s="128">
        <v>11</v>
      </c>
      <c r="L10" s="128">
        <v>12</v>
      </c>
      <c r="M10" s="128">
        <v>13</v>
      </c>
      <c r="N10" s="131">
        <v>14</v>
      </c>
      <c r="O10" s="130">
        <v>15</v>
      </c>
      <c r="P10" s="46"/>
      <c r="Q10" s="46"/>
      <c r="R10" s="46"/>
      <c r="S10" s="46"/>
      <c r="T10" s="46"/>
      <c r="U10" s="46"/>
      <c r="V10" s="47"/>
    </row>
    <row r="11" spans="1:22" s="10" customFormat="1" ht="15.75" thickBot="1">
      <c r="A11" s="185">
        <v>1</v>
      </c>
      <c r="B11" s="424" t="s">
        <v>247</v>
      </c>
      <c r="C11" s="425"/>
      <c r="D11" s="425"/>
      <c r="E11" s="425"/>
      <c r="F11" s="425"/>
      <c r="G11" s="425"/>
      <c r="H11" s="425"/>
      <c r="I11" s="425"/>
      <c r="J11" s="425"/>
      <c r="K11" s="425"/>
      <c r="L11" s="425"/>
      <c r="M11" s="425"/>
      <c r="N11" s="425"/>
      <c r="O11" s="426"/>
      <c r="P11" s="48"/>
      <c r="Q11" s="48"/>
      <c r="R11" s="48"/>
      <c r="S11" s="48"/>
      <c r="T11" s="48"/>
      <c r="U11" s="48"/>
      <c r="V11" s="49"/>
    </row>
    <row r="12" spans="1:22" s="10" customFormat="1" ht="12.75" customHeight="1" thickBot="1">
      <c r="A12" s="132"/>
      <c r="B12" s="424" t="s">
        <v>77</v>
      </c>
      <c r="C12" s="425"/>
      <c r="D12" s="425"/>
      <c r="E12" s="425"/>
      <c r="F12" s="425"/>
      <c r="G12" s="425"/>
      <c r="H12" s="425"/>
      <c r="I12" s="425"/>
      <c r="J12" s="425"/>
      <c r="K12" s="425"/>
      <c r="L12" s="425"/>
      <c r="M12" s="425"/>
      <c r="N12" s="425"/>
      <c r="O12" s="427"/>
      <c r="P12" s="48"/>
      <c r="Q12" s="48"/>
      <c r="R12" s="48"/>
      <c r="S12" s="48"/>
      <c r="T12" s="48"/>
      <c r="U12" s="48"/>
      <c r="V12" s="49"/>
    </row>
    <row r="13" spans="1:22" s="10" customFormat="1" ht="15" customHeight="1" thickBot="1">
      <c r="A13" s="133" t="s">
        <v>160</v>
      </c>
      <c r="B13" s="424" t="s">
        <v>201</v>
      </c>
      <c r="C13" s="425"/>
      <c r="D13" s="425"/>
      <c r="E13" s="425"/>
      <c r="F13" s="425"/>
      <c r="G13" s="425"/>
      <c r="H13" s="425"/>
      <c r="I13" s="425"/>
      <c r="J13" s="425"/>
      <c r="K13" s="425"/>
      <c r="L13" s="425"/>
      <c r="M13" s="425"/>
      <c r="N13" s="425"/>
      <c r="O13" s="428"/>
      <c r="P13" s="48"/>
      <c r="Q13" s="48"/>
      <c r="R13" s="48"/>
      <c r="S13" s="48"/>
      <c r="T13" s="48"/>
      <c r="U13" s="48"/>
      <c r="V13" s="49"/>
    </row>
    <row r="14" spans="1:22" s="20" customFormat="1" ht="24" customHeight="1">
      <c r="A14" s="620" t="s">
        <v>161</v>
      </c>
      <c r="B14" s="623" t="s">
        <v>112</v>
      </c>
      <c r="C14" s="620" t="s">
        <v>78</v>
      </c>
      <c r="D14" s="395" t="s">
        <v>168</v>
      </c>
      <c r="E14" s="394">
        <f>E32+E48+E49+E83+E118</f>
        <v>30297.299999999996</v>
      </c>
      <c r="F14" s="394">
        <f>F32+F48+F49+F83+F118</f>
        <v>15272.600000000002</v>
      </c>
      <c r="G14" s="394">
        <f>G32+G48+G49+G83+G118</f>
        <v>29775.499999999996</v>
      </c>
      <c r="H14" s="394">
        <f>H32+H48+H49+H83+H118</f>
        <v>14750.8</v>
      </c>
      <c r="I14" s="394"/>
      <c r="J14" s="394"/>
      <c r="K14" s="394">
        <f>K32+K48+K49+K83+K118</f>
        <v>521.8</v>
      </c>
      <c r="L14" s="394">
        <f>L32+L48+L49+L83+L118</f>
        <v>521.8</v>
      </c>
      <c r="M14" s="429"/>
      <c r="N14" s="384"/>
      <c r="O14" s="624" t="s">
        <v>234</v>
      </c>
      <c r="P14" s="50"/>
      <c r="Q14" s="50"/>
      <c r="R14" s="50"/>
      <c r="S14" s="50"/>
      <c r="T14" s="50"/>
      <c r="U14" s="50"/>
      <c r="V14" s="51"/>
    </row>
    <row r="15" spans="1:22" s="20" customFormat="1" ht="14.25">
      <c r="A15" s="621"/>
      <c r="B15" s="625"/>
      <c r="C15" s="621"/>
      <c r="D15" s="395"/>
      <c r="E15" s="394"/>
      <c r="F15" s="394"/>
      <c r="G15" s="394"/>
      <c r="H15" s="394"/>
      <c r="I15" s="394"/>
      <c r="J15" s="394"/>
      <c r="K15" s="394"/>
      <c r="L15" s="394"/>
      <c r="M15" s="429"/>
      <c r="N15" s="384"/>
      <c r="O15" s="626"/>
      <c r="P15" s="50"/>
      <c r="Q15" s="50"/>
      <c r="R15" s="50"/>
      <c r="S15" s="50"/>
      <c r="T15" s="50"/>
      <c r="U15" s="50"/>
      <c r="V15" s="51"/>
    </row>
    <row r="16" spans="1:22" s="20" customFormat="1" ht="2.25" customHeight="1">
      <c r="A16" s="622"/>
      <c r="B16" s="627"/>
      <c r="C16" s="622"/>
      <c r="D16" s="395"/>
      <c r="E16" s="394"/>
      <c r="F16" s="394"/>
      <c r="G16" s="394"/>
      <c r="H16" s="394"/>
      <c r="I16" s="394"/>
      <c r="J16" s="394"/>
      <c r="K16" s="394"/>
      <c r="L16" s="394"/>
      <c r="M16" s="429"/>
      <c r="N16" s="384"/>
      <c r="O16" s="626"/>
      <c r="P16" s="50"/>
      <c r="Q16" s="50"/>
      <c r="R16" s="50"/>
      <c r="S16" s="50"/>
      <c r="T16" s="50"/>
      <c r="U16" s="50"/>
      <c r="V16" s="51"/>
    </row>
    <row r="17" spans="1:22" s="22" customFormat="1" ht="15">
      <c r="A17" s="33">
        <v>1</v>
      </c>
      <c r="B17" s="107" t="s">
        <v>79</v>
      </c>
      <c r="C17" s="28"/>
      <c r="D17" s="29">
        <v>2017</v>
      </c>
      <c r="E17" s="266">
        <f>G17+I17+K17+M17</f>
        <v>1779.1</v>
      </c>
      <c r="F17" s="266">
        <f>H17+J17+L17+N17</f>
        <v>1779.1</v>
      </c>
      <c r="G17" s="266">
        <f>2266.2-487.1</f>
        <v>1779.1</v>
      </c>
      <c r="H17" s="266">
        <f>2266.2-487.1</f>
        <v>1779.1</v>
      </c>
      <c r="I17" s="266"/>
      <c r="J17" s="266"/>
      <c r="K17" s="266"/>
      <c r="L17" s="266"/>
      <c r="M17" s="197"/>
      <c r="N17" s="202"/>
      <c r="O17" s="626"/>
      <c r="P17" s="39"/>
      <c r="Q17" s="39"/>
      <c r="R17" s="39"/>
      <c r="S17" s="39"/>
      <c r="T17" s="39"/>
      <c r="U17" s="39"/>
      <c r="V17" s="31"/>
    </row>
    <row r="18" spans="1:22" s="22" customFormat="1" ht="15">
      <c r="A18" s="33"/>
      <c r="B18" s="107" t="s">
        <v>80</v>
      </c>
      <c r="C18" s="28"/>
      <c r="D18" s="29">
        <v>2017</v>
      </c>
      <c r="E18" s="266">
        <f>G18+I18+K18+M18</f>
        <v>2.4</v>
      </c>
      <c r="F18" s="266">
        <f>H18+J18+L18+N18</f>
        <v>2.4</v>
      </c>
      <c r="G18" s="266">
        <v>2.4</v>
      </c>
      <c r="H18" s="266">
        <v>2.4</v>
      </c>
      <c r="I18" s="266"/>
      <c r="J18" s="266"/>
      <c r="K18" s="266"/>
      <c r="L18" s="266"/>
      <c r="M18" s="197"/>
      <c r="N18" s="202"/>
      <c r="O18" s="626"/>
      <c r="P18" s="39"/>
      <c r="Q18" s="39"/>
      <c r="R18" s="39"/>
      <c r="S18" s="39"/>
      <c r="T18" s="39"/>
      <c r="U18" s="39"/>
      <c r="V18" s="31"/>
    </row>
    <row r="19" spans="1:22" s="22" customFormat="1" ht="15">
      <c r="A19" s="33"/>
      <c r="B19" s="32" t="s">
        <v>81</v>
      </c>
      <c r="C19" s="33"/>
      <c r="D19" s="34"/>
      <c r="E19" s="75">
        <f>E17+E18</f>
        <v>1781.5</v>
      </c>
      <c r="F19" s="75">
        <f aca="true" t="shared" si="0" ref="F19:L19">F17+F18</f>
        <v>1781.5</v>
      </c>
      <c r="G19" s="75">
        <f t="shared" si="0"/>
        <v>1781.5</v>
      </c>
      <c r="H19" s="75">
        <f t="shared" si="0"/>
        <v>1781.5</v>
      </c>
      <c r="I19" s="75"/>
      <c r="J19" s="75"/>
      <c r="K19" s="75">
        <f t="shared" si="0"/>
        <v>0</v>
      </c>
      <c r="L19" s="75">
        <f t="shared" si="0"/>
        <v>0</v>
      </c>
      <c r="M19" s="37"/>
      <c r="N19" s="56"/>
      <c r="O19" s="626"/>
      <c r="P19" s="39"/>
      <c r="Q19" s="39"/>
      <c r="R19" s="39"/>
      <c r="S19" s="39"/>
      <c r="T19" s="39"/>
      <c r="U19" s="39"/>
      <c r="V19" s="31"/>
    </row>
    <row r="20" spans="1:22" s="22" customFormat="1" ht="15">
      <c r="A20" s="33">
        <v>2</v>
      </c>
      <c r="B20" s="107" t="s">
        <v>82</v>
      </c>
      <c r="C20" s="28"/>
      <c r="D20" s="29">
        <v>2017</v>
      </c>
      <c r="E20" s="266">
        <f>G20+I20+K20+M20</f>
        <v>876.2</v>
      </c>
      <c r="F20" s="266">
        <f>H20+J20+L20+N20</f>
        <v>876.2</v>
      </c>
      <c r="G20" s="266">
        <f>1216.7-340.5</f>
        <v>876.2</v>
      </c>
      <c r="H20" s="266">
        <f>1216.7-340.5</f>
        <v>876.2</v>
      </c>
      <c r="I20" s="266"/>
      <c r="J20" s="266"/>
      <c r="K20" s="266"/>
      <c r="L20" s="266"/>
      <c r="M20" s="197"/>
      <c r="N20" s="202"/>
      <c r="O20" s="626"/>
      <c r="P20" s="39"/>
      <c r="Q20" s="39"/>
      <c r="R20" s="39"/>
      <c r="S20" s="39"/>
      <c r="T20" s="39"/>
      <c r="U20" s="39"/>
      <c r="V20" s="31"/>
    </row>
    <row r="21" spans="1:22" s="22" customFormat="1" ht="15">
      <c r="A21" s="33"/>
      <c r="B21" s="107" t="s">
        <v>83</v>
      </c>
      <c r="C21" s="28"/>
      <c r="D21" s="29">
        <v>2017</v>
      </c>
      <c r="E21" s="266">
        <f>G21+I21+K21+M21</f>
        <v>0</v>
      </c>
      <c r="F21" s="266">
        <f>H21+J21+L21+N21</f>
        <v>0</v>
      </c>
      <c r="G21" s="266">
        <v>0</v>
      </c>
      <c r="H21" s="266">
        <v>0</v>
      </c>
      <c r="I21" s="266"/>
      <c r="J21" s="266"/>
      <c r="K21" s="266"/>
      <c r="L21" s="266"/>
      <c r="M21" s="197"/>
      <c r="N21" s="202"/>
      <c r="O21" s="626"/>
      <c r="P21" s="39"/>
      <c r="Q21" s="39"/>
      <c r="R21" s="39"/>
      <c r="S21" s="39"/>
      <c r="T21" s="39"/>
      <c r="U21" s="39"/>
      <c r="V21" s="31"/>
    </row>
    <row r="22" spans="1:22" s="22" customFormat="1" ht="15">
      <c r="A22" s="33"/>
      <c r="B22" s="32" t="s">
        <v>81</v>
      </c>
      <c r="C22" s="33"/>
      <c r="D22" s="34"/>
      <c r="E22" s="75">
        <f>E20+E21</f>
        <v>876.2</v>
      </c>
      <c r="F22" s="75">
        <f aca="true" t="shared" si="1" ref="F22:L22">F20+F21</f>
        <v>876.2</v>
      </c>
      <c r="G22" s="75">
        <f t="shared" si="1"/>
        <v>876.2</v>
      </c>
      <c r="H22" s="75">
        <f t="shared" si="1"/>
        <v>876.2</v>
      </c>
      <c r="I22" s="75"/>
      <c r="J22" s="75"/>
      <c r="K22" s="75">
        <f t="shared" si="1"/>
        <v>0</v>
      </c>
      <c r="L22" s="75">
        <f t="shared" si="1"/>
        <v>0</v>
      </c>
      <c r="M22" s="37"/>
      <c r="N22" s="56"/>
      <c r="O22" s="626"/>
      <c r="P22" s="39"/>
      <c r="Q22" s="39"/>
      <c r="R22" s="39"/>
      <c r="S22" s="39"/>
      <c r="T22" s="39"/>
      <c r="U22" s="39"/>
      <c r="V22" s="31"/>
    </row>
    <row r="23" spans="1:22" s="22" customFormat="1" ht="15">
      <c r="A23" s="33">
        <v>3</v>
      </c>
      <c r="B23" s="107" t="s">
        <v>84</v>
      </c>
      <c r="C23" s="28"/>
      <c r="D23" s="29">
        <v>2017</v>
      </c>
      <c r="E23" s="266">
        <f>G23+I23+K23+M23</f>
        <v>640.9</v>
      </c>
      <c r="F23" s="266">
        <f>H23+J23+L23+N23</f>
        <v>640.9</v>
      </c>
      <c r="G23" s="266">
        <v>640.9</v>
      </c>
      <c r="H23" s="266">
        <v>640.9</v>
      </c>
      <c r="I23" s="266"/>
      <c r="J23" s="266"/>
      <c r="K23" s="266"/>
      <c r="L23" s="266"/>
      <c r="M23" s="197"/>
      <c r="N23" s="202"/>
      <c r="O23" s="626"/>
      <c r="P23" s="39"/>
      <c r="Q23" s="39"/>
      <c r="R23" s="39"/>
      <c r="S23" s="39"/>
      <c r="T23" s="39"/>
      <c r="U23" s="39"/>
      <c r="V23" s="31"/>
    </row>
    <row r="24" spans="1:22" s="22" customFormat="1" ht="15">
      <c r="A24" s="33"/>
      <c r="B24" s="107" t="s">
        <v>85</v>
      </c>
      <c r="C24" s="28"/>
      <c r="D24" s="29">
        <v>2017</v>
      </c>
      <c r="E24" s="266">
        <f>G24+I24+K24+M24</f>
        <v>0</v>
      </c>
      <c r="F24" s="266">
        <f>H24+J24+L24+N24</f>
        <v>0</v>
      </c>
      <c r="G24" s="266">
        <v>0</v>
      </c>
      <c r="H24" s="266">
        <v>0</v>
      </c>
      <c r="I24" s="266"/>
      <c r="J24" s="266"/>
      <c r="K24" s="266"/>
      <c r="L24" s="266"/>
      <c r="M24" s="197"/>
      <c r="N24" s="202"/>
      <c r="O24" s="626"/>
      <c r="P24" s="39"/>
      <c r="Q24" s="39"/>
      <c r="R24" s="39"/>
      <c r="S24" s="39"/>
      <c r="T24" s="39"/>
      <c r="U24" s="39"/>
      <c r="V24" s="31"/>
    </row>
    <row r="25" spans="1:22" s="22" customFormat="1" ht="15">
      <c r="A25" s="33"/>
      <c r="B25" s="32" t="s">
        <v>81</v>
      </c>
      <c r="C25" s="33"/>
      <c r="D25" s="34"/>
      <c r="E25" s="75">
        <f>E23+E24</f>
        <v>640.9</v>
      </c>
      <c r="F25" s="75">
        <f aca="true" t="shared" si="2" ref="F25:L25">F23+F24</f>
        <v>640.9</v>
      </c>
      <c r="G25" s="75">
        <f t="shared" si="2"/>
        <v>640.9</v>
      </c>
      <c r="H25" s="75">
        <f t="shared" si="2"/>
        <v>640.9</v>
      </c>
      <c r="I25" s="75"/>
      <c r="J25" s="75"/>
      <c r="K25" s="75">
        <f t="shared" si="2"/>
        <v>0</v>
      </c>
      <c r="L25" s="75">
        <f t="shared" si="2"/>
        <v>0</v>
      </c>
      <c r="M25" s="37"/>
      <c r="N25" s="56"/>
      <c r="O25" s="626"/>
      <c r="P25" s="39"/>
      <c r="Q25" s="39"/>
      <c r="R25" s="39"/>
      <c r="S25" s="39"/>
      <c r="T25" s="39"/>
      <c r="U25" s="39"/>
      <c r="V25" s="31"/>
    </row>
    <row r="26" spans="1:22" s="22" customFormat="1" ht="15">
      <c r="A26" s="33">
        <v>4</v>
      </c>
      <c r="B26" s="107" t="s">
        <v>86</v>
      </c>
      <c r="C26" s="28"/>
      <c r="D26" s="29">
        <v>2017</v>
      </c>
      <c r="E26" s="266">
        <f>G26+I26+K26+M26</f>
        <v>208.3</v>
      </c>
      <c r="F26" s="266">
        <f>H26+J26+L26+N26</f>
        <v>208.3</v>
      </c>
      <c r="G26" s="266">
        <v>0</v>
      </c>
      <c r="H26" s="266">
        <v>0</v>
      </c>
      <c r="I26" s="75"/>
      <c r="J26" s="75"/>
      <c r="K26" s="266">
        <v>208.3</v>
      </c>
      <c r="L26" s="266">
        <v>208.3</v>
      </c>
      <c r="M26" s="37"/>
      <c r="N26" s="56"/>
      <c r="O26" s="626"/>
      <c r="P26" s="39"/>
      <c r="Q26" s="39"/>
      <c r="R26" s="39"/>
      <c r="S26" s="39"/>
      <c r="T26" s="39"/>
      <c r="U26" s="39"/>
      <c r="V26" s="31"/>
    </row>
    <row r="27" spans="1:22" s="22" customFormat="1" ht="15">
      <c r="A27" s="33"/>
      <c r="B27" s="107" t="s">
        <v>87</v>
      </c>
      <c r="C27" s="28"/>
      <c r="D27" s="29">
        <v>2017</v>
      </c>
      <c r="E27" s="266">
        <f>G27+I27+K27+M27</f>
        <v>0</v>
      </c>
      <c r="F27" s="266">
        <f>H27+J27+L27+N27</f>
        <v>0</v>
      </c>
      <c r="G27" s="266">
        <v>0</v>
      </c>
      <c r="H27" s="266">
        <v>0</v>
      </c>
      <c r="I27" s="75"/>
      <c r="J27" s="75"/>
      <c r="K27" s="266">
        <v>0</v>
      </c>
      <c r="L27" s="266">
        <v>0</v>
      </c>
      <c r="M27" s="37"/>
      <c r="N27" s="56"/>
      <c r="O27" s="626"/>
      <c r="P27" s="39"/>
      <c r="Q27" s="39"/>
      <c r="R27" s="39"/>
      <c r="S27" s="39"/>
      <c r="T27" s="39"/>
      <c r="U27" s="39"/>
      <c r="V27" s="31"/>
    </row>
    <row r="28" spans="1:22" s="22" customFormat="1" ht="15">
      <c r="A28" s="33"/>
      <c r="B28" s="32" t="s">
        <v>81</v>
      </c>
      <c r="C28" s="33"/>
      <c r="D28" s="34"/>
      <c r="E28" s="75">
        <f>E26+E27</f>
        <v>208.3</v>
      </c>
      <c r="F28" s="75">
        <f aca="true" t="shared" si="3" ref="F28:L28">F26+F27</f>
        <v>208.3</v>
      </c>
      <c r="G28" s="75">
        <f t="shared" si="3"/>
        <v>0</v>
      </c>
      <c r="H28" s="75">
        <f t="shared" si="3"/>
        <v>0</v>
      </c>
      <c r="I28" s="75"/>
      <c r="J28" s="75"/>
      <c r="K28" s="75">
        <f t="shared" si="3"/>
        <v>208.3</v>
      </c>
      <c r="L28" s="75">
        <f t="shared" si="3"/>
        <v>208.3</v>
      </c>
      <c r="M28" s="37"/>
      <c r="N28" s="56"/>
      <c r="O28" s="626"/>
      <c r="P28" s="39"/>
      <c r="Q28" s="39"/>
      <c r="R28" s="39"/>
      <c r="S28" s="39"/>
      <c r="T28" s="39"/>
      <c r="U28" s="39"/>
      <c r="V28" s="31"/>
    </row>
    <row r="29" spans="1:22" s="22" customFormat="1" ht="15">
      <c r="A29" s="33">
        <v>5</v>
      </c>
      <c r="B29" s="107" t="s">
        <v>88</v>
      </c>
      <c r="C29" s="28"/>
      <c r="D29" s="29">
        <v>2017</v>
      </c>
      <c r="E29" s="266">
        <f>G29+I29+K29+M29</f>
        <v>313.5</v>
      </c>
      <c r="F29" s="266">
        <f>H29+J29+L29+N29</f>
        <v>313.5</v>
      </c>
      <c r="G29" s="266">
        <v>0</v>
      </c>
      <c r="H29" s="266">
        <v>0</v>
      </c>
      <c r="I29" s="75"/>
      <c r="J29" s="75"/>
      <c r="K29" s="266">
        <v>313.5</v>
      </c>
      <c r="L29" s="266">
        <v>313.5</v>
      </c>
      <c r="M29" s="37"/>
      <c r="N29" s="56"/>
      <c r="O29" s="626"/>
      <c r="P29" s="39"/>
      <c r="Q29" s="39"/>
      <c r="R29" s="39"/>
      <c r="S29" s="39"/>
      <c r="T29" s="39"/>
      <c r="U29" s="39"/>
      <c r="V29" s="31"/>
    </row>
    <row r="30" spans="1:22" s="22" customFormat="1" ht="15">
      <c r="A30" s="33"/>
      <c r="B30" s="107" t="s">
        <v>89</v>
      </c>
      <c r="C30" s="28"/>
      <c r="D30" s="29">
        <v>2017</v>
      </c>
      <c r="E30" s="266">
        <f>G30+I30+K30+M30</f>
        <v>0</v>
      </c>
      <c r="F30" s="266">
        <f>H30+J30+L30+N30</f>
        <v>0</v>
      </c>
      <c r="G30" s="266">
        <v>0</v>
      </c>
      <c r="H30" s="266">
        <v>0</v>
      </c>
      <c r="I30" s="75"/>
      <c r="J30" s="75"/>
      <c r="K30" s="266">
        <v>0</v>
      </c>
      <c r="L30" s="266">
        <v>0</v>
      </c>
      <c r="M30" s="37"/>
      <c r="N30" s="56"/>
      <c r="O30" s="626"/>
      <c r="P30" s="39"/>
      <c r="Q30" s="39"/>
      <c r="R30" s="39"/>
      <c r="S30" s="39"/>
      <c r="T30" s="39"/>
      <c r="U30" s="39"/>
      <c r="V30" s="31"/>
    </row>
    <row r="31" spans="1:22" s="22" customFormat="1" ht="15">
      <c r="A31" s="33"/>
      <c r="B31" s="32" t="s">
        <v>81</v>
      </c>
      <c r="C31" s="33"/>
      <c r="D31" s="34"/>
      <c r="E31" s="75">
        <f>E29+E30</f>
        <v>313.5</v>
      </c>
      <c r="F31" s="75">
        <f aca="true" t="shared" si="4" ref="F31:L31">F29+F30</f>
        <v>313.5</v>
      </c>
      <c r="G31" s="75">
        <f t="shared" si="4"/>
        <v>0</v>
      </c>
      <c r="H31" s="75">
        <f t="shared" si="4"/>
        <v>0</v>
      </c>
      <c r="I31" s="75"/>
      <c r="J31" s="75"/>
      <c r="K31" s="75">
        <f t="shared" si="4"/>
        <v>313.5</v>
      </c>
      <c r="L31" s="75">
        <f t="shared" si="4"/>
        <v>313.5</v>
      </c>
      <c r="M31" s="37"/>
      <c r="N31" s="56"/>
      <c r="O31" s="626"/>
      <c r="P31" s="39"/>
      <c r="Q31" s="39"/>
      <c r="R31" s="39"/>
      <c r="S31" s="39"/>
      <c r="T31" s="39"/>
      <c r="U31" s="39"/>
      <c r="V31" s="31"/>
    </row>
    <row r="32" spans="1:22" s="22" customFormat="1" ht="15">
      <c r="A32" s="33"/>
      <c r="B32" s="36" t="s">
        <v>90</v>
      </c>
      <c r="C32" s="33"/>
      <c r="D32" s="34"/>
      <c r="E32" s="75">
        <f>E19+E22+E25+E28+E31</f>
        <v>3820.4</v>
      </c>
      <c r="F32" s="75">
        <f aca="true" t="shared" si="5" ref="F32:L32">F19+F22+F25+F28+F31</f>
        <v>3820.4</v>
      </c>
      <c r="G32" s="75">
        <f t="shared" si="5"/>
        <v>3298.6</v>
      </c>
      <c r="H32" s="75">
        <f t="shared" si="5"/>
        <v>3298.6</v>
      </c>
      <c r="I32" s="75"/>
      <c r="J32" s="75"/>
      <c r="K32" s="75">
        <f t="shared" si="5"/>
        <v>521.8</v>
      </c>
      <c r="L32" s="75">
        <f t="shared" si="5"/>
        <v>521.8</v>
      </c>
      <c r="M32" s="37"/>
      <c r="N32" s="56"/>
      <c r="O32" s="626"/>
      <c r="P32" s="39"/>
      <c r="Q32" s="39"/>
      <c r="R32" s="39"/>
      <c r="S32" s="39"/>
      <c r="T32" s="39"/>
      <c r="U32" s="39"/>
      <c r="V32" s="31"/>
    </row>
    <row r="33" spans="1:22" s="22" customFormat="1" ht="15">
      <c r="A33" s="33">
        <v>1</v>
      </c>
      <c r="B33" s="107" t="s">
        <v>265</v>
      </c>
      <c r="C33" s="28"/>
      <c r="D33" s="29">
        <v>2018</v>
      </c>
      <c r="E33" s="266">
        <v>1542.1</v>
      </c>
      <c r="F33" s="266">
        <v>1542.1</v>
      </c>
      <c r="G33" s="266">
        <v>1542.1</v>
      </c>
      <c r="H33" s="266">
        <v>1542.1</v>
      </c>
      <c r="I33" s="266"/>
      <c r="J33" s="266"/>
      <c r="K33" s="266"/>
      <c r="L33" s="266"/>
      <c r="M33" s="197"/>
      <c r="N33" s="202"/>
      <c r="O33" s="626"/>
      <c r="P33" s="39"/>
      <c r="Q33" s="39"/>
      <c r="R33" s="39"/>
      <c r="S33" s="39"/>
      <c r="T33" s="39"/>
      <c r="U33" s="39"/>
      <c r="V33" s="31"/>
    </row>
    <row r="34" spans="1:22" s="22" customFormat="1" ht="15">
      <c r="A34" s="33"/>
      <c r="B34" s="107" t="s">
        <v>266</v>
      </c>
      <c r="C34" s="28"/>
      <c r="D34" s="29">
        <v>2018</v>
      </c>
      <c r="E34" s="266">
        <f>G34+I34+K34+M34</f>
        <v>3.4</v>
      </c>
      <c r="F34" s="266">
        <f>H34+J34+L34+N34</f>
        <v>3.4</v>
      </c>
      <c r="G34" s="266">
        <v>3.4</v>
      </c>
      <c r="H34" s="266">
        <v>3.4</v>
      </c>
      <c r="I34" s="266"/>
      <c r="J34" s="266"/>
      <c r="K34" s="266"/>
      <c r="L34" s="266"/>
      <c r="M34" s="197"/>
      <c r="N34" s="202"/>
      <c r="O34" s="626"/>
      <c r="P34" s="39"/>
      <c r="Q34" s="39"/>
      <c r="R34" s="39"/>
      <c r="S34" s="39"/>
      <c r="T34" s="39"/>
      <c r="U34" s="39"/>
      <c r="V34" s="31"/>
    </row>
    <row r="35" spans="1:22" s="22" customFormat="1" ht="15">
      <c r="A35" s="33"/>
      <c r="B35" s="32" t="s">
        <v>81</v>
      </c>
      <c r="C35" s="33"/>
      <c r="D35" s="34"/>
      <c r="E35" s="75">
        <f>E33+E34</f>
        <v>1545.5</v>
      </c>
      <c r="F35" s="75">
        <f>F33+F34</f>
        <v>1545.5</v>
      </c>
      <c r="G35" s="75">
        <f>G33+G34</f>
        <v>1545.5</v>
      </c>
      <c r="H35" s="75">
        <f>H33+H34</f>
        <v>1545.5</v>
      </c>
      <c r="I35" s="75"/>
      <c r="J35" s="75"/>
      <c r="K35" s="75"/>
      <c r="L35" s="75"/>
      <c r="M35" s="37"/>
      <c r="N35" s="56"/>
      <c r="O35" s="626"/>
      <c r="P35" s="39"/>
      <c r="Q35" s="39"/>
      <c r="R35" s="39"/>
      <c r="S35" s="39"/>
      <c r="T35" s="39"/>
      <c r="U35" s="39"/>
      <c r="V35" s="31"/>
    </row>
    <row r="36" spans="1:22" s="22" customFormat="1" ht="15">
      <c r="A36" s="33">
        <v>2</v>
      </c>
      <c r="B36" s="107" t="s">
        <v>267</v>
      </c>
      <c r="C36" s="28"/>
      <c r="D36" s="29">
        <v>2018</v>
      </c>
      <c r="E36" s="266">
        <v>714.8</v>
      </c>
      <c r="F36" s="266">
        <v>714.8</v>
      </c>
      <c r="G36" s="266">
        <v>714.8</v>
      </c>
      <c r="H36" s="266">
        <v>714.8</v>
      </c>
      <c r="I36" s="266"/>
      <c r="J36" s="75"/>
      <c r="K36" s="75"/>
      <c r="L36" s="75"/>
      <c r="M36" s="37"/>
      <c r="N36" s="56"/>
      <c r="O36" s="626"/>
      <c r="P36" s="39"/>
      <c r="Q36" s="39"/>
      <c r="R36" s="39"/>
      <c r="S36" s="39"/>
      <c r="T36" s="39"/>
      <c r="U36" s="39"/>
      <c r="V36" s="31"/>
    </row>
    <row r="37" spans="1:22" s="22" customFormat="1" ht="15">
      <c r="A37" s="33"/>
      <c r="B37" s="107" t="s">
        <v>268</v>
      </c>
      <c r="C37" s="28"/>
      <c r="D37" s="29">
        <v>2018</v>
      </c>
      <c r="E37" s="266">
        <f>G37+I37+K37+M37</f>
        <v>3.5999999999999996</v>
      </c>
      <c r="F37" s="266">
        <f>H37+J37+L37+N37</f>
        <v>3.5999999999999996</v>
      </c>
      <c r="G37" s="266">
        <f>12-8.4</f>
        <v>3.5999999999999996</v>
      </c>
      <c r="H37" s="266">
        <f>12-8.4</f>
        <v>3.5999999999999996</v>
      </c>
      <c r="I37" s="266"/>
      <c r="J37" s="75"/>
      <c r="K37" s="75"/>
      <c r="L37" s="75"/>
      <c r="M37" s="37"/>
      <c r="N37" s="56"/>
      <c r="O37" s="626"/>
      <c r="P37" s="39"/>
      <c r="Q37" s="39"/>
      <c r="R37" s="39"/>
      <c r="S37" s="39"/>
      <c r="T37" s="39"/>
      <c r="U37" s="39"/>
      <c r="V37" s="31"/>
    </row>
    <row r="38" spans="1:22" s="22" customFormat="1" ht="15">
      <c r="A38" s="33"/>
      <c r="B38" s="32" t="s">
        <v>81</v>
      </c>
      <c r="C38" s="33"/>
      <c r="D38" s="34"/>
      <c r="E38" s="75">
        <f>E36+E37</f>
        <v>718.4</v>
      </c>
      <c r="F38" s="75">
        <f>F36+F37</f>
        <v>718.4</v>
      </c>
      <c r="G38" s="75">
        <f>G36+G37</f>
        <v>718.4</v>
      </c>
      <c r="H38" s="75">
        <f>H36+H37</f>
        <v>718.4</v>
      </c>
      <c r="I38" s="75"/>
      <c r="J38" s="75"/>
      <c r="K38" s="75"/>
      <c r="L38" s="75"/>
      <c r="M38" s="37"/>
      <c r="N38" s="56"/>
      <c r="O38" s="626"/>
      <c r="P38" s="39"/>
      <c r="Q38" s="39"/>
      <c r="R38" s="39"/>
      <c r="S38" s="39"/>
      <c r="T38" s="39"/>
      <c r="U38" s="39"/>
      <c r="V38" s="31"/>
    </row>
    <row r="39" spans="1:22" s="22" customFormat="1" ht="15">
      <c r="A39" s="33">
        <v>3</v>
      </c>
      <c r="B39" s="107" t="s">
        <v>269</v>
      </c>
      <c r="C39" s="28"/>
      <c r="D39" s="29">
        <v>2018</v>
      </c>
      <c r="E39" s="266">
        <v>352.4</v>
      </c>
      <c r="F39" s="266">
        <v>352.4</v>
      </c>
      <c r="G39" s="266">
        <v>352.4</v>
      </c>
      <c r="H39" s="266">
        <v>352.4</v>
      </c>
      <c r="I39" s="75"/>
      <c r="J39" s="75"/>
      <c r="K39" s="75"/>
      <c r="L39" s="75"/>
      <c r="M39" s="37"/>
      <c r="N39" s="56"/>
      <c r="O39" s="626"/>
      <c r="P39" s="39"/>
      <c r="Q39" s="39"/>
      <c r="R39" s="39"/>
      <c r="S39" s="39"/>
      <c r="T39" s="39"/>
      <c r="U39" s="39"/>
      <c r="V39" s="31"/>
    </row>
    <row r="40" spans="1:22" s="22" customFormat="1" ht="15">
      <c r="A40" s="33"/>
      <c r="B40" s="107" t="s">
        <v>270</v>
      </c>
      <c r="C40" s="28"/>
      <c r="D40" s="29">
        <v>2018</v>
      </c>
      <c r="E40" s="266">
        <f>G40+I40+K40+M40</f>
        <v>5</v>
      </c>
      <c r="F40" s="266">
        <f>H40+J40+L40+N40</f>
        <v>5</v>
      </c>
      <c r="G40" s="266">
        <v>5</v>
      </c>
      <c r="H40" s="266">
        <v>5</v>
      </c>
      <c r="I40" s="75"/>
      <c r="J40" s="75"/>
      <c r="K40" s="75"/>
      <c r="L40" s="75"/>
      <c r="M40" s="37"/>
      <c r="N40" s="56"/>
      <c r="O40" s="626"/>
      <c r="P40" s="39"/>
      <c r="Q40" s="39"/>
      <c r="R40" s="39"/>
      <c r="S40" s="39"/>
      <c r="T40" s="39"/>
      <c r="U40" s="39"/>
      <c r="V40" s="31"/>
    </row>
    <row r="41" spans="1:22" s="22" customFormat="1" ht="15">
      <c r="A41" s="33"/>
      <c r="B41" s="32" t="s">
        <v>81</v>
      </c>
      <c r="C41" s="33"/>
      <c r="D41" s="34"/>
      <c r="E41" s="75">
        <f>E39+E40</f>
        <v>357.4</v>
      </c>
      <c r="F41" s="75">
        <f>F39+F40</f>
        <v>357.4</v>
      </c>
      <c r="G41" s="75">
        <f>G39+G40</f>
        <v>357.4</v>
      </c>
      <c r="H41" s="75">
        <f>H39+H40</f>
        <v>357.4</v>
      </c>
      <c r="I41" s="75"/>
      <c r="J41" s="75"/>
      <c r="K41" s="75"/>
      <c r="L41" s="75"/>
      <c r="M41" s="37"/>
      <c r="N41" s="56"/>
      <c r="O41" s="626"/>
      <c r="P41" s="39"/>
      <c r="Q41" s="39"/>
      <c r="R41" s="39"/>
      <c r="S41" s="39"/>
      <c r="T41" s="39"/>
      <c r="U41" s="39"/>
      <c r="V41" s="31"/>
    </row>
    <row r="42" spans="1:22" s="22" customFormat="1" ht="15">
      <c r="A42" s="33">
        <v>4</v>
      </c>
      <c r="B42" s="107" t="s">
        <v>271</v>
      </c>
      <c r="C42" s="28"/>
      <c r="D42" s="29">
        <v>2018</v>
      </c>
      <c r="E42" s="266">
        <v>754.3</v>
      </c>
      <c r="F42" s="266">
        <v>754.3</v>
      </c>
      <c r="G42" s="266">
        <v>754.3</v>
      </c>
      <c r="H42" s="266">
        <v>754.3</v>
      </c>
      <c r="I42" s="266"/>
      <c r="J42" s="75"/>
      <c r="K42" s="75"/>
      <c r="L42" s="75"/>
      <c r="M42" s="37"/>
      <c r="N42" s="56"/>
      <c r="O42" s="626"/>
      <c r="P42" s="39"/>
      <c r="Q42" s="39"/>
      <c r="R42" s="39"/>
      <c r="S42" s="39"/>
      <c r="T42" s="39"/>
      <c r="U42" s="39"/>
      <c r="V42" s="31"/>
    </row>
    <row r="43" spans="1:22" s="22" customFormat="1" ht="24.75">
      <c r="A43" s="33"/>
      <c r="B43" s="107" t="s">
        <v>272</v>
      </c>
      <c r="C43" s="28"/>
      <c r="D43" s="29">
        <v>2018</v>
      </c>
      <c r="E43" s="266">
        <f>G43+I43+K43+M43</f>
        <v>3.5</v>
      </c>
      <c r="F43" s="266">
        <f>H43+J43+L43+N43</f>
        <v>3.5</v>
      </c>
      <c r="G43" s="266">
        <f>12-8.5</f>
        <v>3.5</v>
      </c>
      <c r="H43" s="266">
        <f>12-8.5</f>
        <v>3.5</v>
      </c>
      <c r="I43" s="266"/>
      <c r="J43" s="75"/>
      <c r="K43" s="75"/>
      <c r="L43" s="75"/>
      <c r="M43" s="37"/>
      <c r="N43" s="56"/>
      <c r="O43" s="626"/>
      <c r="P43" s="39"/>
      <c r="Q43" s="39"/>
      <c r="R43" s="39"/>
      <c r="S43" s="39"/>
      <c r="T43" s="39"/>
      <c r="U43" s="39"/>
      <c r="V43" s="31"/>
    </row>
    <row r="44" spans="1:22" s="22" customFormat="1" ht="15">
      <c r="A44" s="33"/>
      <c r="B44" s="32" t="s">
        <v>81</v>
      </c>
      <c r="C44" s="33"/>
      <c r="D44" s="34"/>
      <c r="E44" s="75">
        <f>E42+E43</f>
        <v>757.8</v>
      </c>
      <c r="F44" s="75">
        <f>F42+F43</f>
        <v>757.8</v>
      </c>
      <c r="G44" s="75">
        <f>G42+G43</f>
        <v>757.8</v>
      </c>
      <c r="H44" s="75">
        <f>H42+H43</f>
        <v>757.8</v>
      </c>
      <c r="I44" s="75"/>
      <c r="J44" s="75"/>
      <c r="K44" s="75"/>
      <c r="L44" s="75"/>
      <c r="M44" s="37"/>
      <c r="N44" s="56"/>
      <c r="O44" s="626"/>
      <c r="P44" s="39"/>
      <c r="Q44" s="39"/>
      <c r="R44" s="39"/>
      <c r="S44" s="39"/>
      <c r="T44" s="39"/>
      <c r="U44" s="39"/>
      <c r="V44" s="31"/>
    </row>
    <row r="45" spans="1:22" s="22" customFormat="1" ht="15">
      <c r="A45" s="33">
        <v>5</v>
      </c>
      <c r="B45" s="107" t="s">
        <v>273</v>
      </c>
      <c r="C45" s="28"/>
      <c r="D45" s="29">
        <v>2018</v>
      </c>
      <c r="E45" s="266">
        <v>282.2</v>
      </c>
      <c r="F45" s="266">
        <v>282.2</v>
      </c>
      <c r="G45" s="266">
        <v>282.2</v>
      </c>
      <c r="H45" s="266">
        <v>282.2</v>
      </c>
      <c r="I45" s="266"/>
      <c r="J45" s="75"/>
      <c r="K45" s="75"/>
      <c r="L45" s="75"/>
      <c r="M45" s="37"/>
      <c r="N45" s="56"/>
      <c r="O45" s="626"/>
      <c r="P45" s="39"/>
      <c r="Q45" s="39"/>
      <c r="R45" s="39"/>
      <c r="S45" s="39"/>
      <c r="T45" s="39"/>
      <c r="U45" s="39"/>
      <c r="V45" s="31"/>
    </row>
    <row r="46" spans="1:22" s="22" customFormat="1" ht="15">
      <c r="A46" s="33"/>
      <c r="B46" s="107" t="s">
        <v>274</v>
      </c>
      <c r="C46" s="28"/>
      <c r="D46" s="29">
        <v>2018</v>
      </c>
      <c r="E46" s="266">
        <v>2.6</v>
      </c>
      <c r="F46" s="266">
        <v>2.6</v>
      </c>
      <c r="G46" s="266">
        <v>2.6</v>
      </c>
      <c r="H46" s="266">
        <v>2.6</v>
      </c>
      <c r="I46" s="266"/>
      <c r="J46" s="75"/>
      <c r="K46" s="75"/>
      <c r="L46" s="75"/>
      <c r="M46" s="37"/>
      <c r="N46" s="56"/>
      <c r="O46" s="626"/>
      <c r="P46" s="39"/>
      <c r="Q46" s="39"/>
      <c r="R46" s="39"/>
      <c r="S46" s="39"/>
      <c r="T46" s="39"/>
      <c r="U46" s="39"/>
      <c r="V46" s="31"/>
    </row>
    <row r="47" spans="1:22" s="22" customFormat="1" ht="15">
      <c r="A47" s="33"/>
      <c r="B47" s="32" t="s">
        <v>81</v>
      </c>
      <c r="C47" s="33"/>
      <c r="D47" s="34"/>
      <c r="E47" s="75">
        <f>E45+E46</f>
        <v>284.8</v>
      </c>
      <c r="F47" s="75">
        <f>F45+F46</f>
        <v>284.8</v>
      </c>
      <c r="G47" s="75">
        <f>G45+G46</f>
        <v>284.8</v>
      </c>
      <c r="H47" s="75">
        <f>H45+H46</f>
        <v>284.8</v>
      </c>
      <c r="I47" s="75"/>
      <c r="J47" s="75"/>
      <c r="K47" s="75"/>
      <c r="L47" s="75"/>
      <c r="M47" s="37"/>
      <c r="N47" s="56"/>
      <c r="O47" s="626"/>
      <c r="P47" s="39"/>
      <c r="Q47" s="39"/>
      <c r="R47" s="39"/>
      <c r="S47" s="39"/>
      <c r="T47" s="39"/>
      <c r="U47" s="39"/>
      <c r="V47" s="31"/>
    </row>
    <row r="48" spans="1:22" s="22" customFormat="1" ht="15">
      <c r="A48" s="33"/>
      <c r="B48" s="36" t="s">
        <v>91</v>
      </c>
      <c r="C48" s="33"/>
      <c r="D48" s="34"/>
      <c r="E48" s="75">
        <f>E35+E38+E41+E44+E47</f>
        <v>3663.9000000000005</v>
      </c>
      <c r="F48" s="75">
        <f>F35+F38+F41+F44+F47</f>
        <v>3663.9000000000005</v>
      </c>
      <c r="G48" s="75">
        <f>G35+G38+G41+G44+G47</f>
        <v>3663.9000000000005</v>
      </c>
      <c r="H48" s="75">
        <f>H35+H38+H41+H44+H47</f>
        <v>3663.9000000000005</v>
      </c>
      <c r="I48" s="75"/>
      <c r="J48" s="75"/>
      <c r="K48" s="75"/>
      <c r="L48" s="75"/>
      <c r="M48" s="37"/>
      <c r="N48" s="56"/>
      <c r="O48" s="626"/>
      <c r="P48" s="39"/>
      <c r="Q48" s="39"/>
      <c r="R48" s="39"/>
      <c r="S48" s="39"/>
      <c r="T48" s="39"/>
      <c r="U48" s="39"/>
      <c r="V48" s="31"/>
    </row>
    <row r="49" spans="1:22" s="22" customFormat="1" ht="15">
      <c r="A49" s="33"/>
      <c r="B49" s="36" t="s">
        <v>92</v>
      </c>
      <c r="C49" s="33"/>
      <c r="D49" s="34"/>
      <c r="E49" s="75">
        <v>0</v>
      </c>
      <c r="F49" s="75">
        <v>0</v>
      </c>
      <c r="G49" s="75">
        <v>0</v>
      </c>
      <c r="H49" s="75">
        <v>0</v>
      </c>
      <c r="I49" s="75"/>
      <c r="J49" s="75"/>
      <c r="K49" s="75"/>
      <c r="L49" s="75"/>
      <c r="M49" s="37"/>
      <c r="N49" s="56"/>
      <c r="O49" s="626"/>
      <c r="P49" s="39"/>
      <c r="Q49" s="39"/>
      <c r="R49" s="39"/>
      <c r="S49" s="39"/>
      <c r="T49" s="39"/>
      <c r="U49" s="39"/>
      <c r="V49" s="31"/>
    </row>
    <row r="50" spans="1:22" s="22" customFormat="1" ht="24.75" customHeight="1">
      <c r="A50" s="33">
        <v>1</v>
      </c>
      <c r="B50" s="529" t="s">
        <v>285</v>
      </c>
      <c r="C50" s="28"/>
      <c r="D50" s="29">
        <v>2020</v>
      </c>
      <c r="E50" s="109">
        <f>G50</f>
        <v>0</v>
      </c>
      <c r="F50" s="109">
        <f>H50</f>
        <v>0</v>
      </c>
      <c r="G50" s="109">
        <v>0</v>
      </c>
      <c r="H50" s="109">
        <v>0</v>
      </c>
      <c r="I50" s="75"/>
      <c r="J50" s="75"/>
      <c r="K50" s="75"/>
      <c r="L50" s="75"/>
      <c r="M50" s="37"/>
      <c r="N50" s="56"/>
      <c r="O50" s="626"/>
      <c r="P50" s="39"/>
      <c r="Q50" s="39"/>
      <c r="R50" s="39"/>
      <c r="S50" s="39"/>
      <c r="T50" s="39"/>
      <c r="U50" s="39"/>
      <c r="V50" s="31"/>
    </row>
    <row r="51" spans="1:22" s="22" customFormat="1" ht="24.75">
      <c r="A51" s="33"/>
      <c r="B51" s="529" t="s">
        <v>286</v>
      </c>
      <c r="C51" s="28"/>
      <c r="D51" s="29">
        <v>2020</v>
      </c>
      <c r="E51" s="109">
        <f>G51</f>
        <v>3.9</v>
      </c>
      <c r="F51" s="109">
        <f>H51</f>
        <v>3.9</v>
      </c>
      <c r="G51" s="109">
        <v>3.9</v>
      </c>
      <c r="H51" s="109">
        <v>3.9</v>
      </c>
      <c r="I51" s="75"/>
      <c r="J51" s="75"/>
      <c r="K51" s="75"/>
      <c r="L51" s="75"/>
      <c r="M51" s="37"/>
      <c r="N51" s="56"/>
      <c r="O51" s="626"/>
      <c r="P51" s="39"/>
      <c r="Q51" s="39"/>
      <c r="R51" s="39"/>
      <c r="S51" s="39"/>
      <c r="T51" s="39"/>
      <c r="U51" s="39"/>
      <c r="V51" s="31"/>
    </row>
    <row r="52" spans="1:22" s="22" customFormat="1" ht="15">
      <c r="A52" s="33"/>
      <c r="B52" s="32" t="s">
        <v>81</v>
      </c>
      <c r="C52" s="33"/>
      <c r="D52" s="34"/>
      <c r="E52" s="110">
        <f>E50+E51</f>
        <v>3.9</v>
      </c>
      <c r="F52" s="110">
        <f>F50+F51</f>
        <v>3.9</v>
      </c>
      <c r="G52" s="110">
        <f>G50+G51</f>
        <v>3.9</v>
      </c>
      <c r="H52" s="110">
        <f>H50+H51</f>
        <v>3.9</v>
      </c>
      <c r="I52" s="75"/>
      <c r="J52" s="75"/>
      <c r="K52" s="75"/>
      <c r="L52" s="75"/>
      <c r="M52" s="37"/>
      <c r="N52" s="56"/>
      <c r="O52" s="626"/>
      <c r="P52" s="39"/>
      <c r="Q52" s="39"/>
      <c r="R52" s="39"/>
      <c r="S52" s="39"/>
      <c r="T52" s="39"/>
      <c r="U52" s="39"/>
      <c r="V52" s="31"/>
    </row>
    <row r="53" spans="1:22" s="22" customFormat="1" ht="24.75">
      <c r="A53" s="33">
        <v>2</v>
      </c>
      <c r="B53" s="107" t="s">
        <v>275</v>
      </c>
      <c r="C53" s="28"/>
      <c r="D53" s="29">
        <v>2020</v>
      </c>
      <c r="E53" s="109">
        <f>G53</f>
        <v>0</v>
      </c>
      <c r="F53" s="109">
        <f>H53</f>
        <v>0</v>
      </c>
      <c r="G53" s="109">
        <v>0</v>
      </c>
      <c r="H53" s="109">
        <v>0</v>
      </c>
      <c r="I53" s="75"/>
      <c r="J53" s="75"/>
      <c r="K53" s="75"/>
      <c r="L53" s="75"/>
      <c r="M53" s="37"/>
      <c r="N53" s="56"/>
      <c r="O53" s="626"/>
      <c r="P53" s="39"/>
      <c r="Q53" s="39"/>
      <c r="R53" s="39"/>
      <c r="S53" s="39"/>
      <c r="T53" s="39"/>
      <c r="U53" s="39"/>
      <c r="V53" s="31"/>
    </row>
    <row r="54" spans="1:22" s="22" customFormat="1" ht="24">
      <c r="A54" s="33"/>
      <c r="B54" s="27" t="s">
        <v>276</v>
      </c>
      <c r="C54" s="28"/>
      <c r="D54" s="29">
        <v>2020</v>
      </c>
      <c r="E54" s="109">
        <f>G54</f>
        <v>3.7</v>
      </c>
      <c r="F54" s="109">
        <f>H54</f>
        <v>3.7</v>
      </c>
      <c r="G54" s="109">
        <v>3.7</v>
      </c>
      <c r="H54" s="109">
        <v>3.7</v>
      </c>
      <c r="I54" s="75"/>
      <c r="J54" s="75"/>
      <c r="K54" s="75"/>
      <c r="L54" s="75"/>
      <c r="M54" s="37"/>
      <c r="N54" s="56"/>
      <c r="O54" s="626"/>
      <c r="P54" s="39"/>
      <c r="Q54" s="39"/>
      <c r="R54" s="39"/>
      <c r="S54" s="39"/>
      <c r="T54" s="39"/>
      <c r="U54" s="39"/>
      <c r="V54" s="31"/>
    </row>
    <row r="55" spans="1:22" s="22" customFormat="1" ht="15">
      <c r="A55" s="33"/>
      <c r="B55" s="32" t="s">
        <v>81</v>
      </c>
      <c r="C55" s="33"/>
      <c r="D55" s="34"/>
      <c r="E55" s="110">
        <f>E53+E54</f>
        <v>3.7</v>
      </c>
      <c r="F55" s="110">
        <f>F53+F54</f>
        <v>3.7</v>
      </c>
      <c r="G55" s="110">
        <f>G53+G54</f>
        <v>3.7</v>
      </c>
      <c r="H55" s="110">
        <f>H53+H54</f>
        <v>3.7</v>
      </c>
      <c r="I55" s="75"/>
      <c r="J55" s="75"/>
      <c r="K55" s="75"/>
      <c r="L55" s="75"/>
      <c r="M55" s="37"/>
      <c r="N55" s="56"/>
      <c r="O55" s="626"/>
      <c r="P55" s="39"/>
      <c r="Q55" s="39"/>
      <c r="R55" s="39"/>
      <c r="S55" s="39"/>
      <c r="T55" s="39"/>
      <c r="U55" s="39"/>
      <c r="V55" s="31"/>
    </row>
    <row r="56" spans="1:22" s="22" customFormat="1" ht="24.75">
      <c r="A56" s="33">
        <v>3</v>
      </c>
      <c r="B56" s="107" t="s">
        <v>344</v>
      </c>
      <c r="C56" s="28"/>
      <c r="D56" s="29">
        <v>2020</v>
      </c>
      <c r="E56" s="109">
        <f>G56</f>
        <v>0</v>
      </c>
      <c r="F56" s="109">
        <f>H56</f>
        <v>0</v>
      </c>
      <c r="G56" s="109">
        <v>0</v>
      </c>
      <c r="H56" s="109">
        <v>0</v>
      </c>
      <c r="I56" s="266"/>
      <c r="J56" s="266"/>
      <c r="K56" s="266"/>
      <c r="L56" s="266"/>
      <c r="M56" s="197"/>
      <c r="N56" s="56"/>
      <c r="O56" s="626"/>
      <c r="P56" s="39"/>
      <c r="Q56" s="39"/>
      <c r="R56" s="39"/>
      <c r="S56" s="39"/>
      <c r="T56" s="39"/>
      <c r="U56" s="39"/>
      <c r="V56" s="31"/>
    </row>
    <row r="57" spans="1:22" s="22" customFormat="1" ht="24">
      <c r="A57" s="33"/>
      <c r="B57" s="27" t="s">
        <v>345</v>
      </c>
      <c r="C57" s="28"/>
      <c r="D57" s="29">
        <v>2020</v>
      </c>
      <c r="E57" s="109">
        <f>G57</f>
        <v>3.9</v>
      </c>
      <c r="F57" s="109">
        <f>H57</f>
        <v>3.9</v>
      </c>
      <c r="G57" s="109">
        <v>3.9</v>
      </c>
      <c r="H57" s="109">
        <v>3.9</v>
      </c>
      <c r="I57" s="266"/>
      <c r="J57" s="266"/>
      <c r="K57" s="266"/>
      <c r="L57" s="266"/>
      <c r="M57" s="197"/>
      <c r="N57" s="56"/>
      <c r="O57" s="626"/>
      <c r="P57" s="39"/>
      <c r="Q57" s="39"/>
      <c r="R57" s="39"/>
      <c r="S57" s="39"/>
      <c r="T57" s="39"/>
      <c r="U57" s="39"/>
      <c r="V57" s="31"/>
    </row>
    <row r="58" spans="1:22" s="22" customFormat="1" ht="15">
      <c r="A58" s="33"/>
      <c r="B58" s="32" t="s">
        <v>81</v>
      </c>
      <c r="C58" s="33"/>
      <c r="D58" s="34"/>
      <c r="E58" s="110">
        <f>E56+E57</f>
        <v>3.9</v>
      </c>
      <c r="F58" s="110">
        <f>F56+F57</f>
        <v>3.9</v>
      </c>
      <c r="G58" s="110">
        <f>G56+G57</f>
        <v>3.9</v>
      </c>
      <c r="H58" s="110">
        <f>H56+H57</f>
        <v>3.9</v>
      </c>
      <c r="I58" s="75"/>
      <c r="J58" s="75"/>
      <c r="K58" s="75"/>
      <c r="L58" s="75"/>
      <c r="M58" s="37"/>
      <c r="N58" s="56"/>
      <c r="O58" s="626"/>
      <c r="P58" s="39"/>
      <c r="Q58" s="39"/>
      <c r="R58" s="39"/>
      <c r="S58" s="39"/>
      <c r="T58" s="39"/>
      <c r="U58" s="39"/>
      <c r="V58" s="31"/>
    </row>
    <row r="59" spans="1:22" s="22" customFormat="1" ht="24.75">
      <c r="A59" s="33">
        <v>4</v>
      </c>
      <c r="B59" s="107" t="s">
        <v>355</v>
      </c>
      <c r="C59" s="28"/>
      <c r="D59" s="29">
        <v>2020</v>
      </c>
      <c r="E59" s="109">
        <f>G59</f>
        <v>0</v>
      </c>
      <c r="F59" s="109">
        <f>H59</f>
        <v>0</v>
      </c>
      <c r="G59" s="109">
        <v>0</v>
      </c>
      <c r="H59" s="109">
        <v>0</v>
      </c>
      <c r="I59" s="266"/>
      <c r="J59" s="266"/>
      <c r="K59" s="266"/>
      <c r="L59" s="266"/>
      <c r="M59" s="197"/>
      <c r="N59" s="202"/>
      <c r="O59" s="626"/>
      <c r="P59" s="39"/>
      <c r="Q59" s="39"/>
      <c r="R59" s="39"/>
      <c r="S59" s="39"/>
      <c r="T59" s="39"/>
      <c r="U59" s="39"/>
      <c r="V59" s="31"/>
    </row>
    <row r="60" spans="1:22" s="22" customFormat="1" ht="24.75">
      <c r="A60" s="33"/>
      <c r="B60" s="107" t="s">
        <v>356</v>
      </c>
      <c r="C60" s="28"/>
      <c r="D60" s="29">
        <v>2020</v>
      </c>
      <c r="E60" s="109">
        <f>G60</f>
        <v>3.2</v>
      </c>
      <c r="F60" s="109">
        <f>H60</f>
        <v>3.2</v>
      </c>
      <c r="G60" s="109">
        <v>3.2</v>
      </c>
      <c r="H60" s="109">
        <v>3.2</v>
      </c>
      <c r="I60" s="266"/>
      <c r="J60" s="266"/>
      <c r="K60" s="266"/>
      <c r="L60" s="266"/>
      <c r="M60" s="197"/>
      <c r="N60" s="202"/>
      <c r="O60" s="626"/>
      <c r="P60" s="39"/>
      <c r="Q60" s="39"/>
      <c r="R60" s="39"/>
      <c r="S60" s="39"/>
      <c r="T60" s="39"/>
      <c r="U60" s="39"/>
      <c r="V60" s="31"/>
    </row>
    <row r="61" spans="1:22" s="22" customFormat="1" ht="15">
      <c r="A61" s="33"/>
      <c r="B61" s="32" t="s">
        <v>81</v>
      </c>
      <c r="C61" s="33"/>
      <c r="D61" s="34"/>
      <c r="E61" s="110">
        <f>E59+E60</f>
        <v>3.2</v>
      </c>
      <c r="F61" s="110">
        <f>F59+F60</f>
        <v>3.2</v>
      </c>
      <c r="G61" s="110">
        <f>G59+G60</f>
        <v>3.2</v>
      </c>
      <c r="H61" s="110">
        <f>H59+H60</f>
        <v>3.2</v>
      </c>
      <c r="I61" s="75"/>
      <c r="J61" s="75"/>
      <c r="K61" s="75"/>
      <c r="L61" s="75"/>
      <c r="M61" s="37"/>
      <c r="N61" s="56"/>
      <c r="O61" s="626"/>
      <c r="P61" s="39"/>
      <c r="Q61" s="39"/>
      <c r="R61" s="39"/>
      <c r="S61" s="39"/>
      <c r="T61" s="39"/>
      <c r="U61" s="39"/>
      <c r="V61" s="31"/>
    </row>
    <row r="62" spans="1:22" s="22" customFormat="1" ht="24.75">
      <c r="A62" s="33">
        <v>5</v>
      </c>
      <c r="B62" s="107" t="s">
        <v>357</v>
      </c>
      <c r="C62" s="28"/>
      <c r="D62" s="29">
        <v>2020</v>
      </c>
      <c r="E62" s="109">
        <f>G62</f>
        <v>0</v>
      </c>
      <c r="F62" s="109">
        <f>H62</f>
        <v>0</v>
      </c>
      <c r="G62" s="109">
        <v>0</v>
      </c>
      <c r="H62" s="109">
        <v>0</v>
      </c>
      <c r="I62" s="75"/>
      <c r="J62" s="75"/>
      <c r="K62" s="75"/>
      <c r="L62" s="75"/>
      <c r="M62" s="37"/>
      <c r="N62" s="56"/>
      <c r="O62" s="626"/>
      <c r="P62" s="39"/>
      <c r="Q62" s="39"/>
      <c r="R62" s="39"/>
      <c r="S62" s="39"/>
      <c r="T62" s="39"/>
      <c r="U62" s="39"/>
      <c r="V62" s="31"/>
    </row>
    <row r="63" spans="1:22" s="22" customFormat="1" ht="24.75">
      <c r="A63" s="33"/>
      <c r="B63" s="107" t="s">
        <v>358</v>
      </c>
      <c r="C63" s="28"/>
      <c r="D63" s="29">
        <v>2020</v>
      </c>
      <c r="E63" s="109">
        <f>G63</f>
        <v>3.7</v>
      </c>
      <c r="F63" s="109">
        <f>H63</f>
        <v>3.7</v>
      </c>
      <c r="G63" s="109">
        <v>3.7</v>
      </c>
      <c r="H63" s="109">
        <v>3.7</v>
      </c>
      <c r="I63" s="75"/>
      <c r="J63" s="75"/>
      <c r="K63" s="75"/>
      <c r="L63" s="75"/>
      <c r="M63" s="37"/>
      <c r="N63" s="56"/>
      <c r="O63" s="626"/>
      <c r="P63" s="39"/>
      <c r="Q63" s="39"/>
      <c r="R63" s="39"/>
      <c r="S63" s="39"/>
      <c r="T63" s="39"/>
      <c r="U63" s="39"/>
      <c r="V63" s="31"/>
    </row>
    <row r="64" spans="1:22" s="22" customFormat="1" ht="15">
      <c r="A64" s="33"/>
      <c r="B64" s="32" t="s">
        <v>81</v>
      </c>
      <c r="C64" s="33"/>
      <c r="D64" s="34"/>
      <c r="E64" s="110">
        <f>E62+E63</f>
        <v>3.7</v>
      </c>
      <c r="F64" s="110">
        <f>F62+F63</f>
        <v>3.7</v>
      </c>
      <c r="G64" s="110">
        <f>G62+G63</f>
        <v>3.7</v>
      </c>
      <c r="H64" s="110">
        <f>H62+H63</f>
        <v>3.7</v>
      </c>
      <c r="I64" s="75"/>
      <c r="J64" s="75"/>
      <c r="K64" s="75"/>
      <c r="L64" s="75"/>
      <c r="M64" s="37"/>
      <c r="N64" s="56"/>
      <c r="O64" s="626"/>
      <c r="P64" s="39"/>
      <c r="Q64" s="39"/>
      <c r="R64" s="39"/>
      <c r="S64" s="39"/>
      <c r="T64" s="39"/>
      <c r="U64" s="39"/>
      <c r="V64" s="31"/>
    </row>
    <row r="65" spans="1:22" s="22" customFormat="1" ht="24.75">
      <c r="A65" s="33">
        <v>6</v>
      </c>
      <c r="B65" s="107" t="s">
        <v>359</v>
      </c>
      <c r="C65" s="28"/>
      <c r="D65" s="29">
        <v>2020</v>
      </c>
      <c r="E65" s="109">
        <f>G65</f>
        <v>0</v>
      </c>
      <c r="F65" s="109">
        <f>H65</f>
        <v>0</v>
      </c>
      <c r="G65" s="109">
        <v>0</v>
      </c>
      <c r="H65" s="109">
        <v>0</v>
      </c>
      <c r="I65" s="266"/>
      <c r="J65" s="266"/>
      <c r="K65" s="266"/>
      <c r="L65" s="266"/>
      <c r="M65" s="197"/>
      <c r="N65" s="202"/>
      <c r="O65" s="626"/>
      <c r="P65" s="39"/>
      <c r="Q65" s="39"/>
      <c r="R65" s="39"/>
      <c r="S65" s="39"/>
      <c r="T65" s="39"/>
      <c r="U65" s="39"/>
      <c r="V65" s="31"/>
    </row>
    <row r="66" spans="1:22" s="22" customFormat="1" ht="24.75">
      <c r="A66" s="33"/>
      <c r="B66" s="107" t="s">
        <v>360</v>
      </c>
      <c r="C66" s="28"/>
      <c r="D66" s="29">
        <v>2020</v>
      </c>
      <c r="E66" s="109">
        <f>G66</f>
        <v>3.9</v>
      </c>
      <c r="F66" s="109">
        <f>H66</f>
        <v>3.9</v>
      </c>
      <c r="G66" s="109">
        <v>3.9</v>
      </c>
      <c r="H66" s="109">
        <v>3.9</v>
      </c>
      <c r="I66" s="266"/>
      <c r="J66" s="266"/>
      <c r="K66" s="266"/>
      <c r="L66" s="266"/>
      <c r="M66" s="197"/>
      <c r="N66" s="202"/>
      <c r="O66" s="626"/>
      <c r="P66" s="39"/>
      <c r="Q66" s="39"/>
      <c r="R66" s="39"/>
      <c r="S66" s="39"/>
      <c r="T66" s="39"/>
      <c r="U66" s="39"/>
      <c r="V66" s="31"/>
    </row>
    <row r="67" spans="1:22" s="22" customFormat="1" ht="15">
      <c r="A67" s="33"/>
      <c r="B67" s="32" t="s">
        <v>81</v>
      </c>
      <c r="C67" s="33"/>
      <c r="D67" s="34"/>
      <c r="E67" s="110">
        <f>E65+E66</f>
        <v>3.9</v>
      </c>
      <c r="F67" s="110">
        <f>F65+F66</f>
        <v>3.9</v>
      </c>
      <c r="G67" s="110">
        <f>G65+G66</f>
        <v>3.9</v>
      </c>
      <c r="H67" s="110">
        <f>H65+H66</f>
        <v>3.9</v>
      </c>
      <c r="I67" s="75"/>
      <c r="J67" s="75"/>
      <c r="K67" s="75"/>
      <c r="L67" s="75"/>
      <c r="M67" s="37"/>
      <c r="N67" s="56"/>
      <c r="O67" s="626"/>
      <c r="P67" s="39"/>
      <c r="Q67" s="39"/>
      <c r="R67" s="39"/>
      <c r="S67" s="39"/>
      <c r="T67" s="39"/>
      <c r="U67" s="39"/>
      <c r="V67" s="31"/>
    </row>
    <row r="68" spans="1:22" s="22" customFormat="1" ht="24.75">
      <c r="A68" s="33">
        <v>7</v>
      </c>
      <c r="B68" s="107" t="s">
        <v>277</v>
      </c>
      <c r="C68" s="28"/>
      <c r="D68" s="29">
        <v>2020</v>
      </c>
      <c r="E68" s="109">
        <f>G68</f>
        <v>0</v>
      </c>
      <c r="F68" s="109">
        <f>H68</f>
        <v>0</v>
      </c>
      <c r="G68" s="109">
        <v>0</v>
      </c>
      <c r="H68" s="109">
        <v>0</v>
      </c>
      <c r="I68" s="75"/>
      <c r="J68" s="75"/>
      <c r="K68" s="75"/>
      <c r="L68" s="75"/>
      <c r="M68" s="37"/>
      <c r="N68" s="56"/>
      <c r="O68" s="626"/>
      <c r="P68" s="39"/>
      <c r="Q68" s="39"/>
      <c r="R68" s="39"/>
      <c r="S68" s="39"/>
      <c r="T68" s="39"/>
      <c r="U68" s="39"/>
      <c r="V68" s="31"/>
    </row>
    <row r="69" spans="1:22" s="22" customFormat="1" ht="24.75">
      <c r="A69" s="33"/>
      <c r="B69" s="107" t="s">
        <v>278</v>
      </c>
      <c r="C69" s="28"/>
      <c r="D69" s="29">
        <v>2020</v>
      </c>
      <c r="E69" s="109">
        <f>G69</f>
        <v>4.2</v>
      </c>
      <c r="F69" s="109">
        <f>H69</f>
        <v>4.2</v>
      </c>
      <c r="G69" s="109">
        <v>4.2</v>
      </c>
      <c r="H69" s="109">
        <v>4.2</v>
      </c>
      <c r="I69" s="75"/>
      <c r="J69" s="75"/>
      <c r="K69" s="75"/>
      <c r="L69" s="75"/>
      <c r="M69" s="37"/>
      <c r="N69" s="56"/>
      <c r="O69" s="626"/>
      <c r="P69" s="39"/>
      <c r="Q69" s="39"/>
      <c r="R69" s="39"/>
      <c r="S69" s="39"/>
      <c r="T69" s="39"/>
      <c r="U69" s="39"/>
      <c r="V69" s="31"/>
    </row>
    <row r="70" spans="1:22" s="22" customFormat="1" ht="15">
      <c r="A70" s="33"/>
      <c r="B70" s="32" t="s">
        <v>81</v>
      </c>
      <c r="C70" s="33"/>
      <c r="D70" s="34"/>
      <c r="E70" s="110">
        <f>E68+E69</f>
        <v>4.2</v>
      </c>
      <c r="F70" s="110">
        <f>F68+F69</f>
        <v>4.2</v>
      </c>
      <c r="G70" s="110">
        <f>G68+G69</f>
        <v>4.2</v>
      </c>
      <c r="H70" s="110">
        <f>H68+H69</f>
        <v>4.2</v>
      </c>
      <c r="I70" s="75"/>
      <c r="J70" s="75"/>
      <c r="K70" s="75"/>
      <c r="L70" s="75"/>
      <c r="M70" s="37"/>
      <c r="N70" s="56"/>
      <c r="O70" s="626"/>
      <c r="P70" s="39"/>
      <c r="Q70" s="39"/>
      <c r="R70" s="39"/>
      <c r="S70" s="39"/>
      <c r="T70" s="39"/>
      <c r="U70" s="39"/>
      <c r="V70" s="31"/>
    </row>
    <row r="71" spans="1:22" s="22" customFormat="1" ht="24.75">
      <c r="A71" s="33">
        <v>8</v>
      </c>
      <c r="B71" s="107" t="s">
        <v>365</v>
      </c>
      <c r="C71" s="28"/>
      <c r="D71" s="29">
        <v>2020</v>
      </c>
      <c r="E71" s="109">
        <f>G71</f>
        <v>0</v>
      </c>
      <c r="F71" s="109">
        <f>H71</f>
        <v>0</v>
      </c>
      <c r="G71" s="109">
        <v>0</v>
      </c>
      <c r="H71" s="109">
        <v>0</v>
      </c>
      <c r="I71" s="266"/>
      <c r="J71" s="266"/>
      <c r="K71" s="266"/>
      <c r="L71" s="266"/>
      <c r="M71" s="197"/>
      <c r="N71" s="202"/>
      <c r="O71" s="626"/>
      <c r="P71" s="39"/>
      <c r="Q71" s="39"/>
      <c r="R71" s="39"/>
      <c r="S71" s="39"/>
      <c r="T71" s="39"/>
      <c r="U71" s="39"/>
      <c r="V71" s="31"/>
    </row>
    <row r="72" spans="1:22" s="22" customFormat="1" ht="24.75">
      <c r="A72" s="33"/>
      <c r="B72" s="107" t="s">
        <v>366</v>
      </c>
      <c r="C72" s="28"/>
      <c r="D72" s="29">
        <v>2020</v>
      </c>
      <c r="E72" s="109">
        <f>G72</f>
        <v>3.1</v>
      </c>
      <c r="F72" s="109">
        <f>H72</f>
        <v>3.1</v>
      </c>
      <c r="G72" s="109">
        <v>3.1</v>
      </c>
      <c r="H72" s="109">
        <v>3.1</v>
      </c>
      <c r="I72" s="266"/>
      <c r="J72" s="266"/>
      <c r="K72" s="266"/>
      <c r="L72" s="266"/>
      <c r="M72" s="197"/>
      <c r="N72" s="202"/>
      <c r="O72" s="626"/>
      <c r="P72" s="39"/>
      <c r="Q72" s="39"/>
      <c r="R72" s="39"/>
      <c r="S72" s="39"/>
      <c r="T72" s="39"/>
      <c r="U72" s="39"/>
      <c r="V72" s="31"/>
    </row>
    <row r="73" spans="1:22" s="22" customFormat="1" ht="15">
      <c r="A73" s="33"/>
      <c r="B73" s="32" t="s">
        <v>81</v>
      </c>
      <c r="C73" s="33"/>
      <c r="D73" s="34"/>
      <c r="E73" s="110">
        <f>E71+E72</f>
        <v>3.1</v>
      </c>
      <c r="F73" s="110">
        <f>F71+F72</f>
        <v>3.1</v>
      </c>
      <c r="G73" s="110">
        <f>G71+G72</f>
        <v>3.1</v>
      </c>
      <c r="H73" s="110">
        <f>H71+H72</f>
        <v>3.1</v>
      </c>
      <c r="I73" s="75"/>
      <c r="J73" s="75"/>
      <c r="K73" s="75"/>
      <c r="L73" s="75"/>
      <c r="M73" s="37"/>
      <c r="N73" s="56"/>
      <c r="O73" s="626"/>
      <c r="P73" s="39"/>
      <c r="Q73" s="39"/>
      <c r="R73" s="39"/>
      <c r="S73" s="39"/>
      <c r="T73" s="39"/>
      <c r="U73" s="39"/>
      <c r="V73" s="31"/>
    </row>
    <row r="74" spans="1:22" s="22" customFormat="1" ht="24.75">
      <c r="A74" s="33">
        <v>9</v>
      </c>
      <c r="B74" s="107" t="s">
        <v>279</v>
      </c>
      <c r="C74" s="28"/>
      <c r="D74" s="29">
        <v>2020</v>
      </c>
      <c r="E74" s="109">
        <f>G74</f>
        <v>0</v>
      </c>
      <c r="F74" s="109">
        <f>H74</f>
        <v>0</v>
      </c>
      <c r="G74" s="109">
        <v>0</v>
      </c>
      <c r="H74" s="109">
        <v>0</v>
      </c>
      <c r="I74" s="75"/>
      <c r="J74" s="75"/>
      <c r="K74" s="75"/>
      <c r="L74" s="75"/>
      <c r="M74" s="37"/>
      <c r="N74" s="56"/>
      <c r="O74" s="626"/>
      <c r="P74" s="39"/>
      <c r="Q74" s="39"/>
      <c r="R74" s="39"/>
      <c r="S74" s="39"/>
      <c r="T74" s="39"/>
      <c r="U74" s="39"/>
      <c r="V74" s="31"/>
    </row>
    <row r="75" spans="1:22" s="22" customFormat="1" ht="24.75">
      <c r="A75" s="33"/>
      <c r="B75" s="107" t="s">
        <v>280</v>
      </c>
      <c r="C75" s="28"/>
      <c r="D75" s="29">
        <v>2020</v>
      </c>
      <c r="E75" s="109">
        <f>G75</f>
        <v>4.3</v>
      </c>
      <c r="F75" s="109">
        <f>H75</f>
        <v>4.3</v>
      </c>
      <c r="G75" s="109">
        <v>4.3</v>
      </c>
      <c r="H75" s="109">
        <v>4.3</v>
      </c>
      <c r="I75" s="75"/>
      <c r="J75" s="75"/>
      <c r="K75" s="75"/>
      <c r="L75" s="75"/>
      <c r="M75" s="37"/>
      <c r="N75" s="56"/>
      <c r="O75" s="626"/>
      <c r="P75" s="39"/>
      <c r="Q75" s="39"/>
      <c r="R75" s="39"/>
      <c r="S75" s="39"/>
      <c r="T75" s="39"/>
      <c r="U75" s="39"/>
      <c r="V75" s="31"/>
    </row>
    <row r="76" spans="1:22" s="22" customFormat="1" ht="15">
      <c r="A76" s="33"/>
      <c r="B76" s="32" t="s">
        <v>81</v>
      </c>
      <c r="C76" s="33"/>
      <c r="D76" s="34"/>
      <c r="E76" s="110">
        <f>E74+E75</f>
        <v>4.3</v>
      </c>
      <c r="F76" s="110">
        <f>F74+F75</f>
        <v>4.3</v>
      </c>
      <c r="G76" s="110">
        <f>G74+G75</f>
        <v>4.3</v>
      </c>
      <c r="H76" s="110">
        <f>H74+H75</f>
        <v>4.3</v>
      </c>
      <c r="I76" s="75"/>
      <c r="J76" s="75"/>
      <c r="K76" s="75"/>
      <c r="L76" s="75"/>
      <c r="M76" s="37"/>
      <c r="N76" s="56"/>
      <c r="O76" s="626"/>
      <c r="P76" s="39"/>
      <c r="Q76" s="39"/>
      <c r="R76" s="39"/>
      <c r="S76" s="39"/>
      <c r="T76" s="39"/>
      <c r="U76" s="39"/>
      <c r="V76" s="31"/>
    </row>
    <row r="77" spans="1:22" s="22" customFormat="1" ht="24.75">
      <c r="A77" s="33">
        <v>10</v>
      </c>
      <c r="B77" s="107" t="s">
        <v>281</v>
      </c>
      <c r="C77" s="33"/>
      <c r="D77" s="29">
        <v>2020</v>
      </c>
      <c r="E77" s="109">
        <f>G77</f>
        <v>0</v>
      </c>
      <c r="F77" s="109">
        <f>H77</f>
        <v>0</v>
      </c>
      <c r="G77" s="109">
        <v>0</v>
      </c>
      <c r="H77" s="109">
        <v>0</v>
      </c>
      <c r="I77" s="75"/>
      <c r="J77" s="75"/>
      <c r="K77" s="75"/>
      <c r="L77" s="75"/>
      <c r="M77" s="37"/>
      <c r="N77" s="56"/>
      <c r="O77" s="626"/>
      <c r="P77" s="39"/>
      <c r="Q77" s="39"/>
      <c r="R77" s="39"/>
      <c r="S77" s="39"/>
      <c r="T77" s="39"/>
      <c r="U77" s="39"/>
      <c r="V77" s="31"/>
    </row>
    <row r="78" spans="1:22" s="22" customFormat="1" ht="24.75">
      <c r="A78" s="33"/>
      <c r="B78" s="107" t="s">
        <v>282</v>
      </c>
      <c r="C78" s="33"/>
      <c r="D78" s="29">
        <v>2020</v>
      </c>
      <c r="E78" s="109">
        <f>G78</f>
        <v>1.8</v>
      </c>
      <c r="F78" s="109">
        <f>H78</f>
        <v>1.8</v>
      </c>
      <c r="G78" s="109">
        <v>1.8</v>
      </c>
      <c r="H78" s="109">
        <v>1.8</v>
      </c>
      <c r="I78" s="75"/>
      <c r="J78" s="75"/>
      <c r="K78" s="75"/>
      <c r="L78" s="75"/>
      <c r="M78" s="37"/>
      <c r="N78" s="56"/>
      <c r="O78" s="626"/>
      <c r="P78" s="39"/>
      <c r="Q78" s="39"/>
      <c r="R78" s="39"/>
      <c r="S78" s="39"/>
      <c r="T78" s="39"/>
      <c r="U78" s="39"/>
      <c r="V78" s="31"/>
    </row>
    <row r="79" spans="1:22" s="22" customFormat="1" ht="15">
      <c r="A79" s="33"/>
      <c r="B79" s="32" t="s">
        <v>81</v>
      </c>
      <c r="C79" s="33"/>
      <c r="D79" s="34"/>
      <c r="E79" s="110">
        <f>E77+E78</f>
        <v>1.8</v>
      </c>
      <c r="F79" s="110">
        <f>F77+F78</f>
        <v>1.8</v>
      </c>
      <c r="G79" s="110">
        <f>G77+G78</f>
        <v>1.8</v>
      </c>
      <c r="H79" s="110">
        <f>H77+H78</f>
        <v>1.8</v>
      </c>
      <c r="I79" s="75"/>
      <c r="J79" s="75"/>
      <c r="K79" s="75"/>
      <c r="L79" s="75"/>
      <c r="M79" s="37"/>
      <c r="N79" s="56"/>
      <c r="O79" s="626"/>
      <c r="P79" s="39"/>
      <c r="Q79" s="39"/>
      <c r="R79" s="39"/>
      <c r="S79" s="39"/>
      <c r="T79" s="39"/>
      <c r="U79" s="39"/>
      <c r="V79" s="31"/>
    </row>
    <row r="80" spans="1:22" s="22" customFormat="1" ht="24.75">
      <c r="A80" s="33">
        <v>11</v>
      </c>
      <c r="B80" s="107" t="s">
        <v>283</v>
      </c>
      <c r="C80" s="33"/>
      <c r="D80" s="29">
        <v>2020</v>
      </c>
      <c r="E80" s="109">
        <f>G80</f>
        <v>0</v>
      </c>
      <c r="F80" s="109">
        <f>H80</f>
        <v>0</v>
      </c>
      <c r="G80" s="109">
        <v>0</v>
      </c>
      <c r="H80" s="109">
        <v>0</v>
      </c>
      <c r="I80" s="75"/>
      <c r="J80" s="75"/>
      <c r="K80" s="75"/>
      <c r="L80" s="75"/>
      <c r="M80" s="37"/>
      <c r="N80" s="56"/>
      <c r="O80" s="626"/>
      <c r="P80" s="39"/>
      <c r="Q80" s="39"/>
      <c r="R80" s="39"/>
      <c r="S80" s="39"/>
      <c r="T80" s="39"/>
      <c r="U80" s="39"/>
      <c r="V80" s="31"/>
    </row>
    <row r="81" spans="1:22" s="22" customFormat="1" ht="24.75">
      <c r="A81" s="33"/>
      <c r="B81" s="107" t="s">
        <v>284</v>
      </c>
      <c r="C81" s="33"/>
      <c r="D81" s="29">
        <v>2020</v>
      </c>
      <c r="E81" s="109">
        <f>G81</f>
        <v>3.8</v>
      </c>
      <c r="F81" s="109">
        <f>H81</f>
        <v>3.8</v>
      </c>
      <c r="G81" s="109">
        <v>3.8</v>
      </c>
      <c r="H81" s="109">
        <v>3.8</v>
      </c>
      <c r="I81" s="75"/>
      <c r="J81" s="75"/>
      <c r="K81" s="75"/>
      <c r="L81" s="75"/>
      <c r="M81" s="37"/>
      <c r="N81" s="56"/>
      <c r="O81" s="626"/>
      <c r="P81" s="39"/>
      <c r="Q81" s="39"/>
      <c r="R81" s="39"/>
      <c r="S81" s="39"/>
      <c r="T81" s="39"/>
      <c r="U81" s="39"/>
      <c r="V81" s="31"/>
    </row>
    <row r="82" spans="1:22" s="22" customFormat="1" ht="15">
      <c r="A82" s="33"/>
      <c r="B82" s="32" t="s">
        <v>81</v>
      </c>
      <c r="C82" s="174"/>
      <c r="D82" s="598"/>
      <c r="E82" s="110">
        <f>E80+E81</f>
        <v>3.8</v>
      </c>
      <c r="F82" s="110">
        <f>F80+F81</f>
        <v>3.8</v>
      </c>
      <c r="G82" s="110">
        <f>G80+G81</f>
        <v>3.8</v>
      </c>
      <c r="H82" s="110">
        <f>H80+H81</f>
        <v>3.8</v>
      </c>
      <c r="I82" s="75"/>
      <c r="J82" s="75"/>
      <c r="K82" s="75"/>
      <c r="L82" s="75"/>
      <c r="M82" s="37"/>
      <c r="N82" s="56"/>
      <c r="O82" s="626"/>
      <c r="P82" s="39"/>
      <c r="Q82" s="39"/>
      <c r="R82" s="39"/>
      <c r="S82" s="39"/>
      <c r="T82" s="39"/>
      <c r="U82" s="39"/>
      <c r="V82" s="31"/>
    </row>
    <row r="83" spans="1:22" s="22" customFormat="1" ht="15">
      <c r="A83" s="33"/>
      <c r="B83" s="36" t="s">
        <v>93</v>
      </c>
      <c r="C83" s="33"/>
      <c r="D83" s="34"/>
      <c r="E83" s="110">
        <f>E52+E55+E58+E61+E64+E67+E73+E70+E76+E79+E82</f>
        <v>39.49999999999999</v>
      </c>
      <c r="F83" s="110">
        <f>F52+F55+F58+F61+F64+F67+F73+F70+F76+F79+F82</f>
        <v>39.49999999999999</v>
      </c>
      <c r="G83" s="110">
        <f>G52+G55+G58+G61+G64+G67+G73+G70+G76+G79+G82</f>
        <v>39.49999999999999</v>
      </c>
      <c r="H83" s="110">
        <f>H52+H55+H58+H61+H64+H67+H73+H70+H76+H79+H82</f>
        <v>39.49999999999999</v>
      </c>
      <c r="I83" s="75"/>
      <c r="J83" s="75"/>
      <c r="K83" s="75"/>
      <c r="L83" s="75"/>
      <c r="M83" s="37"/>
      <c r="N83" s="56"/>
      <c r="O83" s="626"/>
      <c r="P83" s="39"/>
      <c r="Q83" s="39"/>
      <c r="R83" s="39"/>
      <c r="S83" s="39"/>
      <c r="T83" s="39"/>
      <c r="U83" s="39"/>
      <c r="V83" s="31"/>
    </row>
    <row r="84" spans="1:21" s="31" customFormat="1" ht="24.75">
      <c r="A84" s="174">
        <v>1</v>
      </c>
      <c r="B84" s="529" t="s">
        <v>333</v>
      </c>
      <c r="C84" s="33"/>
      <c r="D84" s="29">
        <v>2021</v>
      </c>
      <c r="E84" s="109">
        <v>2190.8</v>
      </c>
      <c r="F84" s="109">
        <v>2190.8</v>
      </c>
      <c r="G84" s="109">
        <v>2190.8</v>
      </c>
      <c r="H84" s="109">
        <v>2190.8</v>
      </c>
      <c r="I84" s="75"/>
      <c r="J84" s="75"/>
      <c r="K84" s="75"/>
      <c r="L84" s="75"/>
      <c r="M84" s="37"/>
      <c r="N84" s="56"/>
      <c r="O84" s="626"/>
      <c r="P84" s="39"/>
      <c r="Q84" s="39"/>
      <c r="R84" s="39"/>
      <c r="S84" s="39"/>
      <c r="T84" s="39"/>
      <c r="U84" s="39"/>
    </row>
    <row r="85" spans="1:21" s="31" customFormat="1" ht="24.75">
      <c r="A85" s="174"/>
      <c r="B85" s="529" t="s">
        <v>334</v>
      </c>
      <c r="C85" s="33"/>
      <c r="D85" s="29">
        <v>2021</v>
      </c>
      <c r="E85" s="109">
        <v>0</v>
      </c>
      <c r="F85" s="109">
        <v>0</v>
      </c>
      <c r="G85" s="109">
        <v>0</v>
      </c>
      <c r="H85" s="109">
        <v>0</v>
      </c>
      <c r="I85" s="75"/>
      <c r="J85" s="75"/>
      <c r="K85" s="75"/>
      <c r="L85" s="75"/>
      <c r="M85" s="37"/>
      <c r="N85" s="56"/>
      <c r="O85" s="626"/>
      <c r="P85" s="39"/>
      <c r="Q85" s="39"/>
      <c r="R85" s="39"/>
      <c r="S85" s="39"/>
      <c r="T85" s="39"/>
      <c r="U85" s="39"/>
    </row>
    <row r="86" spans="1:21" s="31" customFormat="1" ht="15">
      <c r="A86" s="174"/>
      <c r="B86" s="32" t="s">
        <v>81</v>
      </c>
      <c r="C86" s="33"/>
      <c r="D86" s="34"/>
      <c r="E86" s="110">
        <f>E84+E85</f>
        <v>2190.8</v>
      </c>
      <c r="F86" s="110">
        <f>F84+F85</f>
        <v>2190.8</v>
      </c>
      <c r="G86" s="110">
        <f>G84+G85</f>
        <v>2190.8</v>
      </c>
      <c r="H86" s="110">
        <f>H84+H85</f>
        <v>2190.8</v>
      </c>
      <c r="I86" s="75"/>
      <c r="J86" s="75"/>
      <c r="K86" s="75"/>
      <c r="L86" s="75"/>
      <c r="M86" s="37"/>
      <c r="N86" s="56"/>
      <c r="O86" s="626"/>
      <c r="P86" s="39"/>
      <c r="Q86" s="39"/>
      <c r="R86" s="39"/>
      <c r="S86" s="39"/>
      <c r="T86" s="39"/>
      <c r="U86" s="39"/>
    </row>
    <row r="87" spans="1:21" s="31" customFormat="1" ht="24.75">
      <c r="A87" s="174">
        <v>2</v>
      </c>
      <c r="B87" s="529" t="s">
        <v>287</v>
      </c>
      <c r="C87" s="33"/>
      <c r="D87" s="29">
        <v>2021</v>
      </c>
      <c r="E87" s="109">
        <f>G87</f>
        <v>2025</v>
      </c>
      <c r="F87" s="109">
        <f>H87</f>
        <v>2025</v>
      </c>
      <c r="G87" s="109">
        <v>2025</v>
      </c>
      <c r="H87" s="109">
        <v>2025</v>
      </c>
      <c r="I87" s="75"/>
      <c r="J87" s="75"/>
      <c r="K87" s="75"/>
      <c r="L87" s="75"/>
      <c r="M87" s="37"/>
      <c r="N87" s="56"/>
      <c r="O87" s="626"/>
      <c r="P87" s="39"/>
      <c r="Q87" s="39"/>
      <c r="R87" s="39"/>
      <c r="S87" s="39"/>
      <c r="T87" s="39"/>
      <c r="U87" s="39"/>
    </row>
    <row r="88" spans="1:21" s="31" customFormat="1" ht="24.75">
      <c r="A88" s="174"/>
      <c r="B88" s="529" t="s">
        <v>288</v>
      </c>
      <c r="C88" s="33"/>
      <c r="D88" s="29">
        <v>2021</v>
      </c>
      <c r="E88" s="109">
        <f>G88</f>
        <v>10</v>
      </c>
      <c r="F88" s="109">
        <f>H88</f>
        <v>10</v>
      </c>
      <c r="G88" s="109">
        <v>10</v>
      </c>
      <c r="H88" s="109">
        <v>10</v>
      </c>
      <c r="I88" s="75"/>
      <c r="J88" s="75"/>
      <c r="K88" s="75"/>
      <c r="L88" s="75"/>
      <c r="M88" s="37"/>
      <c r="N88" s="56"/>
      <c r="O88" s="626"/>
      <c r="P88" s="39"/>
      <c r="Q88" s="39"/>
      <c r="R88" s="39"/>
      <c r="S88" s="39"/>
      <c r="T88" s="39"/>
      <c r="U88" s="39"/>
    </row>
    <row r="89" spans="1:21" s="31" customFormat="1" ht="15">
      <c r="A89" s="174"/>
      <c r="B89" s="32" t="s">
        <v>81</v>
      </c>
      <c r="C89" s="33"/>
      <c r="D89" s="34"/>
      <c r="E89" s="110">
        <f>E87+E88</f>
        <v>2035</v>
      </c>
      <c r="F89" s="110">
        <f>F87+F88</f>
        <v>2035</v>
      </c>
      <c r="G89" s="110">
        <f>G87+G88</f>
        <v>2035</v>
      </c>
      <c r="H89" s="110">
        <f>H87+H88</f>
        <v>2035</v>
      </c>
      <c r="I89" s="75"/>
      <c r="J89" s="75"/>
      <c r="K89" s="75"/>
      <c r="L89" s="75"/>
      <c r="M89" s="37"/>
      <c r="N89" s="56"/>
      <c r="O89" s="626"/>
      <c r="P89" s="39"/>
      <c r="Q89" s="39"/>
      <c r="R89" s="39"/>
      <c r="S89" s="39"/>
      <c r="T89" s="39"/>
      <c r="U89" s="39"/>
    </row>
    <row r="90" spans="1:21" s="31" customFormat="1" ht="24.75">
      <c r="A90" s="174">
        <v>3</v>
      </c>
      <c r="B90" s="529" t="s">
        <v>331</v>
      </c>
      <c r="C90" s="33"/>
      <c r="D90" s="29">
        <v>2021</v>
      </c>
      <c r="E90" s="109">
        <f>G90</f>
        <v>2610</v>
      </c>
      <c r="F90" s="109">
        <f>H90</f>
        <v>2610</v>
      </c>
      <c r="G90" s="109">
        <v>2610</v>
      </c>
      <c r="H90" s="109">
        <v>2610</v>
      </c>
      <c r="I90" s="75"/>
      <c r="J90" s="75"/>
      <c r="K90" s="75"/>
      <c r="L90" s="75"/>
      <c r="M90" s="37"/>
      <c r="N90" s="56"/>
      <c r="O90" s="626"/>
      <c r="P90" s="39"/>
      <c r="Q90" s="39"/>
      <c r="R90" s="39"/>
      <c r="S90" s="39"/>
      <c r="T90" s="39"/>
      <c r="U90" s="39"/>
    </row>
    <row r="91" spans="1:21" s="31" customFormat="1" ht="24.75">
      <c r="A91" s="174"/>
      <c r="B91" s="529" t="s">
        <v>332</v>
      </c>
      <c r="C91" s="33"/>
      <c r="D91" s="29">
        <v>2021</v>
      </c>
      <c r="E91" s="109">
        <f>G91</f>
        <v>10</v>
      </c>
      <c r="F91" s="109">
        <f>H91</f>
        <v>10</v>
      </c>
      <c r="G91" s="109">
        <v>10</v>
      </c>
      <c r="H91" s="109">
        <v>10</v>
      </c>
      <c r="I91" s="75"/>
      <c r="J91" s="75"/>
      <c r="K91" s="75"/>
      <c r="L91" s="75"/>
      <c r="M91" s="37"/>
      <c r="N91" s="56"/>
      <c r="O91" s="626"/>
      <c r="P91" s="39"/>
      <c r="Q91" s="39"/>
      <c r="R91" s="39"/>
      <c r="S91" s="39"/>
      <c r="T91" s="39"/>
      <c r="U91" s="39"/>
    </row>
    <row r="92" spans="1:21" s="31" customFormat="1" ht="15">
      <c r="A92" s="174"/>
      <c r="B92" s="32" t="s">
        <v>81</v>
      </c>
      <c r="C92" s="33"/>
      <c r="D92" s="34"/>
      <c r="E92" s="110">
        <f>E90+E91</f>
        <v>2620</v>
      </c>
      <c r="F92" s="110">
        <f>F90+F91</f>
        <v>2620</v>
      </c>
      <c r="G92" s="110">
        <f>G90+G91</f>
        <v>2620</v>
      </c>
      <c r="H92" s="110">
        <f>H90+H91</f>
        <v>2620</v>
      </c>
      <c r="I92" s="75"/>
      <c r="J92" s="75"/>
      <c r="K92" s="75"/>
      <c r="L92" s="75"/>
      <c r="M92" s="37"/>
      <c r="N92" s="56"/>
      <c r="O92" s="626"/>
      <c r="P92" s="39"/>
      <c r="Q92" s="39"/>
      <c r="R92" s="39"/>
      <c r="S92" s="39"/>
      <c r="T92" s="39"/>
      <c r="U92" s="39"/>
    </row>
    <row r="93" spans="1:21" s="31" customFormat="1" ht="24.75">
      <c r="A93" s="174">
        <v>4</v>
      </c>
      <c r="B93" s="107" t="s">
        <v>289</v>
      </c>
      <c r="C93" s="33"/>
      <c r="D93" s="29">
        <v>2021</v>
      </c>
      <c r="E93" s="109">
        <f>G93+I93+K93+M93</f>
        <v>893</v>
      </c>
      <c r="F93" s="109">
        <f>H93+J93+L93+N93</f>
        <v>893</v>
      </c>
      <c r="G93" s="109">
        <v>893</v>
      </c>
      <c r="H93" s="109">
        <v>893</v>
      </c>
      <c r="I93" s="75"/>
      <c r="J93" s="75"/>
      <c r="K93" s="75"/>
      <c r="L93" s="75"/>
      <c r="M93" s="37"/>
      <c r="N93" s="56"/>
      <c r="O93" s="626"/>
      <c r="P93" s="39"/>
      <c r="Q93" s="39"/>
      <c r="R93" s="39"/>
      <c r="S93" s="39"/>
      <c r="T93" s="39"/>
      <c r="U93" s="39"/>
    </row>
    <row r="94" spans="1:21" s="31" customFormat="1" ht="24.75">
      <c r="A94" s="174"/>
      <c r="B94" s="107" t="s">
        <v>290</v>
      </c>
      <c r="C94" s="33"/>
      <c r="D94" s="29">
        <v>2021</v>
      </c>
      <c r="E94" s="109">
        <f>G94+I94+K94+M94</f>
        <v>10</v>
      </c>
      <c r="F94" s="109">
        <f>H94+J94+L94+N94</f>
        <v>10</v>
      </c>
      <c r="G94" s="109">
        <v>10</v>
      </c>
      <c r="H94" s="109">
        <v>10</v>
      </c>
      <c r="I94" s="75"/>
      <c r="J94" s="75"/>
      <c r="K94" s="75"/>
      <c r="L94" s="75"/>
      <c r="M94" s="37"/>
      <c r="N94" s="56"/>
      <c r="O94" s="626"/>
      <c r="P94" s="39"/>
      <c r="Q94" s="39"/>
      <c r="R94" s="39"/>
      <c r="S94" s="39"/>
      <c r="T94" s="39"/>
      <c r="U94" s="39"/>
    </row>
    <row r="95" spans="1:21" s="31" customFormat="1" ht="15">
      <c r="A95" s="174"/>
      <c r="B95" s="32" t="s">
        <v>81</v>
      </c>
      <c r="C95" s="33"/>
      <c r="D95" s="34"/>
      <c r="E95" s="110">
        <f>E93+E94</f>
        <v>903</v>
      </c>
      <c r="F95" s="110">
        <f>F93+F94</f>
        <v>903</v>
      </c>
      <c r="G95" s="110">
        <f>G93+G94</f>
        <v>903</v>
      </c>
      <c r="H95" s="110">
        <f>H93+H94</f>
        <v>903</v>
      </c>
      <c r="I95" s="75"/>
      <c r="J95" s="75"/>
      <c r="K95" s="75"/>
      <c r="L95" s="75"/>
      <c r="M95" s="37"/>
      <c r="N95" s="56"/>
      <c r="O95" s="626"/>
      <c r="P95" s="39"/>
      <c r="Q95" s="39"/>
      <c r="R95" s="39"/>
      <c r="S95" s="39"/>
      <c r="T95" s="39"/>
      <c r="U95" s="39"/>
    </row>
    <row r="96" spans="1:22" s="22" customFormat="1" ht="24.75">
      <c r="A96" s="367">
        <v>5</v>
      </c>
      <c r="B96" s="529" t="s">
        <v>275</v>
      </c>
      <c r="C96" s="530"/>
      <c r="D96" s="531">
        <v>2021</v>
      </c>
      <c r="E96" s="532">
        <f>G96+I96+K96+M96</f>
        <v>1348.4</v>
      </c>
      <c r="F96" s="532">
        <f>H96</f>
        <v>0</v>
      </c>
      <c r="G96" s="532">
        <v>1348.4</v>
      </c>
      <c r="H96" s="532">
        <f>1242.4-1242.4</f>
        <v>0</v>
      </c>
      <c r="I96" s="37"/>
      <c r="J96" s="37"/>
      <c r="K96" s="37"/>
      <c r="L96" s="37"/>
      <c r="M96" s="37"/>
      <c r="N96" s="56"/>
      <c r="O96" s="626"/>
      <c r="P96" s="39"/>
      <c r="Q96" s="39"/>
      <c r="R96" s="39"/>
      <c r="S96" s="39"/>
      <c r="T96" s="39"/>
      <c r="U96" s="39"/>
      <c r="V96" s="31"/>
    </row>
    <row r="97" spans="1:22" s="22" customFormat="1" ht="15">
      <c r="A97" s="369"/>
      <c r="B97" s="533" t="s">
        <v>81</v>
      </c>
      <c r="C97" s="530"/>
      <c r="D97" s="531"/>
      <c r="E97" s="535">
        <f>G97</f>
        <v>1348.4</v>
      </c>
      <c r="F97" s="535">
        <f>H97</f>
        <v>0</v>
      </c>
      <c r="G97" s="535">
        <f>G96</f>
        <v>1348.4</v>
      </c>
      <c r="H97" s="535">
        <f>H96</f>
        <v>0</v>
      </c>
      <c r="I97" s="37"/>
      <c r="J97" s="37"/>
      <c r="K97" s="37"/>
      <c r="L97" s="37"/>
      <c r="M97" s="37"/>
      <c r="N97" s="56"/>
      <c r="O97" s="626"/>
      <c r="P97" s="39"/>
      <c r="Q97" s="39"/>
      <c r="R97" s="39"/>
      <c r="S97" s="39"/>
      <c r="T97" s="39"/>
      <c r="U97" s="39"/>
      <c r="V97" s="31"/>
    </row>
    <row r="98" spans="1:22" s="22" customFormat="1" ht="24.75">
      <c r="A98" s="367">
        <v>6</v>
      </c>
      <c r="B98" s="529" t="s">
        <v>344</v>
      </c>
      <c r="C98" s="530"/>
      <c r="D98" s="531">
        <v>2021</v>
      </c>
      <c r="E98" s="532">
        <f>G98+I98+K98+M98</f>
        <v>611.5</v>
      </c>
      <c r="F98" s="532">
        <f>H98+J98+L98+N98</f>
        <v>0</v>
      </c>
      <c r="G98" s="532">
        <v>611.5</v>
      </c>
      <c r="H98" s="532">
        <f>558.1-558.1</f>
        <v>0</v>
      </c>
      <c r="I98" s="37"/>
      <c r="J98" s="37"/>
      <c r="K98" s="37"/>
      <c r="L98" s="37"/>
      <c r="M98" s="37"/>
      <c r="N98" s="56"/>
      <c r="O98" s="626"/>
      <c r="P98" s="39"/>
      <c r="Q98" s="39"/>
      <c r="R98" s="39"/>
      <c r="S98" s="39"/>
      <c r="T98" s="39"/>
      <c r="U98" s="39"/>
      <c r="V98" s="31"/>
    </row>
    <row r="99" spans="1:22" s="22" customFormat="1" ht="15">
      <c r="A99" s="369"/>
      <c r="B99" s="533" t="s">
        <v>81</v>
      </c>
      <c r="C99" s="530"/>
      <c r="D99" s="531"/>
      <c r="E99" s="535">
        <f>G99</f>
        <v>611.5</v>
      </c>
      <c r="F99" s="535">
        <f>H99</f>
        <v>0</v>
      </c>
      <c r="G99" s="535">
        <f>G98</f>
        <v>611.5</v>
      </c>
      <c r="H99" s="535">
        <f>H98</f>
        <v>0</v>
      </c>
      <c r="I99" s="37"/>
      <c r="J99" s="37"/>
      <c r="K99" s="37"/>
      <c r="L99" s="37"/>
      <c r="M99" s="37"/>
      <c r="N99" s="56"/>
      <c r="O99" s="626"/>
      <c r="P99" s="39"/>
      <c r="Q99" s="39"/>
      <c r="R99" s="39"/>
      <c r="S99" s="39"/>
      <c r="T99" s="39"/>
      <c r="U99" s="39"/>
      <c r="V99" s="31"/>
    </row>
    <row r="100" spans="1:22" s="22" customFormat="1" ht="24.75">
      <c r="A100" s="367">
        <v>7</v>
      </c>
      <c r="B100" s="529" t="s">
        <v>355</v>
      </c>
      <c r="C100" s="530"/>
      <c r="D100" s="531">
        <v>2021</v>
      </c>
      <c r="E100" s="532">
        <f>G100+I100+K100+M100</f>
        <v>2640</v>
      </c>
      <c r="F100" s="532">
        <f>H100+J100+L100+N100</f>
        <v>0</v>
      </c>
      <c r="G100" s="532">
        <v>2640</v>
      </c>
      <c r="H100" s="532">
        <f>2446.7-2446.7</f>
        <v>0</v>
      </c>
      <c r="I100" s="37"/>
      <c r="J100" s="37"/>
      <c r="K100" s="37"/>
      <c r="L100" s="37"/>
      <c r="M100" s="37"/>
      <c r="N100" s="56"/>
      <c r="O100" s="626"/>
      <c r="P100" s="39"/>
      <c r="Q100" s="39"/>
      <c r="R100" s="39"/>
      <c r="S100" s="39"/>
      <c r="T100" s="39"/>
      <c r="U100" s="39"/>
      <c r="V100" s="31"/>
    </row>
    <row r="101" spans="1:22" s="22" customFormat="1" ht="15">
      <c r="A101" s="369"/>
      <c r="B101" s="533" t="s">
        <v>81</v>
      </c>
      <c r="C101" s="530"/>
      <c r="D101" s="531"/>
      <c r="E101" s="535">
        <f>G101</f>
        <v>2640</v>
      </c>
      <c r="F101" s="535">
        <f>H101</f>
        <v>0</v>
      </c>
      <c r="G101" s="535">
        <f>G100</f>
        <v>2640</v>
      </c>
      <c r="H101" s="535">
        <f>H100</f>
        <v>0</v>
      </c>
      <c r="I101" s="37"/>
      <c r="J101" s="37"/>
      <c r="K101" s="37"/>
      <c r="L101" s="37"/>
      <c r="M101" s="37"/>
      <c r="N101" s="56"/>
      <c r="O101" s="626"/>
      <c r="P101" s="39"/>
      <c r="Q101" s="39"/>
      <c r="R101" s="39"/>
      <c r="S101" s="39"/>
      <c r="T101" s="39"/>
      <c r="U101" s="39"/>
      <c r="V101" s="31"/>
    </row>
    <row r="102" spans="1:22" s="22" customFormat="1" ht="24.75">
      <c r="A102" s="367">
        <v>8</v>
      </c>
      <c r="B102" s="529" t="s">
        <v>359</v>
      </c>
      <c r="C102" s="530"/>
      <c r="D102" s="531">
        <v>2021</v>
      </c>
      <c r="E102" s="532">
        <f>G102+I102+K102+M102</f>
        <v>2639.3</v>
      </c>
      <c r="F102" s="532">
        <f>H102+J102+L102+N102</f>
        <v>0</v>
      </c>
      <c r="G102" s="532">
        <v>2639.3</v>
      </c>
      <c r="H102" s="532">
        <f>1863.7-1863.7</f>
        <v>0</v>
      </c>
      <c r="I102" s="37"/>
      <c r="J102" s="37"/>
      <c r="K102" s="37"/>
      <c r="L102" s="37"/>
      <c r="M102" s="37"/>
      <c r="N102" s="56"/>
      <c r="O102" s="626"/>
      <c r="P102" s="39"/>
      <c r="Q102" s="39"/>
      <c r="R102" s="39"/>
      <c r="S102" s="39"/>
      <c r="T102" s="39"/>
      <c r="U102" s="39"/>
      <c r="V102" s="31"/>
    </row>
    <row r="103" spans="1:22" s="22" customFormat="1" ht="15">
      <c r="A103" s="369"/>
      <c r="B103" s="533" t="s">
        <v>81</v>
      </c>
      <c r="C103" s="530"/>
      <c r="D103" s="531"/>
      <c r="E103" s="535">
        <f>G103</f>
        <v>2639.3</v>
      </c>
      <c r="F103" s="535">
        <f>H103</f>
        <v>0</v>
      </c>
      <c r="G103" s="535">
        <f>G102</f>
        <v>2639.3</v>
      </c>
      <c r="H103" s="535">
        <f>H102</f>
        <v>0</v>
      </c>
      <c r="I103" s="37"/>
      <c r="J103" s="37"/>
      <c r="K103" s="37"/>
      <c r="L103" s="37"/>
      <c r="M103" s="37"/>
      <c r="N103" s="56"/>
      <c r="O103" s="626"/>
      <c r="P103" s="39"/>
      <c r="Q103" s="39"/>
      <c r="R103" s="39"/>
      <c r="S103" s="39"/>
      <c r="T103" s="39"/>
      <c r="U103" s="39"/>
      <c r="V103" s="31"/>
    </row>
    <row r="104" spans="1:22" s="22" customFormat="1" ht="24.75">
      <c r="A104" s="367">
        <v>9</v>
      </c>
      <c r="B104" s="529" t="s">
        <v>357</v>
      </c>
      <c r="C104" s="530"/>
      <c r="D104" s="531">
        <v>2021</v>
      </c>
      <c r="E104" s="532">
        <f>G104+I104+K104+M104</f>
        <v>807.5</v>
      </c>
      <c r="F104" s="532">
        <f>H104+J104+L104+N104</f>
        <v>0</v>
      </c>
      <c r="G104" s="532">
        <v>807.5</v>
      </c>
      <c r="H104" s="532">
        <f>743.8-743.8</f>
        <v>0</v>
      </c>
      <c r="I104" s="37"/>
      <c r="J104" s="37"/>
      <c r="K104" s="37"/>
      <c r="L104" s="37"/>
      <c r="M104" s="37"/>
      <c r="N104" s="56"/>
      <c r="O104" s="626"/>
      <c r="P104" s="39"/>
      <c r="Q104" s="39"/>
      <c r="R104" s="39"/>
      <c r="S104" s="39"/>
      <c r="T104" s="39"/>
      <c r="U104" s="39"/>
      <c r="V104" s="31"/>
    </row>
    <row r="105" spans="1:22" s="22" customFormat="1" ht="15">
      <c r="A105" s="369"/>
      <c r="B105" s="533" t="s">
        <v>81</v>
      </c>
      <c r="C105" s="530"/>
      <c r="D105" s="531"/>
      <c r="E105" s="535">
        <f>G105</f>
        <v>807.5</v>
      </c>
      <c r="F105" s="535">
        <f>H105</f>
        <v>0</v>
      </c>
      <c r="G105" s="535">
        <f>G104</f>
        <v>807.5</v>
      </c>
      <c r="H105" s="535">
        <f>H104</f>
        <v>0</v>
      </c>
      <c r="I105" s="37"/>
      <c r="J105" s="37"/>
      <c r="K105" s="37"/>
      <c r="L105" s="37"/>
      <c r="M105" s="37"/>
      <c r="N105" s="56"/>
      <c r="O105" s="626"/>
      <c r="P105" s="39"/>
      <c r="Q105" s="39"/>
      <c r="R105" s="39"/>
      <c r="S105" s="39"/>
      <c r="T105" s="39"/>
      <c r="U105" s="39"/>
      <c r="V105" s="31"/>
    </row>
    <row r="106" spans="1:22" s="22" customFormat="1" ht="24.75">
      <c r="A106" s="367">
        <v>10</v>
      </c>
      <c r="B106" s="529" t="s">
        <v>277</v>
      </c>
      <c r="C106" s="530"/>
      <c r="D106" s="531">
        <v>2021</v>
      </c>
      <c r="E106" s="532">
        <f>G106+I106+K106+M106</f>
        <v>1591.1</v>
      </c>
      <c r="F106" s="532">
        <f>H106+J106+L106+N106</f>
        <v>0</v>
      </c>
      <c r="G106" s="532">
        <v>1591.1</v>
      </c>
      <c r="H106" s="532">
        <f>1635.7-1635.7</f>
        <v>0</v>
      </c>
      <c r="I106" s="37"/>
      <c r="J106" s="37"/>
      <c r="K106" s="37"/>
      <c r="L106" s="37"/>
      <c r="M106" s="37"/>
      <c r="N106" s="56"/>
      <c r="O106" s="626"/>
      <c r="P106" s="39"/>
      <c r="Q106" s="39"/>
      <c r="R106" s="39"/>
      <c r="S106" s="39"/>
      <c r="T106" s="39"/>
      <c r="U106" s="39"/>
      <c r="V106" s="31"/>
    </row>
    <row r="107" spans="1:22" s="22" customFormat="1" ht="15">
      <c r="A107" s="369"/>
      <c r="B107" s="533" t="s">
        <v>81</v>
      </c>
      <c r="C107" s="530"/>
      <c r="D107" s="531"/>
      <c r="E107" s="535">
        <f>G107</f>
        <v>1591.1</v>
      </c>
      <c r="F107" s="535">
        <f>H107</f>
        <v>0</v>
      </c>
      <c r="G107" s="535">
        <f>G106</f>
        <v>1591.1</v>
      </c>
      <c r="H107" s="535">
        <f>H106</f>
        <v>0</v>
      </c>
      <c r="I107" s="37"/>
      <c r="J107" s="37"/>
      <c r="K107" s="37"/>
      <c r="L107" s="37"/>
      <c r="M107" s="37"/>
      <c r="N107" s="56"/>
      <c r="O107" s="626"/>
      <c r="P107" s="39"/>
      <c r="Q107" s="39"/>
      <c r="R107" s="39"/>
      <c r="S107" s="39"/>
      <c r="T107" s="39"/>
      <c r="U107" s="39"/>
      <c r="V107" s="31"/>
    </row>
    <row r="108" spans="1:22" s="22" customFormat="1" ht="24.75">
      <c r="A108" s="367">
        <v>11</v>
      </c>
      <c r="B108" s="529" t="s">
        <v>0</v>
      </c>
      <c r="C108" s="530"/>
      <c r="D108" s="531">
        <v>2021</v>
      </c>
      <c r="E108" s="532">
        <f>G108+I108+K108+M108</f>
        <v>705.6</v>
      </c>
      <c r="F108" s="532">
        <f>H108+J108+L108+N108</f>
        <v>0</v>
      </c>
      <c r="G108" s="532">
        <v>705.6</v>
      </c>
      <c r="H108" s="532">
        <f>653-653</f>
        <v>0</v>
      </c>
      <c r="I108" s="37"/>
      <c r="J108" s="37"/>
      <c r="K108" s="37"/>
      <c r="L108" s="37"/>
      <c r="M108" s="37"/>
      <c r="N108" s="56"/>
      <c r="O108" s="626"/>
      <c r="P108" s="39"/>
      <c r="Q108" s="39"/>
      <c r="R108" s="39"/>
      <c r="S108" s="39"/>
      <c r="T108" s="39"/>
      <c r="U108" s="39"/>
      <c r="V108" s="31"/>
    </row>
    <row r="109" spans="1:22" s="22" customFormat="1" ht="15">
      <c r="A109" s="369"/>
      <c r="B109" s="533" t="s">
        <v>81</v>
      </c>
      <c r="C109" s="530"/>
      <c r="D109" s="531"/>
      <c r="E109" s="535">
        <f>G109</f>
        <v>705.6</v>
      </c>
      <c r="F109" s="535">
        <f>H109</f>
        <v>0</v>
      </c>
      <c r="G109" s="535">
        <f>G108</f>
        <v>705.6</v>
      </c>
      <c r="H109" s="535">
        <f>H108</f>
        <v>0</v>
      </c>
      <c r="I109" s="37"/>
      <c r="J109" s="37"/>
      <c r="K109" s="37"/>
      <c r="L109" s="37"/>
      <c r="M109" s="37"/>
      <c r="N109" s="56"/>
      <c r="O109" s="626"/>
      <c r="P109" s="39"/>
      <c r="Q109" s="39"/>
      <c r="R109" s="39"/>
      <c r="S109" s="39"/>
      <c r="T109" s="39"/>
      <c r="U109" s="39"/>
      <c r="V109" s="31"/>
    </row>
    <row r="110" spans="1:22" s="22" customFormat="1" ht="24.75">
      <c r="A110" s="367">
        <v>12</v>
      </c>
      <c r="B110" s="529" t="s">
        <v>279</v>
      </c>
      <c r="C110" s="530"/>
      <c r="D110" s="531">
        <v>2021</v>
      </c>
      <c r="E110" s="532">
        <f>G110+I110+K110+M110</f>
        <v>1564.6</v>
      </c>
      <c r="F110" s="532">
        <f>H110+J110+L110+N110</f>
        <v>0</v>
      </c>
      <c r="G110" s="532">
        <v>1564.6</v>
      </c>
      <c r="H110" s="532">
        <f>1399.4-1399.4</f>
        <v>0</v>
      </c>
      <c r="I110" s="37"/>
      <c r="J110" s="37"/>
      <c r="K110" s="37"/>
      <c r="L110" s="37"/>
      <c r="M110" s="37"/>
      <c r="N110" s="56"/>
      <c r="O110" s="626"/>
      <c r="P110" s="39"/>
      <c r="Q110" s="39"/>
      <c r="R110" s="39"/>
      <c r="S110" s="39"/>
      <c r="T110" s="39"/>
      <c r="U110" s="39"/>
      <c r="V110" s="31"/>
    </row>
    <row r="111" spans="1:22" s="22" customFormat="1" ht="15">
      <c r="A111" s="369"/>
      <c r="B111" s="533" t="s">
        <v>81</v>
      </c>
      <c r="C111" s="530"/>
      <c r="D111" s="531"/>
      <c r="E111" s="535">
        <f>G111</f>
        <v>1564.6</v>
      </c>
      <c r="F111" s="535">
        <f>H111</f>
        <v>0</v>
      </c>
      <c r="G111" s="535">
        <f>G110</f>
        <v>1564.6</v>
      </c>
      <c r="H111" s="535">
        <f>H110</f>
        <v>0</v>
      </c>
      <c r="I111" s="37"/>
      <c r="J111" s="37"/>
      <c r="K111" s="37"/>
      <c r="L111" s="37"/>
      <c r="M111" s="37"/>
      <c r="N111" s="56"/>
      <c r="O111" s="626"/>
      <c r="P111" s="39"/>
      <c r="Q111" s="39"/>
      <c r="R111" s="39"/>
      <c r="S111" s="39"/>
      <c r="T111" s="39"/>
      <c r="U111" s="39"/>
      <c r="V111" s="31"/>
    </row>
    <row r="112" spans="1:22" s="22" customFormat="1" ht="24.75">
      <c r="A112" s="367">
        <v>13</v>
      </c>
      <c r="B112" s="529" t="s">
        <v>281</v>
      </c>
      <c r="C112" s="530"/>
      <c r="D112" s="531">
        <v>2021</v>
      </c>
      <c r="E112" s="532">
        <f>G112+I112+K112+M112</f>
        <v>253</v>
      </c>
      <c r="F112" s="532">
        <f>H112+J112+L112+N112</f>
        <v>0</v>
      </c>
      <c r="G112" s="532">
        <v>253</v>
      </c>
      <c r="H112" s="532">
        <f>225.7-225.7</f>
        <v>0</v>
      </c>
      <c r="I112" s="37"/>
      <c r="J112" s="37"/>
      <c r="K112" s="37"/>
      <c r="L112" s="37"/>
      <c r="M112" s="37"/>
      <c r="N112" s="56"/>
      <c r="O112" s="626"/>
      <c r="P112" s="39"/>
      <c r="Q112" s="39"/>
      <c r="R112" s="39"/>
      <c r="S112" s="39"/>
      <c r="T112" s="39"/>
      <c r="U112" s="39"/>
      <c r="V112" s="31"/>
    </row>
    <row r="113" spans="1:22" s="22" customFormat="1" ht="15">
      <c r="A113" s="369"/>
      <c r="B113" s="533" t="s">
        <v>81</v>
      </c>
      <c r="C113" s="530"/>
      <c r="D113" s="531"/>
      <c r="E113" s="535">
        <f>G113</f>
        <v>253</v>
      </c>
      <c r="F113" s="535">
        <f>H113</f>
        <v>0</v>
      </c>
      <c r="G113" s="535">
        <f>G112</f>
        <v>253</v>
      </c>
      <c r="H113" s="535">
        <f>H112</f>
        <v>0</v>
      </c>
      <c r="I113" s="37"/>
      <c r="J113" s="37"/>
      <c r="K113" s="37"/>
      <c r="L113" s="37"/>
      <c r="M113" s="37"/>
      <c r="N113" s="56"/>
      <c r="O113" s="626"/>
      <c r="P113" s="39"/>
      <c r="Q113" s="39"/>
      <c r="R113" s="39"/>
      <c r="S113" s="39"/>
      <c r="T113" s="39"/>
      <c r="U113" s="39"/>
      <c r="V113" s="31"/>
    </row>
    <row r="114" spans="1:22" s="22" customFormat="1" ht="24.75">
      <c r="A114" s="367">
        <v>14</v>
      </c>
      <c r="B114" s="529" t="s">
        <v>283</v>
      </c>
      <c r="C114" s="530"/>
      <c r="D114" s="531">
        <v>2021</v>
      </c>
      <c r="E114" s="532">
        <f>G114+I114+K114+M114</f>
        <v>1578.9</v>
      </c>
      <c r="F114" s="532">
        <f>H114+J114+L114+N114</f>
        <v>0</v>
      </c>
      <c r="G114" s="532">
        <v>1578.9</v>
      </c>
      <c r="H114" s="532">
        <f>1525-1525</f>
        <v>0</v>
      </c>
      <c r="I114" s="37"/>
      <c r="J114" s="37"/>
      <c r="K114" s="37"/>
      <c r="L114" s="37"/>
      <c r="M114" s="37"/>
      <c r="N114" s="56"/>
      <c r="O114" s="626"/>
      <c r="P114" s="39"/>
      <c r="Q114" s="39"/>
      <c r="R114" s="39"/>
      <c r="S114" s="39"/>
      <c r="T114" s="39"/>
      <c r="U114" s="39"/>
      <c r="V114" s="31"/>
    </row>
    <row r="115" spans="1:22" s="22" customFormat="1" ht="15">
      <c r="A115" s="369"/>
      <c r="B115" s="533" t="s">
        <v>81</v>
      </c>
      <c r="C115" s="530"/>
      <c r="D115" s="531"/>
      <c r="E115" s="535">
        <f aca="true" t="shared" si="6" ref="E115:F117">G115</f>
        <v>1578.9</v>
      </c>
      <c r="F115" s="535">
        <f t="shared" si="6"/>
        <v>0</v>
      </c>
      <c r="G115" s="535">
        <f>G114</f>
        <v>1578.9</v>
      </c>
      <c r="H115" s="535">
        <f>H114</f>
        <v>0</v>
      </c>
      <c r="I115" s="37"/>
      <c r="J115" s="37"/>
      <c r="K115" s="37"/>
      <c r="L115" s="37"/>
      <c r="M115" s="37"/>
      <c r="N115" s="56"/>
      <c r="O115" s="626"/>
      <c r="P115" s="39"/>
      <c r="Q115" s="39"/>
      <c r="R115" s="39"/>
      <c r="S115" s="39"/>
      <c r="T115" s="39"/>
      <c r="U115" s="39"/>
      <c r="V115" s="31"/>
    </row>
    <row r="116" spans="1:22" s="22" customFormat="1" ht="24.75">
      <c r="A116" s="367">
        <v>15</v>
      </c>
      <c r="B116" s="529" t="s">
        <v>285</v>
      </c>
      <c r="C116" s="536"/>
      <c r="D116" s="531">
        <v>2021</v>
      </c>
      <c r="E116" s="532">
        <f t="shared" si="6"/>
        <v>1284.8</v>
      </c>
      <c r="F116" s="532">
        <f t="shared" si="6"/>
        <v>0</v>
      </c>
      <c r="G116" s="532">
        <v>1284.8</v>
      </c>
      <c r="H116" s="532">
        <f>1290-1290</f>
        <v>0</v>
      </c>
      <c r="I116" s="197"/>
      <c r="J116" s="197"/>
      <c r="K116" s="197"/>
      <c r="L116" s="197"/>
      <c r="M116" s="197"/>
      <c r="N116" s="202"/>
      <c r="O116" s="626"/>
      <c r="P116" s="39"/>
      <c r="Q116" s="39"/>
      <c r="R116" s="39"/>
      <c r="S116" s="39"/>
      <c r="T116" s="39"/>
      <c r="U116" s="39"/>
      <c r="V116" s="31"/>
    </row>
    <row r="117" spans="1:22" s="22" customFormat="1" ht="15">
      <c r="A117" s="369"/>
      <c r="B117" s="533" t="s">
        <v>81</v>
      </c>
      <c r="C117" s="536"/>
      <c r="D117" s="531"/>
      <c r="E117" s="535">
        <f t="shared" si="6"/>
        <v>1284.8</v>
      </c>
      <c r="F117" s="535">
        <f t="shared" si="6"/>
        <v>0</v>
      </c>
      <c r="G117" s="535">
        <f>G116</f>
        <v>1284.8</v>
      </c>
      <c r="H117" s="535">
        <f>H116</f>
        <v>0</v>
      </c>
      <c r="I117" s="197"/>
      <c r="J117" s="197"/>
      <c r="K117" s="197"/>
      <c r="L117" s="197"/>
      <c r="M117" s="197"/>
      <c r="N117" s="202"/>
      <c r="O117" s="626"/>
      <c r="P117" s="193"/>
      <c r="Q117" s="193"/>
      <c r="R117" s="194"/>
      <c r="S117" s="39"/>
      <c r="T117" s="39"/>
      <c r="U117" s="39"/>
      <c r="V117" s="31"/>
    </row>
    <row r="118" spans="1:21" s="31" customFormat="1" ht="15">
      <c r="A118" s="537"/>
      <c r="B118" s="538" t="s">
        <v>121</v>
      </c>
      <c r="C118" s="530"/>
      <c r="D118" s="531">
        <v>2021</v>
      </c>
      <c r="E118" s="75">
        <f>SUM(E86+E89+E92+E95+E97+E99+E101+E103+E105+E107+E109+E111+E113+E115+E117)</f>
        <v>22773.499999999996</v>
      </c>
      <c r="F118" s="75">
        <f>SUM(F86+F89+F92+F95+F97+F99+F101+F103+F105+F107+F109+F111+F113+F115+F117)</f>
        <v>7748.8</v>
      </c>
      <c r="G118" s="75">
        <f>SUM(G86+G89+G92+G95+G97+G99+G101+G103+G105+G107+G109+G111+G113+G115+G117)</f>
        <v>22773.499999999996</v>
      </c>
      <c r="H118" s="75">
        <f>SUM(H86+H89+H92+H95+H97+H99+H101+H103+H105+H107+H109+H111+H113+H115+H117)</f>
        <v>7748.8</v>
      </c>
      <c r="I118" s="535"/>
      <c r="J118" s="535"/>
      <c r="K118" s="535"/>
      <c r="L118" s="535"/>
      <c r="M118" s="539"/>
      <c r="N118" s="540"/>
      <c r="O118" s="626"/>
      <c r="P118" s="39"/>
      <c r="Q118" s="39"/>
      <c r="R118" s="39"/>
      <c r="S118" s="39"/>
      <c r="T118" s="39"/>
      <c r="U118" s="39"/>
    </row>
    <row r="119" spans="1:21" s="31" customFormat="1" ht="24.75">
      <c r="A119" s="174">
        <v>1</v>
      </c>
      <c r="B119" s="529" t="s">
        <v>336</v>
      </c>
      <c r="C119" s="33"/>
      <c r="D119" s="29">
        <v>2022</v>
      </c>
      <c r="E119" s="109">
        <f>G119</f>
        <v>423</v>
      </c>
      <c r="F119" s="109">
        <f>H119</f>
        <v>423</v>
      </c>
      <c r="G119" s="109">
        <v>423</v>
      </c>
      <c r="H119" s="109">
        <v>423</v>
      </c>
      <c r="I119" s="75"/>
      <c r="J119" s="75"/>
      <c r="K119" s="75"/>
      <c r="L119" s="75"/>
      <c r="M119" s="37"/>
      <c r="N119" s="56"/>
      <c r="O119" s="626"/>
      <c r="P119" s="39"/>
      <c r="Q119" s="39"/>
      <c r="R119" s="39"/>
      <c r="S119" s="39"/>
      <c r="T119" s="39"/>
      <c r="U119" s="39"/>
    </row>
    <row r="120" spans="1:21" s="31" customFormat="1" ht="24.75">
      <c r="A120" s="174"/>
      <c r="B120" s="529" t="s">
        <v>337</v>
      </c>
      <c r="C120" s="33"/>
      <c r="D120" s="29">
        <v>2022</v>
      </c>
      <c r="E120" s="109">
        <f>G120</f>
        <v>10</v>
      </c>
      <c r="F120" s="109">
        <f>H120</f>
        <v>10</v>
      </c>
      <c r="G120" s="109">
        <v>10</v>
      </c>
      <c r="H120" s="109">
        <v>10</v>
      </c>
      <c r="I120" s="75"/>
      <c r="J120" s="75"/>
      <c r="K120" s="75"/>
      <c r="L120" s="75"/>
      <c r="M120" s="37"/>
      <c r="N120" s="56"/>
      <c r="O120" s="626"/>
      <c r="P120" s="39"/>
      <c r="Q120" s="39"/>
      <c r="R120" s="39"/>
      <c r="S120" s="39"/>
      <c r="T120" s="39"/>
      <c r="U120" s="39"/>
    </row>
    <row r="121" spans="1:21" s="31" customFormat="1" ht="15">
      <c r="A121" s="174"/>
      <c r="B121" s="32" t="s">
        <v>81</v>
      </c>
      <c r="C121" s="33"/>
      <c r="D121" s="29"/>
      <c r="E121" s="110">
        <f>E119+E120</f>
        <v>433</v>
      </c>
      <c r="F121" s="110">
        <f>F119+F120</f>
        <v>433</v>
      </c>
      <c r="G121" s="110">
        <f>G119+G120</f>
        <v>433</v>
      </c>
      <c r="H121" s="110">
        <f>H119+H120</f>
        <v>433</v>
      </c>
      <c r="I121" s="75"/>
      <c r="J121" s="75"/>
      <c r="K121" s="75"/>
      <c r="L121" s="75"/>
      <c r="M121" s="37"/>
      <c r="N121" s="56"/>
      <c r="O121" s="626"/>
      <c r="P121" s="39"/>
      <c r="Q121" s="39"/>
      <c r="R121" s="39"/>
      <c r="S121" s="39"/>
      <c r="T121" s="39"/>
      <c r="U121" s="39"/>
    </row>
    <row r="122" spans="1:21" s="31" customFormat="1" ht="24.75">
      <c r="A122" s="174">
        <v>2</v>
      </c>
      <c r="B122" s="107" t="s">
        <v>346</v>
      </c>
      <c r="C122" s="33"/>
      <c r="D122" s="29">
        <v>2022</v>
      </c>
      <c r="E122" s="109">
        <f>G122+I122+K122+M122</f>
        <v>3102</v>
      </c>
      <c r="F122" s="109">
        <f>H122+J122+L122+N122</f>
        <v>3102</v>
      </c>
      <c r="G122" s="109">
        <v>3102</v>
      </c>
      <c r="H122" s="109">
        <v>3102</v>
      </c>
      <c r="I122" s="75"/>
      <c r="J122" s="75"/>
      <c r="K122" s="75"/>
      <c r="L122" s="75"/>
      <c r="M122" s="37"/>
      <c r="N122" s="56"/>
      <c r="O122" s="626"/>
      <c r="P122" s="39"/>
      <c r="Q122" s="39"/>
      <c r="R122" s="39"/>
      <c r="S122" s="39"/>
      <c r="T122" s="39"/>
      <c r="U122" s="39"/>
    </row>
    <row r="123" spans="1:21" s="31" customFormat="1" ht="24.75">
      <c r="A123" s="174"/>
      <c r="B123" s="107" t="s">
        <v>347</v>
      </c>
      <c r="C123" s="33"/>
      <c r="D123" s="29">
        <v>2022</v>
      </c>
      <c r="E123" s="109">
        <f>G123+I123+K123+M123</f>
        <v>10</v>
      </c>
      <c r="F123" s="109">
        <f>H123+J123+L123+N123</f>
        <v>10</v>
      </c>
      <c r="G123" s="109">
        <v>10</v>
      </c>
      <c r="H123" s="109">
        <v>10</v>
      </c>
      <c r="I123" s="75"/>
      <c r="J123" s="75"/>
      <c r="K123" s="75"/>
      <c r="L123" s="75"/>
      <c r="M123" s="37"/>
      <c r="N123" s="56"/>
      <c r="O123" s="626"/>
      <c r="P123" s="39"/>
      <c r="Q123" s="39"/>
      <c r="R123" s="39"/>
      <c r="S123" s="39"/>
      <c r="T123" s="39"/>
      <c r="U123" s="39"/>
    </row>
    <row r="124" spans="1:21" s="31" customFormat="1" ht="15">
      <c r="A124" s="174"/>
      <c r="B124" s="32" t="s">
        <v>81</v>
      </c>
      <c r="C124" s="33"/>
      <c r="D124" s="29"/>
      <c r="E124" s="110">
        <f>E122+E123</f>
        <v>3112</v>
      </c>
      <c r="F124" s="110">
        <f>F122+F123</f>
        <v>3112</v>
      </c>
      <c r="G124" s="110">
        <f>G122+G123</f>
        <v>3112</v>
      </c>
      <c r="H124" s="110">
        <f>H122+H123</f>
        <v>3112</v>
      </c>
      <c r="I124" s="75"/>
      <c r="J124" s="75"/>
      <c r="K124" s="75"/>
      <c r="L124" s="75"/>
      <c r="M124" s="37"/>
      <c r="N124" s="56"/>
      <c r="O124" s="626"/>
      <c r="P124" s="39"/>
      <c r="Q124" s="39"/>
      <c r="R124" s="39"/>
      <c r="S124" s="39"/>
      <c r="T124" s="39"/>
      <c r="U124" s="39"/>
    </row>
    <row r="125" spans="1:21" s="31" customFormat="1" ht="24.75">
      <c r="A125" s="174">
        <v>3</v>
      </c>
      <c r="B125" s="107" t="s">
        <v>361</v>
      </c>
      <c r="C125" s="33"/>
      <c r="D125" s="29">
        <v>2022</v>
      </c>
      <c r="E125" s="109">
        <f>G125+I125+K125+M125</f>
        <v>2350</v>
      </c>
      <c r="F125" s="109">
        <f>H125+J125+L125+N125</f>
        <v>2350</v>
      </c>
      <c r="G125" s="109">
        <v>2350</v>
      </c>
      <c r="H125" s="109">
        <v>2350</v>
      </c>
      <c r="I125" s="75"/>
      <c r="J125" s="75"/>
      <c r="K125" s="75"/>
      <c r="L125" s="75"/>
      <c r="M125" s="37"/>
      <c r="N125" s="56"/>
      <c r="O125" s="626"/>
      <c r="P125" s="39"/>
      <c r="Q125" s="39"/>
      <c r="R125" s="39"/>
      <c r="S125" s="39"/>
      <c r="T125" s="39"/>
      <c r="U125" s="39"/>
    </row>
    <row r="126" spans="1:21" s="31" customFormat="1" ht="24.75">
      <c r="A126" s="174"/>
      <c r="B126" s="107" t="s">
        <v>362</v>
      </c>
      <c r="C126" s="33"/>
      <c r="D126" s="29">
        <v>2022</v>
      </c>
      <c r="E126" s="109">
        <f>G126+I126+K126+M126</f>
        <v>10</v>
      </c>
      <c r="F126" s="109">
        <f>H126+J126+L126+N126</f>
        <v>10</v>
      </c>
      <c r="G126" s="109">
        <v>10</v>
      </c>
      <c r="H126" s="109">
        <v>10</v>
      </c>
      <c r="I126" s="75"/>
      <c r="J126" s="75"/>
      <c r="K126" s="75"/>
      <c r="L126" s="75"/>
      <c r="M126" s="37"/>
      <c r="N126" s="56"/>
      <c r="O126" s="626"/>
      <c r="P126" s="39"/>
      <c r="Q126" s="39"/>
      <c r="R126" s="39"/>
      <c r="S126" s="39"/>
      <c r="T126" s="39"/>
      <c r="U126" s="39"/>
    </row>
    <row r="127" spans="1:21" s="31" customFormat="1" ht="15">
      <c r="A127" s="174"/>
      <c r="B127" s="32" t="s">
        <v>81</v>
      </c>
      <c r="C127" s="33"/>
      <c r="D127" s="29"/>
      <c r="E127" s="110">
        <f>E125+E126</f>
        <v>2360</v>
      </c>
      <c r="F127" s="110">
        <f>F125+F126</f>
        <v>2360</v>
      </c>
      <c r="G127" s="110">
        <f>G125+G126</f>
        <v>2360</v>
      </c>
      <c r="H127" s="110">
        <f>H125+H126</f>
        <v>2360</v>
      </c>
      <c r="I127" s="75"/>
      <c r="J127" s="75"/>
      <c r="K127" s="75"/>
      <c r="L127" s="75"/>
      <c r="M127" s="37"/>
      <c r="N127" s="56"/>
      <c r="O127" s="626"/>
      <c r="P127" s="39"/>
      <c r="Q127" s="39"/>
      <c r="R127" s="39"/>
      <c r="S127" s="39"/>
      <c r="T127" s="39"/>
      <c r="U127" s="39"/>
    </row>
    <row r="128" spans="1:21" s="31" customFormat="1" ht="24.75">
      <c r="A128" s="174">
        <v>4</v>
      </c>
      <c r="B128" s="107" t="s">
        <v>363</v>
      </c>
      <c r="C128" s="33"/>
      <c r="D128" s="29">
        <v>2022</v>
      </c>
      <c r="E128" s="109">
        <f>G128+I128+K128+M128</f>
        <v>2961</v>
      </c>
      <c r="F128" s="109">
        <f>H128+J128+L128+N128</f>
        <v>2961</v>
      </c>
      <c r="G128" s="109">
        <v>2961</v>
      </c>
      <c r="H128" s="109">
        <v>2961</v>
      </c>
      <c r="I128" s="75"/>
      <c r="J128" s="75"/>
      <c r="K128" s="75"/>
      <c r="L128" s="75"/>
      <c r="M128" s="37"/>
      <c r="N128" s="56"/>
      <c r="O128" s="626"/>
      <c r="P128" s="39"/>
      <c r="Q128" s="39"/>
      <c r="R128" s="39"/>
      <c r="S128" s="39"/>
      <c r="T128" s="39"/>
      <c r="U128" s="39"/>
    </row>
    <row r="129" spans="1:21" s="31" customFormat="1" ht="24.75">
      <c r="A129" s="174"/>
      <c r="B129" s="107" t="s">
        <v>364</v>
      </c>
      <c r="C129" s="33"/>
      <c r="D129" s="29">
        <v>2022</v>
      </c>
      <c r="E129" s="109">
        <f>G129+I129+K129+M129</f>
        <v>10</v>
      </c>
      <c r="F129" s="109">
        <f>H129+J129+L129+N129</f>
        <v>10</v>
      </c>
      <c r="G129" s="109">
        <v>10</v>
      </c>
      <c r="H129" s="109">
        <v>10</v>
      </c>
      <c r="I129" s="75"/>
      <c r="J129" s="75"/>
      <c r="K129" s="75"/>
      <c r="L129" s="75"/>
      <c r="M129" s="37"/>
      <c r="N129" s="56"/>
      <c r="O129" s="626"/>
      <c r="P129" s="39"/>
      <c r="Q129" s="39"/>
      <c r="R129" s="39"/>
      <c r="S129" s="39"/>
      <c r="T129" s="39"/>
      <c r="U129" s="39"/>
    </row>
    <row r="130" spans="1:21" s="31" customFormat="1" ht="15">
      <c r="A130" s="174"/>
      <c r="B130" s="32" t="s">
        <v>81</v>
      </c>
      <c r="C130" s="33"/>
      <c r="D130" s="29"/>
      <c r="E130" s="110">
        <f>E128+E129</f>
        <v>2971</v>
      </c>
      <c r="F130" s="110">
        <f>F128+F129</f>
        <v>2971</v>
      </c>
      <c r="G130" s="110">
        <f>G128+G129</f>
        <v>2971</v>
      </c>
      <c r="H130" s="110">
        <f>H128+H129</f>
        <v>2971</v>
      </c>
      <c r="I130" s="75"/>
      <c r="J130" s="75"/>
      <c r="K130" s="75"/>
      <c r="L130" s="75"/>
      <c r="M130" s="37"/>
      <c r="N130" s="56"/>
      <c r="O130" s="626"/>
      <c r="P130" s="39"/>
      <c r="Q130" s="39"/>
      <c r="R130" s="39"/>
      <c r="S130" s="39"/>
      <c r="T130" s="39"/>
      <c r="U130" s="39"/>
    </row>
    <row r="131" spans="1:22" s="22" customFormat="1" ht="24.75" customHeight="1">
      <c r="A131" s="367">
        <v>5</v>
      </c>
      <c r="B131" s="529" t="s">
        <v>1</v>
      </c>
      <c r="C131" s="536"/>
      <c r="D131" s="531">
        <v>2022</v>
      </c>
      <c r="E131" s="532">
        <f>G131</f>
        <v>3004</v>
      </c>
      <c r="F131" s="532">
        <f>H131</f>
        <v>0</v>
      </c>
      <c r="G131" s="532">
        <v>3004</v>
      </c>
      <c r="H131" s="532">
        <v>0</v>
      </c>
      <c r="I131" s="37"/>
      <c r="J131" s="37"/>
      <c r="K131" s="37"/>
      <c r="L131" s="37"/>
      <c r="M131" s="37"/>
      <c r="N131" s="56"/>
      <c r="O131" s="626"/>
      <c r="P131" s="195"/>
      <c r="Q131" s="39"/>
      <c r="R131" s="39"/>
      <c r="S131" s="39"/>
      <c r="T131" s="39"/>
      <c r="U131" s="39"/>
      <c r="V131" s="31"/>
    </row>
    <row r="132" spans="1:22" s="22" customFormat="1" ht="24.75">
      <c r="A132" s="368"/>
      <c r="B132" s="529" t="s">
        <v>2</v>
      </c>
      <c r="C132" s="536"/>
      <c r="D132" s="531">
        <v>2022</v>
      </c>
      <c r="E132" s="532">
        <f>G132</f>
        <v>10</v>
      </c>
      <c r="F132" s="532">
        <f>H132</f>
        <v>0</v>
      </c>
      <c r="G132" s="532">
        <v>10</v>
      </c>
      <c r="H132" s="532">
        <v>0</v>
      </c>
      <c r="I132" s="37"/>
      <c r="J132" s="37"/>
      <c r="K132" s="37"/>
      <c r="L132" s="37"/>
      <c r="M132" s="37"/>
      <c r="N132" s="56"/>
      <c r="O132" s="626"/>
      <c r="P132" s="39"/>
      <c r="Q132" s="39"/>
      <c r="R132" s="39"/>
      <c r="S132" s="39"/>
      <c r="T132" s="39"/>
      <c r="U132" s="39"/>
      <c r="V132" s="31"/>
    </row>
    <row r="133" spans="1:22" s="22" customFormat="1" ht="15">
      <c r="A133" s="369"/>
      <c r="B133" s="533" t="s">
        <v>81</v>
      </c>
      <c r="C133" s="530"/>
      <c r="D133" s="534"/>
      <c r="E133" s="535">
        <f>E131+E132</f>
        <v>3014</v>
      </c>
      <c r="F133" s="535">
        <f>F131+F132</f>
        <v>0</v>
      </c>
      <c r="G133" s="535">
        <f>G131+G132</f>
        <v>3014</v>
      </c>
      <c r="H133" s="535">
        <f>H131+H132</f>
        <v>0</v>
      </c>
      <c r="I133" s="37"/>
      <c r="J133" s="37"/>
      <c r="K133" s="37"/>
      <c r="L133" s="37"/>
      <c r="M133" s="37"/>
      <c r="N133" s="56"/>
      <c r="O133" s="626"/>
      <c r="P133" s="39"/>
      <c r="Q133" s="39"/>
      <c r="R133" s="39"/>
      <c r="S133" s="39"/>
      <c r="T133" s="39"/>
      <c r="U133" s="39"/>
      <c r="V133" s="31"/>
    </row>
    <row r="134" spans="1:22" s="22" customFormat="1" ht="24.75">
      <c r="A134" s="367">
        <v>6</v>
      </c>
      <c r="B134" s="529" t="s">
        <v>3</v>
      </c>
      <c r="C134" s="536"/>
      <c r="D134" s="531">
        <v>2022</v>
      </c>
      <c r="E134" s="532">
        <f>G134</f>
        <v>1609.3</v>
      </c>
      <c r="F134" s="532">
        <f>H134</f>
        <v>0</v>
      </c>
      <c r="G134" s="532">
        <v>1609.3</v>
      </c>
      <c r="H134" s="532">
        <v>0</v>
      </c>
      <c r="I134" s="37"/>
      <c r="J134" s="37"/>
      <c r="K134" s="37"/>
      <c r="L134" s="37"/>
      <c r="M134" s="37"/>
      <c r="N134" s="56"/>
      <c r="O134" s="626"/>
      <c r="P134" s="39"/>
      <c r="Q134" s="39"/>
      <c r="R134" s="39"/>
      <c r="S134" s="39"/>
      <c r="T134" s="39"/>
      <c r="U134" s="39"/>
      <c r="V134" s="31"/>
    </row>
    <row r="135" spans="1:22" s="22" customFormat="1" ht="24.75">
      <c r="A135" s="368"/>
      <c r="B135" s="529" t="s">
        <v>4</v>
      </c>
      <c r="C135" s="536"/>
      <c r="D135" s="531">
        <v>2022</v>
      </c>
      <c r="E135" s="532">
        <f>G135</f>
        <v>10</v>
      </c>
      <c r="F135" s="532">
        <f>H135</f>
        <v>0</v>
      </c>
      <c r="G135" s="532">
        <v>10</v>
      </c>
      <c r="H135" s="532">
        <v>0</v>
      </c>
      <c r="I135" s="37"/>
      <c r="J135" s="37"/>
      <c r="K135" s="37"/>
      <c r="L135" s="37"/>
      <c r="M135" s="37"/>
      <c r="N135" s="56"/>
      <c r="O135" s="626"/>
      <c r="P135" s="39"/>
      <c r="Q135" s="39"/>
      <c r="R135" s="39"/>
      <c r="S135" s="39"/>
      <c r="T135" s="39"/>
      <c r="U135" s="39"/>
      <c r="V135" s="31"/>
    </row>
    <row r="136" spans="1:22" s="22" customFormat="1" ht="15">
      <c r="A136" s="369"/>
      <c r="B136" s="533" t="s">
        <v>81</v>
      </c>
      <c r="C136" s="530"/>
      <c r="D136" s="534"/>
      <c r="E136" s="535">
        <f>E134+E135</f>
        <v>1619.3</v>
      </c>
      <c r="F136" s="535">
        <f>F134+F135</f>
        <v>0</v>
      </c>
      <c r="G136" s="535">
        <f>G134+G135</f>
        <v>1619.3</v>
      </c>
      <c r="H136" s="535">
        <f>H134+H135</f>
        <v>0</v>
      </c>
      <c r="I136" s="37"/>
      <c r="J136" s="37"/>
      <c r="K136" s="37"/>
      <c r="L136" s="37"/>
      <c r="M136" s="37"/>
      <c r="N136" s="56"/>
      <c r="O136" s="626"/>
      <c r="P136" s="39"/>
      <c r="Q136" s="39"/>
      <c r="R136" s="39"/>
      <c r="S136" s="39"/>
      <c r="T136" s="39"/>
      <c r="U136" s="39"/>
      <c r="V136" s="31"/>
    </row>
    <row r="137" spans="1:22" s="22" customFormat="1" ht="24.75">
      <c r="A137" s="367">
        <v>7</v>
      </c>
      <c r="B137" s="599" t="s">
        <v>5</v>
      </c>
      <c r="C137" s="536"/>
      <c r="D137" s="531">
        <v>2022</v>
      </c>
      <c r="E137" s="532">
        <f>G137</f>
        <v>1609.3</v>
      </c>
      <c r="F137" s="532">
        <f>H137</f>
        <v>0</v>
      </c>
      <c r="G137" s="532">
        <v>1609.3</v>
      </c>
      <c r="H137" s="532">
        <v>0</v>
      </c>
      <c r="I137" s="37"/>
      <c r="J137" s="37"/>
      <c r="K137" s="37"/>
      <c r="L137" s="37"/>
      <c r="M137" s="37"/>
      <c r="N137" s="56"/>
      <c r="O137" s="626"/>
      <c r="P137" s="39"/>
      <c r="Q137" s="39"/>
      <c r="R137" s="39"/>
      <c r="S137" s="39"/>
      <c r="T137" s="39"/>
      <c r="U137" s="39"/>
      <c r="V137" s="31"/>
    </row>
    <row r="138" spans="1:22" s="22" customFormat="1" ht="24.75">
      <c r="A138" s="368"/>
      <c r="B138" s="529" t="s">
        <v>6</v>
      </c>
      <c r="C138" s="536"/>
      <c r="D138" s="531">
        <v>2022</v>
      </c>
      <c r="E138" s="532">
        <f>G138</f>
        <v>10</v>
      </c>
      <c r="F138" s="532">
        <f>H138</f>
        <v>0</v>
      </c>
      <c r="G138" s="532">
        <v>10</v>
      </c>
      <c r="H138" s="532">
        <v>0</v>
      </c>
      <c r="I138" s="37"/>
      <c r="J138" s="37"/>
      <c r="K138" s="37"/>
      <c r="L138" s="37"/>
      <c r="M138" s="37"/>
      <c r="N138" s="56"/>
      <c r="O138" s="626"/>
      <c r="P138" s="39"/>
      <c r="Q138" s="39"/>
      <c r="R138" s="39"/>
      <c r="S138" s="39"/>
      <c r="T138" s="39"/>
      <c r="U138" s="39"/>
      <c r="V138" s="31"/>
    </row>
    <row r="139" spans="1:22" s="22" customFormat="1" ht="15">
      <c r="A139" s="369"/>
      <c r="B139" s="533" t="s">
        <v>81</v>
      </c>
      <c r="C139" s="530"/>
      <c r="D139" s="534"/>
      <c r="E139" s="535">
        <f>E137+E138</f>
        <v>1619.3</v>
      </c>
      <c r="F139" s="535">
        <f>F137+F138</f>
        <v>0</v>
      </c>
      <c r="G139" s="535">
        <f>G137+G138</f>
        <v>1619.3</v>
      </c>
      <c r="H139" s="535">
        <f>H137+H138</f>
        <v>0</v>
      </c>
      <c r="I139" s="37"/>
      <c r="J139" s="37"/>
      <c r="K139" s="37"/>
      <c r="L139" s="37"/>
      <c r="M139" s="37"/>
      <c r="N139" s="56"/>
      <c r="O139" s="626"/>
      <c r="P139" s="39"/>
      <c r="Q139" s="39"/>
      <c r="R139" s="39"/>
      <c r="S139" s="39"/>
      <c r="T139" s="39"/>
      <c r="U139" s="39"/>
      <c r="V139" s="31"/>
    </row>
    <row r="140" spans="1:22" s="22" customFormat="1" ht="24.75">
      <c r="A140" s="367">
        <v>8</v>
      </c>
      <c r="B140" s="529" t="s">
        <v>333</v>
      </c>
      <c r="C140" s="536"/>
      <c r="D140" s="531">
        <v>2022</v>
      </c>
      <c r="E140" s="532">
        <f>G140</f>
        <v>3754.9</v>
      </c>
      <c r="F140" s="532">
        <f>H140</f>
        <v>0</v>
      </c>
      <c r="G140" s="532">
        <v>3754.9</v>
      </c>
      <c r="H140" s="532">
        <v>0</v>
      </c>
      <c r="I140" s="197"/>
      <c r="J140" s="197"/>
      <c r="K140" s="197"/>
      <c r="L140" s="197"/>
      <c r="M140" s="197"/>
      <c r="N140" s="56"/>
      <c r="O140" s="626"/>
      <c r="P140" s="39"/>
      <c r="Q140" s="39"/>
      <c r="R140" s="39"/>
      <c r="S140" s="39"/>
      <c r="T140" s="39"/>
      <c r="U140" s="39"/>
      <c r="V140" s="31"/>
    </row>
    <row r="141" spans="1:22" s="22" customFormat="1" ht="24.75">
      <c r="A141" s="368"/>
      <c r="B141" s="529" t="s">
        <v>334</v>
      </c>
      <c r="C141" s="536"/>
      <c r="D141" s="531">
        <v>2022</v>
      </c>
      <c r="E141" s="532">
        <f>G141</f>
        <v>10</v>
      </c>
      <c r="F141" s="532">
        <f>H141</f>
        <v>0</v>
      </c>
      <c r="G141" s="532">
        <v>10</v>
      </c>
      <c r="H141" s="532">
        <v>0</v>
      </c>
      <c r="I141" s="197"/>
      <c r="J141" s="197"/>
      <c r="K141" s="197"/>
      <c r="L141" s="197"/>
      <c r="M141" s="197"/>
      <c r="N141" s="56"/>
      <c r="O141" s="626"/>
      <c r="P141" s="39"/>
      <c r="Q141" s="39"/>
      <c r="R141" s="39"/>
      <c r="S141" s="39"/>
      <c r="T141" s="39"/>
      <c r="U141" s="39"/>
      <c r="V141" s="31"/>
    </row>
    <row r="142" spans="1:22" s="22" customFormat="1" ht="15">
      <c r="A142" s="369"/>
      <c r="B142" s="533" t="s">
        <v>81</v>
      </c>
      <c r="C142" s="530"/>
      <c r="D142" s="534"/>
      <c r="E142" s="535">
        <f>E140+E141</f>
        <v>3764.9</v>
      </c>
      <c r="F142" s="535">
        <f>F140+F141</f>
        <v>0</v>
      </c>
      <c r="G142" s="535">
        <f>G140+G141</f>
        <v>3764.9</v>
      </c>
      <c r="H142" s="535">
        <f>H140+H141</f>
        <v>0</v>
      </c>
      <c r="I142" s="37"/>
      <c r="J142" s="37"/>
      <c r="K142" s="37"/>
      <c r="L142" s="37"/>
      <c r="M142" s="37"/>
      <c r="N142" s="56"/>
      <c r="O142" s="626"/>
      <c r="P142" s="39"/>
      <c r="Q142" s="39"/>
      <c r="R142" s="39"/>
      <c r="S142" s="39"/>
      <c r="T142" s="39"/>
      <c r="U142" s="39"/>
      <c r="V142" s="31"/>
    </row>
    <row r="143" spans="1:22" s="22" customFormat="1" ht="24.75">
      <c r="A143" s="367">
        <v>9</v>
      </c>
      <c r="B143" s="529" t="s">
        <v>287</v>
      </c>
      <c r="C143" s="536"/>
      <c r="D143" s="531">
        <v>2022</v>
      </c>
      <c r="E143" s="532">
        <f>G143</f>
        <v>2413.9</v>
      </c>
      <c r="F143" s="532">
        <f>H143</f>
        <v>0</v>
      </c>
      <c r="G143" s="532">
        <v>2413.9</v>
      </c>
      <c r="H143" s="532">
        <v>0</v>
      </c>
      <c r="I143" s="37"/>
      <c r="J143" s="37"/>
      <c r="K143" s="37"/>
      <c r="L143" s="37"/>
      <c r="M143" s="37"/>
      <c r="N143" s="56"/>
      <c r="O143" s="626"/>
      <c r="P143" s="39"/>
      <c r="Q143" s="39"/>
      <c r="R143" s="39"/>
      <c r="S143" s="39"/>
      <c r="T143" s="39"/>
      <c r="U143" s="39"/>
      <c r="V143" s="31"/>
    </row>
    <row r="144" spans="1:22" s="22" customFormat="1" ht="24.75">
      <c r="A144" s="368"/>
      <c r="B144" s="529" t="s">
        <v>288</v>
      </c>
      <c r="C144" s="536"/>
      <c r="D144" s="531">
        <v>2022</v>
      </c>
      <c r="E144" s="532">
        <f>G144</f>
        <v>10</v>
      </c>
      <c r="F144" s="532">
        <f>H144</f>
        <v>0</v>
      </c>
      <c r="G144" s="532">
        <v>10</v>
      </c>
      <c r="H144" s="532">
        <v>0</v>
      </c>
      <c r="I144" s="37"/>
      <c r="J144" s="37"/>
      <c r="K144" s="37"/>
      <c r="L144" s="37"/>
      <c r="M144" s="37"/>
      <c r="N144" s="56"/>
      <c r="O144" s="626"/>
      <c r="P144" s="39"/>
      <c r="Q144" s="39"/>
      <c r="R144" s="39"/>
      <c r="S144" s="39"/>
      <c r="T144" s="39"/>
      <c r="U144" s="39"/>
      <c r="V144" s="31"/>
    </row>
    <row r="145" spans="1:22" s="22" customFormat="1" ht="15">
      <c r="A145" s="369"/>
      <c r="B145" s="533" t="s">
        <v>81</v>
      </c>
      <c r="C145" s="530"/>
      <c r="D145" s="534"/>
      <c r="E145" s="535">
        <f>E143+E144</f>
        <v>2423.9</v>
      </c>
      <c r="F145" s="535">
        <f>F143+F144</f>
        <v>0</v>
      </c>
      <c r="G145" s="535">
        <f>G143+G144</f>
        <v>2423.9</v>
      </c>
      <c r="H145" s="535">
        <f>H143+H144</f>
        <v>0</v>
      </c>
      <c r="I145" s="37"/>
      <c r="J145" s="37"/>
      <c r="K145" s="37"/>
      <c r="L145" s="37"/>
      <c r="M145" s="37"/>
      <c r="N145" s="56"/>
      <c r="O145" s="626"/>
      <c r="P145" s="39"/>
      <c r="Q145" s="39"/>
      <c r="R145" s="39"/>
      <c r="S145" s="39"/>
      <c r="T145" s="39"/>
      <c r="U145" s="39"/>
      <c r="V145" s="31"/>
    </row>
    <row r="146" spans="1:22" s="22" customFormat="1" ht="24.75">
      <c r="A146" s="367">
        <v>10</v>
      </c>
      <c r="B146" s="529" t="s">
        <v>331</v>
      </c>
      <c r="C146" s="536"/>
      <c r="D146" s="531">
        <v>2022</v>
      </c>
      <c r="E146" s="532">
        <f>G146</f>
        <v>3111.3</v>
      </c>
      <c r="F146" s="532">
        <f>H146</f>
        <v>0</v>
      </c>
      <c r="G146" s="532">
        <v>3111.3</v>
      </c>
      <c r="H146" s="532">
        <v>0</v>
      </c>
      <c r="I146" s="197"/>
      <c r="J146" s="197"/>
      <c r="K146" s="197"/>
      <c r="L146" s="197"/>
      <c r="M146" s="197"/>
      <c r="N146" s="202"/>
      <c r="O146" s="626"/>
      <c r="P146" s="39"/>
      <c r="Q146" s="39"/>
      <c r="R146" s="39"/>
      <c r="S146" s="39"/>
      <c r="T146" s="39"/>
      <c r="U146" s="39"/>
      <c r="V146" s="31"/>
    </row>
    <row r="147" spans="1:22" s="22" customFormat="1" ht="24.75">
      <c r="A147" s="368"/>
      <c r="B147" s="529" t="s">
        <v>332</v>
      </c>
      <c r="C147" s="536"/>
      <c r="D147" s="531">
        <v>2022</v>
      </c>
      <c r="E147" s="532">
        <f>G147</f>
        <v>10</v>
      </c>
      <c r="F147" s="532">
        <f>H147</f>
        <v>0</v>
      </c>
      <c r="G147" s="532">
        <v>10</v>
      </c>
      <c r="H147" s="532">
        <v>0</v>
      </c>
      <c r="I147" s="197"/>
      <c r="J147" s="197"/>
      <c r="K147" s="197"/>
      <c r="L147" s="197"/>
      <c r="M147" s="197"/>
      <c r="N147" s="202"/>
      <c r="O147" s="626"/>
      <c r="P147" s="39"/>
      <c r="Q147" s="39"/>
      <c r="R147" s="39"/>
      <c r="S147" s="39"/>
      <c r="T147" s="39"/>
      <c r="U147" s="39"/>
      <c r="V147" s="31"/>
    </row>
    <row r="148" spans="1:22" s="22" customFormat="1" ht="15">
      <c r="A148" s="369"/>
      <c r="B148" s="533" t="s">
        <v>81</v>
      </c>
      <c r="C148" s="530"/>
      <c r="D148" s="534"/>
      <c r="E148" s="535">
        <f>E146+E147</f>
        <v>3121.3</v>
      </c>
      <c r="F148" s="535">
        <f>F146+F147</f>
        <v>0</v>
      </c>
      <c r="G148" s="535">
        <f>G146+G147</f>
        <v>3121.3</v>
      </c>
      <c r="H148" s="535">
        <f>H146+H147</f>
        <v>0</v>
      </c>
      <c r="I148" s="37"/>
      <c r="J148" s="37"/>
      <c r="K148" s="37"/>
      <c r="L148" s="37"/>
      <c r="M148" s="37"/>
      <c r="N148" s="56"/>
      <c r="O148" s="626"/>
      <c r="P148" s="39"/>
      <c r="Q148" s="39"/>
      <c r="R148" s="39"/>
      <c r="S148" s="39"/>
      <c r="T148" s="39"/>
      <c r="U148" s="39"/>
      <c r="V148" s="31"/>
    </row>
    <row r="149" spans="1:21" s="31" customFormat="1" ht="24.75">
      <c r="A149" s="367">
        <v>11</v>
      </c>
      <c r="B149" s="529" t="s">
        <v>289</v>
      </c>
      <c r="C149" s="530"/>
      <c r="D149" s="531">
        <v>2022</v>
      </c>
      <c r="E149" s="532">
        <f>G149+I149+K149+M149</f>
        <v>1064.5</v>
      </c>
      <c r="F149" s="532">
        <f>H149+J149+L149+N149</f>
        <v>0</v>
      </c>
      <c r="G149" s="532">
        <v>1064.5</v>
      </c>
      <c r="H149" s="532">
        <v>0</v>
      </c>
      <c r="I149" s="37"/>
      <c r="J149" s="37"/>
      <c r="K149" s="37"/>
      <c r="L149" s="37"/>
      <c r="M149" s="37"/>
      <c r="N149" s="56"/>
      <c r="O149" s="626"/>
      <c r="P149" s="39"/>
      <c r="Q149" s="39"/>
      <c r="R149" s="39"/>
      <c r="S149" s="39"/>
      <c r="T149" s="39"/>
      <c r="U149" s="39"/>
    </row>
    <row r="150" spans="1:21" s="31" customFormat="1" ht="24.75">
      <c r="A150" s="368"/>
      <c r="B150" s="529" t="s">
        <v>290</v>
      </c>
      <c r="C150" s="530"/>
      <c r="D150" s="531">
        <v>2022</v>
      </c>
      <c r="E150" s="532">
        <f>G150+I150+K150+M150</f>
        <v>10</v>
      </c>
      <c r="F150" s="532">
        <f>H150+J150+L150+N150</f>
        <v>0</v>
      </c>
      <c r="G150" s="532">
        <v>10</v>
      </c>
      <c r="H150" s="532">
        <v>0</v>
      </c>
      <c r="I150" s="37"/>
      <c r="J150" s="37"/>
      <c r="K150" s="37"/>
      <c r="L150" s="37"/>
      <c r="M150" s="37"/>
      <c r="N150" s="56"/>
      <c r="O150" s="626"/>
      <c r="P150" s="39"/>
      <c r="Q150" s="39"/>
      <c r="R150" s="39"/>
      <c r="S150" s="39"/>
      <c r="T150" s="39"/>
      <c r="U150" s="39"/>
    </row>
    <row r="151" spans="1:21" s="31" customFormat="1" ht="15">
      <c r="A151" s="369"/>
      <c r="B151" s="533" t="s">
        <v>81</v>
      </c>
      <c r="C151" s="530"/>
      <c r="D151" s="534"/>
      <c r="E151" s="535">
        <f>E149+E150</f>
        <v>1074.5</v>
      </c>
      <c r="F151" s="535">
        <f>F149+F150</f>
        <v>0</v>
      </c>
      <c r="G151" s="535">
        <f>G149+G150</f>
        <v>1074.5</v>
      </c>
      <c r="H151" s="535">
        <f>H149+H150</f>
        <v>0</v>
      </c>
      <c r="I151" s="37"/>
      <c r="J151" s="37"/>
      <c r="K151" s="37"/>
      <c r="L151" s="37"/>
      <c r="M151" s="37"/>
      <c r="N151" s="56"/>
      <c r="O151" s="626"/>
      <c r="P151" s="193"/>
      <c r="Q151" s="193"/>
      <c r="R151" s="39"/>
      <c r="S151" s="39"/>
      <c r="T151" s="39"/>
      <c r="U151" s="39"/>
    </row>
    <row r="152" spans="1:21" s="31" customFormat="1" ht="15">
      <c r="A152" s="537"/>
      <c r="B152" s="538" t="s">
        <v>122</v>
      </c>
      <c r="C152" s="530"/>
      <c r="D152" s="534">
        <v>2022</v>
      </c>
      <c r="E152" s="535">
        <f>SUM(E121+E124+E127+E130+E133+E136+E139+E142+E145+E148+E151)</f>
        <v>25513.2</v>
      </c>
      <c r="F152" s="535">
        <f>SUM(F121+F124+F127+F130+F133+F136+F139+F142+F145+F148+F151)</f>
        <v>8876</v>
      </c>
      <c r="G152" s="535">
        <f>SUM(G121+G124+G127+G130+G133+G136+G139+G142+G145+G148+G151)</f>
        <v>25513.2</v>
      </c>
      <c r="H152" s="535">
        <f>SUM(H121+H124+H127+H130+H133+H136+H139+H142+H145+H148+H151)</f>
        <v>8876</v>
      </c>
      <c r="I152" s="535"/>
      <c r="J152" s="535"/>
      <c r="K152" s="535"/>
      <c r="L152" s="535"/>
      <c r="M152" s="539"/>
      <c r="N152" s="540"/>
      <c r="O152" s="626"/>
      <c r="P152" s="39"/>
      <c r="Q152" s="39"/>
      <c r="R152" s="39"/>
      <c r="S152" s="39"/>
      <c r="T152" s="39"/>
      <c r="U152" s="39"/>
    </row>
    <row r="153" spans="1:22" s="22" customFormat="1" ht="24.75">
      <c r="A153" s="375">
        <v>1</v>
      </c>
      <c r="B153" s="529" t="s">
        <v>336</v>
      </c>
      <c r="C153" s="536"/>
      <c r="D153" s="531">
        <v>2023</v>
      </c>
      <c r="E153" s="532">
        <f>G153</f>
        <v>522.9</v>
      </c>
      <c r="F153" s="532">
        <f>H153</f>
        <v>0</v>
      </c>
      <c r="G153" s="532">
        <v>522.9</v>
      </c>
      <c r="H153" s="532">
        <v>0</v>
      </c>
      <c r="I153" s="37"/>
      <c r="J153" s="37"/>
      <c r="K153" s="37"/>
      <c r="L153" s="37"/>
      <c r="M153" s="37"/>
      <c r="N153" s="56"/>
      <c r="O153" s="626"/>
      <c r="P153" s="39"/>
      <c r="Q153" s="39"/>
      <c r="R153" s="39"/>
      <c r="S153" s="39"/>
      <c r="T153" s="39"/>
      <c r="U153" s="39"/>
      <c r="V153" s="31"/>
    </row>
    <row r="154" spans="1:22" s="22" customFormat="1" ht="24.75">
      <c r="A154" s="376"/>
      <c r="B154" s="529" t="s">
        <v>337</v>
      </c>
      <c r="C154" s="536"/>
      <c r="D154" s="531">
        <v>2023</v>
      </c>
      <c r="E154" s="532">
        <f>G154</f>
        <v>10</v>
      </c>
      <c r="F154" s="532">
        <f>H154</f>
        <v>0</v>
      </c>
      <c r="G154" s="532">
        <v>10</v>
      </c>
      <c r="H154" s="532">
        <v>0</v>
      </c>
      <c r="I154" s="37"/>
      <c r="J154" s="37"/>
      <c r="K154" s="37"/>
      <c r="L154" s="37"/>
      <c r="M154" s="37"/>
      <c r="N154" s="56"/>
      <c r="O154" s="626"/>
      <c r="P154" s="39"/>
      <c r="Q154" s="39"/>
      <c r="R154" s="39"/>
      <c r="S154" s="39"/>
      <c r="T154" s="39"/>
      <c r="U154" s="39"/>
      <c r="V154" s="31"/>
    </row>
    <row r="155" spans="1:22" s="22" customFormat="1" ht="15">
      <c r="A155" s="377"/>
      <c r="B155" s="533" t="s">
        <v>81</v>
      </c>
      <c r="C155" s="530"/>
      <c r="D155" s="534"/>
      <c r="E155" s="535">
        <f>E153+E154</f>
        <v>532.9</v>
      </c>
      <c r="F155" s="535">
        <f>F153+F154</f>
        <v>0</v>
      </c>
      <c r="G155" s="535">
        <f>G153+G154</f>
        <v>532.9</v>
      </c>
      <c r="H155" s="535">
        <f>H153+H154</f>
        <v>0</v>
      </c>
      <c r="I155" s="37"/>
      <c r="J155" s="37"/>
      <c r="K155" s="37"/>
      <c r="L155" s="37"/>
      <c r="M155" s="37"/>
      <c r="N155" s="56"/>
      <c r="O155" s="626"/>
      <c r="P155" s="39"/>
      <c r="Q155" s="39"/>
      <c r="R155" s="39"/>
      <c r="S155" s="39"/>
      <c r="T155" s="39"/>
      <c r="U155" s="39"/>
      <c r="V155" s="31"/>
    </row>
    <row r="156" spans="1:21" s="31" customFormat="1" ht="24.75">
      <c r="A156" s="375">
        <v>2</v>
      </c>
      <c r="B156" s="529" t="s">
        <v>346</v>
      </c>
      <c r="C156" s="530"/>
      <c r="D156" s="531">
        <v>2023</v>
      </c>
      <c r="E156" s="532">
        <f>G156+I156+K156+M156</f>
        <v>3834.7</v>
      </c>
      <c r="F156" s="532">
        <f>H156+J156+L156+N156</f>
        <v>0</v>
      </c>
      <c r="G156" s="532">
        <v>3834.7</v>
      </c>
      <c r="H156" s="532">
        <v>0</v>
      </c>
      <c r="I156" s="37"/>
      <c r="J156" s="37"/>
      <c r="K156" s="37"/>
      <c r="L156" s="37"/>
      <c r="M156" s="37"/>
      <c r="N156" s="56"/>
      <c r="O156" s="626"/>
      <c r="P156" s="39"/>
      <c r="Q156" s="39"/>
      <c r="R156" s="39"/>
      <c r="S156" s="39"/>
      <c r="T156" s="39"/>
      <c r="U156" s="39"/>
    </row>
    <row r="157" spans="1:21" s="31" customFormat="1" ht="24.75">
      <c r="A157" s="376"/>
      <c r="B157" s="529" t="s">
        <v>347</v>
      </c>
      <c r="C157" s="530"/>
      <c r="D157" s="531">
        <v>2023</v>
      </c>
      <c r="E157" s="532">
        <f>G157+I157+K157+M157</f>
        <v>10</v>
      </c>
      <c r="F157" s="532">
        <f>H157+J157+L157+N157</f>
        <v>0</v>
      </c>
      <c r="G157" s="532">
        <v>10</v>
      </c>
      <c r="H157" s="532">
        <v>0</v>
      </c>
      <c r="I157" s="37"/>
      <c r="J157" s="37"/>
      <c r="K157" s="37"/>
      <c r="L157" s="37"/>
      <c r="M157" s="37"/>
      <c r="N157" s="56"/>
      <c r="O157" s="626"/>
      <c r="P157" s="39"/>
      <c r="Q157" s="39"/>
      <c r="R157" s="39"/>
      <c r="S157" s="39"/>
      <c r="T157" s="39"/>
      <c r="U157" s="39"/>
    </row>
    <row r="158" spans="1:21" s="31" customFormat="1" ht="15">
      <c r="A158" s="377"/>
      <c r="B158" s="533" t="s">
        <v>81</v>
      </c>
      <c r="C158" s="530"/>
      <c r="D158" s="534"/>
      <c r="E158" s="535">
        <f>E156+E157</f>
        <v>3844.7</v>
      </c>
      <c r="F158" s="535">
        <f>F156+F157</f>
        <v>0</v>
      </c>
      <c r="G158" s="535">
        <f>G156+G157</f>
        <v>3844.7</v>
      </c>
      <c r="H158" s="535">
        <f>H156+H157</f>
        <v>0</v>
      </c>
      <c r="I158" s="37"/>
      <c r="J158" s="37"/>
      <c r="K158" s="37"/>
      <c r="L158" s="37"/>
      <c r="M158" s="37"/>
      <c r="N158" s="56"/>
      <c r="O158" s="626"/>
      <c r="P158" s="39"/>
      <c r="Q158" s="39"/>
      <c r="R158" s="39"/>
      <c r="S158" s="39"/>
      <c r="T158" s="39"/>
      <c r="U158" s="39"/>
    </row>
    <row r="159" spans="1:21" s="31" customFormat="1" ht="24.75">
      <c r="A159" s="375">
        <v>3</v>
      </c>
      <c r="B159" s="529" t="s">
        <v>361</v>
      </c>
      <c r="C159" s="530"/>
      <c r="D159" s="531">
        <v>2023</v>
      </c>
      <c r="E159" s="532">
        <f>G159+I159+K159+M159</f>
        <v>2905.1</v>
      </c>
      <c r="F159" s="532">
        <f>H159+J159+L159+N159</f>
        <v>0</v>
      </c>
      <c r="G159" s="532">
        <v>2905.1</v>
      </c>
      <c r="H159" s="532">
        <v>0</v>
      </c>
      <c r="I159" s="37"/>
      <c r="J159" s="37"/>
      <c r="K159" s="37"/>
      <c r="L159" s="37"/>
      <c r="M159" s="37"/>
      <c r="N159" s="56"/>
      <c r="O159" s="626"/>
      <c r="P159" s="39"/>
      <c r="Q159" s="39"/>
      <c r="R159" s="39"/>
      <c r="S159" s="39"/>
      <c r="T159" s="39"/>
      <c r="U159" s="39"/>
    </row>
    <row r="160" spans="1:21" s="31" customFormat="1" ht="24.75">
      <c r="A160" s="376"/>
      <c r="B160" s="529" t="s">
        <v>362</v>
      </c>
      <c r="C160" s="530"/>
      <c r="D160" s="531">
        <v>2023</v>
      </c>
      <c r="E160" s="532">
        <f>G160+I160+K160+M160</f>
        <v>10</v>
      </c>
      <c r="F160" s="532">
        <f>H160+J160+L160+N160</f>
        <v>0</v>
      </c>
      <c r="G160" s="532">
        <v>10</v>
      </c>
      <c r="H160" s="532">
        <v>0</v>
      </c>
      <c r="I160" s="37"/>
      <c r="J160" s="37"/>
      <c r="K160" s="37"/>
      <c r="L160" s="37"/>
      <c r="M160" s="37"/>
      <c r="N160" s="56"/>
      <c r="O160" s="626"/>
      <c r="P160" s="39"/>
      <c r="Q160" s="39"/>
      <c r="R160" s="39"/>
      <c r="S160" s="39"/>
      <c r="T160" s="39"/>
      <c r="U160" s="39"/>
    </row>
    <row r="161" spans="1:21" s="31" customFormat="1" ht="15">
      <c r="A161" s="377"/>
      <c r="B161" s="533" t="s">
        <v>81</v>
      </c>
      <c r="C161" s="530"/>
      <c r="D161" s="534"/>
      <c r="E161" s="535">
        <f>E159+E160</f>
        <v>2915.1</v>
      </c>
      <c r="F161" s="535">
        <f>F159+F160</f>
        <v>0</v>
      </c>
      <c r="G161" s="535">
        <f>G159+G160</f>
        <v>2915.1</v>
      </c>
      <c r="H161" s="535">
        <f>H159+H160</f>
        <v>0</v>
      </c>
      <c r="I161" s="37"/>
      <c r="J161" s="37"/>
      <c r="K161" s="37"/>
      <c r="L161" s="37"/>
      <c r="M161" s="37"/>
      <c r="N161" s="56"/>
      <c r="O161" s="626"/>
      <c r="P161" s="39"/>
      <c r="Q161" s="39"/>
      <c r="R161" s="39"/>
      <c r="S161" s="39"/>
      <c r="T161" s="39"/>
      <c r="U161" s="39"/>
    </row>
    <row r="162" spans="1:21" s="31" customFormat="1" ht="24.75">
      <c r="A162" s="375">
        <v>4</v>
      </c>
      <c r="B162" s="529" t="s">
        <v>363</v>
      </c>
      <c r="C162" s="530"/>
      <c r="D162" s="531">
        <v>2023</v>
      </c>
      <c r="E162" s="532">
        <f>G162+I162+K162+M162</f>
        <v>3660.4</v>
      </c>
      <c r="F162" s="532">
        <f>H162+J162+L162+N162</f>
        <v>0</v>
      </c>
      <c r="G162" s="532">
        <v>3660.4</v>
      </c>
      <c r="H162" s="532">
        <v>0</v>
      </c>
      <c r="I162" s="37"/>
      <c r="J162" s="37"/>
      <c r="K162" s="37"/>
      <c r="L162" s="37"/>
      <c r="M162" s="37"/>
      <c r="N162" s="56"/>
      <c r="O162" s="626"/>
      <c r="P162" s="39"/>
      <c r="Q162" s="39"/>
      <c r="R162" s="39"/>
      <c r="S162" s="39"/>
      <c r="T162" s="39"/>
      <c r="U162" s="39"/>
    </row>
    <row r="163" spans="1:21" s="31" customFormat="1" ht="24.75">
      <c r="A163" s="376"/>
      <c r="B163" s="529" t="s">
        <v>364</v>
      </c>
      <c r="C163" s="530"/>
      <c r="D163" s="531">
        <v>2023</v>
      </c>
      <c r="E163" s="532">
        <f>G163+I163+K163+M163</f>
        <v>10</v>
      </c>
      <c r="F163" s="532">
        <f>H163+J163+L163+N163</f>
        <v>0</v>
      </c>
      <c r="G163" s="532">
        <v>10</v>
      </c>
      <c r="H163" s="532">
        <v>0</v>
      </c>
      <c r="I163" s="37"/>
      <c r="J163" s="37"/>
      <c r="K163" s="37"/>
      <c r="L163" s="37"/>
      <c r="M163" s="37"/>
      <c r="N163" s="56"/>
      <c r="O163" s="626"/>
      <c r="P163" s="39"/>
      <c r="Q163" s="39"/>
      <c r="R163" s="39"/>
      <c r="S163" s="39"/>
      <c r="T163" s="39"/>
      <c r="U163" s="39"/>
    </row>
    <row r="164" spans="1:21" s="31" customFormat="1" ht="15">
      <c r="A164" s="377"/>
      <c r="B164" s="533" t="s">
        <v>81</v>
      </c>
      <c r="C164" s="530"/>
      <c r="D164" s="534"/>
      <c r="E164" s="535">
        <f>E162+E163</f>
        <v>3670.4</v>
      </c>
      <c r="F164" s="535">
        <f>F162+F163</f>
        <v>0</v>
      </c>
      <c r="G164" s="535">
        <f>G162+G163</f>
        <v>3670.4</v>
      </c>
      <c r="H164" s="535">
        <f>H162+H163</f>
        <v>0</v>
      </c>
      <c r="I164" s="37"/>
      <c r="J164" s="37"/>
      <c r="K164" s="37"/>
      <c r="L164" s="37"/>
      <c r="M164" s="37"/>
      <c r="N164" s="56"/>
      <c r="O164" s="626"/>
      <c r="P164" s="39"/>
      <c r="Q164" s="39"/>
      <c r="R164" s="39"/>
      <c r="S164" s="39"/>
      <c r="T164" s="39"/>
      <c r="U164" s="39"/>
    </row>
    <row r="165" spans="1:21" s="31" customFormat="1" ht="24">
      <c r="A165" s="375">
        <v>5</v>
      </c>
      <c r="B165" s="541" t="s">
        <v>7</v>
      </c>
      <c r="C165" s="530"/>
      <c r="D165" s="531">
        <v>2023</v>
      </c>
      <c r="E165" s="532">
        <f>G165+I165+K165+M165</f>
        <v>672</v>
      </c>
      <c r="F165" s="532">
        <f>H165+J165+L165+N165</f>
        <v>0</v>
      </c>
      <c r="G165" s="532">
        <v>672</v>
      </c>
      <c r="H165" s="532">
        <v>0</v>
      </c>
      <c r="I165" s="37"/>
      <c r="J165" s="37"/>
      <c r="K165" s="37"/>
      <c r="L165" s="37"/>
      <c r="M165" s="37"/>
      <c r="N165" s="56"/>
      <c r="O165" s="626"/>
      <c r="P165" s="39"/>
      <c r="Q165" s="39"/>
      <c r="R165" s="39"/>
      <c r="S165" s="39"/>
      <c r="T165" s="39"/>
      <c r="U165" s="39"/>
    </row>
    <row r="166" spans="1:21" s="31" customFormat="1" ht="24">
      <c r="A166" s="376"/>
      <c r="B166" s="541" t="s">
        <v>8</v>
      </c>
      <c r="C166" s="530"/>
      <c r="D166" s="531">
        <v>2023</v>
      </c>
      <c r="E166" s="532">
        <f>G166+I166+K166+M166</f>
        <v>10</v>
      </c>
      <c r="F166" s="532">
        <f>H166+J166+L166+N166</f>
        <v>0</v>
      </c>
      <c r="G166" s="532">
        <v>10</v>
      </c>
      <c r="H166" s="532">
        <v>0</v>
      </c>
      <c r="I166" s="37"/>
      <c r="J166" s="37"/>
      <c r="K166" s="37"/>
      <c r="L166" s="37"/>
      <c r="M166" s="37"/>
      <c r="N166" s="56"/>
      <c r="O166" s="626"/>
      <c r="P166" s="39"/>
      <c r="Q166" s="39"/>
      <c r="R166" s="39"/>
      <c r="S166" s="39"/>
      <c r="T166" s="39"/>
      <c r="U166" s="39"/>
    </row>
    <row r="167" spans="1:21" s="31" customFormat="1" ht="15">
      <c r="A167" s="377"/>
      <c r="B167" s="533" t="s">
        <v>81</v>
      </c>
      <c r="C167" s="530"/>
      <c r="D167" s="534"/>
      <c r="E167" s="535">
        <f>E165+E166</f>
        <v>682</v>
      </c>
      <c r="F167" s="535">
        <f>F165+F166</f>
        <v>0</v>
      </c>
      <c r="G167" s="535">
        <f>G165+G166</f>
        <v>682</v>
      </c>
      <c r="H167" s="535">
        <f>H165+H166</f>
        <v>0</v>
      </c>
      <c r="I167" s="37"/>
      <c r="J167" s="37"/>
      <c r="K167" s="37"/>
      <c r="L167" s="37"/>
      <c r="M167" s="37"/>
      <c r="N167" s="56"/>
      <c r="O167" s="626"/>
      <c r="P167" s="193"/>
      <c r="Q167" s="193"/>
      <c r="R167" s="39"/>
      <c r="S167" s="39"/>
      <c r="T167" s="39"/>
      <c r="U167" s="39"/>
    </row>
    <row r="168" spans="1:21" s="31" customFormat="1" ht="15">
      <c r="A168" s="537"/>
      <c r="B168" s="538" t="s">
        <v>123</v>
      </c>
      <c r="C168" s="530"/>
      <c r="D168" s="534">
        <v>2023</v>
      </c>
      <c r="E168" s="535">
        <f>E155+E158+E161+E164+E167</f>
        <v>11645.099999999999</v>
      </c>
      <c r="F168" s="535">
        <f>F155+F158+F161+F164+F167</f>
        <v>0</v>
      </c>
      <c r="G168" s="535">
        <f>G155+G158+G161+G164+G167</f>
        <v>11645.099999999999</v>
      </c>
      <c r="H168" s="535">
        <f>H155+H158+H161+H164+H167</f>
        <v>0</v>
      </c>
      <c r="I168" s="535"/>
      <c r="J168" s="535"/>
      <c r="K168" s="535"/>
      <c r="L168" s="535"/>
      <c r="M168" s="539"/>
      <c r="N168" s="540"/>
      <c r="O168" s="626"/>
      <c r="P168" s="39"/>
      <c r="Q168" s="39"/>
      <c r="R168" s="39"/>
      <c r="S168" s="39"/>
      <c r="T168" s="39"/>
      <c r="U168" s="39"/>
    </row>
    <row r="169" spans="1:21" s="31" customFormat="1" ht="15">
      <c r="A169" s="174"/>
      <c r="B169" s="36" t="s">
        <v>124</v>
      </c>
      <c r="C169" s="33"/>
      <c r="D169" s="34">
        <v>2024</v>
      </c>
      <c r="E169" s="110">
        <v>0</v>
      </c>
      <c r="F169" s="110">
        <v>0</v>
      </c>
      <c r="G169" s="110">
        <v>0</v>
      </c>
      <c r="H169" s="110">
        <v>0</v>
      </c>
      <c r="I169" s="75"/>
      <c r="J169" s="75"/>
      <c r="K169" s="75"/>
      <c r="L169" s="75"/>
      <c r="M169" s="37"/>
      <c r="N169" s="56"/>
      <c r="O169" s="626"/>
      <c r="P169" s="39"/>
      <c r="Q169" s="39"/>
      <c r="R169" s="39"/>
      <c r="S169" s="39"/>
      <c r="T169" s="39"/>
      <c r="U169" s="39"/>
    </row>
    <row r="170" spans="1:22" s="24" customFormat="1" ht="15.75" thickBot="1">
      <c r="A170" s="174"/>
      <c r="B170" s="36" t="s">
        <v>125</v>
      </c>
      <c r="C170" s="33"/>
      <c r="D170" s="34">
        <v>2025</v>
      </c>
      <c r="E170" s="110">
        <v>0</v>
      </c>
      <c r="F170" s="110">
        <v>0</v>
      </c>
      <c r="G170" s="110">
        <v>0</v>
      </c>
      <c r="H170" s="110">
        <v>0</v>
      </c>
      <c r="I170" s="75"/>
      <c r="J170" s="75"/>
      <c r="K170" s="75"/>
      <c r="L170" s="75"/>
      <c r="M170" s="37"/>
      <c r="N170" s="56"/>
      <c r="O170" s="628"/>
      <c r="P170" s="39"/>
      <c r="Q170" s="39"/>
      <c r="R170" s="39"/>
      <c r="S170" s="39"/>
      <c r="T170" s="39"/>
      <c r="U170" s="39"/>
      <c r="V170" s="31"/>
    </row>
    <row r="171" spans="1:22" s="25" customFormat="1" ht="39" customHeight="1">
      <c r="A171" s="520" t="s">
        <v>162</v>
      </c>
      <c r="B171" s="521" t="s">
        <v>291</v>
      </c>
      <c r="C171" s="36" t="s">
        <v>78</v>
      </c>
      <c r="D171" s="120" t="s">
        <v>168</v>
      </c>
      <c r="E171" s="111">
        <f>E174+E191+E192+E196+E207+E223</f>
        <v>16066.7</v>
      </c>
      <c r="F171" s="111">
        <f>F174+F191+F192+F196+F207+F223</f>
        <v>10924.4</v>
      </c>
      <c r="G171" s="111">
        <f>G174+G191+G192+G196+G207+G223</f>
        <v>16066.7</v>
      </c>
      <c r="H171" s="111">
        <f>H174+H191+H192+H196+H207+H223</f>
        <v>10924.4</v>
      </c>
      <c r="I171" s="66"/>
      <c r="J171" s="66"/>
      <c r="K171" s="66"/>
      <c r="L171" s="66"/>
      <c r="M171" s="66"/>
      <c r="N171" s="67"/>
      <c r="O171" s="421" t="s">
        <v>234</v>
      </c>
      <c r="P171" s="52"/>
      <c r="Q171" s="52"/>
      <c r="R171" s="52"/>
      <c r="S171" s="52"/>
      <c r="T171" s="52"/>
      <c r="U171" s="52"/>
      <c r="V171" s="53"/>
    </row>
    <row r="172" spans="1:22" s="26" customFormat="1" ht="27" customHeight="1">
      <c r="A172" s="120">
        <v>1</v>
      </c>
      <c r="B172" s="27" t="s">
        <v>94</v>
      </c>
      <c r="C172" s="62"/>
      <c r="D172" s="522">
        <v>2017</v>
      </c>
      <c r="E172" s="112">
        <f>G172+I172+K172+M172</f>
        <v>2.8000000000000003</v>
      </c>
      <c r="F172" s="112">
        <f>H172+J172+L172+N172</f>
        <v>2.8000000000000003</v>
      </c>
      <c r="G172" s="113">
        <f>2.2+0.6</f>
        <v>2.8000000000000003</v>
      </c>
      <c r="H172" s="113">
        <f>2.2+0.6</f>
        <v>2.8000000000000003</v>
      </c>
      <c r="I172" s="600"/>
      <c r="J172" s="600"/>
      <c r="K172" s="600"/>
      <c r="L172" s="600"/>
      <c r="M172" s="600"/>
      <c r="N172" s="601"/>
      <c r="O172" s="422"/>
      <c r="P172" s="42"/>
      <c r="Q172" s="42"/>
      <c r="R172" s="42"/>
      <c r="S172" s="42"/>
      <c r="T172" s="42"/>
      <c r="U172" s="42"/>
      <c r="V172" s="54"/>
    </row>
    <row r="173" spans="1:22" s="26" customFormat="1" ht="16.5" customHeight="1">
      <c r="A173" s="522"/>
      <c r="B173" s="119" t="s">
        <v>81</v>
      </c>
      <c r="C173" s="62"/>
      <c r="D173" s="522"/>
      <c r="E173" s="173">
        <f>E172</f>
        <v>2.8000000000000003</v>
      </c>
      <c r="F173" s="173">
        <f>F172</f>
        <v>2.8000000000000003</v>
      </c>
      <c r="G173" s="173">
        <f>G172</f>
        <v>2.8000000000000003</v>
      </c>
      <c r="H173" s="173">
        <f>H172</f>
        <v>2.8000000000000003</v>
      </c>
      <c r="I173" s="292"/>
      <c r="J173" s="292"/>
      <c r="K173" s="292"/>
      <c r="L173" s="292"/>
      <c r="M173" s="292"/>
      <c r="N173" s="302"/>
      <c r="O173" s="422"/>
      <c r="P173" s="42"/>
      <c r="Q173" s="42"/>
      <c r="R173" s="42"/>
      <c r="S173" s="42"/>
      <c r="T173" s="42"/>
      <c r="U173" s="42"/>
      <c r="V173" s="54"/>
    </row>
    <row r="174" spans="1:22" s="26" customFormat="1" ht="17.25" customHeight="1">
      <c r="A174" s="522"/>
      <c r="B174" s="117" t="s">
        <v>90</v>
      </c>
      <c r="C174" s="552"/>
      <c r="D174" s="120"/>
      <c r="E174" s="173">
        <f>E172</f>
        <v>2.8000000000000003</v>
      </c>
      <c r="F174" s="173">
        <f>F172</f>
        <v>2.8000000000000003</v>
      </c>
      <c r="G174" s="173">
        <f>G172</f>
        <v>2.8000000000000003</v>
      </c>
      <c r="H174" s="173">
        <f>H172</f>
        <v>2.8000000000000003</v>
      </c>
      <c r="I174" s="292"/>
      <c r="J174" s="292"/>
      <c r="K174" s="292"/>
      <c r="L174" s="292"/>
      <c r="M174" s="292"/>
      <c r="N174" s="302"/>
      <c r="O174" s="422"/>
      <c r="P174" s="42"/>
      <c r="Q174" s="42"/>
      <c r="R174" s="42"/>
      <c r="S174" s="42"/>
      <c r="T174" s="42"/>
      <c r="U174" s="42"/>
      <c r="V174" s="54"/>
    </row>
    <row r="175" spans="1:22" s="26" customFormat="1" ht="39" customHeight="1">
      <c r="A175" s="120">
        <v>1</v>
      </c>
      <c r="B175" s="27" t="s">
        <v>292</v>
      </c>
      <c r="C175" s="62"/>
      <c r="D175" s="522">
        <v>2018</v>
      </c>
      <c r="E175" s="112">
        <v>436.5</v>
      </c>
      <c r="F175" s="112">
        <v>436.5</v>
      </c>
      <c r="G175" s="112">
        <v>436.5</v>
      </c>
      <c r="H175" s="112">
        <v>436.5</v>
      </c>
      <c r="I175" s="600"/>
      <c r="J175" s="600"/>
      <c r="K175" s="600"/>
      <c r="L175" s="600"/>
      <c r="M175" s="600"/>
      <c r="N175" s="601"/>
      <c r="O175" s="422"/>
      <c r="P175" s="42"/>
      <c r="Q175" s="42"/>
      <c r="R175" s="42"/>
      <c r="S175" s="42"/>
      <c r="T175" s="42"/>
      <c r="U175" s="42"/>
      <c r="V175" s="54"/>
    </row>
    <row r="176" spans="1:22" s="26" customFormat="1" ht="14.25" customHeight="1">
      <c r="A176" s="652"/>
      <c r="B176" s="119" t="s">
        <v>81</v>
      </c>
      <c r="C176" s="602"/>
      <c r="D176" s="603"/>
      <c r="E176" s="173">
        <f>E175</f>
        <v>436.5</v>
      </c>
      <c r="F176" s="173">
        <f>F175</f>
        <v>436.5</v>
      </c>
      <c r="G176" s="173">
        <f>G175</f>
        <v>436.5</v>
      </c>
      <c r="H176" s="173">
        <f>H175</f>
        <v>436.5</v>
      </c>
      <c r="I176" s="292"/>
      <c r="J176" s="292"/>
      <c r="K176" s="292"/>
      <c r="L176" s="292"/>
      <c r="M176" s="292"/>
      <c r="N176" s="302"/>
      <c r="O176" s="422"/>
      <c r="P176" s="42"/>
      <c r="Q176" s="42"/>
      <c r="R176" s="42"/>
      <c r="S176" s="42"/>
      <c r="T176" s="42"/>
      <c r="U176" s="42"/>
      <c r="V176" s="54"/>
    </row>
    <row r="177" spans="1:22" s="22" customFormat="1" ht="24.75">
      <c r="A177" s="200">
        <v>2</v>
      </c>
      <c r="B177" s="529" t="s">
        <v>293</v>
      </c>
      <c r="C177" s="603"/>
      <c r="D177" s="603">
        <v>2018</v>
      </c>
      <c r="E177" s="109">
        <v>1432.9</v>
      </c>
      <c r="F177" s="109">
        <v>1432.9</v>
      </c>
      <c r="G177" s="109">
        <v>1432.9</v>
      </c>
      <c r="H177" s="109">
        <v>1432.9</v>
      </c>
      <c r="I177" s="604"/>
      <c r="J177" s="605"/>
      <c r="K177" s="606"/>
      <c r="L177" s="604"/>
      <c r="M177" s="604"/>
      <c r="N177" s="607"/>
      <c r="O177" s="422"/>
      <c r="P177" s="39"/>
      <c r="Q177" s="39"/>
      <c r="R177" s="39"/>
      <c r="S177" s="39"/>
      <c r="T177" s="39"/>
      <c r="U177" s="39"/>
      <c r="V177" s="31"/>
    </row>
    <row r="178" spans="1:22" s="22" customFormat="1" ht="24.75">
      <c r="A178" s="200"/>
      <c r="B178" s="529" t="s">
        <v>294</v>
      </c>
      <c r="C178" s="603"/>
      <c r="D178" s="603">
        <v>2018</v>
      </c>
      <c r="E178" s="109">
        <f>G178+I178+K178+M178</f>
        <v>3.4</v>
      </c>
      <c r="F178" s="109">
        <f>H178+J178+L178+N178</f>
        <v>3.4</v>
      </c>
      <c r="G178" s="608">
        <v>3.4</v>
      </c>
      <c r="H178" s="608">
        <v>3.4</v>
      </c>
      <c r="I178" s="606"/>
      <c r="J178" s="609"/>
      <c r="K178" s="606"/>
      <c r="L178" s="606"/>
      <c r="M178" s="606"/>
      <c r="N178" s="607"/>
      <c r="O178" s="422"/>
      <c r="P178" s="39"/>
      <c r="Q178" s="39"/>
      <c r="R178" s="39"/>
      <c r="S178" s="39"/>
      <c r="T178" s="39"/>
      <c r="U178" s="39"/>
      <c r="V178" s="31"/>
    </row>
    <row r="179" spans="1:22" s="22" customFormat="1" ht="15">
      <c r="A179" s="200"/>
      <c r="B179" s="32" t="s">
        <v>81</v>
      </c>
      <c r="C179" s="610"/>
      <c r="D179" s="610"/>
      <c r="E179" s="611">
        <f>E177+E178</f>
        <v>1436.3000000000002</v>
      </c>
      <c r="F179" s="611">
        <f>F177+F178</f>
        <v>1436.3000000000002</v>
      </c>
      <c r="G179" s="611">
        <f>G177+G178</f>
        <v>1436.3000000000002</v>
      </c>
      <c r="H179" s="611">
        <f>H177+H178</f>
        <v>1436.3000000000002</v>
      </c>
      <c r="I179" s="302"/>
      <c r="J179" s="302"/>
      <c r="K179" s="302"/>
      <c r="L179" s="302"/>
      <c r="M179" s="302"/>
      <c r="N179" s="302"/>
      <c r="O179" s="422"/>
      <c r="P179" s="39"/>
      <c r="Q179" s="39"/>
      <c r="R179" s="39"/>
      <c r="S179" s="39"/>
      <c r="T179" s="39"/>
      <c r="U179" s="39"/>
      <c r="V179" s="31"/>
    </row>
    <row r="180" spans="1:22" s="22" customFormat="1" ht="30" customHeight="1" hidden="1" thickBot="1">
      <c r="A180" s="200"/>
      <c r="B180" s="107" t="s">
        <v>95</v>
      </c>
      <c r="C180" s="603"/>
      <c r="D180" s="603">
        <v>2018</v>
      </c>
      <c r="E180" s="608">
        <f>G180+I180+K180+M180</f>
        <v>0</v>
      </c>
      <c r="F180" s="112">
        <f>H180+J180+L180+N180</f>
        <v>0</v>
      </c>
      <c r="G180" s="112">
        <v>0</v>
      </c>
      <c r="H180" s="112"/>
      <c r="I180" s="604"/>
      <c r="J180" s="605"/>
      <c r="K180" s="606"/>
      <c r="L180" s="604"/>
      <c r="M180" s="604"/>
      <c r="N180" s="607"/>
      <c r="O180" s="422"/>
      <c r="P180" s="39"/>
      <c r="Q180" s="39"/>
      <c r="R180" s="39"/>
      <c r="S180" s="39"/>
      <c r="T180" s="39"/>
      <c r="U180" s="39"/>
      <c r="V180" s="31"/>
    </row>
    <row r="181" spans="1:22" s="22" customFormat="1" ht="15" customHeight="1" hidden="1">
      <c r="A181" s="200"/>
      <c r="B181" s="32" t="s">
        <v>81</v>
      </c>
      <c r="C181" s="610"/>
      <c r="D181" s="610"/>
      <c r="E181" s="611">
        <f>E180</f>
        <v>0</v>
      </c>
      <c r="F181" s="611">
        <f>F180</f>
        <v>0</v>
      </c>
      <c r="G181" s="611">
        <f>G180</f>
        <v>0</v>
      </c>
      <c r="H181" s="611">
        <f>H180</f>
        <v>0</v>
      </c>
      <c r="I181" s="302"/>
      <c r="J181" s="302"/>
      <c r="K181" s="302"/>
      <c r="L181" s="302"/>
      <c r="M181" s="302"/>
      <c r="N181" s="302"/>
      <c r="O181" s="422"/>
      <c r="P181" s="39"/>
      <c r="Q181" s="39"/>
      <c r="R181" s="39"/>
      <c r="S181" s="39"/>
      <c r="T181" s="39"/>
      <c r="U181" s="39"/>
      <c r="V181" s="31"/>
    </row>
    <row r="182" spans="1:22" s="22" customFormat="1" ht="30" customHeight="1" hidden="1" thickBot="1">
      <c r="A182" s="33"/>
      <c r="B182" s="107" t="s">
        <v>96</v>
      </c>
      <c r="C182" s="28"/>
      <c r="D182" s="522">
        <v>2018</v>
      </c>
      <c r="E182" s="112">
        <f>G182+I182+K182+M182</f>
        <v>0</v>
      </c>
      <c r="F182" s="112">
        <f>H182+J182+L182+N182</f>
        <v>0</v>
      </c>
      <c r="G182" s="112">
        <v>0</v>
      </c>
      <c r="H182" s="112">
        <v>0</v>
      </c>
      <c r="I182" s="604"/>
      <c r="J182" s="604"/>
      <c r="K182" s="604"/>
      <c r="L182" s="604"/>
      <c r="M182" s="604"/>
      <c r="N182" s="606"/>
      <c r="O182" s="422"/>
      <c r="P182" s="39"/>
      <c r="Q182" s="39"/>
      <c r="R182" s="39"/>
      <c r="S182" s="39"/>
      <c r="T182" s="39"/>
      <c r="U182" s="39"/>
      <c r="V182" s="31"/>
    </row>
    <row r="183" spans="1:22" s="22" customFormat="1" ht="31.5" customHeight="1" hidden="1" thickBot="1">
      <c r="A183" s="33"/>
      <c r="B183" s="107" t="s">
        <v>97</v>
      </c>
      <c r="C183" s="28"/>
      <c r="D183" s="522">
        <v>2018</v>
      </c>
      <c r="E183" s="112">
        <f>G183+I183+K183+M183</f>
        <v>0</v>
      </c>
      <c r="F183" s="112">
        <f>H183+J183+L183+N183</f>
        <v>0</v>
      </c>
      <c r="G183" s="112">
        <v>0</v>
      </c>
      <c r="H183" s="112">
        <v>0</v>
      </c>
      <c r="I183" s="604"/>
      <c r="J183" s="604"/>
      <c r="K183" s="604"/>
      <c r="L183" s="604"/>
      <c r="M183" s="604"/>
      <c r="N183" s="606"/>
      <c r="O183" s="422"/>
      <c r="P183" s="39"/>
      <c r="Q183" s="39"/>
      <c r="R183" s="39"/>
      <c r="S183" s="39"/>
      <c r="T183" s="39"/>
      <c r="U183" s="39"/>
      <c r="V183" s="31"/>
    </row>
    <row r="184" spans="1:22" s="22" customFormat="1" ht="15" customHeight="1" hidden="1">
      <c r="A184" s="33"/>
      <c r="B184" s="32" t="s">
        <v>81</v>
      </c>
      <c r="C184" s="33"/>
      <c r="D184" s="120"/>
      <c r="E184" s="173">
        <f>E182+E183</f>
        <v>0</v>
      </c>
      <c r="F184" s="173">
        <f>F182+F183</f>
        <v>0</v>
      </c>
      <c r="G184" s="173">
        <f>G182+G183</f>
        <v>0</v>
      </c>
      <c r="H184" s="173">
        <f>H182+H183</f>
        <v>0</v>
      </c>
      <c r="I184" s="292"/>
      <c r="J184" s="292"/>
      <c r="K184" s="292"/>
      <c r="L184" s="292"/>
      <c r="M184" s="292"/>
      <c r="N184" s="302"/>
      <c r="O184" s="422"/>
      <c r="P184" s="39"/>
      <c r="Q184" s="39"/>
      <c r="R184" s="39"/>
      <c r="S184" s="39"/>
      <c r="T184" s="39"/>
      <c r="U184" s="39"/>
      <c r="V184" s="31"/>
    </row>
    <row r="185" spans="1:22" s="22" customFormat="1" ht="24">
      <c r="A185" s="200">
        <v>3</v>
      </c>
      <c r="B185" s="612" t="s">
        <v>295</v>
      </c>
      <c r="C185" s="603"/>
      <c r="D185" s="603">
        <v>2018</v>
      </c>
      <c r="E185" s="608">
        <v>152.1</v>
      </c>
      <c r="F185" s="608">
        <v>152.1</v>
      </c>
      <c r="G185" s="608">
        <v>152.1</v>
      </c>
      <c r="H185" s="608">
        <v>152.1</v>
      </c>
      <c r="I185" s="604"/>
      <c r="J185" s="605"/>
      <c r="K185" s="606"/>
      <c r="L185" s="604"/>
      <c r="M185" s="604"/>
      <c r="N185" s="607"/>
      <c r="O185" s="422"/>
      <c r="P185" s="39"/>
      <c r="Q185" s="39"/>
      <c r="R185" s="39"/>
      <c r="S185" s="39"/>
      <c r="T185" s="39"/>
      <c r="U185" s="39"/>
      <c r="V185" s="31"/>
    </row>
    <row r="186" spans="1:22" s="22" customFormat="1" ht="24">
      <c r="A186" s="200"/>
      <c r="B186" s="612" t="s">
        <v>296</v>
      </c>
      <c r="C186" s="603"/>
      <c r="D186" s="603">
        <v>2018</v>
      </c>
      <c r="E186" s="608">
        <v>3.9</v>
      </c>
      <c r="F186" s="608">
        <v>3.9</v>
      </c>
      <c r="G186" s="608">
        <v>3.9</v>
      </c>
      <c r="H186" s="608">
        <v>3.9</v>
      </c>
      <c r="I186" s="604"/>
      <c r="J186" s="605"/>
      <c r="K186" s="606"/>
      <c r="L186" s="604"/>
      <c r="M186" s="604"/>
      <c r="N186" s="607"/>
      <c r="O186" s="422"/>
      <c r="P186" s="39"/>
      <c r="Q186" s="39"/>
      <c r="R186" s="39"/>
      <c r="S186" s="39"/>
      <c r="T186" s="39"/>
      <c r="U186" s="39"/>
      <c r="V186" s="31"/>
    </row>
    <row r="187" spans="1:22" s="22" customFormat="1" ht="15">
      <c r="A187" s="200"/>
      <c r="B187" s="32" t="s">
        <v>81</v>
      </c>
      <c r="C187" s="610"/>
      <c r="D187" s="610"/>
      <c r="E187" s="173">
        <f>E185+E186</f>
        <v>156</v>
      </c>
      <c r="F187" s="173">
        <f>F185+F186</f>
        <v>156</v>
      </c>
      <c r="G187" s="173">
        <f>G185+G186</f>
        <v>156</v>
      </c>
      <c r="H187" s="173">
        <f>H185+H186</f>
        <v>156</v>
      </c>
      <c r="I187" s="292"/>
      <c r="J187" s="292"/>
      <c r="K187" s="292"/>
      <c r="L187" s="292"/>
      <c r="M187" s="292"/>
      <c r="N187" s="302"/>
      <c r="O187" s="422"/>
      <c r="P187" s="39"/>
      <c r="Q187" s="39"/>
      <c r="R187" s="39"/>
      <c r="S187" s="39"/>
      <c r="T187" s="39"/>
      <c r="U187" s="39"/>
      <c r="V187" s="31"/>
    </row>
    <row r="188" spans="1:22" s="22" customFormat="1" ht="24" customHeight="1">
      <c r="A188" s="33">
        <v>4</v>
      </c>
      <c r="B188" s="529" t="s">
        <v>297</v>
      </c>
      <c r="C188" s="28"/>
      <c r="D188" s="29">
        <v>2018</v>
      </c>
      <c r="E188" s="109">
        <v>256</v>
      </c>
      <c r="F188" s="109">
        <v>256</v>
      </c>
      <c r="G188" s="109">
        <v>256</v>
      </c>
      <c r="H188" s="109">
        <v>256</v>
      </c>
      <c r="I188" s="197"/>
      <c r="J188" s="197"/>
      <c r="K188" s="197"/>
      <c r="L188" s="197"/>
      <c r="M188" s="197"/>
      <c r="N188" s="202"/>
      <c r="O188" s="422"/>
      <c r="P188" s="39"/>
      <c r="Q188" s="39"/>
      <c r="R188" s="39"/>
      <c r="S188" s="39"/>
      <c r="T188" s="39"/>
      <c r="U188" s="39"/>
      <c r="V188" s="31"/>
    </row>
    <row r="189" spans="1:22" s="22" customFormat="1" ht="24" customHeight="1">
      <c r="A189" s="28"/>
      <c r="B189" s="529" t="s">
        <v>298</v>
      </c>
      <c r="C189" s="28"/>
      <c r="D189" s="29">
        <v>2018</v>
      </c>
      <c r="E189" s="109">
        <f>G189+I189+K189+M189</f>
        <v>2.1999999999999993</v>
      </c>
      <c r="F189" s="109">
        <f>H189+J189+L189+N189</f>
        <v>2.1999999999999993</v>
      </c>
      <c r="G189" s="109">
        <f>15-12.8</f>
        <v>2.1999999999999993</v>
      </c>
      <c r="H189" s="109">
        <f>15-12.8</f>
        <v>2.1999999999999993</v>
      </c>
      <c r="I189" s="197"/>
      <c r="J189" s="197"/>
      <c r="K189" s="197"/>
      <c r="L189" s="197"/>
      <c r="M189" s="197"/>
      <c r="N189" s="202"/>
      <c r="O189" s="422"/>
      <c r="P189" s="39"/>
      <c r="Q189" s="39"/>
      <c r="R189" s="39"/>
      <c r="S189" s="39"/>
      <c r="T189" s="39"/>
      <c r="U189" s="39"/>
      <c r="V189" s="31"/>
    </row>
    <row r="190" spans="1:22" s="22" customFormat="1" ht="15">
      <c r="A190" s="33"/>
      <c r="B190" s="32" t="s">
        <v>81</v>
      </c>
      <c r="C190" s="33"/>
      <c r="D190" s="34"/>
      <c r="E190" s="110">
        <f>E188+E189</f>
        <v>258.2</v>
      </c>
      <c r="F190" s="110">
        <f>F188+F189</f>
        <v>258.2</v>
      </c>
      <c r="G190" s="110">
        <f>G188+G189</f>
        <v>258.2</v>
      </c>
      <c r="H190" s="110">
        <f>H188+H189</f>
        <v>258.2</v>
      </c>
      <c r="I190" s="37"/>
      <c r="J190" s="37"/>
      <c r="K190" s="37"/>
      <c r="L190" s="37"/>
      <c r="M190" s="37"/>
      <c r="N190" s="56"/>
      <c r="O190" s="422"/>
      <c r="P190" s="39"/>
      <c r="Q190" s="39"/>
      <c r="R190" s="39"/>
      <c r="S190" s="39"/>
      <c r="T190" s="39"/>
      <c r="U190" s="39"/>
      <c r="V190" s="31"/>
    </row>
    <row r="191" spans="1:22" s="26" customFormat="1" ht="12">
      <c r="A191" s="526"/>
      <c r="B191" s="36" t="s">
        <v>91</v>
      </c>
      <c r="C191" s="62"/>
      <c r="D191" s="62"/>
      <c r="E191" s="528">
        <f>E176+E179+E187+E190</f>
        <v>2287</v>
      </c>
      <c r="F191" s="528">
        <f>F176+F179+F187+F190</f>
        <v>2287</v>
      </c>
      <c r="G191" s="528">
        <f>G176+G179+G187+G190</f>
        <v>2287</v>
      </c>
      <c r="H191" s="528">
        <f>H176+H179+H187+H190</f>
        <v>2287</v>
      </c>
      <c r="I191" s="63"/>
      <c r="J191" s="63"/>
      <c r="K191" s="63"/>
      <c r="L191" s="63"/>
      <c r="M191" s="63"/>
      <c r="N191" s="64"/>
      <c r="O191" s="422"/>
      <c r="P191" s="42"/>
      <c r="Q191" s="42"/>
      <c r="R191" s="42"/>
      <c r="S191" s="42"/>
      <c r="T191" s="42"/>
      <c r="U191" s="42"/>
      <c r="V191" s="54"/>
    </row>
    <row r="192" spans="1:22" s="26" customFormat="1" ht="12">
      <c r="A192" s="207"/>
      <c r="B192" s="36" t="s">
        <v>92</v>
      </c>
      <c r="C192" s="62"/>
      <c r="D192" s="62"/>
      <c r="E192" s="528">
        <v>0</v>
      </c>
      <c r="F192" s="528">
        <v>0</v>
      </c>
      <c r="G192" s="528">
        <v>0</v>
      </c>
      <c r="H192" s="528">
        <v>0</v>
      </c>
      <c r="I192" s="63"/>
      <c r="J192" s="63"/>
      <c r="K192" s="63"/>
      <c r="L192" s="63"/>
      <c r="M192" s="63"/>
      <c r="N192" s="64"/>
      <c r="O192" s="422"/>
      <c r="P192" s="42"/>
      <c r="Q192" s="42"/>
      <c r="R192" s="42"/>
      <c r="S192" s="42"/>
      <c r="T192" s="42"/>
      <c r="U192" s="42"/>
      <c r="V192" s="54"/>
    </row>
    <row r="193" spans="1:21" s="54" customFormat="1" ht="24">
      <c r="A193" s="204">
        <v>1</v>
      </c>
      <c r="B193" s="107" t="s">
        <v>386</v>
      </c>
      <c r="C193" s="62"/>
      <c r="D193" s="65">
        <v>2020</v>
      </c>
      <c r="E193" s="109">
        <v>0</v>
      </c>
      <c r="F193" s="109">
        <v>0</v>
      </c>
      <c r="G193" s="109">
        <v>0</v>
      </c>
      <c r="H193" s="109">
        <v>0</v>
      </c>
      <c r="I193" s="63"/>
      <c r="J193" s="63"/>
      <c r="K193" s="63"/>
      <c r="L193" s="63"/>
      <c r="M193" s="63"/>
      <c r="N193" s="64"/>
      <c r="O193" s="422"/>
      <c r="P193" s="42"/>
      <c r="Q193" s="42"/>
      <c r="R193" s="42"/>
      <c r="S193" s="42"/>
      <c r="T193" s="42"/>
      <c r="U193" s="42"/>
    </row>
    <row r="194" spans="1:21" s="54" customFormat="1" ht="24">
      <c r="A194" s="204"/>
      <c r="B194" s="107" t="s">
        <v>387</v>
      </c>
      <c r="C194" s="62"/>
      <c r="D194" s="65">
        <v>2020</v>
      </c>
      <c r="E194" s="109">
        <v>3.1</v>
      </c>
      <c r="F194" s="109">
        <v>3.1</v>
      </c>
      <c r="G194" s="109">
        <v>3.1</v>
      </c>
      <c r="H194" s="109">
        <v>3.1</v>
      </c>
      <c r="I194" s="63"/>
      <c r="J194" s="63"/>
      <c r="K194" s="63"/>
      <c r="L194" s="63"/>
      <c r="M194" s="63"/>
      <c r="N194" s="64"/>
      <c r="O194" s="422"/>
      <c r="P194" s="42"/>
      <c r="Q194" s="42"/>
      <c r="R194" s="42"/>
      <c r="S194" s="42"/>
      <c r="T194" s="42"/>
      <c r="U194" s="42"/>
    </row>
    <row r="195" spans="1:21" s="54" customFormat="1" ht="12">
      <c r="A195" s="204"/>
      <c r="B195" s="32" t="s">
        <v>81</v>
      </c>
      <c r="C195" s="62"/>
      <c r="D195" s="613"/>
      <c r="E195" s="110">
        <f>SUM(E193+E194)</f>
        <v>3.1</v>
      </c>
      <c r="F195" s="110">
        <f>SUM(F193+F194)</f>
        <v>3.1</v>
      </c>
      <c r="G195" s="110">
        <f>SUM(G193+G194)</f>
        <v>3.1</v>
      </c>
      <c r="H195" s="110">
        <f>SUM(H193+H194)</f>
        <v>3.1</v>
      </c>
      <c r="I195" s="63"/>
      <c r="J195" s="63"/>
      <c r="K195" s="63"/>
      <c r="L195" s="63"/>
      <c r="M195" s="63"/>
      <c r="N195" s="64"/>
      <c r="O195" s="422"/>
      <c r="P195" s="42"/>
      <c r="Q195" s="42"/>
      <c r="R195" s="42"/>
      <c r="S195" s="42"/>
      <c r="T195" s="42"/>
      <c r="U195" s="42"/>
    </row>
    <row r="196" spans="1:22" s="26" customFormat="1" ht="12">
      <c r="A196" s="207"/>
      <c r="B196" s="36" t="s">
        <v>93</v>
      </c>
      <c r="C196" s="62"/>
      <c r="D196" s="62"/>
      <c r="E196" s="528">
        <f>E195</f>
        <v>3.1</v>
      </c>
      <c r="F196" s="528">
        <f>F195</f>
        <v>3.1</v>
      </c>
      <c r="G196" s="528">
        <f>G195</f>
        <v>3.1</v>
      </c>
      <c r="H196" s="528">
        <f>H195</f>
        <v>3.1</v>
      </c>
      <c r="I196" s="63"/>
      <c r="J196" s="63"/>
      <c r="K196" s="63"/>
      <c r="L196" s="63"/>
      <c r="M196" s="63"/>
      <c r="N196" s="64"/>
      <c r="O196" s="422"/>
      <c r="P196" s="42"/>
      <c r="Q196" s="42"/>
      <c r="R196" s="42"/>
      <c r="S196" s="42"/>
      <c r="T196" s="42"/>
      <c r="U196" s="42"/>
      <c r="V196" s="54"/>
    </row>
    <row r="197" spans="1:21" s="54" customFormat="1" ht="24">
      <c r="A197" s="204">
        <v>1</v>
      </c>
      <c r="B197" s="27" t="s">
        <v>348</v>
      </c>
      <c r="C197" s="62"/>
      <c r="D197" s="65">
        <v>2021</v>
      </c>
      <c r="E197" s="112">
        <f>G197+I197+K197+M197</f>
        <v>1147.5</v>
      </c>
      <c r="F197" s="112">
        <f>H197+J197+L197+N197</f>
        <v>1147.5</v>
      </c>
      <c r="G197" s="113">
        <v>1147.5</v>
      </c>
      <c r="H197" s="113">
        <v>1147.5</v>
      </c>
      <c r="I197" s="63"/>
      <c r="J197" s="63"/>
      <c r="K197" s="63"/>
      <c r="L197" s="63"/>
      <c r="M197" s="63"/>
      <c r="N197" s="64"/>
      <c r="O197" s="422"/>
      <c r="P197" s="42"/>
      <c r="Q197" s="42"/>
      <c r="R197" s="42"/>
      <c r="S197" s="42"/>
      <c r="T197" s="42"/>
      <c r="U197" s="42"/>
    </row>
    <row r="198" spans="1:21" s="54" customFormat="1" ht="24">
      <c r="A198" s="204"/>
      <c r="B198" s="27" t="s">
        <v>349</v>
      </c>
      <c r="C198" s="62"/>
      <c r="D198" s="65">
        <v>2021</v>
      </c>
      <c r="E198" s="112">
        <f>G198+I198+K198+M198</f>
        <v>11.5</v>
      </c>
      <c r="F198" s="112">
        <f>H198+J198+L198+N198</f>
        <v>11.5</v>
      </c>
      <c r="G198" s="113">
        <v>11.5</v>
      </c>
      <c r="H198" s="113">
        <v>11.5</v>
      </c>
      <c r="I198" s="63"/>
      <c r="J198" s="63"/>
      <c r="K198" s="63"/>
      <c r="L198" s="63"/>
      <c r="M198" s="63"/>
      <c r="N198" s="64"/>
      <c r="O198" s="422"/>
      <c r="P198" s="42"/>
      <c r="Q198" s="42"/>
      <c r="R198" s="42"/>
      <c r="S198" s="42"/>
      <c r="T198" s="42"/>
      <c r="U198" s="42"/>
    </row>
    <row r="199" spans="1:21" s="54" customFormat="1" ht="12">
      <c r="A199" s="204"/>
      <c r="B199" s="32" t="s">
        <v>81</v>
      </c>
      <c r="C199" s="62"/>
      <c r="D199" s="62"/>
      <c r="E199" s="111">
        <f>E197+E198</f>
        <v>1159</v>
      </c>
      <c r="F199" s="111">
        <f>F197+F198</f>
        <v>1159</v>
      </c>
      <c r="G199" s="111">
        <f>G197+G198</f>
        <v>1159</v>
      </c>
      <c r="H199" s="111">
        <f>H197+H198</f>
        <v>1159</v>
      </c>
      <c r="I199" s="63"/>
      <c r="J199" s="63"/>
      <c r="K199" s="63"/>
      <c r="L199" s="63"/>
      <c r="M199" s="63"/>
      <c r="N199" s="64"/>
      <c r="O199" s="422"/>
      <c r="P199" s="42"/>
      <c r="Q199" s="42"/>
      <c r="R199" s="42"/>
      <c r="S199" s="42"/>
      <c r="T199" s="42"/>
      <c r="U199" s="42"/>
    </row>
    <row r="200" spans="1:21" s="54" customFormat="1" ht="24">
      <c r="A200" s="204">
        <v>2</v>
      </c>
      <c r="B200" s="541" t="s">
        <v>369</v>
      </c>
      <c r="C200" s="62"/>
      <c r="D200" s="65">
        <v>2021</v>
      </c>
      <c r="E200" s="112">
        <f>G200+I200+K200+M200</f>
        <v>742.5</v>
      </c>
      <c r="F200" s="112">
        <f>H200+J200+L200+N200</f>
        <v>742.5</v>
      </c>
      <c r="G200" s="113">
        <v>742.5</v>
      </c>
      <c r="H200" s="113">
        <v>742.5</v>
      </c>
      <c r="I200" s="63"/>
      <c r="J200" s="63"/>
      <c r="K200" s="63"/>
      <c r="L200" s="63"/>
      <c r="M200" s="63"/>
      <c r="N200" s="64"/>
      <c r="O200" s="422"/>
      <c r="P200" s="42"/>
      <c r="Q200" s="42"/>
      <c r="R200" s="42"/>
      <c r="S200" s="42"/>
      <c r="T200" s="42"/>
      <c r="U200" s="42"/>
    </row>
    <row r="201" spans="1:21" s="54" customFormat="1" ht="24">
      <c r="A201" s="207"/>
      <c r="B201" s="541" t="s">
        <v>370</v>
      </c>
      <c r="C201" s="62"/>
      <c r="D201" s="65">
        <v>2021</v>
      </c>
      <c r="E201" s="112">
        <f>G201+I201+K201+M201</f>
        <v>11.5</v>
      </c>
      <c r="F201" s="112">
        <f>H201+J201+L201+N201</f>
        <v>11.5</v>
      </c>
      <c r="G201" s="113">
        <v>11.5</v>
      </c>
      <c r="H201" s="113">
        <v>11.5</v>
      </c>
      <c r="I201" s="63"/>
      <c r="J201" s="63"/>
      <c r="K201" s="63"/>
      <c r="L201" s="63"/>
      <c r="M201" s="63"/>
      <c r="N201" s="64"/>
      <c r="O201" s="422"/>
      <c r="P201" s="42"/>
      <c r="Q201" s="42"/>
      <c r="R201" s="42"/>
      <c r="S201" s="42"/>
      <c r="T201" s="42"/>
      <c r="U201" s="42"/>
    </row>
    <row r="202" spans="1:21" s="54" customFormat="1" ht="12">
      <c r="A202" s="207"/>
      <c r="B202" s="32" t="s">
        <v>81</v>
      </c>
      <c r="C202" s="62"/>
      <c r="D202" s="62"/>
      <c r="E202" s="111">
        <f>E200+E201</f>
        <v>754</v>
      </c>
      <c r="F202" s="111">
        <f>F200+F201</f>
        <v>754</v>
      </c>
      <c r="G202" s="111">
        <f>G200+G201</f>
        <v>754</v>
      </c>
      <c r="H202" s="111">
        <f>H200+H201</f>
        <v>754</v>
      </c>
      <c r="I202" s="63"/>
      <c r="J202" s="63"/>
      <c r="K202" s="63"/>
      <c r="L202" s="63"/>
      <c r="M202" s="63"/>
      <c r="N202" s="64"/>
      <c r="O202" s="422"/>
      <c r="P202" s="42"/>
      <c r="Q202" s="42"/>
      <c r="R202" s="42"/>
      <c r="S202" s="42"/>
      <c r="T202" s="42"/>
      <c r="U202" s="42"/>
    </row>
    <row r="203" spans="1:21" s="54" customFormat="1" ht="12">
      <c r="A203" s="204">
        <v>3</v>
      </c>
      <c r="B203" s="107" t="s">
        <v>368</v>
      </c>
      <c r="C203" s="62"/>
      <c r="D203" s="65">
        <v>2021</v>
      </c>
      <c r="E203" s="112">
        <v>1011.5</v>
      </c>
      <c r="F203" s="112">
        <v>1011.5</v>
      </c>
      <c r="G203" s="112">
        <v>1011.5</v>
      </c>
      <c r="H203" s="112">
        <v>1011.5</v>
      </c>
      <c r="I203" s="63"/>
      <c r="J203" s="63"/>
      <c r="K203" s="63"/>
      <c r="L203" s="63"/>
      <c r="M203" s="63"/>
      <c r="N203" s="64"/>
      <c r="O203" s="422"/>
      <c r="P203" s="42"/>
      <c r="Q203" s="42"/>
      <c r="R203" s="42"/>
      <c r="S203" s="42"/>
      <c r="T203" s="42"/>
      <c r="U203" s="42"/>
    </row>
    <row r="204" spans="1:21" s="54" customFormat="1" ht="12">
      <c r="A204" s="204"/>
      <c r="B204" s="32" t="s">
        <v>81</v>
      </c>
      <c r="C204" s="62"/>
      <c r="D204" s="62"/>
      <c r="E204" s="173">
        <v>1011.5</v>
      </c>
      <c r="F204" s="173">
        <v>1011.5</v>
      </c>
      <c r="G204" s="173">
        <v>1011.5</v>
      </c>
      <c r="H204" s="173">
        <v>1011.5</v>
      </c>
      <c r="I204" s="63"/>
      <c r="J204" s="63"/>
      <c r="K204" s="63"/>
      <c r="L204" s="63"/>
      <c r="M204" s="63"/>
      <c r="N204" s="64"/>
      <c r="O204" s="422"/>
      <c r="P204" s="42"/>
      <c r="Q204" s="42"/>
      <c r="R204" s="42"/>
      <c r="S204" s="42"/>
      <c r="T204" s="42"/>
      <c r="U204" s="42"/>
    </row>
    <row r="205" spans="1:22" s="26" customFormat="1" ht="24.75">
      <c r="A205" s="373">
        <v>4</v>
      </c>
      <c r="B205" s="529" t="s">
        <v>386</v>
      </c>
      <c r="C205" s="542"/>
      <c r="D205" s="543">
        <v>2021</v>
      </c>
      <c r="E205" s="532">
        <f>G205+I205+K205+M205</f>
        <v>1090.8</v>
      </c>
      <c r="F205" s="532">
        <f>H205+J205+L205+N205</f>
        <v>0</v>
      </c>
      <c r="G205" s="532">
        <v>1090.8</v>
      </c>
      <c r="H205" s="532">
        <f>1057.7-1057.7</f>
        <v>0</v>
      </c>
      <c r="I205" s="66"/>
      <c r="J205" s="66"/>
      <c r="K205" s="66"/>
      <c r="L205" s="66"/>
      <c r="M205" s="66"/>
      <c r="N205" s="67"/>
      <c r="O205" s="422"/>
      <c r="P205" s="39"/>
      <c r="Q205" s="39"/>
      <c r="R205" s="42"/>
      <c r="S205" s="42"/>
      <c r="T205" s="42"/>
      <c r="U205" s="42"/>
      <c r="V205" s="54"/>
    </row>
    <row r="206" spans="1:22" s="26" customFormat="1" ht="15">
      <c r="A206" s="374"/>
      <c r="B206" s="533" t="s">
        <v>81</v>
      </c>
      <c r="C206" s="542"/>
      <c r="D206" s="614"/>
      <c r="E206" s="535">
        <f>E205</f>
        <v>1090.8</v>
      </c>
      <c r="F206" s="535">
        <f>F205</f>
        <v>0</v>
      </c>
      <c r="G206" s="535">
        <f>G205</f>
        <v>1090.8</v>
      </c>
      <c r="H206" s="535">
        <f>H205</f>
        <v>0</v>
      </c>
      <c r="I206" s="66"/>
      <c r="J206" s="66"/>
      <c r="K206" s="66"/>
      <c r="L206" s="66"/>
      <c r="M206" s="66"/>
      <c r="N206" s="67"/>
      <c r="O206" s="422"/>
      <c r="P206" s="193"/>
      <c r="Q206" s="193"/>
      <c r="R206" s="42"/>
      <c r="S206" s="42"/>
      <c r="T206" s="42"/>
      <c r="U206" s="42"/>
      <c r="V206" s="54"/>
    </row>
    <row r="207" spans="1:21" s="31" customFormat="1" ht="15">
      <c r="A207" s="205"/>
      <c r="B207" s="538" t="s">
        <v>121</v>
      </c>
      <c r="C207" s="530"/>
      <c r="D207" s="531">
        <v>2021</v>
      </c>
      <c r="E207" s="527">
        <f>SUM(E199+E202+E204+E206)</f>
        <v>4015.3</v>
      </c>
      <c r="F207" s="527">
        <f>SUM(F199+F202+F204+F206)</f>
        <v>2924.5</v>
      </c>
      <c r="G207" s="527">
        <f>SUM(G199+G202+G204+G206)</f>
        <v>4015.3</v>
      </c>
      <c r="H207" s="527">
        <f>SUM(H199+H202+H204+H206)</f>
        <v>2924.5</v>
      </c>
      <c r="I207" s="539"/>
      <c r="J207" s="539"/>
      <c r="K207" s="539"/>
      <c r="L207" s="539"/>
      <c r="M207" s="539"/>
      <c r="N207" s="540"/>
      <c r="O207" s="422"/>
      <c r="P207" s="39"/>
      <c r="Q207" s="39"/>
      <c r="R207" s="39"/>
      <c r="S207" s="39"/>
      <c r="T207" s="39"/>
      <c r="U207" s="39"/>
    </row>
    <row r="208" spans="1:21" s="31" customFormat="1" ht="24">
      <c r="A208" s="174">
        <v>1</v>
      </c>
      <c r="B208" s="27" t="s">
        <v>388</v>
      </c>
      <c r="C208" s="33"/>
      <c r="D208" s="29">
        <v>2022</v>
      </c>
      <c r="E208" s="112">
        <f>G208+I208+K208+M208</f>
        <v>2021</v>
      </c>
      <c r="F208" s="112">
        <f>H208+J208+L208+N208</f>
        <v>2021</v>
      </c>
      <c r="G208" s="113">
        <v>2021</v>
      </c>
      <c r="H208" s="113">
        <v>2021</v>
      </c>
      <c r="I208" s="37"/>
      <c r="J208" s="37"/>
      <c r="K208" s="37"/>
      <c r="L208" s="37"/>
      <c r="M208" s="37"/>
      <c r="N208" s="56"/>
      <c r="O208" s="422"/>
      <c r="P208" s="39"/>
      <c r="Q208" s="39"/>
      <c r="R208" s="39"/>
      <c r="S208" s="39"/>
      <c r="T208" s="39"/>
      <c r="U208" s="39"/>
    </row>
    <row r="209" spans="1:21" s="31" customFormat="1" ht="24">
      <c r="A209" s="174"/>
      <c r="B209" s="27" t="s">
        <v>389</v>
      </c>
      <c r="C209" s="33"/>
      <c r="D209" s="29">
        <v>2022</v>
      </c>
      <c r="E209" s="112">
        <f>G209+I209+K209+M209</f>
        <v>10</v>
      </c>
      <c r="F209" s="112">
        <f>H209+J209+L209+N209</f>
        <v>10</v>
      </c>
      <c r="G209" s="113">
        <v>10</v>
      </c>
      <c r="H209" s="113">
        <v>10</v>
      </c>
      <c r="I209" s="37"/>
      <c r="J209" s="37"/>
      <c r="K209" s="37"/>
      <c r="L209" s="37"/>
      <c r="M209" s="37"/>
      <c r="N209" s="56"/>
      <c r="O209" s="422"/>
      <c r="P209" s="39"/>
      <c r="Q209" s="39"/>
      <c r="R209" s="39"/>
      <c r="S209" s="39"/>
      <c r="T209" s="39"/>
      <c r="U209" s="39"/>
    </row>
    <row r="210" spans="1:21" s="31" customFormat="1" ht="15">
      <c r="A210" s="174"/>
      <c r="B210" s="108" t="s">
        <v>81</v>
      </c>
      <c r="C210" s="33"/>
      <c r="D210" s="29"/>
      <c r="E210" s="114">
        <f>E208+E209</f>
        <v>2031</v>
      </c>
      <c r="F210" s="114">
        <f>F208+F209</f>
        <v>2031</v>
      </c>
      <c r="G210" s="114">
        <f>G208+G209</f>
        <v>2031</v>
      </c>
      <c r="H210" s="114">
        <f>H208+H209</f>
        <v>2031</v>
      </c>
      <c r="I210" s="37"/>
      <c r="J210" s="37"/>
      <c r="K210" s="37"/>
      <c r="L210" s="37"/>
      <c r="M210" s="37"/>
      <c r="N210" s="56"/>
      <c r="O210" s="422"/>
      <c r="P210" s="39"/>
      <c r="Q210" s="39"/>
      <c r="R210" s="39"/>
      <c r="S210" s="39"/>
      <c r="T210" s="39"/>
      <c r="U210" s="39"/>
    </row>
    <row r="211" spans="1:21" s="31" customFormat="1" ht="24">
      <c r="A211" s="174">
        <v>2</v>
      </c>
      <c r="B211" s="27" t="s">
        <v>390</v>
      </c>
      <c r="C211" s="33"/>
      <c r="D211" s="29">
        <v>2022</v>
      </c>
      <c r="E211" s="115">
        <f>G211+I211+K211+M211</f>
        <v>3666</v>
      </c>
      <c r="F211" s="115">
        <f>H211+J211+L211+N211</f>
        <v>3666</v>
      </c>
      <c r="G211" s="115">
        <v>3666</v>
      </c>
      <c r="H211" s="115">
        <v>3666</v>
      </c>
      <c r="I211" s="37"/>
      <c r="J211" s="37"/>
      <c r="K211" s="37"/>
      <c r="L211" s="37"/>
      <c r="M211" s="37"/>
      <c r="N211" s="56"/>
      <c r="O211" s="422"/>
      <c r="P211" s="39"/>
      <c r="Q211" s="39"/>
      <c r="R211" s="39"/>
      <c r="S211" s="39"/>
      <c r="T211" s="39"/>
      <c r="U211" s="39"/>
    </row>
    <row r="212" spans="1:21" s="31" customFormat="1" ht="24.75">
      <c r="A212" s="174"/>
      <c r="B212" s="107" t="s">
        <v>391</v>
      </c>
      <c r="C212" s="33"/>
      <c r="D212" s="29">
        <v>2022</v>
      </c>
      <c r="E212" s="109">
        <f>G212+I212+K212+M212</f>
        <v>10</v>
      </c>
      <c r="F212" s="109">
        <f>H212+J212+L212+N212</f>
        <v>10</v>
      </c>
      <c r="G212" s="109">
        <v>10</v>
      </c>
      <c r="H212" s="109">
        <v>10</v>
      </c>
      <c r="I212" s="37"/>
      <c r="J212" s="37"/>
      <c r="K212" s="37"/>
      <c r="L212" s="37"/>
      <c r="M212" s="37"/>
      <c r="N212" s="56"/>
      <c r="O212" s="422"/>
      <c r="P212" s="39"/>
      <c r="Q212" s="39"/>
      <c r="R212" s="39"/>
      <c r="S212" s="39"/>
      <c r="T212" s="39"/>
      <c r="U212" s="39"/>
    </row>
    <row r="213" spans="1:21" s="31" customFormat="1" ht="15">
      <c r="A213" s="174"/>
      <c r="B213" s="108" t="s">
        <v>81</v>
      </c>
      <c r="C213" s="174"/>
      <c r="D213" s="40"/>
      <c r="E213" s="175">
        <f>E211+E212</f>
        <v>3676</v>
      </c>
      <c r="F213" s="175">
        <f>F211+F212</f>
        <v>3676</v>
      </c>
      <c r="G213" s="175">
        <f>G211+G212</f>
        <v>3676</v>
      </c>
      <c r="H213" s="175">
        <f>H211+H212</f>
        <v>3676</v>
      </c>
      <c r="I213" s="41"/>
      <c r="J213" s="41"/>
      <c r="K213" s="41"/>
      <c r="L213" s="41"/>
      <c r="M213" s="41"/>
      <c r="N213" s="57"/>
      <c r="O213" s="422"/>
      <c r="P213" s="39"/>
      <c r="Q213" s="39"/>
      <c r="R213" s="39"/>
      <c r="S213" s="39"/>
      <c r="T213" s="39"/>
      <c r="U213" s="39"/>
    </row>
    <row r="214" spans="1:15" s="39" customFormat="1" ht="16.5" customHeight="1">
      <c r="A214" s="367">
        <v>3</v>
      </c>
      <c r="B214" s="529" t="s">
        <v>368</v>
      </c>
      <c r="C214" s="530"/>
      <c r="D214" s="531">
        <v>2022</v>
      </c>
      <c r="E214" s="532">
        <f>G214+I214+K214+M214</f>
        <v>1753.5</v>
      </c>
      <c r="F214" s="532">
        <f>H214+J214+L214+N214</f>
        <v>0</v>
      </c>
      <c r="G214" s="532">
        <v>1753.5</v>
      </c>
      <c r="H214" s="532">
        <f>387.5-387.5</f>
        <v>0</v>
      </c>
      <c r="I214" s="35"/>
      <c r="J214" s="35"/>
      <c r="K214" s="35"/>
      <c r="L214" s="35"/>
      <c r="M214" s="35"/>
      <c r="N214" s="59"/>
      <c r="O214" s="422"/>
    </row>
    <row r="215" spans="1:15" s="39" customFormat="1" ht="28.5" customHeight="1">
      <c r="A215" s="368"/>
      <c r="B215" s="529" t="s">
        <v>9</v>
      </c>
      <c r="C215" s="530"/>
      <c r="D215" s="531">
        <v>2022</v>
      </c>
      <c r="E215" s="532">
        <f>G215+I215+K215+M215</f>
        <v>10</v>
      </c>
      <c r="F215" s="532">
        <f>H215+J215+L215+N215</f>
        <v>0</v>
      </c>
      <c r="G215" s="532">
        <v>10</v>
      </c>
      <c r="H215" s="532">
        <f>10-10</f>
        <v>0</v>
      </c>
      <c r="I215" s="35"/>
      <c r="J215" s="35"/>
      <c r="K215" s="35"/>
      <c r="L215" s="35"/>
      <c r="M215" s="35"/>
      <c r="N215" s="59"/>
      <c r="O215" s="422"/>
    </row>
    <row r="216" spans="1:15" s="39" customFormat="1" ht="15">
      <c r="A216" s="369"/>
      <c r="B216" s="533" t="s">
        <v>81</v>
      </c>
      <c r="C216" s="530"/>
      <c r="D216" s="534"/>
      <c r="E216" s="535">
        <f>E214+E215</f>
        <v>1763.5</v>
      </c>
      <c r="F216" s="535">
        <f>F214+F215</f>
        <v>0</v>
      </c>
      <c r="G216" s="535">
        <f>G214+G215</f>
        <v>1763.5</v>
      </c>
      <c r="H216" s="535">
        <f>H214+H215</f>
        <v>0</v>
      </c>
      <c r="I216" s="35"/>
      <c r="J216" s="35"/>
      <c r="K216" s="35"/>
      <c r="L216" s="35"/>
      <c r="M216" s="35"/>
      <c r="N216" s="59"/>
      <c r="O216" s="422"/>
    </row>
    <row r="217" spans="1:21" s="54" customFormat="1" ht="24">
      <c r="A217" s="370">
        <v>4</v>
      </c>
      <c r="B217" s="541" t="s">
        <v>348</v>
      </c>
      <c r="C217" s="542"/>
      <c r="D217" s="531">
        <v>2022</v>
      </c>
      <c r="E217" s="562">
        <f>G217+I217+K217+M217</f>
        <v>1377</v>
      </c>
      <c r="F217" s="562">
        <f>H217+J217+L217+N217</f>
        <v>0</v>
      </c>
      <c r="G217" s="563">
        <v>1377</v>
      </c>
      <c r="H217" s="563">
        <v>0</v>
      </c>
      <c r="I217" s="63"/>
      <c r="J217" s="63"/>
      <c r="K217" s="63"/>
      <c r="L217" s="63"/>
      <c r="M217" s="63"/>
      <c r="N217" s="64"/>
      <c r="O217" s="422"/>
      <c r="P217" s="42"/>
      <c r="Q217" s="42"/>
      <c r="R217" s="42"/>
      <c r="S217" s="42"/>
      <c r="T217" s="42"/>
      <c r="U217" s="42"/>
    </row>
    <row r="218" spans="1:21" s="54" customFormat="1" ht="24">
      <c r="A218" s="371"/>
      <c r="B218" s="541" t="s">
        <v>349</v>
      </c>
      <c r="C218" s="542"/>
      <c r="D218" s="531">
        <v>2022</v>
      </c>
      <c r="E218" s="562">
        <f>G218+I218+K218+M218</f>
        <v>10</v>
      </c>
      <c r="F218" s="562">
        <f>H218+J218+L218+N218</f>
        <v>0</v>
      </c>
      <c r="G218" s="563">
        <v>10</v>
      </c>
      <c r="H218" s="563">
        <v>0</v>
      </c>
      <c r="I218" s="63"/>
      <c r="J218" s="63"/>
      <c r="K218" s="63"/>
      <c r="L218" s="63"/>
      <c r="M218" s="63"/>
      <c r="N218" s="64"/>
      <c r="O218" s="422"/>
      <c r="P218" s="42"/>
      <c r="Q218" s="42"/>
      <c r="R218" s="42"/>
      <c r="S218" s="42"/>
      <c r="T218" s="42"/>
      <c r="U218" s="42"/>
    </row>
    <row r="219" spans="1:21" s="54" customFormat="1" ht="12">
      <c r="A219" s="372"/>
      <c r="B219" s="533" t="s">
        <v>81</v>
      </c>
      <c r="C219" s="542"/>
      <c r="D219" s="542"/>
      <c r="E219" s="615">
        <f>E217+E218</f>
        <v>1387</v>
      </c>
      <c r="F219" s="615">
        <f>F217+F218</f>
        <v>0</v>
      </c>
      <c r="G219" s="615">
        <f>G217+G218</f>
        <v>1387</v>
      </c>
      <c r="H219" s="615">
        <f>H217+H218</f>
        <v>0</v>
      </c>
      <c r="I219" s="63"/>
      <c r="J219" s="63"/>
      <c r="K219" s="63"/>
      <c r="L219" s="63"/>
      <c r="M219" s="63"/>
      <c r="N219" s="64"/>
      <c r="O219" s="422"/>
      <c r="P219" s="42"/>
      <c r="Q219" s="42"/>
      <c r="R219" s="42"/>
      <c r="S219" s="42"/>
      <c r="T219" s="42"/>
      <c r="U219" s="42"/>
    </row>
    <row r="220" spans="1:22" s="26" customFormat="1" ht="29.25" customHeight="1">
      <c r="A220" s="370">
        <v>5</v>
      </c>
      <c r="B220" s="541" t="s">
        <v>10</v>
      </c>
      <c r="C220" s="542"/>
      <c r="D220" s="543">
        <v>2022</v>
      </c>
      <c r="E220" s="562">
        <f>G220+I220+K220+M220</f>
        <v>891</v>
      </c>
      <c r="F220" s="562">
        <f>H220+J220+L220+N220</f>
        <v>0</v>
      </c>
      <c r="G220" s="563">
        <v>891</v>
      </c>
      <c r="H220" s="563">
        <v>0</v>
      </c>
      <c r="I220" s="66"/>
      <c r="J220" s="66"/>
      <c r="K220" s="66"/>
      <c r="L220" s="66"/>
      <c r="M220" s="66"/>
      <c r="N220" s="67"/>
      <c r="O220" s="422"/>
      <c r="P220" s="42"/>
      <c r="Q220" s="42"/>
      <c r="R220" s="42"/>
      <c r="S220" s="42"/>
      <c r="T220" s="42"/>
      <c r="U220" s="42"/>
      <c r="V220" s="54"/>
    </row>
    <row r="221" spans="1:22" s="26" customFormat="1" ht="24">
      <c r="A221" s="371"/>
      <c r="B221" s="541" t="s">
        <v>11</v>
      </c>
      <c r="C221" s="542"/>
      <c r="D221" s="543">
        <v>2022</v>
      </c>
      <c r="E221" s="562">
        <f>G221+I221+K221+M221</f>
        <v>10</v>
      </c>
      <c r="F221" s="562">
        <f>H221+J221+L221+N221</f>
        <v>0</v>
      </c>
      <c r="G221" s="563">
        <v>10</v>
      </c>
      <c r="H221" s="563">
        <v>0</v>
      </c>
      <c r="I221" s="66"/>
      <c r="J221" s="66"/>
      <c r="K221" s="66"/>
      <c r="L221" s="66"/>
      <c r="M221" s="66"/>
      <c r="N221" s="67"/>
      <c r="O221" s="422"/>
      <c r="P221" s="39"/>
      <c r="Q221" s="42"/>
      <c r="R221" s="42"/>
      <c r="S221" s="42"/>
      <c r="T221" s="42"/>
      <c r="U221" s="42"/>
      <c r="V221" s="54"/>
    </row>
    <row r="222" spans="1:22" s="26" customFormat="1" ht="15">
      <c r="A222" s="372"/>
      <c r="B222" s="533" t="s">
        <v>81</v>
      </c>
      <c r="C222" s="542"/>
      <c r="D222" s="614"/>
      <c r="E222" s="615">
        <f>E220+E221</f>
        <v>901</v>
      </c>
      <c r="F222" s="615">
        <f>F220+F221</f>
        <v>0</v>
      </c>
      <c r="G222" s="615">
        <f>G220+G221</f>
        <v>901</v>
      </c>
      <c r="H222" s="615">
        <f>H220+H221</f>
        <v>0</v>
      </c>
      <c r="I222" s="66"/>
      <c r="J222" s="66"/>
      <c r="K222" s="66"/>
      <c r="L222" s="66"/>
      <c r="M222" s="66"/>
      <c r="N222" s="67"/>
      <c r="O222" s="422"/>
      <c r="P222" s="193"/>
      <c r="Q222" s="193"/>
      <c r="R222" s="42"/>
      <c r="S222" s="42"/>
      <c r="T222" s="42"/>
      <c r="U222" s="42"/>
      <c r="V222" s="54"/>
    </row>
    <row r="223" spans="1:21" s="31" customFormat="1" ht="15">
      <c r="A223" s="537"/>
      <c r="B223" s="538" t="s">
        <v>122</v>
      </c>
      <c r="C223" s="530"/>
      <c r="D223" s="534">
        <v>2022</v>
      </c>
      <c r="E223" s="535">
        <f>SUM(E210+E213+E216+E219+E222)</f>
        <v>9758.5</v>
      </c>
      <c r="F223" s="535">
        <f>SUM(F210+F213+F216+F219+F222)</f>
        <v>5707</v>
      </c>
      <c r="G223" s="535">
        <f>SUM(G210+G213+G216+G219+G222)</f>
        <v>9758.5</v>
      </c>
      <c r="H223" s="535">
        <f>SUM(H210+H213+H216+H219+H222)</f>
        <v>5707</v>
      </c>
      <c r="I223" s="539"/>
      <c r="J223" s="539"/>
      <c r="K223" s="539"/>
      <c r="L223" s="539"/>
      <c r="M223" s="539"/>
      <c r="N223" s="540"/>
      <c r="O223" s="422"/>
      <c r="P223" s="39"/>
      <c r="Q223" s="39"/>
      <c r="R223" s="39"/>
      <c r="S223" s="39"/>
      <c r="T223" s="39"/>
      <c r="U223" s="39"/>
    </row>
    <row r="224" spans="1:22" s="26" customFormat="1" ht="23.25" customHeight="1">
      <c r="A224" s="370">
        <v>1</v>
      </c>
      <c r="B224" s="541" t="s">
        <v>390</v>
      </c>
      <c r="C224" s="542"/>
      <c r="D224" s="543">
        <v>2023</v>
      </c>
      <c r="E224" s="616">
        <f>G224+I224+K224+M224</f>
        <v>4315.3</v>
      </c>
      <c r="F224" s="616">
        <f>H224+J224+L224+N224</f>
        <v>0</v>
      </c>
      <c r="G224" s="616">
        <v>4315.3</v>
      </c>
      <c r="H224" s="616">
        <v>0</v>
      </c>
      <c r="I224" s="66"/>
      <c r="J224" s="66"/>
      <c r="K224" s="66"/>
      <c r="L224" s="66"/>
      <c r="M224" s="66"/>
      <c r="N224" s="67"/>
      <c r="O224" s="422"/>
      <c r="P224" s="42"/>
      <c r="Q224" s="42"/>
      <c r="R224" s="42"/>
      <c r="S224" s="42"/>
      <c r="T224" s="42"/>
      <c r="U224" s="42"/>
      <c r="V224" s="54"/>
    </row>
    <row r="225" spans="1:22" s="26" customFormat="1" ht="24">
      <c r="A225" s="371"/>
      <c r="B225" s="529" t="s">
        <v>391</v>
      </c>
      <c r="C225" s="542"/>
      <c r="D225" s="543">
        <v>2023</v>
      </c>
      <c r="E225" s="532">
        <f>G225+I225+K225+M225</f>
        <v>10</v>
      </c>
      <c r="F225" s="532">
        <f>H225+J225+L225+N225</f>
        <v>0</v>
      </c>
      <c r="G225" s="532">
        <v>10</v>
      </c>
      <c r="H225" s="532">
        <v>0</v>
      </c>
      <c r="I225" s="66"/>
      <c r="J225" s="66"/>
      <c r="K225" s="66"/>
      <c r="L225" s="66"/>
      <c r="M225" s="66"/>
      <c r="N225" s="67"/>
      <c r="O225" s="422"/>
      <c r="P225" s="196"/>
      <c r="Q225" s="42"/>
      <c r="R225" s="42"/>
      <c r="S225" s="42"/>
      <c r="T225" s="42"/>
      <c r="U225" s="42"/>
      <c r="V225" s="54"/>
    </row>
    <row r="226" spans="1:22" s="26" customFormat="1" ht="12">
      <c r="A226" s="372"/>
      <c r="B226" s="533" t="s">
        <v>81</v>
      </c>
      <c r="C226" s="542"/>
      <c r="D226" s="614"/>
      <c r="E226" s="535">
        <f>E224+E225</f>
        <v>4325.3</v>
      </c>
      <c r="F226" s="535">
        <f>F224+F225</f>
        <v>0</v>
      </c>
      <c r="G226" s="535">
        <f>G224+G225</f>
        <v>4325.3</v>
      </c>
      <c r="H226" s="535">
        <f>H224+H225</f>
        <v>0</v>
      </c>
      <c r="I226" s="66"/>
      <c r="J226" s="66"/>
      <c r="K226" s="66"/>
      <c r="L226" s="66"/>
      <c r="M226" s="66"/>
      <c r="N226" s="67"/>
      <c r="O226" s="422"/>
      <c r="P226" s="42"/>
      <c r="Q226" s="42"/>
      <c r="R226" s="42"/>
      <c r="S226" s="42"/>
      <c r="T226" s="42"/>
      <c r="U226" s="42"/>
      <c r="V226" s="54"/>
    </row>
    <row r="227" spans="1:21" s="31" customFormat="1" ht="31.5" customHeight="1">
      <c r="A227" s="367">
        <v>2</v>
      </c>
      <c r="B227" s="541" t="s">
        <v>12</v>
      </c>
      <c r="C227" s="530"/>
      <c r="D227" s="543">
        <v>2023</v>
      </c>
      <c r="E227" s="562">
        <f>G227+I227+K227+M227</f>
        <v>2370.4</v>
      </c>
      <c r="F227" s="562">
        <f>H227+J227+L227+N227</f>
        <v>0</v>
      </c>
      <c r="G227" s="563">
        <v>2370.4</v>
      </c>
      <c r="H227" s="563">
        <v>0</v>
      </c>
      <c r="I227" s="37"/>
      <c r="J227" s="37"/>
      <c r="K227" s="37"/>
      <c r="L227" s="37"/>
      <c r="M227" s="37"/>
      <c r="N227" s="56"/>
      <c r="O227" s="422"/>
      <c r="P227" s="195"/>
      <c r="Q227" s="39"/>
      <c r="R227" s="39"/>
      <c r="S227" s="39"/>
      <c r="T227" s="39"/>
      <c r="U227" s="39"/>
    </row>
    <row r="228" spans="1:21" s="31" customFormat="1" ht="27.75" customHeight="1">
      <c r="A228" s="368"/>
      <c r="B228" s="541" t="s">
        <v>13</v>
      </c>
      <c r="C228" s="530"/>
      <c r="D228" s="543">
        <v>2023</v>
      </c>
      <c r="E228" s="562">
        <f>G228+I228+K228+M228</f>
        <v>10</v>
      </c>
      <c r="F228" s="562">
        <f>H228+J228+L228+N228</f>
        <v>0</v>
      </c>
      <c r="G228" s="563">
        <v>10</v>
      </c>
      <c r="H228" s="563">
        <v>0</v>
      </c>
      <c r="I228" s="37"/>
      <c r="J228" s="37"/>
      <c r="K228" s="37"/>
      <c r="L228" s="37"/>
      <c r="M228" s="37"/>
      <c r="N228" s="56"/>
      <c r="O228" s="422"/>
      <c r="P228" s="39"/>
      <c r="Q228" s="39"/>
      <c r="R228" s="39"/>
      <c r="S228" s="39"/>
      <c r="T228" s="39"/>
      <c r="U228" s="39"/>
    </row>
    <row r="229" spans="1:21" s="31" customFormat="1" ht="15">
      <c r="A229" s="369"/>
      <c r="B229" s="617" t="s">
        <v>81</v>
      </c>
      <c r="C229" s="530"/>
      <c r="D229" s="531"/>
      <c r="E229" s="618">
        <f>E227+E228</f>
        <v>2380.4</v>
      </c>
      <c r="F229" s="618">
        <f>F227+F228</f>
        <v>0</v>
      </c>
      <c r="G229" s="618">
        <f>G227+G228</f>
        <v>2380.4</v>
      </c>
      <c r="H229" s="618">
        <f>H227+H228</f>
        <v>0</v>
      </c>
      <c r="I229" s="37"/>
      <c r="J229" s="37"/>
      <c r="K229" s="37"/>
      <c r="L229" s="37"/>
      <c r="M229" s="37"/>
      <c r="N229" s="56"/>
      <c r="O229" s="422"/>
      <c r="P229" s="195"/>
      <c r="Q229" s="195"/>
      <c r="R229" s="39"/>
      <c r="S229" s="39"/>
      <c r="T229" s="39"/>
      <c r="U229" s="39"/>
    </row>
    <row r="230" spans="1:21" s="31" customFormat="1" ht="15">
      <c r="A230" s="537"/>
      <c r="B230" s="538" t="s">
        <v>123</v>
      </c>
      <c r="C230" s="530"/>
      <c r="D230" s="534">
        <v>2023</v>
      </c>
      <c r="E230" s="535">
        <f>E226+E229</f>
        <v>6705.700000000001</v>
      </c>
      <c r="F230" s="535">
        <f>F226+F229</f>
        <v>0</v>
      </c>
      <c r="G230" s="535">
        <f>G226+G229</f>
        <v>6705.700000000001</v>
      </c>
      <c r="H230" s="535">
        <f>H226+H229</f>
        <v>0</v>
      </c>
      <c r="I230" s="539"/>
      <c r="J230" s="539"/>
      <c r="K230" s="539"/>
      <c r="L230" s="539"/>
      <c r="M230" s="539"/>
      <c r="N230" s="540"/>
      <c r="O230" s="422"/>
      <c r="P230" s="39"/>
      <c r="Q230" s="39"/>
      <c r="R230" s="39"/>
      <c r="S230" s="39"/>
      <c r="T230" s="39"/>
      <c r="U230" s="39"/>
    </row>
    <row r="231" spans="1:21" s="31" customFormat="1" ht="15">
      <c r="A231" s="537"/>
      <c r="B231" s="538" t="s">
        <v>124</v>
      </c>
      <c r="C231" s="530"/>
      <c r="D231" s="534">
        <v>2024</v>
      </c>
      <c r="E231" s="535">
        <v>0</v>
      </c>
      <c r="F231" s="535">
        <v>0</v>
      </c>
      <c r="G231" s="535">
        <v>0</v>
      </c>
      <c r="H231" s="535">
        <v>0</v>
      </c>
      <c r="I231" s="539"/>
      <c r="J231" s="539"/>
      <c r="K231" s="539"/>
      <c r="L231" s="539"/>
      <c r="M231" s="539"/>
      <c r="N231" s="540"/>
      <c r="O231" s="422"/>
      <c r="P231" s="39"/>
      <c r="Q231" s="39"/>
      <c r="R231" s="39"/>
      <c r="S231" s="39"/>
      <c r="T231" s="39"/>
      <c r="U231" s="39"/>
    </row>
    <row r="232" spans="1:22" s="24" customFormat="1" ht="15.75" thickBot="1">
      <c r="A232" s="537"/>
      <c r="B232" s="538" t="s">
        <v>125</v>
      </c>
      <c r="C232" s="530"/>
      <c r="D232" s="534">
        <v>2025</v>
      </c>
      <c r="E232" s="535">
        <v>0</v>
      </c>
      <c r="F232" s="535">
        <v>0</v>
      </c>
      <c r="G232" s="535">
        <v>0</v>
      </c>
      <c r="H232" s="535">
        <v>0</v>
      </c>
      <c r="I232" s="539"/>
      <c r="J232" s="539"/>
      <c r="K232" s="539"/>
      <c r="L232" s="539"/>
      <c r="M232" s="539"/>
      <c r="N232" s="540"/>
      <c r="O232" s="423"/>
      <c r="P232" s="39"/>
      <c r="Q232" s="39"/>
      <c r="R232" s="39"/>
      <c r="S232" s="39"/>
      <c r="T232" s="39"/>
      <c r="U232" s="39"/>
      <c r="V232" s="31"/>
    </row>
    <row r="233" spans="1:22" s="20" customFormat="1" ht="24" customHeight="1">
      <c r="A233" s="620" t="s">
        <v>163</v>
      </c>
      <c r="B233" s="619" t="s">
        <v>242</v>
      </c>
      <c r="C233" s="620" t="s">
        <v>78</v>
      </c>
      <c r="D233" s="395" t="s">
        <v>168</v>
      </c>
      <c r="E233" s="394">
        <f>E251+E294</f>
        <v>17085.199999999997</v>
      </c>
      <c r="F233" s="394">
        <f>F251+F294</f>
        <v>17085.199999999997</v>
      </c>
      <c r="G233" s="394">
        <f>G251+G294</f>
        <v>17085.199999999997</v>
      </c>
      <c r="H233" s="394">
        <f>H251+H294</f>
        <v>17085.199999999997</v>
      </c>
      <c r="I233" s="429"/>
      <c r="J233" s="429"/>
      <c r="K233" s="429"/>
      <c r="L233" s="429"/>
      <c r="M233" s="429"/>
      <c r="N233" s="384"/>
      <c r="O233" s="430" t="s">
        <v>234</v>
      </c>
      <c r="P233" s="50"/>
      <c r="Q233" s="50"/>
      <c r="R233" s="50"/>
      <c r="S233" s="50"/>
      <c r="T233" s="50"/>
      <c r="U233" s="50"/>
      <c r="V233" s="51"/>
    </row>
    <row r="234" spans="1:22" s="20" customFormat="1" ht="12" customHeight="1">
      <c r="A234" s="621"/>
      <c r="B234" s="619"/>
      <c r="C234" s="621"/>
      <c r="D234" s="395"/>
      <c r="E234" s="394"/>
      <c r="F234" s="394"/>
      <c r="G234" s="394"/>
      <c r="H234" s="394"/>
      <c r="I234" s="429"/>
      <c r="J234" s="429"/>
      <c r="K234" s="429"/>
      <c r="L234" s="429"/>
      <c r="M234" s="429"/>
      <c r="N234" s="384"/>
      <c r="O234" s="431"/>
      <c r="P234" s="50"/>
      <c r="Q234" s="50"/>
      <c r="R234" s="50"/>
      <c r="S234" s="50"/>
      <c r="T234" s="50"/>
      <c r="U234" s="50"/>
      <c r="V234" s="51"/>
    </row>
    <row r="235" spans="1:22" s="20" customFormat="1" ht="14.25" hidden="1">
      <c r="A235" s="622"/>
      <c r="B235" s="619"/>
      <c r="C235" s="622"/>
      <c r="D235" s="395"/>
      <c r="E235" s="394"/>
      <c r="F235" s="394"/>
      <c r="G235" s="394"/>
      <c r="H235" s="394"/>
      <c r="I235" s="429"/>
      <c r="J235" s="429"/>
      <c r="K235" s="429"/>
      <c r="L235" s="429"/>
      <c r="M235" s="429"/>
      <c r="N235" s="384"/>
      <c r="O235" s="431"/>
      <c r="P235" s="50"/>
      <c r="Q235" s="50"/>
      <c r="R235" s="50"/>
      <c r="S235" s="50"/>
      <c r="T235" s="50"/>
      <c r="U235" s="50"/>
      <c r="V235" s="51"/>
    </row>
    <row r="236" spans="1:22" s="22" customFormat="1" ht="15">
      <c r="A236" s="28">
        <v>1</v>
      </c>
      <c r="B236" s="107" t="s">
        <v>98</v>
      </c>
      <c r="C236" s="28"/>
      <c r="D236" s="29">
        <v>2017</v>
      </c>
      <c r="E236" s="266">
        <f>G236+I236+K236+M236</f>
        <v>688.1999999999999</v>
      </c>
      <c r="F236" s="266">
        <f>H236+J236+L236+N236</f>
        <v>688.1999999999999</v>
      </c>
      <c r="G236" s="266">
        <f>773.8-85.6</f>
        <v>688.1999999999999</v>
      </c>
      <c r="H236" s="266">
        <f>773.8-85.6</f>
        <v>688.1999999999999</v>
      </c>
      <c r="I236" s="197"/>
      <c r="J236" s="197"/>
      <c r="K236" s="197"/>
      <c r="L236" s="197"/>
      <c r="M236" s="197"/>
      <c r="N236" s="202"/>
      <c r="O236" s="431"/>
      <c r="P236" s="39"/>
      <c r="Q236" s="39"/>
      <c r="R236" s="39"/>
      <c r="S236" s="39"/>
      <c r="T236" s="39"/>
      <c r="U236" s="39"/>
      <c r="V236" s="31"/>
    </row>
    <row r="237" spans="1:22" s="22" customFormat="1" ht="15">
      <c r="A237" s="28"/>
      <c r="B237" s="107" t="s">
        <v>99</v>
      </c>
      <c r="C237" s="28"/>
      <c r="D237" s="29">
        <v>2017</v>
      </c>
      <c r="E237" s="266">
        <f>G237+I237+K237+M237</f>
        <v>6.8</v>
      </c>
      <c r="F237" s="266">
        <f>H237+J237+L237+N237</f>
        <v>6.8</v>
      </c>
      <c r="G237" s="266">
        <v>6.8</v>
      </c>
      <c r="H237" s="266">
        <v>6.8</v>
      </c>
      <c r="I237" s="197"/>
      <c r="J237" s="197"/>
      <c r="K237" s="197"/>
      <c r="L237" s="197"/>
      <c r="M237" s="197"/>
      <c r="N237" s="202"/>
      <c r="O237" s="431"/>
      <c r="P237" s="39"/>
      <c r="Q237" s="39"/>
      <c r="R237" s="39"/>
      <c r="S237" s="39"/>
      <c r="T237" s="39"/>
      <c r="U237" s="39"/>
      <c r="V237" s="31"/>
    </row>
    <row r="238" spans="1:22" s="22" customFormat="1" ht="15">
      <c r="A238" s="28"/>
      <c r="B238" s="32" t="s">
        <v>81</v>
      </c>
      <c r="C238" s="33"/>
      <c r="D238" s="34"/>
      <c r="E238" s="75">
        <f>E236+E237</f>
        <v>694.9999999999999</v>
      </c>
      <c r="F238" s="75">
        <f>F236+F237</f>
        <v>694.9999999999999</v>
      </c>
      <c r="G238" s="75">
        <f>G236+G237</f>
        <v>694.9999999999999</v>
      </c>
      <c r="H238" s="75">
        <f>H236+H237</f>
        <v>694.9999999999999</v>
      </c>
      <c r="I238" s="37"/>
      <c r="J238" s="37"/>
      <c r="K238" s="37"/>
      <c r="L238" s="37"/>
      <c r="M238" s="37"/>
      <c r="N238" s="56"/>
      <c r="O238" s="431"/>
      <c r="P238" s="39"/>
      <c r="Q238" s="39"/>
      <c r="R238" s="39"/>
      <c r="S238" s="39"/>
      <c r="T238" s="39"/>
      <c r="U238" s="39"/>
      <c r="V238" s="31"/>
    </row>
    <row r="239" spans="1:22" s="22" customFormat="1" ht="15">
      <c r="A239" s="23">
        <v>2</v>
      </c>
      <c r="B239" s="107" t="s">
        <v>100</v>
      </c>
      <c r="C239" s="28"/>
      <c r="D239" s="29">
        <v>2017</v>
      </c>
      <c r="E239" s="266">
        <f>G239+I239+K239+M239</f>
        <v>1245.4</v>
      </c>
      <c r="F239" s="266">
        <f>H239+J239+L239+N239</f>
        <v>1245.4</v>
      </c>
      <c r="G239" s="266">
        <f>1542.5-297.1</f>
        <v>1245.4</v>
      </c>
      <c r="H239" s="266">
        <f>1542.5-297.1</f>
        <v>1245.4</v>
      </c>
      <c r="I239" s="197"/>
      <c r="J239" s="197"/>
      <c r="K239" s="197"/>
      <c r="L239" s="197"/>
      <c r="M239" s="197"/>
      <c r="N239" s="202"/>
      <c r="O239" s="431"/>
      <c r="P239" s="39"/>
      <c r="Q239" s="39"/>
      <c r="R239" s="39"/>
      <c r="S239" s="39"/>
      <c r="T239" s="39"/>
      <c r="U239" s="39"/>
      <c r="V239" s="31"/>
    </row>
    <row r="240" spans="1:22" s="22" customFormat="1" ht="15">
      <c r="A240" s="23"/>
      <c r="B240" s="107" t="s">
        <v>101</v>
      </c>
      <c r="C240" s="28"/>
      <c r="D240" s="29">
        <v>2017</v>
      </c>
      <c r="E240" s="266">
        <f>G240+I240+K240+M240</f>
        <v>7.7</v>
      </c>
      <c r="F240" s="266">
        <f>H240+J240+L240+N240</f>
        <v>7.7</v>
      </c>
      <c r="G240" s="266">
        <v>7.7</v>
      </c>
      <c r="H240" s="266">
        <v>7.7</v>
      </c>
      <c r="I240" s="197"/>
      <c r="J240" s="197"/>
      <c r="K240" s="197"/>
      <c r="L240" s="197"/>
      <c r="M240" s="197"/>
      <c r="N240" s="202"/>
      <c r="O240" s="431"/>
      <c r="P240" s="39"/>
      <c r="Q240" s="39"/>
      <c r="R240" s="39"/>
      <c r="S240" s="39"/>
      <c r="T240" s="39"/>
      <c r="U240" s="39"/>
      <c r="V240" s="31"/>
    </row>
    <row r="241" spans="1:22" s="22" customFormat="1" ht="15">
      <c r="A241" s="23"/>
      <c r="B241" s="32" t="s">
        <v>81</v>
      </c>
      <c r="C241" s="33"/>
      <c r="D241" s="34"/>
      <c r="E241" s="75">
        <f>E239+E240</f>
        <v>1253.1000000000001</v>
      </c>
      <c r="F241" s="75">
        <f>F239+F240</f>
        <v>1253.1000000000001</v>
      </c>
      <c r="G241" s="75">
        <f>G239+G240</f>
        <v>1253.1000000000001</v>
      </c>
      <c r="H241" s="75">
        <f>H239+H240</f>
        <v>1253.1000000000001</v>
      </c>
      <c r="I241" s="37"/>
      <c r="J241" s="37"/>
      <c r="K241" s="37"/>
      <c r="L241" s="37"/>
      <c r="M241" s="37"/>
      <c r="N241" s="56"/>
      <c r="O241" s="431"/>
      <c r="P241" s="39"/>
      <c r="Q241" s="39"/>
      <c r="R241" s="39"/>
      <c r="S241" s="39"/>
      <c r="T241" s="39"/>
      <c r="U241" s="39"/>
      <c r="V241" s="31"/>
    </row>
    <row r="242" spans="1:22" s="22" customFormat="1" ht="15">
      <c r="A242" s="23">
        <v>3</v>
      </c>
      <c r="B242" s="107" t="s">
        <v>102</v>
      </c>
      <c r="C242" s="28"/>
      <c r="D242" s="29">
        <v>2017</v>
      </c>
      <c r="E242" s="266">
        <f>G242+I242+K242+M242</f>
        <v>885.1</v>
      </c>
      <c r="F242" s="266">
        <f>H242+J242+L242+N242</f>
        <v>885.1</v>
      </c>
      <c r="G242" s="266">
        <f>1045-159.9</f>
        <v>885.1</v>
      </c>
      <c r="H242" s="266">
        <f>1045-159.9</f>
        <v>885.1</v>
      </c>
      <c r="I242" s="197"/>
      <c r="J242" s="197"/>
      <c r="K242" s="197"/>
      <c r="L242" s="197"/>
      <c r="M242" s="197"/>
      <c r="N242" s="202"/>
      <c r="O242" s="431"/>
      <c r="P242" s="39"/>
      <c r="Q242" s="39"/>
      <c r="R242" s="39"/>
      <c r="S242" s="39"/>
      <c r="T242" s="39"/>
      <c r="U242" s="39"/>
      <c r="V242" s="31"/>
    </row>
    <row r="243" spans="1:22" s="22" customFormat="1" ht="15">
      <c r="A243" s="23"/>
      <c r="B243" s="107" t="s">
        <v>103</v>
      </c>
      <c r="C243" s="28"/>
      <c r="D243" s="29">
        <v>2017</v>
      </c>
      <c r="E243" s="266">
        <f>G243+I243+K243+M243</f>
        <v>6.6</v>
      </c>
      <c r="F243" s="266">
        <f>H243+J243+L243+N243</f>
        <v>6.6</v>
      </c>
      <c r="G243" s="266">
        <v>6.6</v>
      </c>
      <c r="H243" s="266">
        <v>6.6</v>
      </c>
      <c r="I243" s="197"/>
      <c r="J243" s="197"/>
      <c r="K243" s="197"/>
      <c r="L243" s="197"/>
      <c r="M243" s="197"/>
      <c r="N243" s="202"/>
      <c r="O243" s="431"/>
      <c r="P243" s="39"/>
      <c r="Q243" s="39"/>
      <c r="R243" s="39"/>
      <c r="S243" s="39"/>
      <c r="T243" s="39"/>
      <c r="U243" s="39"/>
      <c r="V243" s="31"/>
    </row>
    <row r="244" spans="1:22" s="22" customFormat="1" ht="15">
      <c r="A244" s="23"/>
      <c r="B244" s="32" t="s">
        <v>81</v>
      </c>
      <c r="C244" s="33"/>
      <c r="D244" s="34"/>
      <c r="E244" s="75">
        <f>E242+E243</f>
        <v>891.7</v>
      </c>
      <c r="F244" s="75">
        <f>F242+F243</f>
        <v>891.7</v>
      </c>
      <c r="G244" s="75">
        <f>G242+G243</f>
        <v>891.7</v>
      </c>
      <c r="H244" s="75">
        <f>H242+H243</f>
        <v>891.7</v>
      </c>
      <c r="I244" s="37"/>
      <c r="J244" s="37"/>
      <c r="K244" s="37"/>
      <c r="L244" s="37"/>
      <c r="M244" s="37"/>
      <c r="N244" s="56"/>
      <c r="O244" s="431"/>
      <c r="P244" s="39"/>
      <c r="Q244" s="39"/>
      <c r="R244" s="39"/>
      <c r="S244" s="39"/>
      <c r="T244" s="39"/>
      <c r="U244" s="39"/>
      <c r="V244" s="31"/>
    </row>
    <row r="245" spans="1:22" s="22" customFormat="1" ht="15">
      <c r="A245" s="23">
        <v>4</v>
      </c>
      <c r="B245" s="107" t="s">
        <v>104</v>
      </c>
      <c r="C245" s="28"/>
      <c r="D245" s="29">
        <v>2017</v>
      </c>
      <c r="E245" s="266">
        <f>G245+I245+K245+M245</f>
        <v>1015.0999999999999</v>
      </c>
      <c r="F245" s="266">
        <f>H245+J245+L245+N245</f>
        <v>1015.0999999999999</v>
      </c>
      <c r="G245" s="266">
        <f>1268.6-253.5</f>
        <v>1015.0999999999999</v>
      </c>
      <c r="H245" s="266">
        <f>1268.6-253.5</f>
        <v>1015.0999999999999</v>
      </c>
      <c r="I245" s="197"/>
      <c r="J245" s="197"/>
      <c r="K245" s="197"/>
      <c r="L245" s="197"/>
      <c r="M245" s="197"/>
      <c r="N245" s="202"/>
      <c r="O245" s="431"/>
      <c r="P245" s="39"/>
      <c r="Q245" s="39"/>
      <c r="R245" s="39"/>
      <c r="S245" s="39"/>
      <c r="T245" s="39"/>
      <c r="U245" s="39"/>
      <c r="V245" s="31"/>
    </row>
    <row r="246" spans="1:22" s="22" customFormat="1" ht="15">
      <c r="A246" s="23"/>
      <c r="B246" s="107" t="s">
        <v>105</v>
      </c>
      <c r="C246" s="28"/>
      <c r="D246" s="29">
        <v>2017</v>
      </c>
      <c r="E246" s="266">
        <f>G246+I246+K246+M246</f>
        <v>7.8</v>
      </c>
      <c r="F246" s="266">
        <f>H246+J246+L246+N246</f>
        <v>7.8</v>
      </c>
      <c r="G246" s="266">
        <v>7.8</v>
      </c>
      <c r="H246" s="266">
        <v>7.8</v>
      </c>
      <c r="I246" s="197"/>
      <c r="J246" s="197"/>
      <c r="K246" s="197"/>
      <c r="L246" s="197"/>
      <c r="M246" s="197"/>
      <c r="N246" s="202"/>
      <c r="O246" s="431"/>
      <c r="P246" s="39"/>
      <c r="Q246" s="39"/>
      <c r="R246" s="39"/>
      <c r="S246" s="39"/>
      <c r="T246" s="39"/>
      <c r="U246" s="39"/>
      <c r="V246" s="31"/>
    </row>
    <row r="247" spans="1:22" s="22" customFormat="1" ht="15">
      <c r="A247" s="33"/>
      <c r="B247" s="32" t="s">
        <v>81</v>
      </c>
      <c r="C247" s="33"/>
      <c r="D247" s="34"/>
      <c r="E247" s="75">
        <f>E245+E246</f>
        <v>1022.8999999999999</v>
      </c>
      <c r="F247" s="75">
        <f>F245+F246</f>
        <v>1022.8999999999999</v>
      </c>
      <c r="G247" s="75">
        <f>G245+G246</f>
        <v>1022.8999999999999</v>
      </c>
      <c r="H247" s="75">
        <f>H245+H246</f>
        <v>1022.8999999999999</v>
      </c>
      <c r="I247" s="37"/>
      <c r="J247" s="37"/>
      <c r="K247" s="37"/>
      <c r="L247" s="37"/>
      <c r="M247" s="37"/>
      <c r="N247" s="56"/>
      <c r="O247" s="431"/>
      <c r="P247" s="39"/>
      <c r="Q247" s="39"/>
      <c r="R247" s="39"/>
      <c r="S247" s="39"/>
      <c r="T247" s="39"/>
      <c r="U247" s="39"/>
      <c r="V247" s="31"/>
    </row>
    <row r="248" spans="1:22" s="22" customFormat="1" ht="15">
      <c r="A248" s="33">
        <v>5</v>
      </c>
      <c r="B248" s="107" t="s">
        <v>106</v>
      </c>
      <c r="C248" s="28"/>
      <c r="D248" s="29">
        <v>2017</v>
      </c>
      <c r="E248" s="266">
        <f>G248+I248+K248+M248</f>
        <v>779.3000000000001</v>
      </c>
      <c r="F248" s="266">
        <f>H248+J248+L248+N248</f>
        <v>779.3000000000001</v>
      </c>
      <c r="G248" s="266">
        <f>791.1-11.8</f>
        <v>779.3000000000001</v>
      </c>
      <c r="H248" s="266">
        <f>791.1-11.8</f>
        <v>779.3000000000001</v>
      </c>
      <c r="I248" s="197"/>
      <c r="J248" s="197"/>
      <c r="K248" s="197"/>
      <c r="L248" s="197"/>
      <c r="M248" s="197"/>
      <c r="N248" s="202"/>
      <c r="O248" s="431"/>
      <c r="P248" s="39"/>
      <c r="Q248" s="39"/>
      <c r="R248" s="39"/>
      <c r="S248" s="39"/>
      <c r="T248" s="39"/>
      <c r="U248" s="39"/>
      <c r="V248" s="31"/>
    </row>
    <row r="249" spans="1:22" s="22" customFormat="1" ht="15">
      <c r="A249" s="33"/>
      <c r="B249" s="107" t="s">
        <v>107</v>
      </c>
      <c r="C249" s="28"/>
      <c r="D249" s="29">
        <v>2017</v>
      </c>
      <c r="E249" s="266">
        <f>G249+I249+K249+M249</f>
        <v>0</v>
      </c>
      <c r="F249" s="266">
        <f>H249+J249+L249+N249</f>
        <v>0</v>
      </c>
      <c r="G249" s="266">
        <v>0</v>
      </c>
      <c r="H249" s="266">
        <v>0</v>
      </c>
      <c r="I249" s="197"/>
      <c r="J249" s="197"/>
      <c r="K249" s="197"/>
      <c r="L249" s="197"/>
      <c r="M249" s="197"/>
      <c r="N249" s="202"/>
      <c r="O249" s="431"/>
      <c r="P249" s="39"/>
      <c r="Q249" s="39"/>
      <c r="R249" s="39"/>
      <c r="S249" s="39"/>
      <c r="T249" s="39"/>
      <c r="U249" s="39"/>
      <c r="V249" s="31"/>
    </row>
    <row r="250" spans="1:22" s="22" customFormat="1" ht="15">
      <c r="A250" s="33"/>
      <c r="B250" s="32" t="s">
        <v>81</v>
      </c>
      <c r="C250" s="33"/>
      <c r="D250" s="34"/>
      <c r="E250" s="75">
        <f>E248+E249</f>
        <v>779.3000000000001</v>
      </c>
      <c r="F250" s="75">
        <f>F248+F249</f>
        <v>779.3000000000001</v>
      </c>
      <c r="G250" s="75">
        <f>G248+G249</f>
        <v>779.3000000000001</v>
      </c>
      <c r="H250" s="75">
        <f>H248+H249</f>
        <v>779.3000000000001</v>
      </c>
      <c r="I250" s="37"/>
      <c r="J250" s="37"/>
      <c r="K250" s="37"/>
      <c r="L250" s="37"/>
      <c r="M250" s="37"/>
      <c r="N250" s="56"/>
      <c r="O250" s="431"/>
      <c r="P250" s="39"/>
      <c r="Q250" s="39"/>
      <c r="R250" s="39"/>
      <c r="S250" s="39"/>
      <c r="T250" s="39"/>
      <c r="U250" s="39"/>
      <c r="V250" s="31"/>
    </row>
    <row r="251" spans="1:22" s="24" customFormat="1" ht="15">
      <c r="A251" s="33"/>
      <c r="B251" s="36" t="s">
        <v>90</v>
      </c>
      <c r="C251" s="33"/>
      <c r="D251" s="34"/>
      <c r="E251" s="75">
        <f>E238+E241+E244+E247+E250</f>
        <v>4642</v>
      </c>
      <c r="F251" s="75">
        <f>F238+F241+F244+F247+F250</f>
        <v>4642</v>
      </c>
      <c r="G251" s="75">
        <f>G238+G241+G244+G247+G250</f>
        <v>4642</v>
      </c>
      <c r="H251" s="75">
        <f>H238+H241+H244+H247+H250</f>
        <v>4642</v>
      </c>
      <c r="I251" s="37"/>
      <c r="J251" s="37"/>
      <c r="K251" s="37"/>
      <c r="L251" s="37"/>
      <c r="M251" s="37"/>
      <c r="N251" s="56"/>
      <c r="O251" s="431"/>
      <c r="P251" s="39"/>
      <c r="Q251" s="39"/>
      <c r="R251" s="39"/>
      <c r="S251" s="39"/>
      <c r="T251" s="39"/>
      <c r="U251" s="39"/>
      <c r="V251" s="31"/>
    </row>
    <row r="252" spans="1:22" s="22" customFormat="1" ht="15">
      <c r="A252" s="21">
        <v>1</v>
      </c>
      <c r="B252" s="116" t="s">
        <v>299</v>
      </c>
      <c r="C252" s="28"/>
      <c r="D252" s="29">
        <v>2018</v>
      </c>
      <c r="E252" s="266">
        <v>1550.2</v>
      </c>
      <c r="F252" s="266">
        <v>1550.2</v>
      </c>
      <c r="G252" s="266">
        <v>1550.2</v>
      </c>
      <c r="H252" s="266">
        <v>1550.2</v>
      </c>
      <c r="I252" s="197"/>
      <c r="J252" s="197"/>
      <c r="K252" s="197"/>
      <c r="L252" s="197"/>
      <c r="M252" s="197"/>
      <c r="N252" s="202"/>
      <c r="O252" s="431"/>
      <c r="P252" s="39"/>
      <c r="Q252" s="39"/>
      <c r="R252" s="39"/>
      <c r="S252" s="39"/>
      <c r="T252" s="39"/>
      <c r="U252" s="39"/>
      <c r="V252" s="31"/>
    </row>
    <row r="253" spans="1:22" s="22" customFormat="1" ht="15">
      <c r="A253" s="21"/>
      <c r="B253" s="107" t="s">
        <v>300</v>
      </c>
      <c r="C253" s="28"/>
      <c r="D253" s="29">
        <v>2018</v>
      </c>
      <c r="E253" s="266">
        <v>8.1</v>
      </c>
      <c r="F253" s="266">
        <v>8.1</v>
      </c>
      <c r="G253" s="266">
        <v>8.1</v>
      </c>
      <c r="H253" s="266">
        <v>8.1</v>
      </c>
      <c r="I253" s="197"/>
      <c r="J253" s="197"/>
      <c r="K253" s="197"/>
      <c r="L253" s="197"/>
      <c r="M253" s="197"/>
      <c r="N253" s="202"/>
      <c r="O253" s="431"/>
      <c r="P253" s="39"/>
      <c r="Q253" s="39"/>
      <c r="R253" s="39"/>
      <c r="S253" s="39"/>
      <c r="T253" s="39"/>
      <c r="U253" s="39"/>
      <c r="V253" s="31"/>
    </row>
    <row r="254" spans="1:22" s="22" customFormat="1" ht="15">
      <c r="A254" s="23"/>
      <c r="B254" s="32" t="s">
        <v>81</v>
      </c>
      <c r="C254" s="33"/>
      <c r="D254" s="34"/>
      <c r="E254" s="75">
        <f>E252+E253</f>
        <v>1558.3</v>
      </c>
      <c r="F254" s="75">
        <f>F252+F253</f>
        <v>1558.3</v>
      </c>
      <c r="G254" s="75">
        <f>G252+G253</f>
        <v>1558.3</v>
      </c>
      <c r="H254" s="75">
        <f>H252+H253</f>
        <v>1558.3</v>
      </c>
      <c r="I254" s="37"/>
      <c r="J254" s="37"/>
      <c r="K254" s="37"/>
      <c r="L254" s="37"/>
      <c r="M254" s="37"/>
      <c r="N254" s="56"/>
      <c r="O254" s="431"/>
      <c r="P254" s="39"/>
      <c r="Q254" s="39"/>
      <c r="R254" s="39"/>
      <c r="S254" s="39"/>
      <c r="T254" s="39"/>
      <c r="U254" s="39"/>
      <c r="V254" s="31"/>
    </row>
    <row r="255" spans="1:22" s="22" customFormat="1" ht="15">
      <c r="A255" s="23">
        <v>2</v>
      </c>
      <c r="B255" s="107" t="s">
        <v>301</v>
      </c>
      <c r="C255" s="28"/>
      <c r="D255" s="29">
        <v>2018</v>
      </c>
      <c r="E255" s="266">
        <v>384.4</v>
      </c>
      <c r="F255" s="266">
        <v>384.4</v>
      </c>
      <c r="G255" s="266">
        <v>384.4</v>
      </c>
      <c r="H255" s="266">
        <v>384.4</v>
      </c>
      <c r="I255" s="197"/>
      <c r="J255" s="197"/>
      <c r="K255" s="197"/>
      <c r="L255" s="197"/>
      <c r="M255" s="197"/>
      <c r="N255" s="202"/>
      <c r="O255" s="431"/>
      <c r="P255" s="39"/>
      <c r="Q255" s="39"/>
      <c r="R255" s="39"/>
      <c r="S255" s="39"/>
      <c r="T255" s="39"/>
      <c r="U255" s="39"/>
      <c r="V255" s="31"/>
    </row>
    <row r="256" spans="1:22" s="22" customFormat="1" ht="15">
      <c r="A256" s="23"/>
      <c r="B256" s="107" t="s">
        <v>302</v>
      </c>
      <c r="C256" s="28"/>
      <c r="D256" s="29">
        <v>2018</v>
      </c>
      <c r="E256" s="266">
        <v>4.3</v>
      </c>
      <c r="F256" s="266">
        <v>4.3</v>
      </c>
      <c r="G256" s="266">
        <v>4.3</v>
      </c>
      <c r="H256" s="266">
        <v>4.3</v>
      </c>
      <c r="I256" s="197"/>
      <c r="J256" s="197"/>
      <c r="K256" s="197"/>
      <c r="L256" s="197"/>
      <c r="M256" s="197"/>
      <c r="N256" s="202"/>
      <c r="O256" s="431"/>
      <c r="P256" s="39"/>
      <c r="Q256" s="39"/>
      <c r="R256" s="39"/>
      <c r="S256" s="39"/>
      <c r="T256" s="39"/>
      <c r="U256" s="39"/>
      <c r="V256" s="31"/>
    </row>
    <row r="257" spans="1:22" s="22" customFormat="1" ht="15">
      <c r="A257" s="23"/>
      <c r="B257" s="32" t="s">
        <v>81</v>
      </c>
      <c r="C257" s="33"/>
      <c r="D257" s="34"/>
      <c r="E257" s="75">
        <f>E255+E256</f>
        <v>388.7</v>
      </c>
      <c r="F257" s="75">
        <f>F255+F256</f>
        <v>388.7</v>
      </c>
      <c r="G257" s="75">
        <f>G255+G256</f>
        <v>388.7</v>
      </c>
      <c r="H257" s="75">
        <f>H255+H256</f>
        <v>388.7</v>
      </c>
      <c r="I257" s="37"/>
      <c r="J257" s="37"/>
      <c r="K257" s="37"/>
      <c r="L257" s="37"/>
      <c r="M257" s="37"/>
      <c r="N257" s="56"/>
      <c r="O257" s="431"/>
      <c r="P257" s="39"/>
      <c r="Q257" s="39"/>
      <c r="R257" s="39"/>
      <c r="S257" s="39"/>
      <c r="T257" s="39"/>
      <c r="U257" s="39"/>
      <c r="V257" s="31"/>
    </row>
    <row r="258" spans="1:22" s="22" customFormat="1" ht="15">
      <c r="A258" s="23">
        <v>3</v>
      </c>
      <c r="B258" s="107" t="s">
        <v>303</v>
      </c>
      <c r="C258" s="28"/>
      <c r="D258" s="29">
        <v>2018</v>
      </c>
      <c r="E258" s="266">
        <v>1012.9</v>
      </c>
      <c r="F258" s="266">
        <v>1012.9</v>
      </c>
      <c r="G258" s="266">
        <v>1012.9</v>
      </c>
      <c r="H258" s="266">
        <v>1012.9</v>
      </c>
      <c r="I258" s="197"/>
      <c r="J258" s="197"/>
      <c r="K258" s="197"/>
      <c r="L258" s="197"/>
      <c r="M258" s="197"/>
      <c r="N258" s="202"/>
      <c r="O258" s="431"/>
      <c r="P258" s="39"/>
      <c r="Q258" s="39"/>
      <c r="R258" s="39"/>
      <c r="S258" s="39"/>
      <c r="T258" s="39"/>
      <c r="U258" s="39"/>
      <c r="V258" s="31"/>
    </row>
    <row r="259" spans="1:22" s="22" customFormat="1" ht="15">
      <c r="A259" s="23"/>
      <c r="B259" s="107" t="s">
        <v>304</v>
      </c>
      <c r="C259" s="28"/>
      <c r="D259" s="29">
        <v>2018</v>
      </c>
      <c r="E259" s="266">
        <v>4.5</v>
      </c>
      <c r="F259" s="266">
        <v>4.5</v>
      </c>
      <c r="G259" s="266">
        <v>4.5</v>
      </c>
      <c r="H259" s="266">
        <v>4.5</v>
      </c>
      <c r="I259" s="197"/>
      <c r="J259" s="197"/>
      <c r="K259" s="197"/>
      <c r="L259" s="197"/>
      <c r="M259" s="197"/>
      <c r="N259" s="202"/>
      <c r="O259" s="431"/>
      <c r="P259" s="39"/>
      <c r="Q259" s="39"/>
      <c r="R259" s="39"/>
      <c r="S259" s="39"/>
      <c r="T259" s="39"/>
      <c r="U259" s="39"/>
      <c r="V259" s="31"/>
    </row>
    <row r="260" spans="1:22" s="22" customFormat="1" ht="15">
      <c r="A260" s="23"/>
      <c r="B260" s="32" t="s">
        <v>81</v>
      </c>
      <c r="C260" s="33"/>
      <c r="D260" s="34"/>
      <c r="E260" s="75">
        <f>E258+E259</f>
        <v>1017.4</v>
      </c>
      <c r="F260" s="75">
        <f>F258+F259</f>
        <v>1017.4</v>
      </c>
      <c r="G260" s="75">
        <f>G258+G259</f>
        <v>1017.4</v>
      </c>
      <c r="H260" s="75">
        <f>H258+H259</f>
        <v>1017.4</v>
      </c>
      <c r="I260" s="37"/>
      <c r="J260" s="37"/>
      <c r="K260" s="37"/>
      <c r="L260" s="37"/>
      <c r="M260" s="37"/>
      <c r="N260" s="56"/>
      <c r="O260" s="431"/>
      <c r="P260" s="39"/>
      <c r="Q260" s="39"/>
      <c r="R260" s="39"/>
      <c r="S260" s="39"/>
      <c r="T260" s="39"/>
      <c r="U260" s="39"/>
      <c r="V260" s="31"/>
    </row>
    <row r="261" spans="1:22" s="22" customFormat="1" ht="15">
      <c r="A261" s="23">
        <v>4</v>
      </c>
      <c r="B261" s="107" t="s">
        <v>305</v>
      </c>
      <c r="C261" s="28"/>
      <c r="D261" s="29">
        <v>2018</v>
      </c>
      <c r="E261" s="266">
        <v>343</v>
      </c>
      <c r="F261" s="266">
        <v>343</v>
      </c>
      <c r="G261" s="266">
        <v>343</v>
      </c>
      <c r="H261" s="266">
        <v>343</v>
      </c>
      <c r="I261" s="197"/>
      <c r="J261" s="197"/>
      <c r="K261" s="197"/>
      <c r="L261" s="197"/>
      <c r="M261" s="197"/>
      <c r="N261" s="202"/>
      <c r="O261" s="431"/>
      <c r="P261" s="39"/>
      <c r="Q261" s="39"/>
      <c r="R261" s="39"/>
      <c r="S261" s="39"/>
      <c r="T261" s="39"/>
      <c r="U261" s="39"/>
      <c r="V261" s="31"/>
    </row>
    <row r="262" spans="1:22" s="22" customFormat="1" ht="15">
      <c r="A262" s="23"/>
      <c r="B262" s="107" t="s">
        <v>306</v>
      </c>
      <c r="C262" s="28"/>
      <c r="D262" s="29">
        <v>2018</v>
      </c>
      <c r="E262" s="266">
        <v>8.7</v>
      </c>
      <c r="F262" s="266">
        <v>8.7</v>
      </c>
      <c r="G262" s="266">
        <v>8.7</v>
      </c>
      <c r="H262" s="266">
        <v>8.7</v>
      </c>
      <c r="I262" s="197"/>
      <c r="J262" s="197"/>
      <c r="K262" s="197"/>
      <c r="L262" s="197"/>
      <c r="M262" s="197"/>
      <c r="N262" s="202"/>
      <c r="O262" s="431"/>
      <c r="P262" s="39"/>
      <c r="Q262" s="39"/>
      <c r="R262" s="39"/>
      <c r="S262" s="39"/>
      <c r="T262" s="39"/>
      <c r="U262" s="39"/>
      <c r="V262" s="31"/>
    </row>
    <row r="263" spans="1:22" s="22" customFormat="1" ht="15">
      <c r="A263" s="23"/>
      <c r="B263" s="32" t="s">
        <v>81</v>
      </c>
      <c r="C263" s="33"/>
      <c r="D263" s="34"/>
      <c r="E263" s="75">
        <f>E261+E262</f>
        <v>351.7</v>
      </c>
      <c r="F263" s="75">
        <f>F261+F262</f>
        <v>351.7</v>
      </c>
      <c r="G263" s="75">
        <f>G261+G262</f>
        <v>351.7</v>
      </c>
      <c r="H263" s="75">
        <f>H261+H262</f>
        <v>351.7</v>
      </c>
      <c r="I263" s="37"/>
      <c r="J263" s="37"/>
      <c r="K263" s="37"/>
      <c r="L263" s="37"/>
      <c r="M263" s="37"/>
      <c r="N263" s="56"/>
      <c r="O263" s="431"/>
      <c r="P263" s="39"/>
      <c r="Q263" s="39"/>
      <c r="R263" s="39"/>
      <c r="S263" s="39"/>
      <c r="T263" s="39"/>
      <c r="U263" s="39"/>
      <c r="V263" s="31"/>
    </row>
    <row r="264" spans="1:22" s="22" customFormat="1" ht="15" customHeight="1" hidden="1">
      <c r="A264" s="23"/>
      <c r="B264" s="107" t="s">
        <v>108</v>
      </c>
      <c r="C264" s="28"/>
      <c r="D264" s="29">
        <v>2018</v>
      </c>
      <c r="E264" s="266">
        <f>G264+I264+K264+M264</f>
        <v>0</v>
      </c>
      <c r="F264" s="266">
        <f>H264+J264+L264+N264</f>
        <v>0</v>
      </c>
      <c r="G264" s="266">
        <v>0</v>
      </c>
      <c r="H264" s="266">
        <v>0</v>
      </c>
      <c r="I264" s="197"/>
      <c r="J264" s="197"/>
      <c r="K264" s="197"/>
      <c r="L264" s="197"/>
      <c r="M264" s="197"/>
      <c r="N264" s="202"/>
      <c r="O264" s="431"/>
      <c r="P264" s="39"/>
      <c r="Q264" s="39"/>
      <c r="R264" s="39"/>
      <c r="S264" s="39"/>
      <c r="T264" s="39"/>
      <c r="U264" s="39"/>
      <c r="V264" s="31"/>
    </row>
    <row r="265" spans="1:22" s="22" customFormat="1" ht="15" customHeight="1" hidden="1">
      <c r="A265" s="23"/>
      <c r="B265" s="107" t="s">
        <v>109</v>
      </c>
      <c r="C265" s="28"/>
      <c r="D265" s="29">
        <v>2018</v>
      </c>
      <c r="E265" s="266">
        <f>G265+I265+K265+M265</f>
        <v>0</v>
      </c>
      <c r="F265" s="266">
        <f>H265+J265+L265+N265</f>
        <v>0</v>
      </c>
      <c r="G265" s="266">
        <v>0</v>
      </c>
      <c r="H265" s="266">
        <v>0</v>
      </c>
      <c r="I265" s="197"/>
      <c r="J265" s="197"/>
      <c r="K265" s="197"/>
      <c r="L265" s="197"/>
      <c r="M265" s="197"/>
      <c r="N265" s="202"/>
      <c r="O265" s="431"/>
      <c r="P265" s="39"/>
      <c r="Q265" s="39"/>
      <c r="R265" s="39"/>
      <c r="S265" s="39"/>
      <c r="T265" s="39"/>
      <c r="U265" s="39"/>
      <c r="V265" s="31"/>
    </row>
    <row r="266" spans="1:22" s="22" customFormat="1" ht="15" customHeight="1" hidden="1">
      <c r="A266" s="23"/>
      <c r="B266" s="32" t="s">
        <v>81</v>
      </c>
      <c r="C266" s="33"/>
      <c r="D266" s="34"/>
      <c r="E266" s="75">
        <f>E264+E265</f>
        <v>0</v>
      </c>
      <c r="F266" s="75">
        <v>0</v>
      </c>
      <c r="G266" s="75">
        <f>G264+G265</f>
        <v>0</v>
      </c>
      <c r="H266" s="75">
        <v>0</v>
      </c>
      <c r="I266" s="37"/>
      <c r="J266" s="37"/>
      <c r="K266" s="37"/>
      <c r="L266" s="37"/>
      <c r="M266" s="37"/>
      <c r="N266" s="56"/>
      <c r="O266" s="431"/>
      <c r="P266" s="39"/>
      <c r="Q266" s="39"/>
      <c r="R266" s="39"/>
      <c r="S266" s="39"/>
      <c r="T266" s="39"/>
      <c r="U266" s="39"/>
      <c r="V266" s="31"/>
    </row>
    <row r="267" spans="1:22" s="22" customFormat="1" ht="15">
      <c r="A267" s="23">
        <v>5</v>
      </c>
      <c r="B267" s="107" t="s">
        <v>307</v>
      </c>
      <c r="C267" s="28"/>
      <c r="D267" s="29">
        <v>2018</v>
      </c>
      <c r="E267" s="266">
        <v>1183.2</v>
      </c>
      <c r="F267" s="266">
        <v>1183.2</v>
      </c>
      <c r="G267" s="266">
        <v>1183.2</v>
      </c>
      <c r="H267" s="266">
        <v>1183.2</v>
      </c>
      <c r="I267" s="197"/>
      <c r="J267" s="197"/>
      <c r="K267" s="197"/>
      <c r="L267" s="197"/>
      <c r="M267" s="197"/>
      <c r="N267" s="202"/>
      <c r="O267" s="431"/>
      <c r="P267" s="39"/>
      <c r="Q267" s="39"/>
      <c r="R267" s="39"/>
      <c r="S267" s="39"/>
      <c r="T267" s="39"/>
      <c r="U267" s="39"/>
      <c r="V267" s="31"/>
    </row>
    <row r="268" spans="1:22" s="22" customFormat="1" ht="15">
      <c r="A268" s="23"/>
      <c r="B268" s="107" t="s">
        <v>308</v>
      </c>
      <c r="C268" s="28"/>
      <c r="D268" s="29">
        <v>2018</v>
      </c>
      <c r="E268" s="266">
        <v>8.3</v>
      </c>
      <c r="F268" s="266">
        <v>8.3</v>
      </c>
      <c r="G268" s="266">
        <v>8.3</v>
      </c>
      <c r="H268" s="266">
        <v>8.3</v>
      </c>
      <c r="I268" s="197"/>
      <c r="J268" s="197"/>
      <c r="K268" s="197"/>
      <c r="L268" s="197"/>
      <c r="M268" s="197"/>
      <c r="N268" s="202"/>
      <c r="O268" s="431"/>
      <c r="P268" s="39"/>
      <c r="Q268" s="39"/>
      <c r="R268" s="39"/>
      <c r="S268" s="39"/>
      <c r="T268" s="39"/>
      <c r="U268" s="39"/>
      <c r="V268" s="31"/>
    </row>
    <row r="269" spans="1:22" s="22" customFormat="1" ht="15">
      <c r="A269" s="23"/>
      <c r="B269" s="32" t="s">
        <v>81</v>
      </c>
      <c r="C269" s="33"/>
      <c r="D269" s="34"/>
      <c r="E269" s="75">
        <f>E267+E268</f>
        <v>1191.5</v>
      </c>
      <c r="F269" s="75">
        <f>F267+F268</f>
        <v>1191.5</v>
      </c>
      <c r="G269" s="75">
        <f>G267+G268</f>
        <v>1191.5</v>
      </c>
      <c r="H269" s="75">
        <f>H267+H268</f>
        <v>1191.5</v>
      </c>
      <c r="I269" s="37"/>
      <c r="J269" s="37"/>
      <c r="K269" s="37"/>
      <c r="L269" s="37"/>
      <c r="M269" s="37"/>
      <c r="N269" s="56"/>
      <c r="O269" s="431"/>
      <c r="P269" s="39"/>
      <c r="Q269" s="39"/>
      <c r="R269" s="39"/>
      <c r="S269" s="39"/>
      <c r="T269" s="39"/>
      <c r="U269" s="39"/>
      <c r="V269" s="31"/>
    </row>
    <row r="270" spans="1:22" s="22" customFormat="1" ht="15">
      <c r="A270" s="23">
        <v>6</v>
      </c>
      <c r="B270" s="107" t="s">
        <v>309</v>
      </c>
      <c r="C270" s="28"/>
      <c r="D270" s="29">
        <v>2018</v>
      </c>
      <c r="E270" s="266">
        <v>1508.6</v>
      </c>
      <c r="F270" s="266">
        <v>1508.6</v>
      </c>
      <c r="G270" s="266">
        <v>1508.6</v>
      </c>
      <c r="H270" s="266">
        <v>1508.6</v>
      </c>
      <c r="I270" s="197"/>
      <c r="J270" s="197"/>
      <c r="K270" s="197"/>
      <c r="L270" s="197"/>
      <c r="M270" s="197"/>
      <c r="N270" s="202"/>
      <c r="O270" s="431"/>
      <c r="P270" s="39"/>
      <c r="Q270" s="39"/>
      <c r="R270" s="39"/>
      <c r="S270" s="39"/>
      <c r="T270" s="39"/>
      <c r="U270" s="39"/>
      <c r="V270" s="31"/>
    </row>
    <row r="271" spans="1:22" s="22" customFormat="1" ht="15">
      <c r="A271" s="23"/>
      <c r="B271" s="107" t="s">
        <v>310</v>
      </c>
      <c r="C271" s="28"/>
      <c r="D271" s="29">
        <v>2018</v>
      </c>
      <c r="E271" s="266">
        <v>4.6</v>
      </c>
      <c r="F271" s="266">
        <v>4.6</v>
      </c>
      <c r="G271" s="266">
        <v>4.6</v>
      </c>
      <c r="H271" s="266">
        <v>4.6</v>
      </c>
      <c r="I271" s="197"/>
      <c r="J271" s="197"/>
      <c r="K271" s="197"/>
      <c r="L271" s="197"/>
      <c r="M271" s="197"/>
      <c r="N271" s="202"/>
      <c r="O271" s="431"/>
      <c r="P271" s="39"/>
      <c r="Q271" s="39"/>
      <c r="R271" s="39"/>
      <c r="S271" s="39"/>
      <c r="T271" s="39"/>
      <c r="U271" s="39"/>
      <c r="V271" s="31"/>
    </row>
    <row r="272" spans="1:22" s="22" customFormat="1" ht="15">
      <c r="A272" s="23"/>
      <c r="B272" s="32" t="s">
        <v>81</v>
      </c>
      <c r="C272" s="33"/>
      <c r="D272" s="34"/>
      <c r="E272" s="75">
        <f>E270+E271</f>
        <v>1513.1999999999998</v>
      </c>
      <c r="F272" s="75">
        <f>F270+F271</f>
        <v>1513.1999999999998</v>
      </c>
      <c r="G272" s="75">
        <f>G270+G271</f>
        <v>1513.1999999999998</v>
      </c>
      <c r="H272" s="75">
        <f>H270+H271</f>
        <v>1513.1999999999998</v>
      </c>
      <c r="I272" s="37"/>
      <c r="J272" s="37"/>
      <c r="K272" s="37"/>
      <c r="L272" s="37"/>
      <c r="M272" s="37"/>
      <c r="N272" s="56"/>
      <c r="O272" s="431"/>
      <c r="P272" s="39"/>
      <c r="Q272" s="39"/>
      <c r="R272" s="39"/>
      <c r="S272" s="39"/>
      <c r="T272" s="39"/>
      <c r="U272" s="39"/>
      <c r="V272" s="31"/>
    </row>
    <row r="273" spans="1:22" s="22" customFormat="1" ht="15">
      <c r="A273" s="23">
        <v>7</v>
      </c>
      <c r="B273" s="107" t="s">
        <v>311</v>
      </c>
      <c r="C273" s="28"/>
      <c r="D273" s="29">
        <v>2018</v>
      </c>
      <c r="E273" s="266">
        <v>1132.8</v>
      </c>
      <c r="F273" s="266">
        <v>1132.8</v>
      </c>
      <c r="G273" s="266">
        <v>1132.8</v>
      </c>
      <c r="H273" s="266">
        <v>1132.8</v>
      </c>
      <c r="I273" s="37"/>
      <c r="J273" s="37"/>
      <c r="K273" s="37"/>
      <c r="L273" s="37"/>
      <c r="M273" s="37"/>
      <c r="N273" s="56"/>
      <c r="O273" s="431"/>
      <c r="P273" s="39"/>
      <c r="Q273" s="39"/>
      <c r="R273" s="39"/>
      <c r="S273" s="39"/>
      <c r="T273" s="39"/>
      <c r="U273" s="39"/>
      <c r="V273" s="31"/>
    </row>
    <row r="274" spans="1:22" s="22" customFormat="1" ht="15">
      <c r="A274" s="23"/>
      <c r="B274" s="107" t="s">
        <v>312</v>
      </c>
      <c r="C274" s="28"/>
      <c r="D274" s="29">
        <v>2018</v>
      </c>
      <c r="E274" s="266">
        <v>6.8</v>
      </c>
      <c r="F274" s="266">
        <v>6.8</v>
      </c>
      <c r="G274" s="266">
        <v>6.8</v>
      </c>
      <c r="H274" s="266">
        <v>6.8</v>
      </c>
      <c r="I274" s="37"/>
      <c r="J274" s="37"/>
      <c r="K274" s="37"/>
      <c r="L274" s="37"/>
      <c r="M274" s="37"/>
      <c r="N274" s="56"/>
      <c r="O274" s="431"/>
      <c r="P274" s="39"/>
      <c r="Q274" s="39"/>
      <c r="R274" s="39"/>
      <c r="S274" s="39"/>
      <c r="T274" s="39"/>
      <c r="U274" s="39"/>
      <c r="V274" s="31"/>
    </row>
    <row r="275" spans="1:22" s="22" customFormat="1" ht="15">
      <c r="A275" s="23"/>
      <c r="B275" s="32" t="s">
        <v>81</v>
      </c>
      <c r="C275" s="33"/>
      <c r="D275" s="34"/>
      <c r="E275" s="75">
        <f>E273+E274</f>
        <v>1139.6</v>
      </c>
      <c r="F275" s="75">
        <f>F273+F274</f>
        <v>1139.6</v>
      </c>
      <c r="G275" s="75">
        <f>G273+G274</f>
        <v>1139.6</v>
      </c>
      <c r="H275" s="75">
        <f>H273+H274</f>
        <v>1139.6</v>
      </c>
      <c r="I275" s="37"/>
      <c r="J275" s="37"/>
      <c r="K275" s="37"/>
      <c r="L275" s="37"/>
      <c r="M275" s="37"/>
      <c r="N275" s="56"/>
      <c r="O275" s="431"/>
      <c r="P275" s="39"/>
      <c r="Q275" s="39"/>
      <c r="R275" s="39"/>
      <c r="S275" s="39"/>
      <c r="T275" s="39"/>
      <c r="U275" s="39"/>
      <c r="V275" s="31"/>
    </row>
    <row r="276" spans="1:22" s="22" customFormat="1" ht="15">
      <c r="A276" s="23">
        <v>8</v>
      </c>
      <c r="B276" s="107" t="s">
        <v>313</v>
      </c>
      <c r="C276" s="28"/>
      <c r="D276" s="29">
        <v>2018</v>
      </c>
      <c r="E276" s="266">
        <v>643.8</v>
      </c>
      <c r="F276" s="266">
        <v>643.8</v>
      </c>
      <c r="G276" s="266">
        <v>643.8</v>
      </c>
      <c r="H276" s="266">
        <v>643.8</v>
      </c>
      <c r="I276" s="197"/>
      <c r="J276" s="37"/>
      <c r="K276" s="37"/>
      <c r="L276" s="37"/>
      <c r="M276" s="37"/>
      <c r="N276" s="56"/>
      <c r="O276" s="431"/>
      <c r="P276" s="39"/>
      <c r="Q276" s="39"/>
      <c r="R276" s="39"/>
      <c r="S276" s="39"/>
      <c r="T276" s="39"/>
      <c r="U276" s="39"/>
      <c r="V276" s="31"/>
    </row>
    <row r="277" spans="1:22" s="22" customFormat="1" ht="15">
      <c r="A277" s="23"/>
      <c r="B277" s="107" t="s">
        <v>314</v>
      </c>
      <c r="C277" s="28"/>
      <c r="D277" s="29">
        <v>2018</v>
      </c>
      <c r="E277" s="266">
        <v>7.7</v>
      </c>
      <c r="F277" s="266">
        <v>7.7</v>
      </c>
      <c r="G277" s="266">
        <v>7.7</v>
      </c>
      <c r="H277" s="266">
        <v>7.7</v>
      </c>
      <c r="I277" s="197"/>
      <c r="J277" s="37"/>
      <c r="K277" s="37"/>
      <c r="L277" s="37"/>
      <c r="M277" s="37"/>
      <c r="N277" s="56"/>
      <c r="O277" s="431"/>
      <c r="P277" s="39"/>
      <c r="Q277" s="39"/>
      <c r="R277" s="39"/>
      <c r="S277" s="39"/>
      <c r="T277" s="39"/>
      <c r="U277" s="39"/>
      <c r="V277" s="31"/>
    </row>
    <row r="278" spans="1:22" s="22" customFormat="1" ht="15">
      <c r="A278" s="23"/>
      <c r="B278" s="32" t="s">
        <v>81</v>
      </c>
      <c r="C278" s="33"/>
      <c r="D278" s="34"/>
      <c r="E278" s="75">
        <f>E276+E277</f>
        <v>651.5</v>
      </c>
      <c r="F278" s="75">
        <f>F276+F277</f>
        <v>651.5</v>
      </c>
      <c r="G278" s="75">
        <f>G276+G277</f>
        <v>651.5</v>
      </c>
      <c r="H278" s="75">
        <f>H276+H277</f>
        <v>651.5</v>
      </c>
      <c r="I278" s="37"/>
      <c r="J278" s="37"/>
      <c r="K278" s="37"/>
      <c r="L278" s="37"/>
      <c r="M278" s="37"/>
      <c r="N278" s="56"/>
      <c r="O278" s="431"/>
      <c r="P278" s="39"/>
      <c r="Q278" s="39"/>
      <c r="R278" s="39"/>
      <c r="S278" s="39"/>
      <c r="T278" s="39"/>
      <c r="U278" s="39"/>
      <c r="V278" s="31"/>
    </row>
    <row r="279" spans="1:22" s="22" customFormat="1" ht="15">
      <c r="A279" s="23">
        <v>9</v>
      </c>
      <c r="B279" s="107" t="s">
        <v>315</v>
      </c>
      <c r="C279" s="28"/>
      <c r="D279" s="29">
        <v>2018</v>
      </c>
      <c r="E279" s="266">
        <v>1496.2</v>
      </c>
      <c r="F279" s="266">
        <v>1496.2</v>
      </c>
      <c r="G279" s="266">
        <v>1496.2</v>
      </c>
      <c r="H279" s="266">
        <v>1496.2</v>
      </c>
      <c r="I279" s="197"/>
      <c r="J279" s="197"/>
      <c r="K279" s="197"/>
      <c r="L279" s="197"/>
      <c r="M279" s="197"/>
      <c r="N279" s="202"/>
      <c r="O279" s="431"/>
      <c r="P279" s="39"/>
      <c r="Q279" s="39"/>
      <c r="R279" s="39"/>
      <c r="S279" s="39"/>
      <c r="T279" s="39"/>
      <c r="U279" s="39"/>
      <c r="V279" s="31"/>
    </row>
    <row r="280" spans="1:22" s="22" customFormat="1" ht="15">
      <c r="A280" s="23"/>
      <c r="B280" s="107" t="s">
        <v>316</v>
      </c>
      <c r="C280" s="28"/>
      <c r="D280" s="29">
        <v>2018</v>
      </c>
      <c r="E280" s="266">
        <v>6.6</v>
      </c>
      <c r="F280" s="266">
        <v>6.6</v>
      </c>
      <c r="G280" s="266">
        <v>6.6</v>
      </c>
      <c r="H280" s="266">
        <v>6.6</v>
      </c>
      <c r="I280" s="197"/>
      <c r="J280" s="197"/>
      <c r="K280" s="197"/>
      <c r="L280" s="197"/>
      <c r="M280" s="197"/>
      <c r="N280" s="202"/>
      <c r="O280" s="431"/>
      <c r="P280" s="39"/>
      <c r="Q280" s="39"/>
      <c r="R280" s="39"/>
      <c r="S280" s="39"/>
      <c r="T280" s="39"/>
      <c r="U280" s="39"/>
      <c r="V280" s="31"/>
    </row>
    <row r="281" spans="1:22" s="22" customFormat="1" ht="15">
      <c r="A281" s="23"/>
      <c r="B281" s="32" t="s">
        <v>81</v>
      </c>
      <c r="C281" s="33"/>
      <c r="D281" s="34"/>
      <c r="E281" s="75">
        <f>E279+E280</f>
        <v>1502.8</v>
      </c>
      <c r="F281" s="75">
        <f>F279+F280</f>
        <v>1502.8</v>
      </c>
      <c r="G281" s="75">
        <f>G279+G280</f>
        <v>1502.8</v>
      </c>
      <c r="H281" s="75">
        <f>H279+H280</f>
        <v>1502.8</v>
      </c>
      <c r="I281" s="37"/>
      <c r="J281" s="37"/>
      <c r="K281" s="37"/>
      <c r="L281" s="37"/>
      <c r="M281" s="37"/>
      <c r="N281" s="56"/>
      <c r="O281" s="431"/>
      <c r="P281" s="39"/>
      <c r="Q281" s="39"/>
      <c r="R281" s="39"/>
      <c r="S281" s="39"/>
      <c r="T281" s="39"/>
      <c r="U281" s="39"/>
      <c r="V281" s="31"/>
    </row>
    <row r="282" spans="1:22" s="22" customFormat="1" ht="15">
      <c r="A282" s="23">
        <v>10</v>
      </c>
      <c r="B282" s="107" t="s">
        <v>317</v>
      </c>
      <c r="C282" s="28"/>
      <c r="D282" s="29">
        <v>2018</v>
      </c>
      <c r="E282" s="266">
        <v>1393.3</v>
      </c>
      <c r="F282" s="266">
        <v>1393.3</v>
      </c>
      <c r="G282" s="266">
        <v>1393.3</v>
      </c>
      <c r="H282" s="266">
        <v>1393.3</v>
      </c>
      <c r="I282" s="197"/>
      <c r="J282" s="37"/>
      <c r="K282" s="37"/>
      <c r="L282" s="37"/>
      <c r="M282" s="37"/>
      <c r="N282" s="56"/>
      <c r="O282" s="431"/>
      <c r="P282" s="39"/>
      <c r="Q282" s="39"/>
      <c r="R282" s="39"/>
      <c r="S282" s="39"/>
      <c r="T282" s="39"/>
      <c r="U282" s="39"/>
      <c r="V282" s="31"/>
    </row>
    <row r="283" spans="1:22" s="22" customFormat="1" ht="15">
      <c r="A283" s="23"/>
      <c r="B283" s="107" t="s">
        <v>318</v>
      </c>
      <c r="C283" s="28"/>
      <c r="D283" s="29">
        <v>2018</v>
      </c>
      <c r="E283" s="266">
        <v>6.9</v>
      </c>
      <c r="F283" s="266">
        <v>6.9</v>
      </c>
      <c r="G283" s="266">
        <v>6.9</v>
      </c>
      <c r="H283" s="266">
        <v>6.9</v>
      </c>
      <c r="I283" s="197"/>
      <c r="J283" s="37"/>
      <c r="K283" s="37"/>
      <c r="L283" s="37"/>
      <c r="M283" s="37"/>
      <c r="N283" s="56"/>
      <c r="O283" s="431"/>
      <c r="P283" s="39"/>
      <c r="Q283" s="39"/>
      <c r="R283" s="39"/>
      <c r="S283" s="39"/>
      <c r="T283" s="39"/>
      <c r="U283" s="39"/>
      <c r="V283" s="31"/>
    </row>
    <row r="284" spans="1:22" s="22" customFormat="1" ht="15">
      <c r="A284" s="23"/>
      <c r="B284" s="32" t="s">
        <v>81</v>
      </c>
      <c r="C284" s="33"/>
      <c r="D284" s="34"/>
      <c r="E284" s="75">
        <f>E282+E283</f>
        <v>1400.2</v>
      </c>
      <c r="F284" s="75">
        <f>F282+F283</f>
        <v>1400.2</v>
      </c>
      <c r="G284" s="75">
        <f>G282+G283</f>
        <v>1400.2</v>
      </c>
      <c r="H284" s="75">
        <f>H282+H283</f>
        <v>1400.2</v>
      </c>
      <c r="I284" s="37"/>
      <c r="J284" s="37"/>
      <c r="K284" s="37"/>
      <c r="L284" s="37"/>
      <c r="M284" s="37"/>
      <c r="N284" s="56"/>
      <c r="O284" s="431"/>
      <c r="P284" s="39"/>
      <c r="Q284" s="39"/>
      <c r="R284" s="39"/>
      <c r="S284" s="39"/>
      <c r="T284" s="39"/>
      <c r="U284" s="39"/>
      <c r="V284" s="31"/>
    </row>
    <row r="285" spans="1:22" s="22" customFormat="1" ht="15">
      <c r="A285" s="23">
        <v>11</v>
      </c>
      <c r="B285" s="107" t="s">
        <v>319</v>
      </c>
      <c r="C285" s="28"/>
      <c r="D285" s="29">
        <v>2018</v>
      </c>
      <c r="E285" s="266">
        <v>351.9</v>
      </c>
      <c r="F285" s="266">
        <v>351.9</v>
      </c>
      <c r="G285" s="266">
        <v>351.9</v>
      </c>
      <c r="H285" s="266">
        <v>351.9</v>
      </c>
      <c r="I285" s="197"/>
      <c r="J285" s="197"/>
      <c r="K285" s="37"/>
      <c r="L285" s="37"/>
      <c r="M285" s="37"/>
      <c r="N285" s="56"/>
      <c r="O285" s="431"/>
      <c r="P285" s="39"/>
      <c r="Q285" s="39"/>
      <c r="R285" s="39"/>
      <c r="S285" s="39"/>
      <c r="T285" s="39"/>
      <c r="U285" s="39"/>
      <c r="V285" s="31"/>
    </row>
    <row r="286" spans="1:22" s="22" customFormat="1" ht="15">
      <c r="A286" s="33"/>
      <c r="B286" s="107" t="s">
        <v>320</v>
      </c>
      <c r="C286" s="28"/>
      <c r="D286" s="29">
        <v>2018</v>
      </c>
      <c r="E286" s="266">
        <v>4</v>
      </c>
      <c r="F286" s="266">
        <v>4</v>
      </c>
      <c r="G286" s="266">
        <v>4</v>
      </c>
      <c r="H286" s="266">
        <v>4</v>
      </c>
      <c r="I286" s="197"/>
      <c r="J286" s="197"/>
      <c r="K286" s="37"/>
      <c r="L286" s="37"/>
      <c r="M286" s="37"/>
      <c r="N286" s="56"/>
      <c r="O286" s="431"/>
      <c r="P286" s="39"/>
      <c r="Q286" s="39"/>
      <c r="R286" s="39"/>
      <c r="S286" s="39"/>
      <c r="T286" s="39"/>
      <c r="U286" s="39"/>
      <c r="V286" s="31"/>
    </row>
    <row r="287" spans="1:22" s="22" customFormat="1" ht="15">
      <c r="A287" s="33"/>
      <c r="B287" s="32" t="s">
        <v>81</v>
      </c>
      <c r="C287" s="33"/>
      <c r="D287" s="34"/>
      <c r="E287" s="75">
        <f>E285+E286</f>
        <v>355.9</v>
      </c>
      <c r="F287" s="75">
        <f>F285+F286</f>
        <v>355.9</v>
      </c>
      <c r="G287" s="75">
        <f>G285+G286</f>
        <v>355.9</v>
      </c>
      <c r="H287" s="75">
        <f>H285+H286</f>
        <v>355.9</v>
      </c>
      <c r="I287" s="37"/>
      <c r="J287" s="37"/>
      <c r="K287" s="37"/>
      <c r="L287" s="37"/>
      <c r="M287" s="37"/>
      <c r="N287" s="56"/>
      <c r="O287" s="431"/>
      <c r="P287" s="39"/>
      <c r="Q287" s="39"/>
      <c r="R287" s="39"/>
      <c r="S287" s="39"/>
      <c r="T287" s="39"/>
      <c r="U287" s="39"/>
      <c r="V287" s="31"/>
    </row>
    <row r="288" spans="1:22" s="22" customFormat="1" ht="15">
      <c r="A288" s="33">
        <v>12</v>
      </c>
      <c r="B288" s="107" t="s">
        <v>321</v>
      </c>
      <c r="C288" s="28"/>
      <c r="D288" s="29">
        <v>2018</v>
      </c>
      <c r="E288" s="266">
        <v>406</v>
      </c>
      <c r="F288" s="266">
        <v>406</v>
      </c>
      <c r="G288" s="266">
        <v>406</v>
      </c>
      <c r="H288" s="266">
        <v>406</v>
      </c>
      <c r="I288" s="37"/>
      <c r="J288" s="37"/>
      <c r="K288" s="37"/>
      <c r="L288" s="37"/>
      <c r="M288" s="37"/>
      <c r="N288" s="56"/>
      <c r="O288" s="431"/>
      <c r="P288" s="39"/>
      <c r="Q288" s="39"/>
      <c r="R288" s="39"/>
      <c r="S288" s="39"/>
      <c r="T288" s="39"/>
      <c r="U288" s="39"/>
      <c r="V288" s="31"/>
    </row>
    <row r="289" spans="1:22" s="22" customFormat="1" ht="15">
      <c r="A289" s="33"/>
      <c r="B289" s="107" t="s">
        <v>322</v>
      </c>
      <c r="C289" s="28"/>
      <c r="D289" s="29">
        <v>2018</v>
      </c>
      <c r="E289" s="266">
        <v>4.6</v>
      </c>
      <c r="F289" s="266">
        <v>4.6</v>
      </c>
      <c r="G289" s="266">
        <v>4.6</v>
      </c>
      <c r="H289" s="266">
        <v>4.6</v>
      </c>
      <c r="I289" s="37"/>
      <c r="J289" s="37"/>
      <c r="K289" s="37"/>
      <c r="L289" s="37"/>
      <c r="M289" s="37"/>
      <c r="N289" s="56"/>
      <c r="O289" s="431"/>
      <c r="P289" s="39"/>
      <c r="Q289" s="39"/>
      <c r="R289" s="39"/>
      <c r="S289" s="39"/>
      <c r="T289" s="39"/>
      <c r="U289" s="39"/>
      <c r="V289" s="31"/>
    </row>
    <row r="290" spans="1:22" s="22" customFormat="1" ht="15">
      <c r="A290" s="33"/>
      <c r="B290" s="32" t="s">
        <v>81</v>
      </c>
      <c r="C290" s="33"/>
      <c r="D290" s="34"/>
      <c r="E290" s="75">
        <f>E288+E289</f>
        <v>410.6</v>
      </c>
      <c r="F290" s="75">
        <f>F288+F289</f>
        <v>410.6</v>
      </c>
      <c r="G290" s="75">
        <f>G288+G289</f>
        <v>410.6</v>
      </c>
      <c r="H290" s="75">
        <f>H288+H289</f>
        <v>410.6</v>
      </c>
      <c r="I290" s="37"/>
      <c r="J290" s="37"/>
      <c r="K290" s="37"/>
      <c r="L290" s="37"/>
      <c r="M290" s="37"/>
      <c r="N290" s="56"/>
      <c r="O290" s="431"/>
      <c r="P290" s="39"/>
      <c r="Q290" s="39"/>
      <c r="R290" s="39"/>
      <c r="S290" s="39"/>
      <c r="T290" s="39"/>
      <c r="U290" s="39"/>
      <c r="V290" s="31"/>
    </row>
    <row r="291" spans="1:22" s="22" customFormat="1" ht="15">
      <c r="A291" s="33">
        <v>13</v>
      </c>
      <c r="B291" s="107" t="s">
        <v>323</v>
      </c>
      <c r="C291" s="28"/>
      <c r="D291" s="29">
        <v>2018</v>
      </c>
      <c r="E291" s="266">
        <v>959.9</v>
      </c>
      <c r="F291" s="266">
        <v>959.9</v>
      </c>
      <c r="G291" s="266">
        <v>959.9</v>
      </c>
      <c r="H291" s="266">
        <v>959.9</v>
      </c>
      <c r="I291" s="197"/>
      <c r="J291" s="197"/>
      <c r="K291" s="197"/>
      <c r="L291" s="197"/>
      <c r="M291" s="197"/>
      <c r="N291" s="202"/>
      <c r="O291" s="431"/>
      <c r="P291" s="39"/>
      <c r="Q291" s="39"/>
      <c r="R291" s="39"/>
      <c r="S291" s="39"/>
      <c r="T291" s="39"/>
      <c r="U291" s="39"/>
      <c r="V291" s="31"/>
    </row>
    <row r="292" spans="1:22" s="22" customFormat="1" ht="15">
      <c r="A292" s="28"/>
      <c r="B292" s="107" t="s">
        <v>324</v>
      </c>
      <c r="C292" s="28"/>
      <c r="D292" s="29">
        <v>2018</v>
      </c>
      <c r="E292" s="266">
        <v>1.9</v>
      </c>
      <c r="F292" s="266">
        <v>1.9</v>
      </c>
      <c r="G292" s="266">
        <v>1.9</v>
      </c>
      <c r="H292" s="266">
        <v>1.9</v>
      </c>
      <c r="I292" s="197"/>
      <c r="J292" s="197"/>
      <c r="K292" s="197"/>
      <c r="L292" s="197"/>
      <c r="M292" s="197"/>
      <c r="N292" s="202"/>
      <c r="O292" s="431"/>
      <c r="P292" s="39"/>
      <c r="Q292" s="39"/>
      <c r="R292" s="39"/>
      <c r="S292" s="39"/>
      <c r="T292" s="39"/>
      <c r="U292" s="39"/>
      <c r="V292" s="31"/>
    </row>
    <row r="293" spans="1:22" s="22" customFormat="1" ht="15">
      <c r="A293" s="33"/>
      <c r="B293" s="32" t="s">
        <v>81</v>
      </c>
      <c r="C293" s="33"/>
      <c r="D293" s="34"/>
      <c r="E293" s="75">
        <f>E291+E292</f>
        <v>961.8</v>
      </c>
      <c r="F293" s="75">
        <f>F291+F292</f>
        <v>961.8</v>
      </c>
      <c r="G293" s="75">
        <f>G291+G292</f>
        <v>961.8</v>
      </c>
      <c r="H293" s="75">
        <f>H291+H292</f>
        <v>961.8</v>
      </c>
      <c r="I293" s="37"/>
      <c r="J293" s="37"/>
      <c r="K293" s="37"/>
      <c r="L293" s="37"/>
      <c r="M293" s="37"/>
      <c r="N293" s="56"/>
      <c r="O293" s="431"/>
      <c r="P293" s="39"/>
      <c r="Q293" s="39"/>
      <c r="R293" s="39"/>
      <c r="S293" s="39"/>
      <c r="T293" s="39"/>
      <c r="U293" s="39"/>
      <c r="V293" s="31"/>
    </row>
    <row r="294" spans="1:22" s="22" customFormat="1" ht="15">
      <c r="A294" s="174"/>
      <c r="B294" s="558" t="s">
        <v>91</v>
      </c>
      <c r="C294" s="174"/>
      <c r="D294" s="598"/>
      <c r="E294" s="76">
        <f>E254+E257+E260+E263+E269+E272+E275+E278+E281+E284+E287+E290+E293</f>
        <v>12443.199999999999</v>
      </c>
      <c r="F294" s="76">
        <f>F254+F257+F260+F263+F269+F272+F275+F278+F281+F284+F287+F290+F293</f>
        <v>12443.199999999999</v>
      </c>
      <c r="G294" s="76">
        <f>G254+G257+G260+G263+G269+G272+G275+G278+G281+G284+G287+G290+G293</f>
        <v>12443.199999999999</v>
      </c>
      <c r="H294" s="76">
        <f>H254+H257+H260+H263+H269+H272+H275+H278+H281+H284+H287+H290+H293</f>
        <v>12443.199999999999</v>
      </c>
      <c r="I294" s="41"/>
      <c r="J294" s="41"/>
      <c r="K294" s="41"/>
      <c r="L294" s="41"/>
      <c r="M294" s="41"/>
      <c r="N294" s="57"/>
      <c r="O294" s="431"/>
      <c r="P294" s="39"/>
      <c r="Q294" s="39"/>
      <c r="R294" s="39"/>
      <c r="S294" s="39"/>
      <c r="T294" s="39"/>
      <c r="U294" s="39"/>
      <c r="V294" s="31"/>
    </row>
    <row r="295" spans="1:21" s="38" customFormat="1" ht="15">
      <c r="A295" s="33"/>
      <c r="B295" s="36" t="s">
        <v>92</v>
      </c>
      <c r="C295" s="33"/>
      <c r="D295" s="29">
        <v>2019</v>
      </c>
      <c r="E295" s="75">
        <v>0</v>
      </c>
      <c r="F295" s="75">
        <v>0</v>
      </c>
      <c r="G295" s="75">
        <v>0</v>
      </c>
      <c r="H295" s="75">
        <v>0</v>
      </c>
      <c r="I295" s="37"/>
      <c r="J295" s="37"/>
      <c r="K295" s="37"/>
      <c r="L295" s="37"/>
      <c r="M295" s="37"/>
      <c r="N295" s="56"/>
      <c r="O295" s="431"/>
      <c r="P295" s="39"/>
      <c r="Q295" s="39"/>
      <c r="R295" s="39"/>
      <c r="S295" s="39"/>
      <c r="T295" s="39"/>
      <c r="U295" s="39"/>
    </row>
    <row r="296" spans="1:15" s="39" customFormat="1" ht="15">
      <c r="A296" s="174"/>
      <c r="B296" s="36" t="s">
        <v>93</v>
      </c>
      <c r="C296" s="33"/>
      <c r="D296" s="29">
        <v>2020</v>
      </c>
      <c r="E296" s="75">
        <v>0</v>
      </c>
      <c r="F296" s="75">
        <v>0</v>
      </c>
      <c r="G296" s="75">
        <v>0</v>
      </c>
      <c r="H296" s="75">
        <v>0</v>
      </c>
      <c r="I296" s="37"/>
      <c r="J296" s="37"/>
      <c r="K296" s="37"/>
      <c r="L296" s="37"/>
      <c r="M296" s="37"/>
      <c r="N296" s="56"/>
      <c r="O296" s="431"/>
    </row>
    <row r="297" spans="1:21" s="31" customFormat="1" ht="15">
      <c r="A297" s="174"/>
      <c r="B297" s="36" t="s">
        <v>121</v>
      </c>
      <c r="C297" s="33"/>
      <c r="D297" s="29">
        <v>2021</v>
      </c>
      <c r="E297" s="75">
        <v>0</v>
      </c>
      <c r="F297" s="75">
        <v>0</v>
      </c>
      <c r="G297" s="75">
        <v>0</v>
      </c>
      <c r="H297" s="75">
        <v>0</v>
      </c>
      <c r="I297" s="37"/>
      <c r="J297" s="37"/>
      <c r="K297" s="37"/>
      <c r="L297" s="37"/>
      <c r="M297" s="37"/>
      <c r="N297" s="56"/>
      <c r="O297" s="431"/>
      <c r="P297" s="39"/>
      <c r="Q297" s="39"/>
      <c r="R297" s="39"/>
      <c r="S297" s="39"/>
      <c r="T297" s="39"/>
      <c r="U297" s="39"/>
    </row>
    <row r="298" spans="1:21" s="31" customFormat="1" ht="15">
      <c r="A298" s="174"/>
      <c r="B298" s="36" t="s">
        <v>122</v>
      </c>
      <c r="C298" s="33"/>
      <c r="D298" s="29">
        <v>2022</v>
      </c>
      <c r="E298" s="75">
        <v>0</v>
      </c>
      <c r="F298" s="75">
        <v>0</v>
      </c>
      <c r="G298" s="75">
        <v>0</v>
      </c>
      <c r="H298" s="75">
        <v>0</v>
      </c>
      <c r="I298" s="37"/>
      <c r="J298" s="37"/>
      <c r="K298" s="37"/>
      <c r="L298" s="37"/>
      <c r="M298" s="37"/>
      <c r="N298" s="56"/>
      <c r="O298" s="431"/>
      <c r="P298" s="39"/>
      <c r="Q298" s="39"/>
      <c r="R298" s="39"/>
      <c r="S298" s="39"/>
      <c r="T298" s="39"/>
      <c r="U298" s="39"/>
    </row>
    <row r="299" spans="1:21" s="31" customFormat="1" ht="15">
      <c r="A299" s="174"/>
      <c r="B299" s="36" t="s">
        <v>123</v>
      </c>
      <c r="C299" s="33"/>
      <c r="D299" s="29">
        <v>2023</v>
      </c>
      <c r="E299" s="75">
        <v>0</v>
      </c>
      <c r="F299" s="75">
        <v>0</v>
      </c>
      <c r="G299" s="75">
        <v>0</v>
      </c>
      <c r="H299" s="75">
        <v>0</v>
      </c>
      <c r="I299" s="37"/>
      <c r="J299" s="37"/>
      <c r="K299" s="37"/>
      <c r="L299" s="37"/>
      <c r="M299" s="37"/>
      <c r="N299" s="56"/>
      <c r="O299" s="431"/>
      <c r="P299" s="39"/>
      <c r="Q299" s="39"/>
      <c r="R299" s="39"/>
      <c r="S299" s="39"/>
      <c r="T299" s="39"/>
      <c r="U299" s="39"/>
    </row>
    <row r="300" spans="1:21" s="31" customFormat="1" ht="15">
      <c r="A300" s="174"/>
      <c r="B300" s="36" t="s">
        <v>124</v>
      </c>
      <c r="C300" s="33"/>
      <c r="D300" s="29">
        <v>2024</v>
      </c>
      <c r="E300" s="75">
        <v>0</v>
      </c>
      <c r="F300" s="75">
        <v>0</v>
      </c>
      <c r="G300" s="75">
        <v>0</v>
      </c>
      <c r="H300" s="75">
        <v>0</v>
      </c>
      <c r="I300" s="37"/>
      <c r="J300" s="37"/>
      <c r="K300" s="37"/>
      <c r="L300" s="37"/>
      <c r="M300" s="37"/>
      <c r="N300" s="56"/>
      <c r="O300" s="431"/>
      <c r="P300" s="39"/>
      <c r="Q300" s="39"/>
      <c r="R300" s="39"/>
      <c r="S300" s="39"/>
      <c r="T300" s="39"/>
      <c r="U300" s="39"/>
    </row>
    <row r="301" spans="1:22" s="24" customFormat="1" ht="15.75" thickBot="1">
      <c r="A301" s="174"/>
      <c r="B301" s="36" t="s">
        <v>125</v>
      </c>
      <c r="C301" s="33"/>
      <c r="D301" s="40">
        <v>2025</v>
      </c>
      <c r="E301" s="76">
        <v>0</v>
      </c>
      <c r="F301" s="76">
        <v>0</v>
      </c>
      <c r="G301" s="76">
        <v>0</v>
      </c>
      <c r="H301" s="76">
        <v>0</v>
      </c>
      <c r="I301" s="41"/>
      <c r="J301" s="41"/>
      <c r="K301" s="41"/>
      <c r="L301" s="41"/>
      <c r="M301" s="41"/>
      <c r="N301" s="57"/>
      <c r="O301" s="432"/>
      <c r="P301" s="39"/>
      <c r="Q301" s="39"/>
      <c r="R301" s="39"/>
      <c r="S301" s="39"/>
      <c r="T301" s="39"/>
      <c r="U301" s="39"/>
      <c r="V301" s="31"/>
    </row>
    <row r="302" spans="1:15" ht="15.75" customHeight="1" thickBot="1">
      <c r="A302" s="378" t="s">
        <v>164</v>
      </c>
      <c r="B302" s="388" t="s">
        <v>47</v>
      </c>
      <c r="C302" s="381" t="s">
        <v>115</v>
      </c>
      <c r="D302" s="134" t="s">
        <v>168</v>
      </c>
      <c r="E302" s="135">
        <f>SUM(E303:E311)</f>
        <v>14153.5</v>
      </c>
      <c r="F302" s="135">
        <f>SUM(F303:F311)</f>
        <v>14153.5</v>
      </c>
      <c r="G302" s="135">
        <f>SUM(G303:G311)</f>
        <v>14153.5</v>
      </c>
      <c r="H302" s="135">
        <f>SUM(H303:H311)</f>
        <v>14153.5</v>
      </c>
      <c r="I302" s="136"/>
      <c r="J302" s="137"/>
      <c r="K302" s="138"/>
      <c r="L302" s="138"/>
      <c r="M302" s="137"/>
      <c r="N302" s="137"/>
      <c r="O302" s="381" t="s">
        <v>237</v>
      </c>
    </row>
    <row r="303" spans="1:15" ht="15.75" thickBot="1">
      <c r="A303" s="379"/>
      <c r="B303" s="389"/>
      <c r="C303" s="382"/>
      <c r="D303" s="139">
        <v>2017</v>
      </c>
      <c r="E303" s="140">
        <f aca="true" t="shared" si="7" ref="E303:H305">SUM(E313+E323)</f>
        <v>1980</v>
      </c>
      <c r="F303" s="140">
        <f t="shared" si="7"/>
        <v>1980</v>
      </c>
      <c r="G303" s="140">
        <f t="shared" si="7"/>
        <v>1980</v>
      </c>
      <c r="H303" s="140">
        <f t="shared" si="7"/>
        <v>1980</v>
      </c>
      <c r="I303" s="141"/>
      <c r="J303" s="142"/>
      <c r="K303" s="142"/>
      <c r="L303" s="142"/>
      <c r="M303" s="142"/>
      <c r="N303" s="142"/>
      <c r="O303" s="382"/>
    </row>
    <row r="304" spans="1:15" ht="15.75" thickBot="1">
      <c r="A304" s="379"/>
      <c r="B304" s="389"/>
      <c r="C304" s="382"/>
      <c r="D304" s="139">
        <v>2018</v>
      </c>
      <c r="E304" s="140">
        <f t="shared" si="7"/>
        <v>7274</v>
      </c>
      <c r="F304" s="140">
        <f t="shared" si="7"/>
        <v>7274</v>
      </c>
      <c r="G304" s="140">
        <f t="shared" si="7"/>
        <v>7274</v>
      </c>
      <c r="H304" s="140">
        <f t="shared" si="7"/>
        <v>7274</v>
      </c>
      <c r="I304" s="141"/>
      <c r="J304" s="142"/>
      <c r="K304" s="142"/>
      <c r="L304" s="142"/>
      <c r="M304" s="142"/>
      <c r="N304" s="142"/>
      <c r="O304" s="382"/>
    </row>
    <row r="305" spans="1:15" ht="15.75" thickBot="1">
      <c r="A305" s="379"/>
      <c r="B305" s="389"/>
      <c r="C305" s="382"/>
      <c r="D305" s="139">
        <v>2019</v>
      </c>
      <c r="E305" s="140">
        <f t="shared" si="7"/>
        <v>4899.5</v>
      </c>
      <c r="F305" s="140">
        <f t="shared" si="7"/>
        <v>4899.5</v>
      </c>
      <c r="G305" s="140">
        <f t="shared" si="7"/>
        <v>4899.5</v>
      </c>
      <c r="H305" s="140">
        <f t="shared" si="7"/>
        <v>4899.5</v>
      </c>
      <c r="I305" s="141"/>
      <c r="J305" s="142"/>
      <c r="K305" s="142"/>
      <c r="L305" s="142"/>
      <c r="M305" s="142"/>
      <c r="N305" s="142"/>
      <c r="O305" s="382"/>
    </row>
    <row r="306" spans="1:15" ht="15.75" thickBot="1">
      <c r="A306" s="379"/>
      <c r="B306" s="389"/>
      <c r="C306" s="382"/>
      <c r="D306" s="139">
        <v>2020</v>
      </c>
      <c r="E306" s="140">
        <v>0</v>
      </c>
      <c r="F306" s="143">
        <v>0</v>
      </c>
      <c r="G306" s="143">
        <v>0</v>
      </c>
      <c r="H306" s="143">
        <v>0</v>
      </c>
      <c r="I306" s="141"/>
      <c r="J306" s="142"/>
      <c r="K306" s="142"/>
      <c r="L306" s="142"/>
      <c r="M306" s="142"/>
      <c r="N306" s="142"/>
      <c r="O306" s="382"/>
    </row>
    <row r="307" spans="1:15" ht="15.75" thickBot="1">
      <c r="A307" s="379"/>
      <c r="B307" s="389"/>
      <c r="C307" s="382"/>
      <c r="D307" s="139">
        <v>2021</v>
      </c>
      <c r="E307" s="140">
        <v>0</v>
      </c>
      <c r="F307" s="143">
        <v>0</v>
      </c>
      <c r="G307" s="143">
        <v>0</v>
      </c>
      <c r="H307" s="143">
        <v>0</v>
      </c>
      <c r="I307" s="141"/>
      <c r="J307" s="142"/>
      <c r="K307" s="142"/>
      <c r="L307" s="142"/>
      <c r="M307" s="142"/>
      <c r="N307" s="142"/>
      <c r="O307" s="382"/>
    </row>
    <row r="308" spans="1:15" ht="15.75" thickBot="1">
      <c r="A308" s="379"/>
      <c r="B308" s="389"/>
      <c r="C308" s="382"/>
      <c r="D308" s="139">
        <v>2022</v>
      </c>
      <c r="E308" s="140">
        <v>0</v>
      </c>
      <c r="F308" s="143">
        <v>0</v>
      </c>
      <c r="G308" s="143">
        <v>0</v>
      </c>
      <c r="H308" s="143">
        <v>0</v>
      </c>
      <c r="I308" s="141"/>
      <c r="J308" s="142"/>
      <c r="K308" s="142"/>
      <c r="L308" s="142"/>
      <c r="M308" s="142"/>
      <c r="N308" s="142"/>
      <c r="O308" s="382"/>
    </row>
    <row r="309" spans="1:15" ht="15.75" thickBot="1">
      <c r="A309" s="379"/>
      <c r="B309" s="389"/>
      <c r="C309" s="382"/>
      <c r="D309" s="139">
        <v>2023</v>
      </c>
      <c r="E309" s="140">
        <v>0</v>
      </c>
      <c r="F309" s="143">
        <v>0</v>
      </c>
      <c r="G309" s="143">
        <v>0</v>
      </c>
      <c r="H309" s="143">
        <v>0</v>
      </c>
      <c r="I309" s="141"/>
      <c r="J309" s="142"/>
      <c r="K309" s="142"/>
      <c r="L309" s="142"/>
      <c r="M309" s="142"/>
      <c r="N309" s="142"/>
      <c r="O309" s="382"/>
    </row>
    <row r="310" spans="1:15" ht="15.75" thickBot="1">
      <c r="A310" s="379"/>
      <c r="B310" s="389"/>
      <c r="C310" s="382"/>
      <c r="D310" s="139">
        <v>2024</v>
      </c>
      <c r="E310" s="140">
        <v>0</v>
      </c>
      <c r="F310" s="143">
        <v>0</v>
      </c>
      <c r="G310" s="143">
        <v>0</v>
      </c>
      <c r="H310" s="143">
        <v>0</v>
      </c>
      <c r="I310" s="141"/>
      <c r="J310" s="142"/>
      <c r="K310" s="142"/>
      <c r="L310" s="142"/>
      <c r="M310" s="142"/>
      <c r="N310" s="142"/>
      <c r="O310" s="382"/>
    </row>
    <row r="311" spans="1:15" ht="105" customHeight="1" thickBot="1">
      <c r="A311" s="380"/>
      <c r="B311" s="390"/>
      <c r="C311" s="383"/>
      <c r="D311" s="124">
        <v>2025</v>
      </c>
      <c r="E311" s="144">
        <v>0</v>
      </c>
      <c r="F311" s="145">
        <v>0</v>
      </c>
      <c r="G311" s="145">
        <v>0</v>
      </c>
      <c r="H311" s="145">
        <v>0</v>
      </c>
      <c r="I311" s="141"/>
      <c r="J311" s="142"/>
      <c r="K311" s="142"/>
      <c r="L311" s="142"/>
      <c r="M311" s="142"/>
      <c r="N311" s="142"/>
      <c r="O311" s="383"/>
    </row>
    <row r="312" spans="1:15" ht="12" customHeight="1" thickBot="1">
      <c r="A312" s="381"/>
      <c r="B312" s="391" t="s">
        <v>110</v>
      </c>
      <c r="C312" s="385" t="s">
        <v>113</v>
      </c>
      <c r="D312" s="146" t="s">
        <v>168</v>
      </c>
      <c r="E312" s="147">
        <f>SUM(E313:E321)</f>
        <v>2483.5</v>
      </c>
      <c r="F312" s="147">
        <f>SUM(F313:F321)</f>
        <v>2483.5</v>
      </c>
      <c r="G312" s="147">
        <f>SUM(G313:G321)</f>
        <v>2483.5</v>
      </c>
      <c r="H312" s="147">
        <f>SUM(H313:H321)</f>
        <v>2483.5</v>
      </c>
      <c r="I312" s="141"/>
      <c r="J312" s="142"/>
      <c r="K312" s="148"/>
      <c r="L312" s="148"/>
      <c r="M312" s="142"/>
      <c r="N312" s="142"/>
      <c r="O312" s="381"/>
    </row>
    <row r="313" spans="1:15" ht="12" customHeight="1" thickBot="1">
      <c r="A313" s="382"/>
      <c r="B313" s="392"/>
      <c r="C313" s="386"/>
      <c r="D313" s="149">
        <v>2017</v>
      </c>
      <c r="E313" s="150">
        <v>660</v>
      </c>
      <c r="F313" s="151">
        <v>660</v>
      </c>
      <c r="G313" s="151">
        <v>660</v>
      </c>
      <c r="H313" s="151">
        <v>660</v>
      </c>
      <c r="I313" s="141"/>
      <c r="J313" s="142"/>
      <c r="K313" s="142"/>
      <c r="L313" s="142"/>
      <c r="M313" s="142"/>
      <c r="N313" s="142"/>
      <c r="O313" s="382"/>
    </row>
    <row r="314" spans="1:15" ht="12" customHeight="1" thickBot="1">
      <c r="A314" s="382"/>
      <c r="B314" s="392"/>
      <c r="C314" s="386"/>
      <c r="D314" s="149">
        <v>2018</v>
      </c>
      <c r="E314" s="150">
        <v>624</v>
      </c>
      <c r="F314" s="151">
        <v>624</v>
      </c>
      <c r="G314" s="151">
        <v>624</v>
      </c>
      <c r="H314" s="151">
        <v>624</v>
      </c>
      <c r="I314" s="141"/>
      <c r="J314" s="142"/>
      <c r="K314" s="142"/>
      <c r="L314" s="142"/>
      <c r="M314" s="142"/>
      <c r="N314" s="142"/>
      <c r="O314" s="382"/>
    </row>
    <row r="315" spans="1:15" ht="12" customHeight="1" thickBot="1">
      <c r="A315" s="382"/>
      <c r="B315" s="392"/>
      <c r="C315" s="386"/>
      <c r="D315" s="149">
        <v>2019</v>
      </c>
      <c r="E315" s="150">
        <v>1199.5</v>
      </c>
      <c r="F315" s="150">
        <v>1199.5</v>
      </c>
      <c r="G315" s="150">
        <v>1199.5</v>
      </c>
      <c r="H315" s="150">
        <v>1199.5</v>
      </c>
      <c r="I315" s="141"/>
      <c r="J315" s="142"/>
      <c r="K315" s="142"/>
      <c r="L315" s="142"/>
      <c r="M315" s="142"/>
      <c r="N315" s="142"/>
      <c r="O315" s="382"/>
    </row>
    <row r="316" spans="1:15" ht="12" customHeight="1" thickBot="1">
      <c r="A316" s="382"/>
      <c r="B316" s="392"/>
      <c r="C316" s="386"/>
      <c r="D316" s="149">
        <v>2020</v>
      </c>
      <c r="E316" s="150">
        <v>0</v>
      </c>
      <c r="F316" s="151">
        <v>0</v>
      </c>
      <c r="G316" s="151">
        <v>0</v>
      </c>
      <c r="H316" s="151">
        <v>0</v>
      </c>
      <c r="I316" s="141"/>
      <c r="J316" s="142"/>
      <c r="K316" s="142"/>
      <c r="L316" s="142"/>
      <c r="M316" s="142"/>
      <c r="N316" s="142"/>
      <c r="O316" s="382"/>
    </row>
    <row r="317" spans="1:15" ht="12" customHeight="1" thickBot="1">
      <c r="A317" s="382"/>
      <c r="B317" s="392"/>
      <c r="C317" s="386"/>
      <c r="D317" s="149">
        <v>2021</v>
      </c>
      <c r="E317" s="152">
        <v>0</v>
      </c>
      <c r="F317" s="152">
        <v>0</v>
      </c>
      <c r="G317" s="152">
        <v>0</v>
      </c>
      <c r="H317" s="152">
        <v>0</v>
      </c>
      <c r="I317" s="141"/>
      <c r="J317" s="142"/>
      <c r="K317" s="142"/>
      <c r="L317" s="142"/>
      <c r="M317" s="142"/>
      <c r="N317" s="142"/>
      <c r="O317" s="382"/>
    </row>
    <row r="318" spans="1:15" ht="12" customHeight="1" thickBot="1">
      <c r="A318" s="382"/>
      <c r="B318" s="392"/>
      <c r="C318" s="386"/>
      <c r="D318" s="149">
        <v>2022</v>
      </c>
      <c r="E318" s="152">
        <v>0</v>
      </c>
      <c r="F318" s="152">
        <v>0</v>
      </c>
      <c r="G318" s="152">
        <v>0</v>
      </c>
      <c r="H318" s="152">
        <v>0</v>
      </c>
      <c r="I318" s="141"/>
      <c r="J318" s="142"/>
      <c r="K318" s="142"/>
      <c r="L318" s="142"/>
      <c r="M318" s="142"/>
      <c r="N318" s="142"/>
      <c r="O318" s="382"/>
    </row>
    <row r="319" spans="1:15" ht="12" customHeight="1" thickBot="1">
      <c r="A319" s="382"/>
      <c r="B319" s="392"/>
      <c r="C319" s="386"/>
      <c r="D319" s="149">
        <v>2023</v>
      </c>
      <c r="E319" s="152">
        <v>0</v>
      </c>
      <c r="F319" s="152">
        <v>0</v>
      </c>
      <c r="G319" s="152">
        <v>0</v>
      </c>
      <c r="H319" s="152">
        <v>0</v>
      </c>
      <c r="I319" s="141"/>
      <c r="J319" s="142"/>
      <c r="K319" s="142"/>
      <c r="L319" s="142"/>
      <c r="M319" s="142"/>
      <c r="N319" s="142"/>
      <c r="O319" s="382"/>
    </row>
    <row r="320" spans="1:15" ht="12" customHeight="1" thickBot="1">
      <c r="A320" s="382"/>
      <c r="B320" s="392"/>
      <c r="C320" s="386"/>
      <c r="D320" s="149">
        <v>2024</v>
      </c>
      <c r="E320" s="152">
        <v>0</v>
      </c>
      <c r="F320" s="152">
        <v>0</v>
      </c>
      <c r="G320" s="152">
        <v>0</v>
      </c>
      <c r="H320" s="152">
        <v>0</v>
      </c>
      <c r="I320" s="141"/>
      <c r="J320" s="142"/>
      <c r="K320" s="142"/>
      <c r="L320" s="142"/>
      <c r="M320" s="142"/>
      <c r="N320" s="142"/>
      <c r="O320" s="382"/>
    </row>
    <row r="321" spans="1:15" ht="12" customHeight="1" thickBot="1">
      <c r="A321" s="383"/>
      <c r="B321" s="393"/>
      <c r="C321" s="387"/>
      <c r="D321" s="149">
        <v>2025</v>
      </c>
      <c r="E321" s="152">
        <v>0</v>
      </c>
      <c r="F321" s="152">
        <v>0</v>
      </c>
      <c r="G321" s="152">
        <v>0</v>
      </c>
      <c r="H321" s="152">
        <v>0</v>
      </c>
      <c r="I321" s="141"/>
      <c r="J321" s="142"/>
      <c r="K321" s="142"/>
      <c r="L321" s="142"/>
      <c r="M321" s="142"/>
      <c r="N321" s="142"/>
      <c r="O321" s="382"/>
    </row>
    <row r="322" spans="1:15" ht="12" customHeight="1" thickBot="1">
      <c r="A322" s="381"/>
      <c r="B322" s="391" t="s">
        <v>111</v>
      </c>
      <c r="C322" s="385" t="s">
        <v>114</v>
      </c>
      <c r="D322" s="146" t="s">
        <v>168</v>
      </c>
      <c r="E322" s="147">
        <f>SUM(E323:E331)</f>
        <v>11670</v>
      </c>
      <c r="F322" s="147">
        <f>SUM(F323:F331)</f>
        <v>11670</v>
      </c>
      <c r="G322" s="147">
        <f>SUM(G323:G331)</f>
        <v>11670</v>
      </c>
      <c r="H322" s="147">
        <f>SUM(H323:H331)</f>
        <v>11670</v>
      </c>
      <c r="I322" s="141"/>
      <c r="J322" s="142"/>
      <c r="K322" s="148"/>
      <c r="L322" s="148"/>
      <c r="M322" s="142"/>
      <c r="N322" s="142"/>
      <c r="O322" s="382"/>
    </row>
    <row r="323" spans="1:15" ht="12" customHeight="1" thickBot="1">
      <c r="A323" s="382"/>
      <c r="B323" s="392"/>
      <c r="C323" s="386"/>
      <c r="D323" s="149">
        <v>2017</v>
      </c>
      <c r="E323" s="150">
        <v>1320</v>
      </c>
      <c r="F323" s="151">
        <v>1320</v>
      </c>
      <c r="G323" s="151">
        <v>1320</v>
      </c>
      <c r="H323" s="151">
        <v>1320</v>
      </c>
      <c r="I323" s="141"/>
      <c r="J323" s="142"/>
      <c r="K323" s="142"/>
      <c r="L323" s="142"/>
      <c r="M323" s="142"/>
      <c r="N323" s="142"/>
      <c r="O323" s="382"/>
    </row>
    <row r="324" spans="1:15" ht="12" customHeight="1" thickBot="1">
      <c r="A324" s="382"/>
      <c r="B324" s="392"/>
      <c r="C324" s="386"/>
      <c r="D324" s="149">
        <v>2018</v>
      </c>
      <c r="E324" s="150">
        <v>6650</v>
      </c>
      <c r="F324" s="151">
        <v>6650</v>
      </c>
      <c r="G324" s="151">
        <v>6650</v>
      </c>
      <c r="H324" s="151">
        <v>6650</v>
      </c>
      <c r="I324" s="141"/>
      <c r="J324" s="142"/>
      <c r="K324" s="142"/>
      <c r="L324" s="142"/>
      <c r="M324" s="142"/>
      <c r="N324" s="142"/>
      <c r="O324" s="382"/>
    </row>
    <row r="325" spans="1:15" ht="12" customHeight="1" thickBot="1">
      <c r="A325" s="382"/>
      <c r="B325" s="392"/>
      <c r="C325" s="386"/>
      <c r="D325" s="149">
        <v>2019</v>
      </c>
      <c r="E325" s="150">
        <v>3700</v>
      </c>
      <c r="F325" s="150">
        <v>3700</v>
      </c>
      <c r="G325" s="150">
        <v>3700</v>
      </c>
      <c r="H325" s="150">
        <v>3700</v>
      </c>
      <c r="I325" s="141"/>
      <c r="J325" s="142"/>
      <c r="K325" s="142"/>
      <c r="L325" s="142"/>
      <c r="M325" s="142"/>
      <c r="N325" s="142"/>
      <c r="O325" s="382"/>
    </row>
    <row r="326" spans="1:15" ht="12" customHeight="1" thickBot="1">
      <c r="A326" s="382"/>
      <c r="B326" s="392"/>
      <c r="C326" s="386"/>
      <c r="D326" s="149">
        <v>2020</v>
      </c>
      <c r="E326" s="150">
        <v>0</v>
      </c>
      <c r="F326" s="151">
        <v>0</v>
      </c>
      <c r="G326" s="151">
        <v>0</v>
      </c>
      <c r="H326" s="151">
        <v>0</v>
      </c>
      <c r="I326" s="141"/>
      <c r="J326" s="142"/>
      <c r="K326" s="142"/>
      <c r="L326" s="142"/>
      <c r="M326" s="142"/>
      <c r="N326" s="142"/>
      <c r="O326" s="382"/>
    </row>
    <row r="327" spans="1:15" ht="12" customHeight="1" thickBot="1">
      <c r="A327" s="382"/>
      <c r="B327" s="392"/>
      <c r="C327" s="386"/>
      <c r="D327" s="149">
        <v>2021</v>
      </c>
      <c r="E327" s="150">
        <v>0</v>
      </c>
      <c r="F327" s="151">
        <v>0</v>
      </c>
      <c r="G327" s="151">
        <v>0</v>
      </c>
      <c r="H327" s="151">
        <v>0</v>
      </c>
      <c r="I327" s="141"/>
      <c r="J327" s="142"/>
      <c r="K327" s="142"/>
      <c r="L327" s="142"/>
      <c r="M327" s="142"/>
      <c r="N327" s="142"/>
      <c r="O327" s="382"/>
    </row>
    <row r="328" spans="1:15" ht="12" customHeight="1" thickBot="1">
      <c r="A328" s="382"/>
      <c r="B328" s="392"/>
      <c r="C328" s="386"/>
      <c r="D328" s="149">
        <v>2022</v>
      </c>
      <c r="E328" s="150">
        <v>0</v>
      </c>
      <c r="F328" s="151">
        <v>0</v>
      </c>
      <c r="G328" s="151">
        <v>0</v>
      </c>
      <c r="H328" s="151">
        <v>0</v>
      </c>
      <c r="I328" s="141"/>
      <c r="J328" s="142"/>
      <c r="K328" s="142"/>
      <c r="L328" s="142"/>
      <c r="M328" s="142"/>
      <c r="N328" s="142"/>
      <c r="O328" s="382"/>
    </row>
    <row r="329" spans="1:15" ht="12" customHeight="1" thickBot="1">
      <c r="A329" s="382"/>
      <c r="B329" s="392"/>
      <c r="C329" s="386"/>
      <c r="D329" s="149">
        <v>2023</v>
      </c>
      <c r="E329" s="150">
        <v>0</v>
      </c>
      <c r="F329" s="151">
        <v>0</v>
      </c>
      <c r="G329" s="151">
        <v>0</v>
      </c>
      <c r="H329" s="151">
        <v>0</v>
      </c>
      <c r="I329" s="141"/>
      <c r="J329" s="142"/>
      <c r="K329" s="142"/>
      <c r="L329" s="142"/>
      <c r="M329" s="142"/>
      <c r="N329" s="142"/>
      <c r="O329" s="382"/>
    </row>
    <row r="330" spans="1:15" ht="12" customHeight="1" thickBot="1">
      <c r="A330" s="382"/>
      <c r="B330" s="392"/>
      <c r="C330" s="386"/>
      <c r="D330" s="149">
        <v>2024</v>
      </c>
      <c r="E330" s="150">
        <v>0</v>
      </c>
      <c r="F330" s="151">
        <v>0</v>
      </c>
      <c r="G330" s="151">
        <v>0</v>
      </c>
      <c r="H330" s="151">
        <v>0</v>
      </c>
      <c r="I330" s="141"/>
      <c r="J330" s="142"/>
      <c r="K330" s="142"/>
      <c r="L330" s="142"/>
      <c r="M330" s="142"/>
      <c r="N330" s="142"/>
      <c r="O330" s="382"/>
    </row>
    <row r="331" spans="1:15" ht="12" customHeight="1" thickBot="1">
      <c r="A331" s="383"/>
      <c r="B331" s="393"/>
      <c r="C331" s="387"/>
      <c r="D331" s="149">
        <v>2025</v>
      </c>
      <c r="E331" s="150">
        <v>0</v>
      </c>
      <c r="F331" s="151">
        <v>0</v>
      </c>
      <c r="G331" s="151">
        <v>0</v>
      </c>
      <c r="H331" s="151">
        <v>0</v>
      </c>
      <c r="I331" s="141"/>
      <c r="J331" s="142"/>
      <c r="K331" s="142"/>
      <c r="L331" s="142"/>
      <c r="M331" s="142"/>
      <c r="N331" s="142"/>
      <c r="O331" s="383"/>
    </row>
    <row r="332" spans="1:15" ht="15" customHeight="1" thickBot="1">
      <c r="A332" s="378" t="s">
        <v>184</v>
      </c>
      <c r="B332" s="388" t="s">
        <v>371</v>
      </c>
      <c r="C332" s="381" t="s">
        <v>115</v>
      </c>
      <c r="D332" s="153" t="s">
        <v>168</v>
      </c>
      <c r="E332" s="135">
        <v>10194</v>
      </c>
      <c r="F332" s="154">
        <v>10194</v>
      </c>
      <c r="G332" s="154">
        <v>10194</v>
      </c>
      <c r="H332" s="154">
        <v>10194</v>
      </c>
      <c r="I332" s="141"/>
      <c r="J332" s="142"/>
      <c r="K332" s="148"/>
      <c r="L332" s="148"/>
      <c r="M332" s="142"/>
      <c r="N332" s="142"/>
      <c r="O332" s="381" t="s">
        <v>237</v>
      </c>
    </row>
    <row r="333" spans="1:15" ht="15.75" thickBot="1">
      <c r="A333" s="379"/>
      <c r="B333" s="389"/>
      <c r="C333" s="382"/>
      <c r="D333" s="139">
        <v>2017</v>
      </c>
      <c r="E333" s="140">
        <v>10194</v>
      </c>
      <c r="F333" s="143">
        <v>10194</v>
      </c>
      <c r="G333" s="143">
        <v>10194</v>
      </c>
      <c r="H333" s="143">
        <v>10194</v>
      </c>
      <c r="I333" s="141"/>
      <c r="J333" s="142"/>
      <c r="K333" s="142"/>
      <c r="L333" s="142"/>
      <c r="M333" s="142"/>
      <c r="N333" s="142"/>
      <c r="O333" s="382"/>
    </row>
    <row r="334" spans="1:15" ht="15.75" thickBot="1">
      <c r="A334" s="379"/>
      <c r="B334" s="389"/>
      <c r="C334" s="382"/>
      <c r="D334" s="139">
        <v>2018</v>
      </c>
      <c r="E334" s="155">
        <v>0</v>
      </c>
      <c r="F334" s="155">
        <v>0</v>
      </c>
      <c r="G334" s="155">
        <v>0</v>
      </c>
      <c r="H334" s="155">
        <v>0</v>
      </c>
      <c r="I334" s="141"/>
      <c r="J334" s="142"/>
      <c r="K334" s="142"/>
      <c r="L334" s="142"/>
      <c r="M334" s="142"/>
      <c r="N334" s="142"/>
      <c r="O334" s="382"/>
    </row>
    <row r="335" spans="1:15" ht="15.75" thickBot="1">
      <c r="A335" s="379"/>
      <c r="B335" s="389"/>
      <c r="C335" s="382"/>
      <c r="D335" s="139">
        <v>2019</v>
      </c>
      <c r="E335" s="155">
        <v>0</v>
      </c>
      <c r="F335" s="155">
        <v>0</v>
      </c>
      <c r="G335" s="155">
        <v>0</v>
      </c>
      <c r="H335" s="155">
        <v>0</v>
      </c>
      <c r="I335" s="141"/>
      <c r="J335" s="142"/>
      <c r="K335" s="142"/>
      <c r="L335" s="142"/>
      <c r="M335" s="142"/>
      <c r="N335" s="142"/>
      <c r="O335" s="382"/>
    </row>
    <row r="336" spans="1:15" ht="15.75" thickBot="1">
      <c r="A336" s="379"/>
      <c r="B336" s="389"/>
      <c r="C336" s="382"/>
      <c r="D336" s="139">
        <v>2020</v>
      </c>
      <c r="E336" s="155">
        <v>0</v>
      </c>
      <c r="F336" s="155">
        <v>0</v>
      </c>
      <c r="G336" s="155">
        <v>0</v>
      </c>
      <c r="H336" s="155">
        <v>0</v>
      </c>
      <c r="I336" s="141"/>
      <c r="J336" s="142"/>
      <c r="K336" s="142"/>
      <c r="L336" s="142"/>
      <c r="M336" s="142"/>
      <c r="N336" s="142"/>
      <c r="O336" s="382"/>
    </row>
    <row r="337" spans="1:15" ht="15.75" thickBot="1">
      <c r="A337" s="379"/>
      <c r="B337" s="389"/>
      <c r="C337" s="382"/>
      <c r="D337" s="139">
        <v>2021</v>
      </c>
      <c r="E337" s="155">
        <v>0</v>
      </c>
      <c r="F337" s="155">
        <v>0</v>
      </c>
      <c r="G337" s="155">
        <v>0</v>
      </c>
      <c r="H337" s="155">
        <v>0</v>
      </c>
      <c r="I337" s="141"/>
      <c r="J337" s="142"/>
      <c r="K337" s="142"/>
      <c r="L337" s="142"/>
      <c r="M337" s="142"/>
      <c r="N337" s="142"/>
      <c r="O337" s="382"/>
    </row>
    <row r="338" spans="1:15" ht="15.75" thickBot="1">
      <c r="A338" s="379"/>
      <c r="B338" s="389"/>
      <c r="C338" s="382"/>
      <c r="D338" s="139">
        <v>2022</v>
      </c>
      <c r="E338" s="155">
        <v>0</v>
      </c>
      <c r="F338" s="155">
        <v>0</v>
      </c>
      <c r="G338" s="155">
        <v>0</v>
      </c>
      <c r="H338" s="155">
        <v>0</v>
      </c>
      <c r="I338" s="141"/>
      <c r="J338" s="142"/>
      <c r="K338" s="142"/>
      <c r="L338" s="142"/>
      <c r="M338" s="142"/>
      <c r="N338" s="142"/>
      <c r="O338" s="382"/>
    </row>
    <row r="339" spans="1:15" ht="15.75" thickBot="1">
      <c r="A339" s="379"/>
      <c r="B339" s="389"/>
      <c r="C339" s="382"/>
      <c r="D339" s="139">
        <v>2023</v>
      </c>
      <c r="E339" s="155">
        <v>0</v>
      </c>
      <c r="F339" s="155">
        <v>0</v>
      </c>
      <c r="G339" s="155">
        <v>0</v>
      </c>
      <c r="H339" s="155">
        <v>0</v>
      </c>
      <c r="I339" s="141"/>
      <c r="J339" s="142"/>
      <c r="K339" s="142"/>
      <c r="L339" s="142"/>
      <c r="M339" s="142"/>
      <c r="N339" s="142"/>
      <c r="O339" s="382"/>
    </row>
    <row r="340" spans="1:15" ht="15.75" thickBot="1">
      <c r="A340" s="379"/>
      <c r="B340" s="389"/>
      <c r="C340" s="382"/>
      <c r="D340" s="139">
        <v>2024</v>
      </c>
      <c r="E340" s="155">
        <v>0</v>
      </c>
      <c r="F340" s="155">
        <v>0</v>
      </c>
      <c r="G340" s="155">
        <v>0</v>
      </c>
      <c r="H340" s="155">
        <v>0</v>
      </c>
      <c r="I340" s="141"/>
      <c r="J340" s="142"/>
      <c r="K340" s="142"/>
      <c r="L340" s="142"/>
      <c r="M340" s="142"/>
      <c r="N340" s="142"/>
      <c r="O340" s="382"/>
    </row>
    <row r="341" spans="1:15" ht="250.5" customHeight="1" thickBot="1">
      <c r="A341" s="380"/>
      <c r="B341" s="390"/>
      <c r="C341" s="383"/>
      <c r="D341" s="124">
        <v>2025</v>
      </c>
      <c r="E341" s="156">
        <v>0</v>
      </c>
      <c r="F341" s="156">
        <v>0</v>
      </c>
      <c r="G341" s="156">
        <v>0</v>
      </c>
      <c r="H341" s="156">
        <v>0</v>
      </c>
      <c r="I341" s="141"/>
      <c r="J341" s="142"/>
      <c r="K341" s="142"/>
      <c r="L341" s="142"/>
      <c r="M341" s="142"/>
      <c r="N341" s="142"/>
      <c r="O341" s="383"/>
    </row>
    <row r="342" spans="1:15" ht="12" customHeight="1" thickBot="1">
      <c r="A342" s="381"/>
      <c r="B342" s="391" t="s">
        <v>110</v>
      </c>
      <c r="C342" s="385" t="s">
        <v>113</v>
      </c>
      <c r="D342" s="146" t="s">
        <v>168</v>
      </c>
      <c r="E342" s="147">
        <v>798</v>
      </c>
      <c r="F342" s="157">
        <v>798</v>
      </c>
      <c r="G342" s="157">
        <v>798</v>
      </c>
      <c r="H342" s="157">
        <v>798</v>
      </c>
      <c r="I342" s="141"/>
      <c r="J342" s="142"/>
      <c r="K342" s="148"/>
      <c r="L342" s="148"/>
      <c r="M342" s="142"/>
      <c r="N342" s="142"/>
      <c r="O342" s="381"/>
    </row>
    <row r="343" spans="1:15" ht="12" customHeight="1" thickBot="1">
      <c r="A343" s="382"/>
      <c r="B343" s="392"/>
      <c r="C343" s="386"/>
      <c r="D343" s="149">
        <v>2017</v>
      </c>
      <c r="E343" s="150">
        <v>798</v>
      </c>
      <c r="F343" s="151">
        <v>798</v>
      </c>
      <c r="G343" s="151">
        <v>798</v>
      </c>
      <c r="H343" s="151">
        <v>798</v>
      </c>
      <c r="I343" s="141"/>
      <c r="J343" s="142"/>
      <c r="K343" s="142"/>
      <c r="L343" s="142"/>
      <c r="M343" s="142"/>
      <c r="N343" s="142"/>
      <c r="O343" s="382"/>
    </row>
    <row r="344" spans="1:15" ht="12" customHeight="1" thickBot="1">
      <c r="A344" s="382"/>
      <c r="B344" s="392"/>
      <c r="C344" s="386"/>
      <c r="D344" s="149">
        <v>2018</v>
      </c>
      <c r="E344" s="150">
        <v>0</v>
      </c>
      <c r="F344" s="150">
        <v>0</v>
      </c>
      <c r="G344" s="150">
        <v>0</v>
      </c>
      <c r="H344" s="150">
        <v>0</v>
      </c>
      <c r="I344" s="141"/>
      <c r="J344" s="142"/>
      <c r="K344" s="142"/>
      <c r="L344" s="142"/>
      <c r="M344" s="142"/>
      <c r="N344" s="142"/>
      <c r="O344" s="382"/>
    </row>
    <row r="345" spans="1:15" ht="12" customHeight="1" thickBot="1">
      <c r="A345" s="382"/>
      <c r="B345" s="392"/>
      <c r="C345" s="386"/>
      <c r="D345" s="149">
        <v>2019</v>
      </c>
      <c r="E345" s="150">
        <v>0</v>
      </c>
      <c r="F345" s="150">
        <v>0</v>
      </c>
      <c r="G345" s="150">
        <v>0</v>
      </c>
      <c r="H345" s="150">
        <v>0</v>
      </c>
      <c r="I345" s="141"/>
      <c r="J345" s="142"/>
      <c r="K345" s="142"/>
      <c r="L345" s="142"/>
      <c r="M345" s="142"/>
      <c r="N345" s="142"/>
      <c r="O345" s="382"/>
    </row>
    <row r="346" spans="1:15" ht="12" customHeight="1" thickBot="1">
      <c r="A346" s="382"/>
      <c r="B346" s="392"/>
      <c r="C346" s="386"/>
      <c r="D346" s="149">
        <v>2020</v>
      </c>
      <c r="E346" s="150">
        <v>0</v>
      </c>
      <c r="F346" s="150">
        <v>0</v>
      </c>
      <c r="G346" s="150">
        <v>0</v>
      </c>
      <c r="H346" s="150">
        <v>0</v>
      </c>
      <c r="I346" s="141"/>
      <c r="J346" s="142"/>
      <c r="K346" s="142"/>
      <c r="L346" s="142"/>
      <c r="M346" s="142"/>
      <c r="N346" s="142"/>
      <c r="O346" s="382"/>
    </row>
    <row r="347" spans="1:15" ht="12" customHeight="1" thickBot="1">
      <c r="A347" s="382"/>
      <c r="B347" s="392"/>
      <c r="C347" s="386"/>
      <c r="D347" s="149">
        <v>2021</v>
      </c>
      <c r="E347" s="150">
        <v>0</v>
      </c>
      <c r="F347" s="150">
        <v>0</v>
      </c>
      <c r="G347" s="150">
        <v>0</v>
      </c>
      <c r="H347" s="150">
        <v>0</v>
      </c>
      <c r="I347" s="141"/>
      <c r="J347" s="142"/>
      <c r="K347" s="142"/>
      <c r="L347" s="142"/>
      <c r="M347" s="142"/>
      <c r="N347" s="142"/>
      <c r="O347" s="382"/>
    </row>
    <row r="348" spans="1:15" ht="12" customHeight="1" thickBot="1">
      <c r="A348" s="382"/>
      <c r="B348" s="392"/>
      <c r="C348" s="386"/>
      <c r="D348" s="149">
        <v>2022</v>
      </c>
      <c r="E348" s="150">
        <v>0</v>
      </c>
      <c r="F348" s="150">
        <v>0</v>
      </c>
      <c r="G348" s="150">
        <v>0</v>
      </c>
      <c r="H348" s="150">
        <v>0</v>
      </c>
      <c r="I348" s="141"/>
      <c r="J348" s="142"/>
      <c r="K348" s="142"/>
      <c r="L348" s="142"/>
      <c r="M348" s="142"/>
      <c r="N348" s="142"/>
      <c r="O348" s="382"/>
    </row>
    <row r="349" spans="1:15" ht="12" customHeight="1" thickBot="1">
      <c r="A349" s="382"/>
      <c r="B349" s="392"/>
      <c r="C349" s="386"/>
      <c r="D349" s="149">
        <v>2023</v>
      </c>
      <c r="E349" s="150">
        <v>0</v>
      </c>
      <c r="F349" s="150">
        <v>0</v>
      </c>
      <c r="G349" s="150">
        <v>0</v>
      </c>
      <c r="H349" s="150">
        <v>0</v>
      </c>
      <c r="I349" s="141"/>
      <c r="J349" s="142"/>
      <c r="K349" s="142"/>
      <c r="L349" s="142"/>
      <c r="M349" s="142"/>
      <c r="N349" s="142"/>
      <c r="O349" s="382"/>
    </row>
    <row r="350" spans="1:15" ht="12" customHeight="1" thickBot="1">
      <c r="A350" s="382"/>
      <c r="B350" s="392"/>
      <c r="C350" s="386"/>
      <c r="D350" s="149">
        <v>2024</v>
      </c>
      <c r="E350" s="150">
        <v>0</v>
      </c>
      <c r="F350" s="150">
        <v>0</v>
      </c>
      <c r="G350" s="150">
        <v>0</v>
      </c>
      <c r="H350" s="150">
        <v>0</v>
      </c>
      <c r="I350" s="141"/>
      <c r="J350" s="142"/>
      <c r="K350" s="142"/>
      <c r="L350" s="142"/>
      <c r="M350" s="142"/>
      <c r="N350" s="142"/>
      <c r="O350" s="382"/>
    </row>
    <row r="351" spans="1:15" ht="12" customHeight="1" thickBot="1">
      <c r="A351" s="383"/>
      <c r="B351" s="393"/>
      <c r="C351" s="387"/>
      <c r="D351" s="149">
        <v>2025</v>
      </c>
      <c r="E351" s="150">
        <v>0</v>
      </c>
      <c r="F351" s="150">
        <v>0</v>
      </c>
      <c r="G351" s="150">
        <v>0</v>
      </c>
      <c r="H351" s="150">
        <v>0</v>
      </c>
      <c r="I351" s="141"/>
      <c r="J351" s="142"/>
      <c r="K351" s="142"/>
      <c r="L351" s="142"/>
      <c r="M351" s="142"/>
      <c r="N351" s="142"/>
      <c r="O351" s="383"/>
    </row>
    <row r="352" spans="1:15" ht="12" customHeight="1" thickBot="1">
      <c r="A352" s="381"/>
      <c r="B352" s="391" t="s">
        <v>111</v>
      </c>
      <c r="C352" s="385" t="s">
        <v>114</v>
      </c>
      <c r="D352" s="146" t="s">
        <v>168</v>
      </c>
      <c r="E352" s="147">
        <v>9396</v>
      </c>
      <c r="F352" s="157">
        <v>9396</v>
      </c>
      <c r="G352" s="157">
        <v>9396</v>
      </c>
      <c r="H352" s="157">
        <v>9396</v>
      </c>
      <c r="I352" s="141"/>
      <c r="J352" s="142"/>
      <c r="K352" s="148"/>
      <c r="L352" s="148"/>
      <c r="M352" s="142"/>
      <c r="N352" s="142"/>
      <c r="O352" s="381"/>
    </row>
    <row r="353" spans="1:15" ht="12" customHeight="1" thickBot="1">
      <c r="A353" s="382"/>
      <c r="B353" s="392"/>
      <c r="C353" s="386"/>
      <c r="D353" s="149">
        <v>2017</v>
      </c>
      <c r="E353" s="150">
        <v>9396</v>
      </c>
      <c r="F353" s="151">
        <v>9396</v>
      </c>
      <c r="G353" s="151">
        <v>9396</v>
      </c>
      <c r="H353" s="151">
        <v>9396</v>
      </c>
      <c r="I353" s="141"/>
      <c r="J353" s="142"/>
      <c r="K353" s="142"/>
      <c r="L353" s="142"/>
      <c r="M353" s="142"/>
      <c r="N353" s="142"/>
      <c r="O353" s="382"/>
    </row>
    <row r="354" spans="1:15" ht="12" customHeight="1" thickBot="1">
      <c r="A354" s="382"/>
      <c r="B354" s="392"/>
      <c r="C354" s="386"/>
      <c r="D354" s="149">
        <v>2018</v>
      </c>
      <c r="E354" s="150">
        <v>0</v>
      </c>
      <c r="F354" s="150">
        <v>0</v>
      </c>
      <c r="G354" s="150">
        <v>0</v>
      </c>
      <c r="H354" s="150">
        <v>0</v>
      </c>
      <c r="I354" s="141"/>
      <c r="J354" s="142"/>
      <c r="K354" s="142"/>
      <c r="L354" s="142"/>
      <c r="M354" s="142"/>
      <c r="N354" s="142"/>
      <c r="O354" s="382"/>
    </row>
    <row r="355" spans="1:15" ht="12" customHeight="1" thickBot="1">
      <c r="A355" s="382"/>
      <c r="B355" s="392"/>
      <c r="C355" s="386"/>
      <c r="D355" s="149">
        <v>2019</v>
      </c>
      <c r="E355" s="150">
        <v>0</v>
      </c>
      <c r="F355" s="150">
        <v>0</v>
      </c>
      <c r="G355" s="150">
        <v>0</v>
      </c>
      <c r="H355" s="150">
        <v>0</v>
      </c>
      <c r="I355" s="141"/>
      <c r="J355" s="142"/>
      <c r="K355" s="142"/>
      <c r="L355" s="142"/>
      <c r="M355" s="142"/>
      <c r="N355" s="142"/>
      <c r="O355" s="382"/>
    </row>
    <row r="356" spans="1:15" ht="12" customHeight="1" thickBot="1">
      <c r="A356" s="382"/>
      <c r="B356" s="392"/>
      <c r="C356" s="386"/>
      <c r="D356" s="149">
        <v>2020</v>
      </c>
      <c r="E356" s="150">
        <v>0</v>
      </c>
      <c r="F356" s="150">
        <v>0</v>
      </c>
      <c r="G356" s="150">
        <v>0</v>
      </c>
      <c r="H356" s="150">
        <v>0</v>
      </c>
      <c r="I356" s="141"/>
      <c r="J356" s="142"/>
      <c r="K356" s="142"/>
      <c r="L356" s="142"/>
      <c r="M356" s="142"/>
      <c r="N356" s="142"/>
      <c r="O356" s="382"/>
    </row>
    <row r="357" spans="1:15" ht="12" customHeight="1" thickBot="1">
      <c r="A357" s="382"/>
      <c r="B357" s="392"/>
      <c r="C357" s="386"/>
      <c r="D357" s="149">
        <v>2021</v>
      </c>
      <c r="E357" s="150">
        <v>0</v>
      </c>
      <c r="F357" s="150">
        <v>0</v>
      </c>
      <c r="G357" s="150">
        <v>0</v>
      </c>
      <c r="H357" s="150">
        <v>0</v>
      </c>
      <c r="I357" s="141"/>
      <c r="J357" s="142"/>
      <c r="K357" s="142"/>
      <c r="L357" s="142"/>
      <c r="M357" s="142"/>
      <c r="N357" s="142"/>
      <c r="O357" s="382"/>
    </row>
    <row r="358" spans="1:15" ht="12" customHeight="1" thickBot="1">
      <c r="A358" s="382"/>
      <c r="B358" s="392"/>
      <c r="C358" s="386"/>
      <c r="D358" s="149">
        <v>2022</v>
      </c>
      <c r="E358" s="150">
        <v>0</v>
      </c>
      <c r="F358" s="150">
        <v>0</v>
      </c>
      <c r="G358" s="150">
        <v>0</v>
      </c>
      <c r="H358" s="150">
        <v>0</v>
      </c>
      <c r="I358" s="141"/>
      <c r="J358" s="142"/>
      <c r="K358" s="142"/>
      <c r="L358" s="142"/>
      <c r="M358" s="142"/>
      <c r="N358" s="142"/>
      <c r="O358" s="382"/>
    </row>
    <row r="359" spans="1:15" ht="12" customHeight="1" thickBot="1">
      <c r="A359" s="382"/>
      <c r="B359" s="392"/>
      <c r="C359" s="386"/>
      <c r="D359" s="149">
        <v>2023</v>
      </c>
      <c r="E359" s="150">
        <v>0</v>
      </c>
      <c r="F359" s="150">
        <v>0</v>
      </c>
      <c r="G359" s="150">
        <v>0</v>
      </c>
      <c r="H359" s="150">
        <v>0</v>
      </c>
      <c r="I359" s="141"/>
      <c r="J359" s="142"/>
      <c r="K359" s="142"/>
      <c r="L359" s="142"/>
      <c r="M359" s="142"/>
      <c r="N359" s="142"/>
      <c r="O359" s="382"/>
    </row>
    <row r="360" spans="1:15" ht="12" customHeight="1" thickBot="1">
      <c r="A360" s="382"/>
      <c r="B360" s="392"/>
      <c r="C360" s="386"/>
      <c r="D360" s="149">
        <v>2024</v>
      </c>
      <c r="E360" s="150">
        <v>0</v>
      </c>
      <c r="F360" s="150">
        <v>0</v>
      </c>
      <c r="G360" s="150">
        <v>0</v>
      </c>
      <c r="H360" s="150">
        <v>0</v>
      </c>
      <c r="I360" s="141"/>
      <c r="J360" s="142"/>
      <c r="K360" s="142"/>
      <c r="L360" s="142"/>
      <c r="M360" s="142"/>
      <c r="N360" s="142"/>
      <c r="O360" s="382"/>
    </row>
    <row r="361" spans="1:15" ht="12" customHeight="1" thickBot="1">
      <c r="A361" s="383"/>
      <c r="B361" s="392"/>
      <c r="C361" s="387"/>
      <c r="D361" s="149">
        <v>2025</v>
      </c>
      <c r="E361" s="150">
        <v>0</v>
      </c>
      <c r="F361" s="150">
        <v>0</v>
      </c>
      <c r="G361" s="150">
        <v>0</v>
      </c>
      <c r="H361" s="150">
        <v>0</v>
      </c>
      <c r="I361" s="141"/>
      <c r="J361" s="142"/>
      <c r="K361" s="142"/>
      <c r="L361" s="142"/>
      <c r="M361" s="142"/>
      <c r="N361" s="142"/>
      <c r="O361" s="383"/>
    </row>
    <row r="362" spans="1:15" ht="15" customHeight="1" thickBot="1">
      <c r="A362" s="378" t="s">
        <v>185</v>
      </c>
      <c r="B362" s="396" t="s">
        <v>372</v>
      </c>
      <c r="C362" s="381" t="s">
        <v>115</v>
      </c>
      <c r="D362" s="153" t="s">
        <v>168</v>
      </c>
      <c r="E362" s="135">
        <f>SUM(E363:E371)</f>
        <v>8060</v>
      </c>
      <c r="F362" s="135">
        <f>SUM(F363:F371)</f>
        <v>8060</v>
      </c>
      <c r="G362" s="135">
        <f>SUM(G363:G371)</f>
        <v>8060</v>
      </c>
      <c r="H362" s="135">
        <f>SUM(H363:H371)</f>
        <v>8060</v>
      </c>
      <c r="I362" s="141"/>
      <c r="J362" s="142"/>
      <c r="K362" s="148"/>
      <c r="L362" s="148"/>
      <c r="M362" s="142"/>
      <c r="N362" s="142"/>
      <c r="O362" s="381" t="s">
        <v>237</v>
      </c>
    </row>
    <row r="363" spans="1:15" ht="15.75" thickBot="1">
      <c r="A363" s="379"/>
      <c r="B363" s="397"/>
      <c r="C363" s="382"/>
      <c r="D363" s="139">
        <v>2017</v>
      </c>
      <c r="E363" s="140">
        <v>0</v>
      </c>
      <c r="F363" s="143">
        <v>0</v>
      </c>
      <c r="G363" s="143">
        <v>0</v>
      </c>
      <c r="H363" s="143">
        <v>0</v>
      </c>
      <c r="I363" s="141"/>
      <c r="J363" s="142"/>
      <c r="K363" s="142"/>
      <c r="L363" s="142"/>
      <c r="M363" s="142"/>
      <c r="N363" s="142"/>
      <c r="O363" s="382"/>
    </row>
    <row r="364" spans="1:15" ht="15.75" thickBot="1">
      <c r="A364" s="379"/>
      <c r="B364" s="397"/>
      <c r="C364" s="382"/>
      <c r="D364" s="139">
        <v>2018</v>
      </c>
      <c r="E364" s="140">
        <v>4900</v>
      </c>
      <c r="F364" s="143">
        <v>4900</v>
      </c>
      <c r="G364" s="143">
        <v>4900</v>
      </c>
      <c r="H364" s="143">
        <v>4900</v>
      </c>
      <c r="I364" s="141"/>
      <c r="J364" s="142"/>
      <c r="K364" s="142"/>
      <c r="L364" s="142"/>
      <c r="M364" s="142"/>
      <c r="N364" s="142"/>
      <c r="O364" s="382"/>
    </row>
    <row r="365" spans="1:15" ht="15.75" thickBot="1">
      <c r="A365" s="379"/>
      <c r="B365" s="397"/>
      <c r="C365" s="382"/>
      <c r="D365" s="139">
        <v>2019</v>
      </c>
      <c r="E365" s="140">
        <v>3160</v>
      </c>
      <c r="F365" s="140">
        <v>3160</v>
      </c>
      <c r="G365" s="140">
        <v>3160</v>
      </c>
      <c r="H365" s="140">
        <v>3160</v>
      </c>
      <c r="I365" s="141"/>
      <c r="J365" s="142"/>
      <c r="K365" s="142"/>
      <c r="L365" s="142"/>
      <c r="M365" s="142"/>
      <c r="N365" s="142"/>
      <c r="O365" s="382"/>
    </row>
    <row r="366" spans="1:15" ht="15.75" thickBot="1">
      <c r="A366" s="379"/>
      <c r="B366" s="397"/>
      <c r="C366" s="382"/>
      <c r="D366" s="139">
        <v>2020</v>
      </c>
      <c r="E366" s="155">
        <v>0</v>
      </c>
      <c r="F366" s="155">
        <v>0</v>
      </c>
      <c r="G366" s="155">
        <v>0</v>
      </c>
      <c r="H366" s="155">
        <v>0</v>
      </c>
      <c r="I366" s="141"/>
      <c r="J366" s="142"/>
      <c r="K366" s="142"/>
      <c r="L366" s="142"/>
      <c r="M366" s="142"/>
      <c r="N366" s="142"/>
      <c r="O366" s="382"/>
    </row>
    <row r="367" spans="1:15" ht="15.75" thickBot="1">
      <c r="A367" s="379"/>
      <c r="B367" s="397"/>
      <c r="C367" s="382"/>
      <c r="D367" s="139">
        <v>2021</v>
      </c>
      <c r="E367" s="155">
        <v>0</v>
      </c>
      <c r="F367" s="155">
        <v>0</v>
      </c>
      <c r="G367" s="155">
        <v>0</v>
      </c>
      <c r="H367" s="155">
        <v>0</v>
      </c>
      <c r="I367" s="141"/>
      <c r="J367" s="142"/>
      <c r="K367" s="142"/>
      <c r="L367" s="142"/>
      <c r="M367" s="142"/>
      <c r="N367" s="142"/>
      <c r="O367" s="382"/>
    </row>
    <row r="368" spans="1:15" ht="15.75" thickBot="1">
      <c r="A368" s="379"/>
      <c r="B368" s="397"/>
      <c r="C368" s="382"/>
      <c r="D368" s="139">
        <v>2022</v>
      </c>
      <c r="E368" s="155">
        <v>0</v>
      </c>
      <c r="F368" s="155">
        <v>0</v>
      </c>
      <c r="G368" s="155">
        <v>0</v>
      </c>
      <c r="H368" s="155">
        <v>0</v>
      </c>
      <c r="I368" s="141"/>
      <c r="J368" s="142"/>
      <c r="K368" s="142"/>
      <c r="L368" s="142"/>
      <c r="M368" s="142"/>
      <c r="N368" s="142"/>
      <c r="O368" s="382"/>
    </row>
    <row r="369" spans="1:15" ht="15.75" thickBot="1">
      <c r="A369" s="379"/>
      <c r="B369" s="397"/>
      <c r="C369" s="382"/>
      <c r="D369" s="139">
        <v>2023</v>
      </c>
      <c r="E369" s="155">
        <v>0</v>
      </c>
      <c r="F369" s="155">
        <v>0</v>
      </c>
      <c r="G369" s="155">
        <v>0</v>
      </c>
      <c r="H369" s="155">
        <v>0</v>
      </c>
      <c r="I369" s="141"/>
      <c r="J369" s="142"/>
      <c r="K369" s="142"/>
      <c r="L369" s="142"/>
      <c r="M369" s="142"/>
      <c r="N369" s="142"/>
      <c r="O369" s="382"/>
    </row>
    <row r="370" spans="1:15" ht="15.75" thickBot="1">
      <c r="A370" s="379"/>
      <c r="B370" s="397"/>
      <c r="C370" s="382"/>
      <c r="D370" s="139">
        <v>2024</v>
      </c>
      <c r="E370" s="155">
        <v>0</v>
      </c>
      <c r="F370" s="155">
        <v>0</v>
      </c>
      <c r="G370" s="155">
        <v>0</v>
      </c>
      <c r="H370" s="155">
        <v>0</v>
      </c>
      <c r="I370" s="141"/>
      <c r="J370" s="142"/>
      <c r="K370" s="142"/>
      <c r="L370" s="142"/>
      <c r="M370" s="142"/>
      <c r="N370" s="142"/>
      <c r="O370" s="382"/>
    </row>
    <row r="371" spans="1:15" ht="229.5" customHeight="1" thickBot="1">
      <c r="A371" s="380"/>
      <c r="B371" s="398"/>
      <c r="C371" s="383"/>
      <c r="D371" s="124">
        <v>2025</v>
      </c>
      <c r="E371" s="156">
        <v>0</v>
      </c>
      <c r="F371" s="156">
        <v>0</v>
      </c>
      <c r="G371" s="156">
        <v>0</v>
      </c>
      <c r="H371" s="156">
        <v>0</v>
      </c>
      <c r="I371" s="141"/>
      <c r="J371" s="142"/>
      <c r="K371" s="142"/>
      <c r="L371" s="142"/>
      <c r="M371" s="142"/>
      <c r="N371" s="142"/>
      <c r="O371" s="383"/>
    </row>
    <row r="372" spans="1:15" ht="183.75" customHeight="1" thickBot="1">
      <c r="A372" s="158"/>
      <c r="B372" s="159" t="s">
        <v>18</v>
      </c>
      <c r="C372" s="158"/>
      <c r="D372" s="124"/>
      <c r="E372" s="160"/>
      <c r="F372" s="161"/>
      <c r="G372" s="161"/>
      <c r="H372" s="161"/>
      <c r="I372" s="141"/>
      <c r="J372" s="142"/>
      <c r="K372" s="142"/>
      <c r="L372" s="142"/>
      <c r="M372" s="142"/>
      <c r="N372" s="142"/>
      <c r="O372" s="162"/>
    </row>
    <row r="373" spans="1:15" ht="12.75" customHeight="1" thickBot="1">
      <c r="A373" s="381"/>
      <c r="B373" s="391" t="s">
        <v>110</v>
      </c>
      <c r="C373" s="385" t="s">
        <v>113</v>
      </c>
      <c r="D373" s="146" t="s">
        <v>168</v>
      </c>
      <c r="E373" s="147">
        <f>SUM(E374:E382)</f>
        <v>1845</v>
      </c>
      <c r="F373" s="147">
        <f>SUM(F374:F382)</f>
        <v>1845</v>
      </c>
      <c r="G373" s="147">
        <f>SUM(G374:G382)</f>
        <v>1845</v>
      </c>
      <c r="H373" s="147">
        <f>SUM(H374:H382)</f>
        <v>1845</v>
      </c>
      <c r="I373" s="141"/>
      <c r="J373" s="142"/>
      <c r="K373" s="148"/>
      <c r="L373" s="148"/>
      <c r="M373" s="142"/>
      <c r="N373" s="142"/>
      <c r="O373" s="381"/>
    </row>
    <row r="374" spans="1:15" ht="12.75" customHeight="1" thickBot="1">
      <c r="A374" s="382"/>
      <c r="B374" s="392"/>
      <c r="C374" s="386"/>
      <c r="D374" s="149">
        <v>2017</v>
      </c>
      <c r="E374" s="150">
        <v>0</v>
      </c>
      <c r="F374" s="151">
        <v>0</v>
      </c>
      <c r="G374" s="151">
        <v>0</v>
      </c>
      <c r="H374" s="151">
        <v>0</v>
      </c>
      <c r="I374" s="141"/>
      <c r="J374" s="142"/>
      <c r="K374" s="142"/>
      <c r="L374" s="142"/>
      <c r="M374" s="142"/>
      <c r="N374" s="142"/>
      <c r="O374" s="382"/>
    </row>
    <row r="375" spans="1:15" ht="12.75" customHeight="1" thickBot="1">
      <c r="A375" s="382"/>
      <c r="B375" s="392"/>
      <c r="C375" s="386"/>
      <c r="D375" s="149">
        <v>2018</v>
      </c>
      <c r="E375" s="150">
        <v>350</v>
      </c>
      <c r="F375" s="151">
        <v>350</v>
      </c>
      <c r="G375" s="151">
        <v>350</v>
      </c>
      <c r="H375" s="151">
        <v>350</v>
      </c>
      <c r="I375" s="141"/>
      <c r="J375" s="142"/>
      <c r="K375" s="142"/>
      <c r="L375" s="142"/>
      <c r="M375" s="142"/>
      <c r="N375" s="142"/>
      <c r="O375" s="382"/>
    </row>
    <row r="376" spans="1:15" ht="12.75" customHeight="1" thickBot="1">
      <c r="A376" s="382"/>
      <c r="B376" s="392"/>
      <c r="C376" s="386"/>
      <c r="D376" s="149">
        <v>2019</v>
      </c>
      <c r="E376" s="150">
        <v>1495</v>
      </c>
      <c r="F376" s="150">
        <v>1495</v>
      </c>
      <c r="G376" s="150">
        <v>1495</v>
      </c>
      <c r="H376" s="150">
        <v>1495</v>
      </c>
      <c r="I376" s="141"/>
      <c r="J376" s="142"/>
      <c r="K376" s="142"/>
      <c r="L376" s="142"/>
      <c r="M376" s="142"/>
      <c r="N376" s="142"/>
      <c r="O376" s="382"/>
    </row>
    <row r="377" spans="1:15" ht="12.75" customHeight="1" thickBot="1">
      <c r="A377" s="382"/>
      <c r="B377" s="392"/>
      <c r="C377" s="386"/>
      <c r="D377" s="149">
        <v>2020</v>
      </c>
      <c r="E377" s="150">
        <v>0</v>
      </c>
      <c r="F377" s="151">
        <v>0</v>
      </c>
      <c r="G377" s="151">
        <v>0</v>
      </c>
      <c r="H377" s="151">
        <v>0</v>
      </c>
      <c r="I377" s="141"/>
      <c r="J377" s="142"/>
      <c r="K377" s="142"/>
      <c r="L377" s="142"/>
      <c r="M377" s="142"/>
      <c r="N377" s="142"/>
      <c r="O377" s="382"/>
    </row>
    <row r="378" spans="1:15" ht="12.75" customHeight="1" thickBot="1">
      <c r="A378" s="382"/>
      <c r="B378" s="392"/>
      <c r="C378" s="386"/>
      <c r="D378" s="149">
        <v>2021</v>
      </c>
      <c r="E378" s="152">
        <v>0</v>
      </c>
      <c r="F378" s="152">
        <v>0</v>
      </c>
      <c r="G378" s="152">
        <v>0</v>
      </c>
      <c r="H378" s="152">
        <v>0</v>
      </c>
      <c r="I378" s="141"/>
      <c r="J378" s="142"/>
      <c r="K378" s="142"/>
      <c r="L378" s="142"/>
      <c r="M378" s="142"/>
      <c r="N378" s="142"/>
      <c r="O378" s="382"/>
    </row>
    <row r="379" spans="1:15" ht="12.75" customHeight="1" thickBot="1">
      <c r="A379" s="382"/>
      <c r="B379" s="392"/>
      <c r="C379" s="386"/>
      <c r="D379" s="149">
        <v>2022</v>
      </c>
      <c r="E379" s="152">
        <v>0</v>
      </c>
      <c r="F379" s="152">
        <v>0</v>
      </c>
      <c r="G379" s="152">
        <v>0</v>
      </c>
      <c r="H379" s="152">
        <v>0</v>
      </c>
      <c r="I379" s="141"/>
      <c r="J379" s="142"/>
      <c r="K379" s="142"/>
      <c r="L379" s="142"/>
      <c r="M379" s="142"/>
      <c r="N379" s="142"/>
      <c r="O379" s="382"/>
    </row>
    <row r="380" spans="1:15" ht="12.75" customHeight="1" thickBot="1">
      <c r="A380" s="382"/>
      <c r="B380" s="392"/>
      <c r="C380" s="386"/>
      <c r="D380" s="149">
        <v>2023</v>
      </c>
      <c r="E380" s="152">
        <v>0</v>
      </c>
      <c r="F380" s="152">
        <v>0</v>
      </c>
      <c r="G380" s="152">
        <v>0</v>
      </c>
      <c r="H380" s="152">
        <v>0</v>
      </c>
      <c r="I380" s="141"/>
      <c r="J380" s="142"/>
      <c r="K380" s="142"/>
      <c r="L380" s="142"/>
      <c r="M380" s="142"/>
      <c r="N380" s="142"/>
      <c r="O380" s="382"/>
    </row>
    <row r="381" spans="1:15" ht="12.75" customHeight="1" thickBot="1">
      <c r="A381" s="382"/>
      <c r="B381" s="392"/>
      <c r="C381" s="386"/>
      <c r="D381" s="149">
        <v>2024</v>
      </c>
      <c r="E381" s="152">
        <v>0</v>
      </c>
      <c r="F381" s="152">
        <v>0</v>
      </c>
      <c r="G381" s="152">
        <v>0</v>
      </c>
      <c r="H381" s="152">
        <v>0</v>
      </c>
      <c r="I381" s="141"/>
      <c r="J381" s="142"/>
      <c r="K381" s="142"/>
      <c r="L381" s="142"/>
      <c r="M381" s="142"/>
      <c r="N381" s="142"/>
      <c r="O381" s="382"/>
    </row>
    <row r="382" spans="1:15" ht="12.75" customHeight="1" thickBot="1">
      <c r="A382" s="383"/>
      <c r="B382" s="393"/>
      <c r="C382" s="387"/>
      <c r="D382" s="149">
        <v>2025</v>
      </c>
      <c r="E382" s="152">
        <v>0</v>
      </c>
      <c r="F382" s="152">
        <v>0</v>
      </c>
      <c r="G382" s="152">
        <v>0</v>
      </c>
      <c r="H382" s="152">
        <v>0</v>
      </c>
      <c r="I382" s="141"/>
      <c r="J382" s="142"/>
      <c r="K382" s="142"/>
      <c r="L382" s="142"/>
      <c r="M382" s="142"/>
      <c r="N382" s="142"/>
      <c r="O382" s="383"/>
    </row>
    <row r="383" spans="1:15" ht="12.75" customHeight="1" thickBot="1">
      <c r="A383" s="381"/>
      <c r="B383" s="391" t="s">
        <v>111</v>
      </c>
      <c r="C383" s="385" t="s">
        <v>114</v>
      </c>
      <c r="D383" s="146" t="s">
        <v>168</v>
      </c>
      <c r="E383" s="147">
        <f>SUM(E384:E392)</f>
        <v>6215</v>
      </c>
      <c r="F383" s="147">
        <f>SUM(F384:F392)</f>
        <v>6215</v>
      </c>
      <c r="G383" s="147">
        <f>SUM(G384:G392)</f>
        <v>6215</v>
      </c>
      <c r="H383" s="147">
        <f>SUM(H384:H392)</f>
        <v>6215</v>
      </c>
      <c r="I383" s="141"/>
      <c r="J383" s="142"/>
      <c r="K383" s="148"/>
      <c r="L383" s="148"/>
      <c r="M383" s="142"/>
      <c r="N383" s="142"/>
      <c r="O383" s="381"/>
    </row>
    <row r="384" spans="1:15" ht="12.75" customHeight="1" thickBot="1">
      <c r="A384" s="382"/>
      <c r="B384" s="392"/>
      <c r="C384" s="386"/>
      <c r="D384" s="149">
        <v>2017</v>
      </c>
      <c r="E384" s="150">
        <v>0</v>
      </c>
      <c r="F384" s="151">
        <v>0</v>
      </c>
      <c r="G384" s="151">
        <v>0</v>
      </c>
      <c r="H384" s="151">
        <v>0</v>
      </c>
      <c r="I384" s="141"/>
      <c r="J384" s="142"/>
      <c r="K384" s="142"/>
      <c r="L384" s="142"/>
      <c r="M384" s="142"/>
      <c r="N384" s="142"/>
      <c r="O384" s="382"/>
    </row>
    <row r="385" spans="1:15" ht="12.75" customHeight="1" thickBot="1">
      <c r="A385" s="382"/>
      <c r="B385" s="392"/>
      <c r="C385" s="386"/>
      <c r="D385" s="149">
        <v>2018</v>
      </c>
      <c r="E385" s="150">
        <v>4550</v>
      </c>
      <c r="F385" s="151">
        <v>4550</v>
      </c>
      <c r="G385" s="151">
        <v>4550</v>
      </c>
      <c r="H385" s="151">
        <v>4550</v>
      </c>
      <c r="I385" s="141"/>
      <c r="J385" s="142"/>
      <c r="K385" s="142"/>
      <c r="L385" s="142"/>
      <c r="M385" s="142"/>
      <c r="N385" s="142"/>
      <c r="O385" s="382"/>
    </row>
    <row r="386" spans="1:15" ht="12.75" customHeight="1" thickBot="1">
      <c r="A386" s="382"/>
      <c r="B386" s="392"/>
      <c r="C386" s="386"/>
      <c r="D386" s="149">
        <v>2019</v>
      </c>
      <c r="E386" s="150">
        <v>1665</v>
      </c>
      <c r="F386" s="150">
        <v>1665</v>
      </c>
      <c r="G386" s="150">
        <v>1665</v>
      </c>
      <c r="H386" s="150">
        <v>1665</v>
      </c>
      <c r="I386" s="141"/>
      <c r="J386" s="142"/>
      <c r="K386" s="142"/>
      <c r="L386" s="142"/>
      <c r="M386" s="142"/>
      <c r="N386" s="142"/>
      <c r="O386" s="382"/>
    </row>
    <row r="387" spans="1:15" ht="12.75" customHeight="1" thickBot="1">
      <c r="A387" s="382"/>
      <c r="B387" s="392"/>
      <c r="C387" s="386"/>
      <c r="D387" s="149">
        <v>2020</v>
      </c>
      <c r="E387" s="150">
        <v>0</v>
      </c>
      <c r="F387" s="151">
        <v>0</v>
      </c>
      <c r="G387" s="151">
        <v>0</v>
      </c>
      <c r="H387" s="151">
        <v>0</v>
      </c>
      <c r="I387" s="141"/>
      <c r="J387" s="142"/>
      <c r="K387" s="142"/>
      <c r="L387" s="142"/>
      <c r="M387" s="142"/>
      <c r="N387" s="142"/>
      <c r="O387" s="382"/>
    </row>
    <row r="388" spans="1:15" ht="12.75" customHeight="1" thickBot="1">
      <c r="A388" s="382"/>
      <c r="B388" s="392"/>
      <c r="C388" s="386"/>
      <c r="D388" s="149">
        <v>2021</v>
      </c>
      <c r="E388" s="152">
        <v>0</v>
      </c>
      <c r="F388" s="152">
        <v>0</v>
      </c>
      <c r="G388" s="152">
        <v>0</v>
      </c>
      <c r="H388" s="152">
        <v>0</v>
      </c>
      <c r="I388" s="141"/>
      <c r="J388" s="142"/>
      <c r="K388" s="142"/>
      <c r="L388" s="142"/>
      <c r="M388" s="142"/>
      <c r="N388" s="142"/>
      <c r="O388" s="382"/>
    </row>
    <row r="389" spans="1:15" ht="12.75" customHeight="1" thickBot="1">
      <c r="A389" s="382"/>
      <c r="B389" s="392"/>
      <c r="C389" s="386"/>
      <c r="D389" s="149">
        <v>2022</v>
      </c>
      <c r="E389" s="152">
        <v>0</v>
      </c>
      <c r="F389" s="152">
        <v>0</v>
      </c>
      <c r="G389" s="152">
        <v>0</v>
      </c>
      <c r="H389" s="152">
        <v>0</v>
      </c>
      <c r="I389" s="141"/>
      <c r="J389" s="142"/>
      <c r="K389" s="142"/>
      <c r="L389" s="142"/>
      <c r="M389" s="142"/>
      <c r="N389" s="142"/>
      <c r="O389" s="382"/>
    </row>
    <row r="390" spans="1:15" ht="12.75" customHeight="1" thickBot="1">
      <c r="A390" s="382"/>
      <c r="B390" s="392"/>
      <c r="C390" s="386"/>
      <c r="D390" s="149">
        <v>2023</v>
      </c>
      <c r="E390" s="152">
        <v>0</v>
      </c>
      <c r="F390" s="152">
        <v>0</v>
      </c>
      <c r="G390" s="152">
        <v>0</v>
      </c>
      <c r="H390" s="152">
        <v>0</v>
      </c>
      <c r="I390" s="141"/>
      <c r="J390" s="142"/>
      <c r="K390" s="142"/>
      <c r="L390" s="142"/>
      <c r="M390" s="142"/>
      <c r="N390" s="142"/>
      <c r="O390" s="382"/>
    </row>
    <row r="391" spans="1:15" ht="12.75" customHeight="1" thickBot="1">
      <c r="A391" s="382"/>
      <c r="B391" s="392"/>
      <c r="C391" s="386"/>
      <c r="D391" s="149">
        <v>2024</v>
      </c>
      <c r="E391" s="152">
        <v>0</v>
      </c>
      <c r="F391" s="152">
        <v>0</v>
      </c>
      <c r="G391" s="152">
        <v>0</v>
      </c>
      <c r="H391" s="152">
        <v>0</v>
      </c>
      <c r="I391" s="141"/>
      <c r="J391" s="142"/>
      <c r="K391" s="142"/>
      <c r="L391" s="142"/>
      <c r="M391" s="142"/>
      <c r="N391" s="142"/>
      <c r="O391" s="382"/>
    </row>
    <row r="392" spans="1:15" ht="12.75" customHeight="1" thickBot="1">
      <c r="A392" s="383"/>
      <c r="B392" s="393"/>
      <c r="C392" s="387"/>
      <c r="D392" s="149">
        <v>2025</v>
      </c>
      <c r="E392" s="152">
        <v>0</v>
      </c>
      <c r="F392" s="152">
        <v>0</v>
      </c>
      <c r="G392" s="152">
        <v>0</v>
      </c>
      <c r="H392" s="152">
        <v>0</v>
      </c>
      <c r="I392" s="141"/>
      <c r="J392" s="142"/>
      <c r="K392" s="142"/>
      <c r="L392" s="142"/>
      <c r="M392" s="142"/>
      <c r="N392" s="142"/>
      <c r="O392" s="383"/>
    </row>
    <row r="393" spans="1:15" ht="15.75" thickBot="1">
      <c r="A393" s="378" t="s">
        <v>186</v>
      </c>
      <c r="B393" s="388" t="s">
        <v>46</v>
      </c>
      <c r="C393" s="381" t="s">
        <v>115</v>
      </c>
      <c r="D393" s="134" t="s">
        <v>168</v>
      </c>
      <c r="E393" s="135">
        <f>SUM(E394:E402)</f>
        <v>5863.1</v>
      </c>
      <c r="F393" s="135">
        <f>SUM(F394:F402)</f>
        <v>1715</v>
      </c>
      <c r="G393" s="135">
        <f>SUM(G394:G402)</f>
        <v>5863.1</v>
      </c>
      <c r="H393" s="135">
        <f>SUM(H394:H402)</f>
        <v>1715</v>
      </c>
      <c r="I393" s="141"/>
      <c r="J393" s="142"/>
      <c r="K393" s="148"/>
      <c r="L393" s="148"/>
      <c r="M393" s="142"/>
      <c r="N393" s="142"/>
      <c r="O393" s="381" t="s">
        <v>252</v>
      </c>
    </row>
    <row r="394" spans="1:15" ht="15.75" thickBot="1">
      <c r="A394" s="379"/>
      <c r="B394" s="389"/>
      <c r="C394" s="382"/>
      <c r="D394" s="139">
        <v>2017</v>
      </c>
      <c r="E394" s="140">
        <f aca="true" t="shared" si="8" ref="E394:E402">SUM(E404+E414)</f>
        <v>343</v>
      </c>
      <c r="F394" s="140">
        <f aca="true" t="shared" si="9" ref="F394:H402">SUM(F404+F414)</f>
        <v>343</v>
      </c>
      <c r="G394" s="140">
        <f t="shared" si="9"/>
        <v>343</v>
      </c>
      <c r="H394" s="140">
        <f t="shared" si="9"/>
        <v>343</v>
      </c>
      <c r="I394" s="141"/>
      <c r="J394" s="142"/>
      <c r="K394" s="142"/>
      <c r="L394" s="142"/>
      <c r="M394" s="142"/>
      <c r="N394" s="142"/>
      <c r="O394" s="382"/>
    </row>
    <row r="395" spans="1:15" ht="15.75" thickBot="1">
      <c r="A395" s="379"/>
      <c r="B395" s="389"/>
      <c r="C395" s="382"/>
      <c r="D395" s="139">
        <v>2018</v>
      </c>
      <c r="E395" s="140">
        <f t="shared" si="8"/>
        <v>343</v>
      </c>
      <c r="F395" s="140">
        <f t="shared" si="9"/>
        <v>343</v>
      </c>
      <c r="G395" s="140">
        <f t="shared" si="9"/>
        <v>343</v>
      </c>
      <c r="H395" s="140">
        <f t="shared" si="9"/>
        <v>343</v>
      </c>
      <c r="I395" s="141"/>
      <c r="J395" s="142"/>
      <c r="K395" s="142"/>
      <c r="L395" s="142"/>
      <c r="M395" s="142"/>
      <c r="N395" s="142"/>
      <c r="O395" s="382"/>
    </row>
    <row r="396" spans="1:15" ht="15.75" thickBot="1">
      <c r="A396" s="379"/>
      <c r="B396" s="389"/>
      <c r="C396" s="382"/>
      <c r="D396" s="139">
        <v>2019</v>
      </c>
      <c r="E396" s="140">
        <f t="shared" si="8"/>
        <v>1460</v>
      </c>
      <c r="F396" s="140">
        <f t="shared" si="9"/>
        <v>343</v>
      </c>
      <c r="G396" s="140">
        <f t="shared" si="9"/>
        <v>1460</v>
      </c>
      <c r="H396" s="140">
        <f t="shared" si="9"/>
        <v>343</v>
      </c>
      <c r="I396" s="141"/>
      <c r="J396" s="142"/>
      <c r="K396" s="142"/>
      <c r="L396" s="142"/>
      <c r="M396" s="142"/>
      <c r="N396" s="142"/>
      <c r="O396" s="382"/>
    </row>
    <row r="397" spans="1:15" ht="15.75" thickBot="1">
      <c r="A397" s="379"/>
      <c r="B397" s="389"/>
      <c r="C397" s="382"/>
      <c r="D397" s="139">
        <v>2020</v>
      </c>
      <c r="E397" s="140">
        <f t="shared" si="8"/>
        <v>1544.2</v>
      </c>
      <c r="F397" s="140">
        <f t="shared" si="9"/>
        <v>0</v>
      </c>
      <c r="G397" s="140">
        <f t="shared" si="9"/>
        <v>1544.2</v>
      </c>
      <c r="H397" s="140">
        <f t="shared" si="9"/>
        <v>0</v>
      </c>
      <c r="I397" s="141"/>
      <c r="J397" s="142"/>
      <c r="K397" s="142"/>
      <c r="L397" s="142"/>
      <c r="M397" s="142"/>
      <c r="N397" s="142"/>
      <c r="O397" s="382"/>
    </row>
    <row r="398" spans="1:15" ht="15.75" thickBot="1">
      <c r="A398" s="379"/>
      <c r="B398" s="389"/>
      <c r="C398" s="382"/>
      <c r="D398" s="139">
        <v>2021</v>
      </c>
      <c r="E398" s="155">
        <f t="shared" si="8"/>
        <v>800.9000000000001</v>
      </c>
      <c r="F398" s="155">
        <f t="shared" si="9"/>
        <v>343</v>
      </c>
      <c r="G398" s="155">
        <f t="shared" si="9"/>
        <v>800.9000000000001</v>
      </c>
      <c r="H398" s="155">
        <f t="shared" si="9"/>
        <v>343</v>
      </c>
      <c r="I398" s="141"/>
      <c r="J398" s="142"/>
      <c r="K398" s="142"/>
      <c r="L398" s="142"/>
      <c r="M398" s="142"/>
      <c r="N398" s="142"/>
      <c r="O398" s="382"/>
    </row>
    <row r="399" spans="1:15" ht="15.75" thickBot="1">
      <c r="A399" s="379"/>
      <c r="B399" s="389"/>
      <c r="C399" s="382"/>
      <c r="D399" s="139">
        <v>2022</v>
      </c>
      <c r="E399" s="155">
        <f t="shared" si="8"/>
        <v>343</v>
      </c>
      <c r="F399" s="155">
        <f t="shared" si="9"/>
        <v>343</v>
      </c>
      <c r="G399" s="155">
        <f t="shared" si="9"/>
        <v>343</v>
      </c>
      <c r="H399" s="155">
        <f t="shared" si="9"/>
        <v>343</v>
      </c>
      <c r="I399" s="141"/>
      <c r="J399" s="142"/>
      <c r="K399" s="142"/>
      <c r="L399" s="142"/>
      <c r="M399" s="142"/>
      <c r="N399" s="142"/>
      <c r="O399" s="382"/>
    </row>
    <row r="400" spans="1:15" ht="15.75" thickBot="1">
      <c r="A400" s="379"/>
      <c r="B400" s="389"/>
      <c r="C400" s="382"/>
      <c r="D400" s="139">
        <v>2023</v>
      </c>
      <c r="E400" s="155">
        <f t="shared" si="8"/>
        <v>343</v>
      </c>
      <c r="F400" s="155">
        <f t="shared" si="9"/>
        <v>0</v>
      </c>
      <c r="G400" s="155">
        <f t="shared" si="9"/>
        <v>343</v>
      </c>
      <c r="H400" s="155">
        <f t="shared" si="9"/>
        <v>0</v>
      </c>
      <c r="I400" s="141"/>
      <c r="J400" s="142"/>
      <c r="K400" s="142"/>
      <c r="L400" s="142"/>
      <c r="M400" s="142"/>
      <c r="N400" s="142"/>
      <c r="O400" s="382"/>
    </row>
    <row r="401" spans="1:15" ht="15.75" thickBot="1">
      <c r="A401" s="379"/>
      <c r="B401" s="389"/>
      <c r="C401" s="382"/>
      <c r="D401" s="139">
        <v>2024</v>
      </c>
      <c r="E401" s="155">
        <f t="shared" si="8"/>
        <v>343</v>
      </c>
      <c r="F401" s="155">
        <f t="shared" si="9"/>
        <v>0</v>
      </c>
      <c r="G401" s="155">
        <f t="shared" si="9"/>
        <v>343</v>
      </c>
      <c r="H401" s="155">
        <f t="shared" si="9"/>
        <v>0</v>
      </c>
      <c r="I401" s="141"/>
      <c r="J401" s="142"/>
      <c r="K401" s="142"/>
      <c r="L401" s="142"/>
      <c r="M401" s="142"/>
      <c r="N401" s="142"/>
      <c r="O401" s="382"/>
    </row>
    <row r="402" spans="1:15" ht="288.75" customHeight="1" thickBot="1">
      <c r="A402" s="380"/>
      <c r="B402" s="390"/>
      <c r="C402" s="383"/>
      <c r="D402" s="124">
        <v>2025</v>
      </c>
      <c r="E402" s="156">
        <f t="shared" si="8"/>
        <v>343</v>
      </c>
      <c r="F402" s="156">
        <f t="shared" si="9"/>
        <v>0</v>
      </c>
      <c r="G402" s="156">
        <f t="shared" si="9"/>
        <v>343</v>
      </c>
      <c r="H402" s="156">
        <f t="shared" si="9"/>
        <v>0</v>
      </c>
      <c r="I402" s="141"/>
      <c r="J402" s="142"/>
      <c r="K402" s="142"/>
      <c r="L402" s="142"/>
      <c r="M402" s="142"/>
      <c r="N402" s="142"/>
      <c r="O402" s="383"/>
    </row>
    <row r="403" spans="1:15" ht="12" customHeight="1" thickBot="1">
      <c r="A403" s="381"/>
      <c r="B403" s="391" t="s">
        <v>110</v>
      </c>
      <c r="C403" s="385" t="s">
        <v>113</v>
      </c>
      <c r="D403" s="146" t="s">
        <v>168</v>
      </c>
      <c r="E403" s="147">
        <f>SUM(E404:E412)</f>
        <v>466.6</v>
      </c>
      <c r="F403" s="147">
        <f>SUM(F404:F412)</f>
        <v>143</v>
      </c>
      <c r="G403" s="147">
        <f>SUM(G404:G412)</f>
        <v>466.6</v>
      </c>
      <c r="H403" s="147">
        <f>SUM(H404:H412)</f>
        <v>143</v>
      </c>
      <c r="I403" s="141"/>
      <c r="J403" s="142"/>
      <c r="K403" s="148"/>
      <c r="L403" s="148"/>
      <c r="M403" s="142"/>
      <c r="N403" s="142"/>
      <c r="O403" s="381"/>
    </row>
    <row r="404" spans="1:15" ht="12" customHeight="1" thickBot="1">
      <c r="A404" s="382"/>
      <c r="B404" s="392"/>
      <c r="C404" s="386"/>
      <c r="D404" s="149">
        <v>2017</v>
      </c>
      <c r="E404" s="150">
        <v>0</v>
      </c>
      <c r="F404" s="150">
        <v>0</v>
      </c>
      <c r="G404" s="150">
        <v>0</v>
      </c>
      <c r="H404" s="150">
        <v>0</v>
      </c>
      <c r="I404" s="141"/>
      <c r="J404" s="142"/>
      <c r="K404" s="142"/>
      <c r="L404" s="142"/>
      <c r="M404" s="142"/>
      <c r="N404" s="142"/>
      <c r="O404" s="382"/>
    </row>
    <row r="405" spans="1:15" ht="12" customHeight="1" thickBot="1">
      <c r="A405" s="382"/>
      <c r="B405" s="392"/>
      <c r="C405" s="386"/>
      <c r="D405" s="149">
        <v>2018</v>
      </c>
      <c r="E405" s="150">
        <v>143</v>
      </c>
      <c r="F405" s="150">
        <v>143</v>
      </c>
      <c r="G405" s="150">
        <v>143</v>
      </c>
      <c r="H405" s="150">
        <v>143</v>
      </c>
      <c r="I405" s="141"/>
      <c r="J405" s="142"/>
      <c r="K405" s="142"/>
      <c r="L405" s="142"/>
      <c r="M405" s="142"/>
      <c r="N405" s="142"/>
      <c r="O405" s="382"/>
    </row>
    <row r="406" spans="1:15" ht="12" customHeight="1" thickBot="1">
      <c r="A406" s="382"/>
      <c r="B406" s="392"/>
      <c r="C406" s="386"/>
      <c r="D406" s="149">
        <v>2019</v>
      </c>
      <c r="E406" s="150">
        <v>0</v>
      </c>
      <c r="F406" s="150">
        <v>0</v>
      </c>
      <c r="G406" s="150">
        <v>0</v>
      </c>
      <c r="H406" s="150">
        <v>0</v>
      </c>
      <c r="I406" s="141"/>
      <c r="J406" s="142"/>
      <c r="K406" s="142"/>
      <c r="L406" s="142"/>
      <c r="M406" s="142"/>
      <c r="N406" s="142"/>
      <c r="O406" s="382"/>
    </row>
    <row r="407" spans="1:15" ht="12" customHeight="1" thickBot="1">
      <c r="A407" s="382"/>
      <c r="B407" s="392"/>
      <c r="C407" s="386"/>
      <c r="D407" s="149">
        <v>2020</v>
      </c>
      <c r="E407" s="150">
        <v>161.8</v>
      </c>
      <c r="F407" s="150">
        <v>0</v>
      </c>
      <c r="G407" s="150">
        <v>161.8</v>
      </c>
      <c r="H407" s="150">
        <v>0</v>
      </c>
      <c r="I407" s="141"/>
      <c r="J407" s="142"/>
      <c r="K407" s="142"/>
      <c r="L407" s="142"/>
      <c r="M407" s="142"/>
      <c r="N407" s="142"/>
      <c r="O407" s="382"/>
    </row>
    <row r="408" spans="1:15" ht="12" customHeight="1" thickBot="1">
      <c r="A408" s="382"/>
      <c r="B408" s="392"/>
      <c r="C408" s="386"/>
      <c r="D408" s="149">
        <v>2021</v>
      </c>
      <c r="E408" s="150">
        <v>161.8</v>
      </c>
      <c r="F408" s="150">
        <v>0</v>
      </c>
      <c r="G408" s="150">
        <v>161.8</v>
      </c>
      <c r="H408" s="150">
        <v>0</v>
      </c>
      <c r="I408" s="141"/>
      <c r="J408" s="142"/>
      <c r="K408" s="142"/>
      <c r="L408" s="142"/>
      <c r="M408" s="142"/>
      <c r="N408" s="142"/>
      <c r="O408" s="382"/>
    </row>
    <row r="409" spans="1:15" ht="12" customHeight="1" thickBot="1">
      <c r="A409" s="382"/>
      <c r="B409" s="392"/>
      <c r="C409" s="386"/>
      <c r="D409" s="149">
        <v>2022</v>
      </c>
      <c r="E409" s="150">
        <v>0</v>
      </c>
      <c r="F409" s="150">
        <v>0</v>
      </c>
      <c r="G409" s="150">
        <v>0</v>
      </c>
      <c r="H409" s="150">
        <v>0</v>
      </c>
      <c r="I409" s="141"/>
      <c r="J409" s="142"/>
      <c r="K409" s="142"/>
      <c r="L409" s="142"/>
      <c r="M409" s="142"/>
      <c r="N409" s="142"/>
      <c r="O409" s="382"/>
    </row>
    <row r="410" spans="1:15" ht="12" customHeight="1" thickBot="1">
      <c r="A410" s="382"/>
      <c r="B410" s="392"/>
      <c r="C410" s="386"/>
      <c r="D410" s="149">
        <v>2023</v>
      </c>
      <c r="E410" s="150">
        <v>0</v>
      </c>
      <c r="F410" s="150">
        <v>0</v>
      </c>
      <c r="G410" s="150">
        <v>0</v>
      </c>
      <c r="H410" s="150">
        <v>0</v>
      </c>
      <c r="I410" s="141"/>
      <c r="J410" s="142"/>
      <c r="K410" s="142"/>
      <c r="L410" s="142"/>
      <c r="M410" s="142"/>
      <c r="N410" s="142"/>
      <c r="O410" s="382"/>
    </row>
    <row r="411" spans="1:15" ht="12" customHeight="1" thickBot="1">
      <c r="A411" s="382"/>
      <c r="B411" s="392"/>
      <c r="C411" s="386"/>
      <c r="D411" s="149">
        <v>2024</v>
      </c>
      <c r="E411" s="150">
        <v>0</v>
      </c>
      <c r="F411" s="150">
        <v>0</v>
      </c>
      <c r="G411" s="150">
        <v>0</v>
      </c>
      <c r="H411" s="150">
        <v>0</v>
      </c>
      <c r="I411" s="141"/>
      <c r="J411" s="142"/>
      <c r="K411" s="142"/>
      <c r="L411" s="142"/>
      <c r="M411" s="142"/>
      <c r="N411" s="142"/>
      <c r="O411" s="382"/>
    </row>
    <row r="412" spans="1:15" ht="12" customHeight="1" thickBot="1">
      <c r="A412" s="383"/>
      <c r="B412" s="393"/>
      <c r="C412" s="387"/>
      <c r="D412" s="149">
        <v>2025</v>
      </c>
      <c r="E412" s="150">
        <v>0</v>
      </c>
      <c r="F412" s="150">
        <v>0</v>
      </c>
      <c r="G412" s="150">
        <v>0</v>
      </c>
      <c r="H412" s="150">
        <v>0</v>
      </c>
      <c r="I412" s="141"/>
      <c r="J412" s="142"/>
      <c r="K412" s="142"/>
      <c r="L412" s="142"/>
      <c r="M412" s="142"/>
      <c r="N412" s="142"/>
      <c r="O412" s="383"/>
    </row>
    <row r="413" spans="1:15" ht="12" customHeight="1" thickBot="1">
      <c r="A413" s="381"/>
      <c r="B413" s="391" t="s">
        <v>111</v>
      </c>
      <c r="C413" s="385" t="s">
        <v>114</v>
      </c>
      <c r="D413" s="146" t="s">
        <v>168</v>
      </c>
      <c r="E413" s="147">
        <f>SUM(E414:E422)</f>
        <v>5396.5</v>
      </c>
      <c r="F413" s="147">
        <f>SUM(F414:F422)</f>
        <v>1572</v>
      </c>
      <c r="G413" s="147">
        <f>SUM(G414:G422)</f>
        <v>5396.5</v>
      </c>
      <c r="H413" s="147">
        <f>SUM(H414:H422)</f>
        <v>1572</v>
      </c>
      <c r="I413" s="141"/>
      <c r="J413" s="142"/>
      <c r="K413" s="148"/>
      <c r="L413" s="148"/>
      <c r="M413" s="142"/>
      <c r="N413" s="142"/>
      <c r="O413" s="381"/>
    </row>
    <row r="414" spans="1:15" ht="12" customHeight="1" thickBot="1">
      <c r="A414" s="382"/>
      <c r="B414" s="392"/>
      <c r="C414" s="386"/>
      <c r="D414" s="149">
        <v>2017</v>
      </c>
      <c r="E414" s="150">
        <v>343</v>
      </c>
      <c r="F414" s="151">
        <v>343</v>
      </c>
      <c r="G414" s="151">
        <v>343</v>
      </c>
      <c r="H414" s="151">
        <v>343</v>
      </c>
      <c r="I414" s="141"/>
      <c r="J414" s="142"/>
      <c r="K414" s="142"/>
      <c r="L414" s="142"/>
      <c r="M414" s="142"/>
      <c r="N414" s="142"/>
      <c r="O414" s="382"/>
    </row>
    <row r="415" spans="1:15" ht="12" customHeight="1" thickBot="1">
      <c r="A415" s="382"/>
      <c r="B415" s="392"/>
      <c r="C415" s="386"/>
      <c r="D415" s="149">
        <v>2018</v>
      </c>
      <c r="E415" s="150">
        <v>200</v>
      </c>
      <c r="F415" s="150">
        <v>200</v>
      </c>
      <c r="G415" s="150">
        <v>200</v>
      </c>
      <c r="H415" s="150">
        <v>200</v>
      </c>
      <c r="I415" s="141"/>
      <c r="J415" s="142"/>
      <c r="K415" s="142"/>
      <c r="L415" s="142"/>
      <c r="M415" s="142"/>
      <c r="N415" s="142"/>
      <c r="O415" s="382"/>
    </row>
    <row r="416" spans="1:15" ht="12" customHeight="1" thickBot="1">
      <c r="A416" s="382"/>
      <c r="B416" s="392"/>
      <c r="C416" s="386"/>
      <c r="D416" s="149">
        <v>2019</v>
      </c>
      <c r="E416" s="150">
        <v>1460</v>
      </c>
      <c r="F416" s="151">
        <v>343</v>
      </c>
      <c r="G416" s="151">
        <v>1460</v>
      </c>
      <c r="H416" s="151">
        <v>343</v>
      </c>
      <c r="I416" s="141"/>
      <c r="J416" s="142"/>
      <c r="K416" s="142"/>
      <c r="L416" s="142"/>
      <c r="M416" s="142"/>
      <c r="N416" s="142"/>
      <c r="O416" s="382"/>
    </row>
    <row r="417" spans="1:15" ht="12" customHeight="1" thickBot="1">
      <c r="A417" s="382"/>
      <c r="B417" s="392"/>
      <c r="C417" s="386"/>
      <c r="D417" s="149">
        <v>2020</v>
      </c>
      <c r="E417" s="150">
        <v>1382.4</v>
      </c>
      <c r="F417" s="151">
        <v>0</v>
      </c>
      <c r="G417" s="150">
        <v>1382.4</v>
      </c>
      <c r="H417" s="151">
        <v>0</v>
      </c>
      <c r="I417" s="141"/>
      <c r="J417" s="142"/>
      <c r="K417" s="142"/>
      <c r="L417" s="142"/>
      <c r="M417" s="142"/>
      <c r="N417" s="142"/>
      <c r="O417" s="382"/>
    </row>
    <row r="418" spans="1:15" ht="12" customHeight="1" thickBot="1">
      <c r="A418" s="382"/>
      <c r="B418" s="392"/>
      <c r="C418" s="386"/>
      <c r="D418" s="149">
        <v>2021</v>
      </c>
      <c r="E418" s="152">
        <v>639.1</v>
      </c>
      <c r="F418" s="152">
        <v>343</v>
      </c>
      <c r="G418" s="152">
        <v>639.1</v>
      </c>
      <c r="H418" s="152">
        <v>343</v>
      </c>
      <c r="I418" s="141"/>
      <c r="J418" s="142"/>
      <c r="K418" s="142"/>
      <c r="L418" s="142"/>
      <c r="M418" s="142"/>
      <c r="N418" s="142"/>
      <c r="O418" s="382"/>
    </row>
    <row r="419" spans="1:15" ht="12" customHeight="1" thickBot="1">
      <c r="A419" s="382"/>
      <c r="B419" s="392"/>
      <c r="C419" s="386"/>
      <c r="D419" s="149">
        <v>2022</v>
      </c>
      <c r="E419" s="152">
        <v>343</v>
      </c>
      <c r="F419" s="152">
        <v>343</v>
      </c>
      <c r="G419" s="152">
        <v>343</v>
      </c>
      <c r="H419" s="152">
        <v>343</v>
      </c>
      <c r="I419" s="141"/>
      <c r="J419" s="142"/>
      <c r="K419" s="142"/>
      <c r="L419" s="142"/>
      <c r="M419" s="142"/>
      <c r="N419" s="142"/>
      <c r="O419" s="382"/>
    </row>
    <row r="420" spans="1:15" ht="12" customHeight="1" thickBot="1">
      <c r="A420" s="382"/>
      <c r="B420" s="392"/>
      <c r="C420" s="386"/>
      <c r="D420" s="149">
        <v>2023</v>
      </c>
      <c r="E420" s="152">
        <v>343</v>
      </c>
      <c r="F420" s="152">
        <v>0</v>
      </c>
      <c r="G420" s="152">
        <v>343</v>
      </c>
      <c r="H420" s="152">
        <v>0</v>
      </c>
      <c r="I420" s="141"/>
      <c r="J420" s="142"/>
      <c r="K420" s="142"/>
      <c r="L420" s="142"/>
      <c r="M420" s="142"/>
      <c r="N420" s="142"/>
      <c r="O420" s="382"/>
    </row>
    <row r="421" spans="1:15" ht="12" customHeight="1" thickBot="1">
      <c r="A421" s="382"/>
      <c r="B421" s="392"/>
      <c r="C421" s="386"/>
      <c r="D421" s="149">
        <v>2024</v>
      </c>
      <c r="E421" s="152">
        <v>343</v>
      </c>
      <c r="F421" s="152">
        <v>0</v>
      </c>
      <c r="G421" s="152">
        <v>343</v>
      </c>
      <c r="H421" s="152">
        <v>0</v>
      </c>
      <c r="I421" s="141"/>
      <c r="J421" s="142"/>
      <c r="K421" s="142"/>
      <c r="L421" s="142"/>
      <c r="M421" s="142"/>
      <c r="N421" s="142"/>
      <c r="O421" s="382"/>
    </row>
    <row r="422" spans="1:15" ht="12" customHeight="1" thickBot="1">
      <c r="A422" s="383"/>
      <c r="B422" s="393"/>
      <c r="C422" s="387"/>
      <c r="D422" s="149">
        <v>2025</v>
      </c>
      <c r="E422" s="152">
        <v>343</v>
      </c>
      <c r="F422" s="152">
        <v>0</v>
      </c>
      <c r="G422" s="152">
        <v>343</v>
      </c>
      <c r="H422" s="152">
        <v>0</v>
      </c>
      <c r="I422" s="141"/>
      <c r="J422" s="142"/>
      <c r="K422" s="142"/>
      <c r="L422" s="142"/>
      <c r="M422" s="142"/>
      <c r="N422" s="142"/>
      <c r="O422" s="383"/>
    </row>
    <row r="423" spans="1:15" ht="18" customHeight="1" thickBot="1">
      <c r="A423" s="378" t="s">
        <v>187</v>
      </c>
      <c r="B423" s="388" t="s">
        <v>29</v>
      </c>
      <c r="C423" s="381" t="s">
        <v>115</v>
      </c>
      <c r="D423" s="153" t="s">
        <v>168</v>
      </c>
      <c r="E423" s="154">
        <f>SUM(E424:E432)</f>
        <v>5395</v>
      </c>
      <c r="F423" s="154">
        <f>SUM(F424:F432)</f>
        <v>4566.128000000001</v>
      </c>
      <c r="G423" s="154">
        <f>SUM(G424:G432)</f>
        <v>5395</v>
      </c>
      <c r="H423" s="154">
        <f>SUM(H424:H432)</f>
        <v>4566.128000000001</v>
      </c>
      <c r="I423" s="141"/>
      <c r="J423" s="142"/>
      <c r="K423" s="148"/>
      <c r="L423" s="148"/>
      <c r="M423" s="142"/>
      <c r="N423" s="142"/>
      <c r="O423" s="381" t="s">
        <v>256</v>
      </c>
    </row>
    <row r="424" spans="1:15" ht="15.75" thickBot="1">
      <c r="A424" s="379"/>
      <c r="B424" s="389"/>
      <c r="C424" s="382"/>
      <c r="D424" s="139">
        <v>2017</v>
      </c>
      <c r="E424" s="140">
        <v>820</v>
      </c>
      <c r="F424" s="143">
        <v>819.928</v>
      </c>
      <c r="G424" s="143">
        <v>820</v>
      </c>
      <c r="H424" s="143">
        <v>819.928</v>
      </c>
      <c r="I424" s="141"/>
      <c r="J424" s="142"/>
      <c r="K424" s="142"/>
      <c r="L424" s="142"/>
      <c r="M424" s="142"/>
      <c r="N424" s="142"/>
      <c r="O424" s="382"/>
    </row>
    <row r="425" spans="1:15" ht="15.75" thickBot="1">
      <c r="A425" s="379"/>
      <c r="B425" s="389"/>
      <c r="C425" s="382"/>
      <c r="D425" s="139">
        <v>2018</v>
      </c>
      <c r="E425" s="140">
        <v>820</v>
      </c>
      <c r="F425" s="143">
        <v>811.2</v>
      </c>
      <c r="G425" s="143">
        <v>820</v>
      </c>
      <c r="H425" s="143">
        <v>811.2</v>
      </c>
      <c r="I425" s="141"/>
      <c r="J425" s="142"/>
      <c r="K425" s="142"/>
      <c r="L425" s="142"/>
      <c r="M425" s="142"/>
      <c r="N425" s="142"/>
      <c r="O425" s="382"/>
    </row>
    <row r="426" spans="1:15" ht="15.75" thickBot="1">
      <c r="A426" s="379"/>
      <c r="B426" s="389"/>
      <c r="C426" s="382"/>
      <c r="D426" s="139">
        <v>2019</v>
      </c>
      <c r="E426" s="140">
        <v>820</v>
      </c>
      <c r="F426" s="143">
        <v>820</v>
      </c>
      <c r="G426" s="143">
        <v>820</v>
      </c>
      <c r="H426" s="143">
        <v>820</v>
      </c>
      <c r="I426" s="141"/>
      <c r="J426" s="142"/>
      <c r="K426" s="142"/>
      <c r="L426" s="142"/>
      <c r="M426" s="142"/>
      <c r="N426" s="142"/>
      <c r="O426" s="382"/>
    </row>
    <row r="427" spans="1:15" ht="15.75" thickBot="1">
      <c r="A427" s="379"/>
      <c r="B427" s="389"/>
      <c r="C427" s="382"/>
      <c r="D427" s="139">
        <v>2020</v>
      </c>
      <c r="E427" s="140">
        <v>475</v>
      </c>
      <c r="F427" s="140">
        <v>475</v>
      </c>
      <c r="G427" s="140">
        <v>475</v>
      </c>
      <c r="H427" s="140">
        <v>475</v>
      </c>
      <c r="I427" s="141"/>
      <c r="J427" s="142"/>
      <c r="K427" s="142"/>
      <c r="L427" s="142"/>
      <c r="M427" s="142"/>
      <c r="N427" s="142"/>
      <c r="O427" s="382"/>
    </row>
    <row r="428" spans="1:15" ht="15.75" thickBot="1">
      <c r="A428" s="379"/>
      <c r="B428" s="389"/>
      <c r="C428" s="382"/>
      <c r="D428" s="139">
        <v>2021</v>
      </c>
      <c r="E428" s="155">
        <v>820</v>
      </c>
      <c r="F428" s="155">
        <v>820</v>
      </c>
      <c r="G428" s="155">
        <v>820</v>
      </c>
      <c r="H428" s="155">
        <v>820</v>
      </c>
      <c r="I428" s="141"/>
      <c r="J428" s="142"/>
      <c r="K428" s="142"/>
      <c r="L428" s="142"/>
      <c r="M428" s="142"/>
      <c r="N428" s="142"/>
      <c r="O428" s="382"/>
    </row>
    <row r="429" spans="1:15" ht="15.75" thickBot="1">
      <c r="A429" s="379"/>
      <c r="B429" s="389"/>
      <c r="C429" s="382"/>
      <c r="D429" s="139">
        <v>2022</v>
      </c>
      <c r="E429" s="155">
        <v>820</v>
      </c>
      <c r="F429" s="155">
        <v>820</v>
      </c>
      <c r="G429" s="155">
        <v>820</v>
      </c>
      <c r="H429" s="155">
        <v>820</v>
      </c>
      <c r="I429" s="141"/>
      <c r="J429" s="142"/>
      <c r="K429" s="142"/>
      <c r="L429" s="142"/>
      <c r="M429" s="142"/>
      <c r="N429" s="142"/>
      <c r="O429" s="382"/>
    </row>
    <row r="430" spans="1:15" ht="15.75" thickBot="1">
      <c r="A430" s="379"/>
      <c r="B430" s="389"/>
      <c r="C430" s="382"/>
      <c r="D430" s="139">
        <v>2023</v>
      </c>
      <c r="E430" s="155">
        <v>820</v>
      </c>
      <c r="F430" s="155">
        <v>0</v>
      </c>
      <c r="G430" s="155">
        <v>820</v>
      </c>
      <c r="H430" s="155">
        <v>0</v>
      </c>
      <c r="I430" s="141"/>
      <c r="J430" s="142"/>
      <c r="K430" s="142"/>
      <c r="L430" s="142"/>
      <c r="M430" s="142"/>
      <c r="N430" s="142"/>
      <c r="O430" s="382"/>
    </row>
    <row r="431" spans="1:15" ht="15.75" thickBot="1">
      <c r="A431" s="379"/>
      <c r="B431" s="389"/>
      <c r="C431" s="382"/>
      <c r="D431" s="139">
        <v>2024</v>
      </c>
      <c r="E431" s="155">
        <v>0</v>
      </c>
      <c r="F431" s="155">
        <v>0</v>
      </c>
      <c r="G431" s="155">
        <v>0</v>
      </c>
      <c r="H431" s="155">
        <v>0</v>
      </c>
      <c r="I431" s="141"/>
      <c r="J431" s="142"/>
      <c r="K431" s="142"/>
      <c r="L431" s="142"/>
      <c r="M431" s="142"/>
      <c r="N431" s="142"/>
      <c r="O431" s="382"/>
    </row>
    <row r="432" spans="1:15" ht="284.25" customHeight="1" thickBot="1">
      <c r="A432" s="380"/>
      <c r="B432" s="390"/>
      <c r="C432" s="383"/>
      <c r="D432" s="124">
        <v>2025</v>
      </c>
      <c r="E432" s="156">
        <v>0</v>
      </c>
      <c r="F432" s="156">
        <v>0</v>
      </c>
      <c r="G432" s="156">
        <v>0</v>
      </c>
      <c r="H432" s="156">
        <v>0</v>
      </c>
      <c r="I432" s="141"/>
      <c r="J432" s="142"/>
      <c r="K432" s="142"/>
      <c r="L432" s="142"/>
      <c r="M432" s="142"/>
      <c r="N432" s="142"/>
      <c r="O432" s="383"/>
    </row>
    <row r="433" spans="1:15" ht="15.75" thickBot="1">
      <c r="A433" s="381"/>
      <c r="B433" s="391" t="s">
        <v>110</v>
      </c>
      <c r="C433" s="385" t="s">
        <v>113</v>
      </c>
      <c r="D433" s="146" t="s">
        <v>168</v>
      </c>
      <c r="E433" s="147">
        <f>SUM(E434:E442)</f>
        <v>560</v>
      </c>
      <c r="F433" s="147">
        <f>SUM(F434:F442)</f>
        <v>559.9</v>
      </c>
      <c r="G433" s="147">
        <f>SUM(G434:G442)</f>
        <v>560</v>
      </c>
      <c r="H433" s="147">
        <f>SUM(H434:H442)</f>
        <v>559.9</v>
      </c>
      <c r="I433" s="141"/>
      <c r="J433" s="142"/>
      <c r="K433" s="148"/>
      <c r="L433" s="148"/>
      <c r="M433" s="142"/>
      <c r="N433" s="163"/>
      <c r="O433" s="381"/>
    </row>
    <row r="434" spans="1:15" ht="13.5" customHeight="1" thickBot="1">
      <c r="A434" s="382"/>
      <c r="B434" s="392"/>
      <c r="C434" s="386"/>
      <c r="D434" s="149">
        <v>2017</v>
      </c>
      <c r="E434" s="150">
        <v>100</v>
      </c>
      <c r="F434" s="151">
        <v>100</v>
      </c>
      <c r="G434" s="151">
        <v>100</v>
      </c>
      <c r="H434" s="151">
        <v>100</v>
      </c>
      <c r="I434" s="141"/>
      <c r="J434" s="142"/>
      <c r="K434" s="142"/>
      <c r="L434" s="142"/>
      <c r="M434" s="142"/>
      <c r="N434" s="163"/>
      <c r="O434" s="382"/>
    </row>
    <row r="435" spans="1:15" ht="13.5" customHeight="1" thickBot="1">
      <c r="A435" s="382"/>
      <c r="B435" s="392"/>
      <c r="C435" s="386"/>
      <c r="D435" s="149">
        <v>2018</v>
      </c>
      <c r="E435" s="150">
        <v>300</v>
      </c>
      <c r="F435" s="151">
        <v>299.9</v>
      </c>
      <c r="G435" s="151">
        <v>300</v>
      </c>
      <c r="H435" s="151">
        <v>299.9</v>
      </c>
      <c r="I435" s="141"/>
      <c r="J435" s="142"/>
      <c r="K435" s="142"/>
      <c r="L435" s="142"/>
      <c r="M435" s="142"/>
      <c r="N435" s="163"/>
      <c r="O435" s="382"/>
    </row>
    <row r="436" spans="1:15" ht="13.5" customHeight="1" thickBot="1">
      <c r="A436" s="382"/>
      <c r="B436" s="392"/>
      <c r="C436" s="386"/>
      <c r="D436" s="149">
        <v>2019</v>
      </c>
      <c r="E436" s="150">
        <v>0</v>
      </c>
      <c r="F436" s="151">
        <v>0</v>
      </c>
      <c r="G436" s="151">
        <v>0</v>
      </c>
      <c r="H436" s="151">
        <v>0</v>
      </c>
      <c r="I436" s="141"/>
      <c r="J436" s="142"/>
      <c r="K436" s="142"/>
      <c r="L436" s="142"/>
      <c r="M436" s="142"/>
      <c r="N436" s="163"/>
      <c r="O436" s="382"/>
    </row>
    <row r="437" spans="1:15" ht="13.5" customHeight="1" thickBot="1">
      <c r="A437" s="382"/>
      <c r="B437" s="392"/>
      <c r="C437" s="386"/>
      <c r="D437" s="149">
        <v>2020</v>
      </c>
      <c r="E437" s="150">
        <v>160</v>
      </c>
      <c r="F437" s="150">
        <v>160</v>
      </c>
      <c r="G437" s="150">
        <v>160</v>
      </c>
      <c r="H437" s="150">
        <v>160</v>
      </c>
      <c r="I437" s="141"/>
      <c r="J437" s="142"/>
      <c r="K437" s="142"/>
      <c r="L437" s="142"/>
      <c r="M437" s="142"/>
      <c r="N437" s="163"/>
      <c r="O437" s="382"/>
    </row>
    <row r="438" spans="1:15" ht="13.5" customHeight="1" thickBot="1">
      <c r="A438" s="382"/>
      <c r="B438" s="392"/>
      <c r="C438" s="386"/>
      <c r="D438" s="149">
        <v>2021</v>
      </c>
      <c r="E438" s="150">
        <v>0</v>
      </c>
      <c r="F438" s="150">
        <v>0</v>
      </c>
      <c r="G438" s="150">
        <v>0</v>
      </c>
      <c r="H438" s="150">
        <v>0</v>
      </c>
      <c r="I438" s="141"/>
      <c r="J438" s="142"/>
      <c r="K438" s="142"/>
      <c r="L438" s="142"/>
      <c r="M438" s="142"/>
      <c r="N438" s="163"/>
      <c r="O438" s="382"/>
    </row>
    <row r="439" spans="1:15" ht="13.5" customHeight="1" thickBot="1">
      <c r="A439" s="382"/>
      <c r="B439" s="392"/>
      <c r="C439" s="386"/>
      <c r="D439" s="149">
        <v>2022</v>
      </c>
      <c r="E439" s="150">
        <v>0</v>
      </c>
      <c r="F439" s="150">
        <v>0</v>
      </c>
      <c r="G439" s="150">
        <v>0</v>
      </c>
      <c r="H439" s="150">
        <v>0</v>
      </c>
      <c r="I439" s="141"/>
      <c r="J439" s="142"/>
      <c r="K439" s="142"/>
      <c r="L439" s="142"/>
      <c r="M439" s="142"/>
      <c r="N439" s="163"/>
      <c r="O439" s="382"/>
    </row>
    <row r="440" spans="1:15" ht="13.5" customHeight="1" thickBot="1">
      <c r="A440" s="382"/>
      <c r="B440" s="392"/>
      <c r="C440" s="386"/>
      <c r="D440" s="149">
        <v>2023</v>
      </c>
      <c r="E440" s="152">
        <v>0</v>
      </c>
      <c r="F440" s="152">
        <v>0</v>
      </c>
      <c r="G440" s="152">
        <v>0</v>
      </c>
      <c r="H440" s="152">
        <v>0</v>
      </c>
      <c r="I440" s="141"/>
      <c r="J440" s="142"/>
      <c r="K440" s="142"/>
      <c r="L440" s="142"/>
      <c r="M440" s="142"/>
      <c r="N440" s="163"/>
      <c r="O440" s="382"/>
    </row>
    <row r="441" spans="1:15" ht="13.5" customHeight="1" thickBot="1">
      <c r="A441" s="382"/>
      <c r="B441" s="392"/>
      <c r="C441" s="386"/>
      <c r="D441" s="149">
        <v>2024</v>
      </c>
      <c r="E441" s="152">
        <v>0</v>
      </c>
      <c r="F441" s="152">
        <v>0</v>
      </c>
      <c r="G441" s="152">
        <v>0</v>
      </c>
      <c r="H441" s="152">
        <v>0</v>
      </c>
      <c r="I441" s="141"/>
      <c r="J441" s="142"/>
      <c r="K441" s="142"/>
      <c r="L441" s="142"/>
      <c r="M441" s="142"/>
      <c r="N441" s="163"/>
      <c r="O441" s="382"/>
    </row>
    <row r="442" spans="1:15" ht="13.5" customHeight="1" thickBot="1">
      <c r="A442" s="383"/>
      <c r="B442" s="393"/>
      <c r="C442" s="387"/>
      <c r="D442" s="149">
        <v>2025</v>
      </c>
      <c r="E442" s="152">
        <v>0</v>
      </c>
      <c r="F442" s="152">
        <v>0</v>
      </c>
      <c r="G442" s="152">
        <v>0</v>
      </c>
      <c r="H442" s="152">
        <v>0</v>
      </c>
      <c r="I442" s="141"/>
      <c r="J442" s="142"/>
      <c r="K442" s="142"/>
      <c r="L442" s="142"/>
      <c r="M442" s="142"/>
      <c r="N442" s="163"/>
      <c r="O442" s="383"/>
    </row>
    <row r="443" spans="1:15" ht="13.5" customHeight="1" thickBot="1">
      <c r="A443" s="381"/>
      <c r="B443" s="391" t="s">
        <v>111</v>
      </c>
      <c r="C443" s="385" t="s">
        <v>114</v>
      </c>
      <c r="D443" s="146" t="s">
        <v>168</v>
      </c>
      <c r="E443" s="147">
        <f>SUM(E444:E452)</f>
        <v>4835</v>
      </c>
      <c r="F443" s="147">
        <f>SUM(F444:F452)</f>
        <v>4826.2</v>
      </c>
      <c r="G443" s="147">
        <f>SUM(G444:G452)</f>
        <v>4835</v>
      </c>
      <c r="H443" s="147">
        <f>SUM(H444:H452)</f>
        <v>4826.2</v>
      </c>
      <c r="I443" s="141"/>
      <c r="J443" s="142"/>
      <c r="K443" s="148"/>
      <c r="L443" s="148"/>
      <c r="M443" s="142"/>
      <c r="N443" s="163"/>
      <c r="O443" s="381"/>
    </row>
    <row r="444" spans="1:15" ht="13.5" customHeight="1" thickBot="1">
      <c r="A444" s="382"/>
      <c r="B444" s="392"/>
      <c r="C444" s="386"/>
      <c r="D444" s="149">
        <v>2017</v>
      </c>
      <c r="E444" s="150">
        <v>720</v>
      </c>
      <c r="F444" s="151">
        <v>719.9</v>
      </c>
      <c r="G444" s="151">
        <v>720</v>
      </c>
      <c r="H444" s="151">
        <v>719.9</v>
      </c>
      <c r="I444" s="141"/>
      <c r="J444" s="142"/>
      <c r="K444" s="142"/>
      <c r="L444" s="142"/>
      <c r="M444" s="142"/>
      <c r="N444" s="163"/>
      <c r="O444" s="382"/>
    </row>
    <row r="445" spans="1:15" ht="13.5" customHeight="1" thickBot="1">
      <c r="A445" s="382"/>
      <c r="B445" s="392"/>
      <c r="C445" s="386"/>
      <c r="D445" s="149">
        <v>2018</v>
      </c>
      <c r="E445" s="150">
        <v>520</v>
      </c>
      <c r="F445" s="151">
        <v>511.3</v>
      </c>
      <c r="G445" s="151">
        <v>520</v>
      </c>
      <c r="H445" s="151">
        <v>511.3</v>
      </c>
      <c r="I445" s="141"/>
      <c r="J445" s="142"/>
      <c r="K445" s="142"/>
      <c r="L445" s="142"/>
      <c r="M445" s="142"/>
      <c r="N445" s="163"/>
      <c r="O445" s="382"/>
    </row>
    <row r="446" spans="1:15" ht="13.5" customHeight="1" thickBot="1">
      <c r="A446" s="382"/>
      <c r="B446" s="392"/>
      <c r="C446" s="386"/>
      <c r="D446" s="149">
        <v>2019</v>
      </c>
      <c r="E446" s="150">
        <v>820</v>
      </c>
      <c r="F446" s="151">
        <v>820</v>
      </c>
      <c r="G446" s="151">
        <v>820</v>
      </c>
      <c r="H446" s="151">
        <v>820</v>
      </c>
      <c r="I446" s="141"/>
      <c r="J446" s="142"/>
      <c r="K446" s="142"/>
      <c r="L446" s="142"/>
      <c r="M446" s="142"/>
      <c r="N446" s="163"/>
      <c r="O446" s="382"/>
    </row>
    <row r="447" spans="1:15" ht="13.5" customHeight="1" thickBot="1">
      <c r="A447" s="382"/>
      <c r="B447" s="392"/>
      <c r="C447" s="386"/>
      <c r="D447" s="149">
        <v>2020</v>
      </c>
      <c r="E447" s="150">
        <v>315</v>
      </c>
      <c r="F447" s="150">
        <v>315</v>
      </c>
      <c r="G447" s="150">
        <v>315</v>
      </c>
      <c r="H447" s="150">
        <v>315</v>
      </c>
      <c r="I447" s="141"/>
      <c r="J447" s="142"/>
      <c r="K447" s="142"/>
      <c r="L447" s="142"/>
      <c r="M447" s="142"/>
      <c r="N447" s="163"/>
      <c r="O447" s="382"/>
    </row>
    <row r="448" spans="1:15" ht="13.5" customHeight="1" thickBot="1">
      <c r="A448" s="382"/>
      <c r="B448" s="392"/>
      <c r="C448" s="386"/>
      <c r="D448" s="149">
        <v>2021</v>
      </c>
      <c r="E448" s="150">
        <v>820</v>
      </c>
      <c r="F448" s="150">
        <v>820</v>
      </c>
      <c r="G448" s="150">
        <v>820</v>
      </c>
      <c r="H448" s="150">
        <v>820</v>
      </c>
      <c r="I448" s="141"/>
      <c r="J448" s="142"/>
      <c r="K448" s="142"/>
      <c r="L448" s="142"/>
      <c r="M448" s="142"/>
      <c r="N448" s="163"/>
      <c r="O448" s="382"/>
    </row>
    <row r="449" spans="1:15" ht="13.5" customHeight="1" thickBot="1">
      <c r="A449" s="382"/>
      <c r="B449" s="392"/>
      <c r="C449" s="386"/>
      <c r="D449" s="149">
        <v>2022</v>
      </c>
      <c r="E449" s="150">
        <v>820</v>
      </c>
      <c r="F449" s="150">
        <v>820</v>
      </c>
      <c r="G449" s="150">
        <v>820</v>
      </c>
      <c r="H449" s="150">
        <v>820</v>
      </c>
      <c r="I449" s="141"/>
      <c r="J449" s="142"/>
      <c r="K449" s="142"/>
      <c r="L449" s="142"/>
      <c r="M449" s="142"/>
      <c r="N449" s="163"/>
      <c r="O449" s="382"/>
    </row>
    <row r="450" spans="1:15" ht="13.5" customHeight="1" thickBot="1">
      <c r="A450" s="382"/>
      <c r="B450" s="392"/>
      <c r="C450" s="386"/>
      <c r="D450" s="149">
        <v>2023</v>
      </c>
      <c r="E450" s="150">
        <v>820</v>
      </c>
      <c r="F450" s="150">
        <v>820</v>
      </c>
      <c r="G450" s="150">
        <v>820</v>
      </c>
      <c r="H450" s="150">
        <v>820</v>
      </c>
      <c r="I450" s="141"/>
      <c r="J450" s="142"/>
      <c r="K450" s="142"/>
      <c r="L450" s="142"/>
      <c r="M450" s="142"/>
      <c r="N450" s="163"/>
      <c r="O450" s="382"/>
    </row>
    <row r="451" spans="1:15" ht="13.5" customHeight="1" thickBot="1">
      <c r="A451" s="382"/>
      <c r="B451" s="392"/>
      <c r="C451" s="386"/>
      <c r="D451" s="149">
        <v>2024</v>
      </c>
      <c r="E451" s="152">
        <v>0</v>
      </c>
      <c r="F451" s="152">
        <v>0</v>
      </c>
      <c r="G451" s="152">
        <v>0</v>
      </c>
      <c r="H451" s="152">
        <v>0</v>
      </c>
      <c r="I451" s="141"/>
      <c r="J451" s="142"/>
      <c r="K451" s="142"/>
      <c r="L451" s="142"/>
      <c r="M451" s="142"/>
      <c r="N451" s="163"/>
      <c r="O451" s="382"/>
    </row>
    <row r="452" spans="1:15" ht="13.5" customHeight="1" thickBot="1">
      <c r="A452" s="383"/>
      <c r="B452" s="393"/>
      <c r="C452" s="387"/>
      <c r="D452" s="149">
        <v>2025</v>
      </c>
      <c r="E452" s="152">
        <v>0</v>
      </c>
      <c r="F452" s="152">
        <v>0</v>
      </c>
      <c r="G452" s="152">
        <v>0</v>
      </c>
      <c r="H452" s="152">
        <v>0</v>
      </c>
      <c r="I452" s="141"/>
      <c r="J452" s="142"/>
      <c r="K452" s="142"/>
      <c r="L452" s="142"/>
      <c r="M452" s="142"/>
      <c r="N452" s="163"/>
      <c r="O452" s="383"/>
    </row>
    <row r="453" spans="1:22" s="25" customFormat="1" ht="36" customHeight="1">
      <c r="A453" s="520" t="s">
        <v>188</v>
      </c>
      <c r="B453" s="521" t="s">
        <v>38</v>
      </c>
      <c r="C453" s="522" t="s">
        <v>351</v>
      </c>
      <c r="D453" s="120" t="s">
        <v>168</v>
      </c>
      <c r="E453" s="523">
        <f>E454+E470+E493+E509+E519+E520+E521</f>
        <v>47010.2</v>
      </c>
      <c r="F453" s="523">
        <f>F454+F470+F493+F509+F519+F520+F521</f>
        <v>18052.9</v>
      </c>
      <c r="G453" s="523">
        <f>G454+G470+G493+G509+G519+G520+G521</f>
        <v>47010.2</v>
      </c>
      <c r="H453" s="523">
        <f>H454+H470+H493+H509+H519+H520+H521</f>
        <v>18052.9</v>
      </c>
      <c r="I453" s="524"/>
      <c r="J453" s="524"/>
      <c r="K453" s="524"/>
      <c r="L453" s="524"/>
      <c r="M453" s="524"/>
      <c r="N453" s="525"/>
      <c r="O453" s="488" t="s">
        <v>234</v>
      </c>
      <c r="P453" s="52"/>
      <c r="Q453" s="52"/>
      <c r="R453" s="52"/>
      <c r="S453" s="52"/>
      <c r="T453" s="52"/>
      <c r="U453" s="52"/>
      <c r="V453" s="53"/>
    </row>
    <row r="454" spans="1:22" s="26" customFormat="1" ht="12">
      <c r="A454" s="526"/>
      <c r="B454" s="36" t="s">
        <v>92</v>
      </c>
      <c r="C454" s="62"/>
      <c r="D454" s="62"/>
      <c r="E454" s="527">
        <v>0</v>
      </c>
      <c r="F454" s="527">
        <v>0</v>
      </c>
      <c r="G454" s="527">
        <v>0</v>
      </c>
      <c r="H454" s="527">
        <v>0</v>
      </c>
      <c r="I454" s="68"/>
      <c r="J454" s="68"/>
      <c r="K454" s="68"/>
      <c r="L454" s="68"/>
      <c r="M454" s="68"/>
      <c r="N454" s="69"/>
      <c r="O454" s="492"/>
      <c r="P454" s="42"/>
      <c r="Q454" s="42"/>
      <c r="R454" s="42"/>
      <c r="S454" s="42"/>
      <c r="T454" s="42"/>
      <c r="U454" s="42"/>
      <c r="V454" s="54"/>
    </row>
    <row r="455" spans="1:15" s="39" customFormat="1" ht="24.75">
      <c r="A455" s="33">
        <v>1</v>
      </c>
      <c r="B455" s="107" t="s">
        <v>48</v>
      </c>
      <c r="C455" s="28"/>
      <c r="D455" s="29">
        <v>2020</v>
      </c>
      <c r="E455" s="109">
        <v>0</v>
      </c>
      <c r="F455" s="109">
        <v>0</v>
      </c>
      <c r="G455" s="109">
        <v>0</v>
      </c>
      <c r="H455" s="109">
        <v>0</v>
      </c>
      <c r="I455" s="30"/>
      <c r="J455" s="30"/>
      <c r="K455" s="30"/>
      <c r="L455" s="30"/>
      <c r="M455" s="30"/>
      <c r="N455" s="58"/>
      <c r="O455" s="492"/>
    </row>
    <row r="456" spans="1:15" s="39" customFormat="1" ht="24.75">
      <c r="A456" s="33"/>
      <c r="B456" s="107" t="s">
        <v>49</v>
      </c>
      <c r="C456" s="28"/>
      <c r="D456" s="29">
        <v>2020</v>
      </c>
      <c r="E456" s="109">
        <v>3.8</v>
      </c>
      <c r="F456" s="109">
        <v>3.8</v>
      </c>
      <c r="G456" s="109">
        <v>3.8</v>
      </c>
      <c r="H456" s="109">
        <v>3.8</v>
      </c>
      <c r="I456" s="30"/>
      <c r="J456" s="30"/>
      <c r="K456" s="30"/>
      <c r="L456" s="30"/>
      <c r="M456" s="30"/>
      <c r="N456" s="58"/>
      <c r="O456" s="492"/>
    </row>
    <row r="457" spans="1:15" s="39" customFormat="1" ht="15">
      <c r="A457" s="33"/>
      <c r="B457" s="32" t="s">
        <v>81</v>
      </c>
      <c r="C457" s="33"/>
      <c r="D457" s="34"/>
      <c r="E457" s="110">
        <f>E455+E456</f>
        <v>3.8</v>
      </c>
      <c r="F457" s="110">
        <f>F455+F456</f>
        <v>3.8</v>
      </c>
      <c r="G457" s="110">
        <f>G455+G456</f>
        <v>3.8</v>
      </c>
      <c r="H457" s="110">
        <f>H455+H456</f>
        <v>3.8</v>
      </c>
      <c r="I457" s="35"/>
      <c r="J457" s="35"/>
      <c r="K457" s="35"/>
      <c r="L457" s="35"/>
      <c r="M457" s="35"/>
      <c r="N457" s="59"/>
      <c r="O457" s="492"/>
    </row>
    <row r="458" spans="1:15" s="39" customFormat="1" ht="24.75">
      <c r="A458" s="33">
        <v>2</v>
      </c>
      <c r="B458" s="107" t="s">
        <v>50</v>
      </c>
      <c r="C458" s="28"/>
      <c r="D458" s="29">
        <v>2020</v>
      </c>
      <c r="E458" s="109">
        <v>0</v>
      </c>
      <c r="F458" s="109">
        <v>0</v>
      </c>
      <c r="G458" s="109">
        <v>0</v>
      </c>
      <c r="H458" s="109">
        <v>0</v>
      </c>
      <c r="I458" s="30"/>
      <c r="J458" s="30"/>
      <c r="K458" s="30"/>
      <c r="L458" s="30"/>
      <c r="M458" s="30"/>
      <c r="N458" s="58"/>
      <c r="O458" s="492"/>
    </row>
    <row r="459" spans="1:15" s="39" customFormat="1" ht="24.75">
      <c r="A459" s="28"/>
      <c r="B459" s="107" t="s">
        <v>51</v>
      </c>
      <c r="C459" s="28"/>
      <c r="D459" s="29">
        <v>2020</v>
      </c>
      <c r="E459" s="109">
        <v>3.8</v>
      </c>
      <c r="F459" s="109">
        <v>3.8</v>
      </c>
      <c r="G459" s="109">
        <v>3.8</v>
      </c>
      <c r="H459" s="109">
        <v>3.8</v>
      </c>
      <c r="I459" s="30"/>
      <c r="J459" s="30"/>
      <c r="K459" s="30"/>
      <c r="L459" s="30"/>
      <c r="M459" s="30"/>
      <c r="N459" s="58"/>
      <c r="O459" s="492"/>
    </row>
    <row r="460" spans="1:15" s="39" customFormat="1" ht="17.25" customHeight="1">
      <c r="A460" s="33"/>
      <c r="B460" s="32" t="s">
        <v>81</v>
      </c>
      <c r="C460" s="33"/>
      <c r="D460" s="34"/>
      <c r="E460" s="110">
        <f>E458+E459</f>
        <v>3.8</v>
      </c>
      <c r="F460" s="110">
        <f>F458+F459</f>
        <v>3.8</v>
      </c>
      <c r="G460" s="110">
        <f>G458+G459</f>
        <v>3.8</v>
      </c>
      <c r="H460" s="110">
        <f>H458+H459</f>
        <v>3.8</v>
      </c>
      <c r="I460" s="35"/>
      <c r="J460" s="35"/>
      <c r="K460" s="35"/>
      <c r="L460" s="35"/>
      <c r="M460" s="35"/>
      <c r="N460" s="59"/>
      <c r="O460" s="492"/>
    </row>
    <row r="461" spans="1:15" s="39" customFormat="1" ht="24.75">
      <c r="A461" s="33">
        <v>3</v>
      </c>
      <c r="B461" s="107" t="s">
        <v>22</v>
      </c>
      <c r="C461" s="33"/>
      <c r="D461" s="29">
        <v>2020</v>
      </c>
      <c r="E461" s="109">
        <v>0</v>
      </c>
      <c r="F461" s="109">
        <v>0</v>
      </c>
      <c r="G461" s="109">
        <v>0</v>
      </c>
      <c r="H461" s="109">
        <v>0</v>
      </c>
      <c r="I461" s="35"/>
      <c r="J461" s="35"/>
      <c r="K461" s="35"/>
      <c r="L461" s="35"/>
      <c r="M461" s="35"/>
      <c r="N461" s="59"/>
      <c r="O461" s="492"/>
    </row>
    <row r="462" spans="1:15" s="39" customFormat="1" ht="24.75">
      <c r="A462" s="33"/>
      <c r="B462" s="107" t="s">
        <v>21</v>
      </c>
      <c r="C462" s="33"/>
      <c r="D462" s="29">
        <v>2020</v>
      </c>
      <c r="E462" s="109">
        <v>1.8</v>
      </c>
      <c r="F462" s="109">
        <v>1.8</v>
      </c>
      <c r="G462" s="109">
        <v>1.8</v>
      </c>
      <c r="H462" s="109">
        <v>1.8</v>
      </c>
      <c r="I462" s="35"/>
      <c r="J462" s="35"/>
      <c r="K462" s="35"/>
      <c r="L462" s="35"/>
      <c r="M462" s="35"/>
      <c r="N462" s="59"/>
      <c r="O462" s="492"/>
    </row>
    <row r="463" spans="1:15" s="39" customFormat="1" ht="15">
      <c r="A463" s="33"/>
      <c r="B463" s="32" t="s">
        <v>81</v>
      </c>
      <c r="C463" s="33"/>
      <c r="D463" s="34"/>
      <c r="E463" s="110">
        <f>E461+E462</f>
        <v>1.8</v>
      </c>
      <c r="F463" s="110">
        <f>F461+F462</f>
        <v>1.8</v>
      </c>
      <c r="G463" s="110">
        <f>G461+G462</f>
        <v>1.8</v>
      </c>
      <c r="H463" s="110">
        <f>H461+H462</f>
        <v>1.8</v>
      </c>
      <c r="I463" s="35"/>
      <c r="J463" s="35"/>
      <c r="K463" s="35"/>
      <c r="L463" s="35"/>
      <c r="M463" s="35"/>
      <c r="N463" s="59"/>
      <c r="O463" s="492"/>
    </row>
    <row r="464" spans="1:15" s="39" customFormat="1" ht="24.75">
      <c r="A464" s="33">
        <v>4</v>
      </c>
      <c r="B464" s="107" t="s">
        <v>19</v>
      </c>
      <c r="C464" s="33"/>
      <c r="D464" s="29">
        <v>2020</v>
      </c>
      <c r="E464" s="109">
        <v>0</v>
      </c>
      <c r="F464" s="109">
        <v>0</v>
      </c>
      <c r="G464" s="109">
        <v>0</v>
      </c>
      <c r="H464" s="109">
        <v>0</v>
      </c>
      <c r="I464" s="35"/>
      <c r="J464" s="35"/>
      <c r="K464" s="35"/>
      <c r="L464" s="35"/>
      <c r="M464" s="35"/>
      <c r="N464" s="59"/>
      <c r="O464" s="492"/>
    </row>
    <row r="465" spans="1:15" s="39" customFormat="1" ht="24.75">
      <c r="A465" s="33"/>
      <c r="B465" s="107" t="s">
        <v>20</v>
      </c>
      <c r="C465" s="33"/>
      <c r="D465" s="29">
        <v>2020</v>
      </c>
      <c r="E465" s="109">
        <v>3.6</v>
      </c>
      <c r="F465" s="109">
        <v>3.6</v>
      </c>
      <c r="G465" s="109">
        <v>3.6</v>
      </c>
      <c r="H465" s="109">
        <v>3.6</v>
      </c>
      <c r="I465" s="35"/>
      <c r="J465" s="35"/>
      <c r="K465" s="35"/>
      <c r="L465" s="35"/>
      <c r="M465" s="35"/>
      <c r="N465" s="59"/>
      <c r="O465" s="492"/>
    </row>
    <row r="466" spans="1:15" s="39" customFormat="1" ht="15">
      <c r="A466" s="33"/>
      <c r="B466" s="32" t="s">
        <v>81</v>
      </c>
      <c r="C466" s="33"/>
      <c r="D466" s="34"/>
      <c r="E466" s="110">
        <f>E464+E465</f>
        <v>3.6</v>
      </c>
      <c r="F466" s="110">
        <f>F464+F465</f>
        <v>3.6</v>
      </c>
      <c r="G466" s="110">
        <f>G464+G465</f>
        <v>3.6</v>
      </c>
      <c r="H466" s="110">
        <f>H464+H465</f>
        <v>3.6</v>
      </c>
      <c r="I466" s="35"/>
      <c r="J466" s="35"/>
      <c r="K466" s="35"/>
      <c r="L466" s="35"/>
      <c r="M466" s="35"/>
      <c r="N466" s="59"/>
      <c r="O466" s="492"/>
    </row>
    <row r="467" spans="1:15" s="39" customFormat="1" ht="24.75">
      <c r="A467" s="33">
        <v>5</v>
      </c>
      <c r="B467" s="107" t="s">
        <v>52</v>
      </c>
      <c r="C467" s="33"/>
      <c r="D467" s="29">
        <v>2020</v>
      </c>
      <c r="E467" s="109">
        <v>0</v>
      </c>
      <c r="F467" s="109">
        <v>0</v>
      </c>
      <c r="G467" s="109">
        <v>0</v>
      </c>
      <c r="H467" s="109">
        <v>0</v>
      </c>
      <c r="I467" s="35"/>
      <c r="J467" s="35"/>
      <c r="K467" s="35"/>
      <c r="L467" s="35"/>
      <c r="M467" s="35"/>
      <c r="N467" s="59"/>
      <c r="O467" s="492"/>
    </row>
    <row r="468" spans="1:15" s="39" customFormat="1" ht="24.75">
      <c r="A468" s="33"/>
      <c r="B468" s="107" t="s">
        <v>53</v>
      </c>
      <c r="C468" s="33"/>
      <c r="D468" s="29">
        <v>2020</v>
      </c>
      <c r="E468" s="109">
        <v>2.8</v>
      </c>
      <c r="F468" s="109">
        <v>2.8</v>
      </c>
      <c r="G468" s="109">
        <v>2.8</v>
      </c>
      <c r="H468" s="109">
        <v>2.8</v>
      </c>
      <c r="I468" s="35"/>
      <c r="J468" s="35"/>
      <c r="K468" s="35"/>
      <c r="L468" s="35"/>
      <c r="M468" s="35"/>
      <c r="N468" s="59"/>
      <c r="O468" s="492"/>
    </row>
    <row r="469" spans="1:15" s="39" customFormat="1" ht="15">
      <c r="A469" s="33"/>
      <c r="B469" s="32" t="s">
        <v>81</v>
      </c>
      <c r="C469" s="33"/>
      <c r="D469" s="34"/>
      <c r="E469" s="110">
        <f>E467+E468</f>
        <v>2.8</v>
      </c>
      <c r="F469" s="110">
        <f>F467+F468</f>
        <v>2.8</v>
      </c>
      <c r="G469" s="110">
        <f>G467+G468</f>
        <v>2.8</v>
      </c>
      <c r="H469" s="110">
        <f>H467+H468</f>
        <v>2.8</v>
      </c>
      <c r="I469" s="35"/>
      <c r="J469" s="35"/>
      <c r="K469" s="35"/>
      <c r="L469" s="35"/>
      <c r="M469" s="35"/>
      <c r="N469" s="59"/>
      <c r="O469" s="492"/>
    </row>
    <row r="470" spans="1:15" s="42" customFormat="1" ht="12">
      <c r="A470" s="526"/>
      <c r="B470" s="36" t="s">
        <v>93</v>
      </c>
      <c r="C470" s="62"/>
      <c r="D470" s="62"/>
      <c r="E470" s="528">
        <f>E457+E460+E463+E466+E469</f>
        <v>15.8</v>
      </c>
      <c r="F470" s="528">
        <f>F457+F460+F463+F466+F469</f>
        <v>15.8</v>
      </c>
      <c r="G470" s="528">
        <f>G457+G460+G463+G466+G469</f>
        <v>15.8</v>
      </c>
      <c r="H470" s="528">
        <f>H457+H460+H463+H466+H469</f>
        <v>15.8</v>
      </c>
      <c r="I470" s="68"/>
      <c r="J470" s="68"/>
      <c r="K470" s="68"/>
      <c r="L470" s="68"/>
      <c r="M470" s="68"/>
      <c r="N470" s="69"/>
      <c r="O470" s="492"/>
    </row>
    <row r="471" spans="1:15" s="42" customFormat="1" ht="24">
      <c r="A471" s="204">
        <v>1</v>
      </c>
      <c r="B471" s="107" t="s">
        <v>54</v>
      </c>
      <c r="C471" s="62"/>
      <c r="D471" s="65">
        <v>2021</v>
      </c>
      <c r="E471" s="109">
        <f>G471+I471+K471+M471</f>
        <v>1035</v>
      </c>
      <c r="F471" s="109">
        <f>H471+J471+L471+N471</f>
        <v>1035</v>
      </c>
      <c r="G471" s="109">
        <v>1035</v>
      </c>
      <c r="H471" s="109">
        <v>1035</v>
      </c>
      <c r="I471" s="68"/>
      <c r="J471" s="68"/>
      <c r="K471" s="68"/>
      <c r="L471" s="68"/>
      <c r="M471" s="68"/>
      <c r="N471" s="69"/>
      <c r="O471" s="492"/>
    </row>
    <row r="472" spans="1:15" s="42" customFormat="1" ht="24">
      <c r="A472" s="204"/>
      <c r="B472" s="107" t="s">
        <v>55</v>
      </c>
      <c r="C472" s="62"/>
      <c r="D472" s="65">
        <v>2021</v>
      </c>
      <c r="E472" s="109">
        <f>G472+I472+K472+M472</f>
        <v>11.5</v>
      </c>
      <c r="F472" s="109">
        <f>H472+J472+L472+N472</f>
        <v>11.5</v>
      </c>
      <c r="G472" s="109">
        <v>11.5</v>
      </c>
      <c r="H472" s="109">
        <v>11.5</v>
      </c>
      <c r="I472" s="68"/>
      <c r="J472" s="68"/>
      <c r="K472" s="68"/>
      <c r="L472" s="68"/>
      <c r="M472" s="68"/>
      <c r="N472" s="69"/>
      <c r="O472" s="492"/>
    </row>
    <row r="473" spans="1:15" s="42" customFormat="1" ht="12">
      <c r="A473" s="204"/>
      <c r="B473" s="32" t="s">
        <v>81</v>
      </c>
      <c r="C473" s="62"/>
      <c r="D473" s="62"/>
      <c r="E473" s="110">
        <f>SUM(E471:E472)</f>
        <v>1046.5</v>
      </c>
      <c r="F473" s="110">
        <f>SUM(F471:F472)</f>
        <v>1046.5</v>
      </c>
      <c r="G473" s="110">
        <f>SUM(G471:G472)</f>
        <v>1046.5</v>
      </c>
      <c r="H473" s="110">
        <f>SUM(H471:H472)</f>
        <v>1046.5</v>
      </c>
      <c r="I473" s="68"/>
      <c r="J473" s="68"/>
      <c r="K473" s="68"/>
      <c r="L473" s="68"/>
      <c r="M473" s="68"/>
      <c r="N473" s="69"/>
      <c r="O473" s="492"/>
    </row>
    <row r="474" spans="1:15" s="42" customFormat="1" ht="24">
      <c r="A474" s="204">
        <v>2</v>
      </c>
      <c r="B474" s="27" t="s">
        <v>56</v>
      </c>
      <c r="C474" s="62"/>
      <c r="D474" s="65">
        <v>2021</v>
      </c>
      <c r="E474" s="109">
        <f>G474+I474+K474+M474</f>
        <v>990</v>
      </c>
      <c r="F474" s="109">
        <f>H474</f>
        <v>990</v>
      </c>
      <c r="G474" s="109">
        <v>990</v>
      </c>
      <c r="H474" s="109">
        <v>990</v>
      </c>
      <c r="I474" s="68"/>
      <c r="J474" s="68"/>
      <c r="K474" s="68"/>
      <c r="L474" s="68"/>
      <c r="M474" s="68"/>
      <c r="N474" s="69"/>
      <c r="O474" s="492"/>
    </row>
    <row r="475" spans="1:15" s="42" customFormat="1" ht="24">
      <c r="A475" s="204"/>
      <c r="B475" s="107" t="s">
        <v>57</v>
      </c>
      <c r="C475" s="62"/>
      <c r="D475" s="65">
        <v>2021</v>
      </c>
      <c r="E475" s="109">
        <f>G475+I475+K475+M475</f>
        <v>11.5</v>
      </c>
      <c r="F475" s="109">
        <f>H475</f>
        <v>11.5</v>
      </c>
      <c r="G475" s="109">
        <v>11.5</v>
      </c>
      <c r="H475" s="109">
        <v>11.5</v>
      </c>
      <c r="I475" s="68"/>
      <c r="J475" s="68"/>
      <c r="K475" s="68"/>
      <c r="L475" s="68"/>
      <c r="M475" s="68"/>
      <c r="N475" s="69"/>
      <c r="O475" s="492"/>
    </row>
    <row r="476" spans="1:15" s="42" customFormat="1" ht="12">
      <c r="A476" s="204"/>
      <c r="B476" s="32" t="s">
        <v>81</v>
      </c>
      <c r="C476" s="62"/>
      <c r="D476" s="62"/>
      <c r="E476" s="110">
        <f>SUM(E474:E475)</f>
        <v>1001.5</v>
      </c>
      <c r="F476" s="110">
        <f>SUM(F474:F475)</f>
        <v>1001.5</v>
      </c>
      <c r="G476" s="110">
        <f>SUM(G474:G475)</f>
        <v>1001.5</v>
      </c>
      <c r="H476" s="110">
        <f>SUM(H474:H475)</f>
        <v>1001.5</v>
      </c>
      <c r="I476" s="68"/>
      <c r="J476" s="68"/>
      <c r="K476" s="68"/>
      <c r="L476" s="68"/>
      <c r="M476" s="68"/>
      <c r="N476" s="69"/>
      <c r="O476" s="492"/>
    </row>
    <row r="477" spans="1:15" s="42" customFormat="1" ht="24">
      <c r="A477" s="204">
        <v>3</v>
      </c>
      <c r="B477" s="107" t="s">
        <v>58</v>
      </c>
      <c r="C477" s="62"/>
      <c r="D477" s="65">
        <v>2021</v>
      </c>
      <c r="E477" s="109">
        <f>G477+I477+K477+M477</f>
        <v>1867.5</v>
      </c>
      <c r="F477" s="109">
        <f>H477+J477+L477+N477</f>
        <v>1867.5</v>
      </c>
      <c r="G477" s="109">
        <v>1867.5</v>
      </c>
      <c r="H477" s="109">
        <v>1867.5</v>
      </c>
      <c r="I477" s="68"/>
      <c r="J477" s="68"/>
      <c r="K477" s="68"/>
      <c r="L477" s="68"/>
      <c r="M477" s="68"/>
      <c r="N477" s="69"/>
      <c r="O477" s="492"/>
    </row>
    <row r="478" spans="1:15" s="42" customFormat="1" ht="24">
      <c r="A478" s="204"/>
      <c r="B478" s="107" t="s">
        <v>59</v>
      </c>
      <c r="C478" s="62"/>
      <c r="D478" s="65">
        <v>2021</v>
      </c>
      <c r="E478" s="109">
        <f>G478+I478+K478+M478</f>
        <v>11</v>
      </c>
      <c r="F478" s="109">
        <f>H478+J478+L478+N478</f>
        <v>11</v>
      </c>
      <c r="G478" s="109">
        <v>11</v>
      </c>
      <c r="H478" s="109">
        <v>11</v>
      </c>
      <c r="I478" s="68"/>
      <c r="J478" s="68"/>
      <c r="K478" s="68"/>
      <c r="L478" s="68"/>
      <c r="M478" s="68"/>
      <c r="N478" s="69"/>
      <c r="O478" s="492"/>
    </row>
    <row r="479" spans="1:15" s="42" customFormat="1" ht="12">
      <c r="A479" s="204"/>
      <c r="B479" s="32" t="s">
        <v>81</v>
      </c>
      <c r="C479" s="62"/>
      <c r="D479" s="62"/>
      <c r="E479" s="110">
        <f>E477+E478</f>
        <v>1878.5</v>
      </c>
      <c r="F479" s="110">
        <f>F477+F478</f>
        <v>1878.5</v>
      </c>
      <c r="G479" s="110">
        <f>G477+G478</f>
        <v>1878.5</v>
      </c>
      <c r="H479" s="110">
        <f>H477+H478</f>
        <v>1878.5</v>
      </c>
      <c r="I479" s="68"/>
      <c r="J479" s="68"/>
      <c r="K479" s="68"/>
      <c r="L479" s="68"/>
      <c r="M479" s="68"/>
      <c r="N479" s="69"/>
      <c r="O479" s="492"/>
    </row>
    <row r="480" spans="1:15" s="39" customFormat="1" ht="24.75">
      <c r="A480" s="375">
        <v>4</v>
      </c>
      <c r="B480" s="529" t="s">
        <v>23</v>
      </c>
      <c r="C480" s="530"/>
      <c r="D480" s="531">
        <v>2021</v>
      </c>
      <c r="E480" s="532">
        <f>G480+I480+K480+M480</f>
        <v>4495.5</v>
      </c>
      <c r="F480" s="266">
        <f>H480+J480+L480+N480</f>
        <v>3927.3</v>
      </c>
      <c r="G480" s="532">
        <v>4495.5</v>
      </c>
      <c r="H480" s="266">
        <v>3927.3</v>
      </c>
      <c r="I480" s="35"/>
      <c r="J480" s="35"/>
      <c r="K480" s="35"/>
      <c r="L480" s="35"/>
      <c r="M480" s="35"/>
      <c r="N480" s="59"/>
      <c r="O480" s="492"/>
    </row>
    <row r="481" spans="1:15" s="39" customFormat="1" ht="24.75">
      <c r="A481" s="376"/>
      <c r="B481" s="529" t="s">
        <v>24</v>
      </c>
      <c r="C481" s="530"/>
      <c r="D481" s="531">
        <v>2021</v>
      </c>
      <c r="E481" s="532">
        <f>G481+I481+K481+M481</f>
        <v>10</v>
      </c>
      <c r="F481" s="266">
        <f>H481+J481+L481+N481</f>
        <v>10</v>
      </c>
      <c r="G481" s="532">
        <v>10</v>
      </c>
      <c r="H481" s="266">
        <v>10</v>
      </c>
      <c r="I481" s="35"/>
      <c r="J481" s="35"/>
      <c r="K481" s="35"/>
      <c r="L481" s="35"/>
      <c r="M481" s="35"/>
      <c r="N481" s="59"/>
      <c r="O481" s="492"/>
    </row>
    <row r="482" spans="1:15" s="39" customFormat="1" ht="15">
      <c r="A482" s="377"/>
      <c r="B482" s="533" t="s">
        <v>81</v>
      </c>
      <c r="C482" s="530"/>
      <c r="D482" s="534"/>
      <c r="E482" s="535">
        <f>E480+E481</f>
        <v>4505.5</v>
      </c>
      <c r="F482" s="75">
        <f>F480+F481</f>
        <v>3937.3</v>
      </c>
      <c r="G482" s="535">
        <f>G480+G481</f>
        <v>4505.5</v>
      </c>
      <c r="H482" s="75">
        <f>H480+H481</f>
        <v>3937.3</v>
      </c>
      <c r="I482" s="35"/>
      <c r="J482" s="35"/>
      <c r="K482" s="35"/>
      <c r="L482" s="35"/>
      <c r="M482" s="35"/>
      <c r="N482" s="59"/>
      <c r="O482" s="492"/>
    </row>
    <row r="483" spans="1:15" s="39" customFormat="1" ht="24.75">
      <c r="A483" s="375">
        <v>5</v>
      </c>
      <c r="B483" s="529" t="s">
        <v>48</v>
      </c>
      <c r="C483" s="536"/>
      <c r="D483" s="531">
        <v>2021</v>
      </c>
      <c r="E483" s="532">
        <f>G483+I483+K483+M483</f>
        <v>1263.4</v>
      </c>
      <c r="F483" s="532">
        <f>H483+J483+L483+N483</f>
        <v>0</v>
      </c>
      <c r="G483" s="532">
        <v>1263.4</v>
      </c>
      <c r="H483" s="532">
        <f>1200.2-1200.2</f>
        <v>0</v>
      </c>
      <c r="I483" s="30"/>
      <c r="J483" s="30"/>
      <c r="K483" s="30"/>
      <c r="L483" s="30"/>
      <c r="M483" s="30"/>
      <c r="N483" s="58"/>
      <c r="O483" s="492"/>
    </row>
    <row r="484" spans="1:15" s="39" customFormat="1" ht="15">
      <c r="A484" s="377"/>
      <c r="B484" s="533" t="s">
        <v>81</v>
      </c>
      <c r="C484" s="530"/>
      <c r="D484" s="534"/>
      <c r="E484" s="535">
        <f>E483</f>
        <v>1263.4</v>
      </c>
      <c r="F484" s="535">
        <f>F483</f>
        <v>0</v>
      </c>
      <c r="G484" s="535">
        <f>G483</f>
        <v>1263.4</v>
      </c>
      <c r="H484" s="535">
        <f>H483</f>
        <v>0</v>
      </c>
      <c r="I484" s="35"/>
      <c r="J484" s="35"/>
      <c r="K484" s="35"/>
      <c r="L484" s="35"/>
      <c r="M484" s="35"/>
      <c r="N484" s="59"/>
      <c r="O484" s="492"/>
    </row>
    <row r="485" spans="1:15" s="39" customFormat="1" ht="29.25" customHeight="1">
      <c r="A485" s="375">
        <v>6</v>
      </c>
      <c r="B485" s="529" t="s">
        <v>50</v>
      </c>
      <c r="C485" s="536"/>
      <c r="D485" s="531">
        <v>2021</v>
      </c>
      <c r="E485" s="532">
        <f>G485+I485+K485+M485</f>
        <v>713.9</v>
      </c>
      <c r="F485" s="532">
        <f>H485+J485+L485+N485</f>
        <v>0</v>
      </c>
      <c r="G485" s="532">
        <v>713.9</v>
      </c>
      <c r="H485" s="532">
        <f>664.2-664.2</f>
        <v>0</v>
      </c>
      <c r="I485" s="30"/>
      <c r="J485" s="30"/>
      <c r="K485" s="30"/>
      <c r="L485" s="30"/>
      <c r="M485" s="30"/>
      <c r="N485" s="58"/>
      <c r="O485" s="492"/>
    </row>
    <row r="486" spans="1:15" s="39" customFormat="1" ht="15">
      <c r="A486" s="377"/>
      <c r="B486" s="533" t="s">
        <v>81</v>
      </c>
      <c r="C486" s="530"/>
      <c r="D486" s="534"/>
      <c r="E486" s="535">
        <f>E485</f>
        <v>713.9</v>
      </c>
      <c r="F486" s="535">
        <f>F485</f>
        <v>0</v>
      </c>
      <c r="G486" s="535">
        <f>G485</f>
        <v>713.9</v>
      </c>
      <c r="H486" s="535">
        <f>H485</f>
        <v>0</v>
      </c>
      <c r="I486" s="35"/>
      <c r="J486" s="35"/>
      <c r="K486" s="35"/>
      <c r="L486" s="35"/>
      <c r="M486" s="35"/>
      <c r="N486" s="59"/>
      <c r="O486" s="492"/>
    </row>
    <row r="487" spans="1:15" s="39" customFormat="1" ht="24.75">
      <c r="A487" s="375">
        <v>7</v>
      </c>
      <c r="B487" s="529" t="s">
        <v>52</v>
      </c>
      <c r="C487" s="530"/>
      <c r="D487" s="531">
        <v>2021</v>
      </c>
      <c r="E487" s="532">
        <f>G487+I487+K487+M487</f>
        <v>4124.4</v>
      </c>
      <c r="F487" s="532">
        <f>H487+J487+L487+N487</f>
        <v>0</v>
      </c>
      <c r="G487" s="532">
        <v>4124.4</v>
      </c>
      <c r="H487" s="532">
        <f>3757.8-3757.8</f>
        <v>0</v>
      </c>
      <c r="I487" s="35"/>
      <c r="J487" s="35"/>
      <c r="K487" s="35"/>
      <c r="L487" s="35"/>
      <c r="M487" s="35"/>
      <c r="N487" s="59"/>
      <c r="O487" s="492"/>
    </row>
    <row r="488" spans="1:15" s="39" customFormat="1" ht="15">
      <c r="A488" s="377"/>
      <c r="B488" s="533" t="s">
        <v>81</v>
      </c>
      <c r="C488" s="530"/>
      <c r="D488" s="534"/>
      <c r="E488" s="535">
        <f>E487</f>
        <v>4124.4</v>
      </c>
      <c r="F488" s="535">
        <f>F487</f>
        <v>0</v>
      </c>
      <c r="G488" s="535">
        <f>G487</f>
        <v>4124.4</v>
      </c>
      <c r="H488" s="535">
        <f>H487</f>
        <v>0</v>
      </c>
      <c r="I488" s="35"/>
      <c r="J488" s="35"/>
      <c r="K488" s="35"/>
      <c r="L488" s="35"/>
      <c r="M488" s="35"/>
      <c r="N488" s="59"/>
      <c r="O488" s="492"/>
    </row>
    <row r="489" spans="1:15" s="39" customFormat="1" ht="24.75">
      <c r="A489" s="375">
        <v>8</v>
      </c>
      <c r="B489" s="529" t="s">
        <v>25</v>
      </c>
      <c r="C489" s="530"/>
      <c r="D489" s="531">
        <v>2021</v>
      </c>
      <c r="E489" s="532">
        <f>G489+I489+K489+M489</f>
        <v>914.7</v>
      </c>
      <c r="F489" s="532">
        <f>H489+J489+L489+N489</f>
        <v>0</v>
      </c>
      <c r="G489" s="532">
        <v>914.7</v>
      </c>
      <c r="H489" s="532">
        <f>903.4-903.4</f>
        <v>0</v>
      </c>
      <c r="I489" s="35"/>
      <c r="J489" s="35"/>
      <c r="K489" s="35"/>
      <c r="L489" s="35"/>
      <c r="M489" s="35"/>
      <c r="N489" s="59"/>
      <c r="O489" s="492"/>
    </row>
    <row r="490" spans="1:15" s="39" customFormat="1" ht="15">
      <c r="A490" s="377"/>
      <c r="B490" s="533" t="s">
        <v>81</v>
      </c>
      <c r="C490" s="530"/>
      <c r="D490" s="534"/>
      <c r="E490" s="535">
        <f>E489</f>
        <v>914.7</v>
      </c>
      <c r="F490" s="535">
        <f>F489</f>
        <v>0</v>
      </c>
      <c r="G490" s="535">
        <f>G489</f>
        <v>914.7</v>
      </c>
      <c r="H490" s="535">
        <f>H489</f>
        <v>0</v>
      </c>
      <c r="I490" s="35"/>
      <c r="J490" s="35"/>
      <c r="K490" s="35"/>
      <c r="L490" s="35"/>
      <c r="M490" s="35"/>
      <c r="N490" s="59"/>
      <c r="O490" s="492"/>
    </row>
    <row r="491" spans="1:15" s="39" customFormat="1" ht="24.75">
      <c r="A491" s="375">
        <v>9</v>
      </c>
      <c r="B491" s="529" t="s">
        <v>19</v>
      </c>
      <c r="C491" s="530"/>
      <c r="D491" s="531">
        <v>2021</v>
      </c>
      <c r="E491" s="532">
        <f>G491+I491+K491+M491</f>
        <v>1658.6</v>
      </c>
      <c r="F491" s="532">
        <f>H491+J491+L491+N491</f>
        <v>0</v>
      </c>
      <c r="G491" s="532">
        <v>1658.6</v>
      </c>
      <c r="H491" s="532">
        <f>1597.9-1597.9</f>
        <v>0</v>
      </c>
      <c r="I491" s="35"/>
      <c r="J491" s="35"/>
      <c r="K491" s="35"/>
      <c r="L491" s="35"/>
      <c r="M491" s="35"/>
      <c r="N491" s="59"/>
      <c r="O491" s="492"/>
    </row>
    <row r="492" spans="1:17" s="39" customFormat="1" ht="15">
      <c r="A492" s="377"/>
      <c r="B492" s="533" t="s">
        <v>81</v>
      </c>
      <c r="C492" s="530"/>
      <c r="D492" s="534"/>
      <c r="E492" s="535">
        <f>E491</f>
        <v>1658.6</v>
      </c>
      <c r="F492" s="535">
        <f>F491</f>
        <v>0</v>
      </c>
      <c r="G492" s="535">
        <f>G491</f>
        <v>1658.6</v>
      </c>
      <c r="H492" s="535">
        <f>H491</f>
        <v>0</v>
      </c>
      <c r="I492" s="35"/>
      <c r="J492" s="35"/>
      <c r="K492" s="35"/>
      <c r="L492" s="35"/>
      <c r="M492" s="35"/>
      <c r="N492" s="59"/>
      <c r="O492" s="492"/>
      <c r="P492" s="193"/>
      <c r="Q492" s="193"/>
    </row>
    <row r="493" spans="1:15" s="39" customFormat="1" ht="15">
      <c r="A493" s="537"/>
      <c r="B493" s="538" t="s">
        <v>121</v>
      </c>
      <c r="C493" s="530"/>
      <c r="D493" s="534">
        <v>2021</v>
      </c>
      <c r="E493" s="535">
        <f>SUM(E473+E476+E479+E482+E484+E486+E488+E490+E492)</f>
        <v>17107</v>
      </c>
      <c r="F493" s="535">
        <f>SUM(F473+F476+F479+F482+F484+F486+F488+F490+F492)</f>
        <v>7863.8</v>
      </c>
      <c r="G493" s="535">
        <f>SUM(G473+G476+G479+G482+G484+G486+G488+G490+G492)</f>
        <v>17107</v>
      </c>
      <c r="H493" s="535">
        <f>SUM(H473+H476+H479+H482+H484+H486+H488+H490+H492)</f>
        <v>7863.8</v>
      </c>
      <c r="I493" s="539"/>
      <c r="J493" s="539"/>
      <c r="K493" s="539"/>
      <c r="L493" s="539"/>
      <c r="M493" s="539"/>
      <c r="N493" s="540"/>
      <c r="O493" s="492"/>
    </row>
    <row r="494" spans="1:15" s="39" customFormat="1" ht="24.75">
      <c r="A494" s="174">
        <v>1</v>
      </c>
      <c r="B494" s="107" t="s">
        <v>31</v>
      </c>
      <c r="C494" s="33"/>
      <c r="D494" s="29">
        <v>2022</v>
      </c>
      <c r="E494" s="109">
        <f>G494+I494+K494+M494</f>
        <v>4982</v>
      </c>
      <c r="F494" s="109">
        <f>H494+J494+L494+N494</f>
        <v>4982</v>
      </c>
      <c r="G494" s="109">
        <v>4982</v>
      </c>
      <c r="H494" s="109">
        <v>4982</v>
      </c>
      <c r="I494" s="37"/>
      <c r="J494" s="37"/>
      <c r="K494" s="37"/>
      <c r="L494" s="37"/>
      <c r="M494" s="37"/>
      <c r="N494" s="56"/>
      <c r="O494" s="492"/>
    </row>
    <row r="495" spans="1:15" s="39" customFormat="1" ht="24.75">
      <c r="A495" s="174"/>
      <c r="B495" s="107" t="s">
        <v>32</v>
      </c>
      <c r="C495" s="33"/>
      <c r="D495" s="29">
        <v>2022</v>
      </c>
      <c r="E495" s="109">
        <f>G495+I495+K495+M495</f>
        <v>10.6</v>
      </c>
      <c r="F495" s="109">
        <f>H495+J495+L495+N495</f>
        <v>10.6</v>
      </c>
      <c r="G495" s="109">
        <v>10.6</v>
      </c>
      <c r="H495" s="109">
        <v>10.6</v>
      </c>
      <c r="I495" s="37"/>
      <c r="J495" s="37"/>
      <c r="K495" s="37"/>
      <c r="L495" s="37"/>
      <c r="M495" s="37"/>
      <c r="N495" s="56"/>
      <c r="O495" s="492"/>
    </row>
    <row r="496" spans="1:15" s="39" customFormat="1" ht="15">
      <c r="A496" s="174"/>
      <c r="B496" s="32" t="s">
        <v>81</v>
      </c>
      <c r="C496" s="33"/>
      <c r="D496" s="29"/>
      <c r="E496" s="110">
        <f>E494+E495</f>
        <v>4992.6</v>
      </c>
      <c r="F496" s="110">
        <f>F494+F495</f>
        <v>4992.6</v>
      </c>
      <c r="G496" s="110">
        <f>G494+G495</f>
        <v>4992.6</v>
      </c>
      <c r="H496" s="110">
        <f>H494+H495</f>
        <v>4992.6</v>
      </c>
      <c r="I496" s="37"/>
      <c r="J496" s="37"/>
      <c r="K496" s="37"/>
      <c r="L496" s="37"/>
      <c r="M496" s="37"/>
      <c r="N496" s="56"/>
      <c r="O496" s="492"/>
    </row>
    <row r="497" spans="1:15" s="39" customFormat="1" ht="24.75">
      <c r="A497" s="174">
        <v>2</v>
      </c>
      <c r="B497" s="164" t="s">
        <v>60</v>
      </c>
      <c r="C497" s="33"/>
      <c r="D497" s="29">
        <v>2022</v>
      </c>
      <c r="E497" s="109">
        <f>G497</f>
        <v>5170</v>
      </c>
      <c r="F497" s="109">
        <f>H497</f>
        <v>5170</v>
      </c>
      <c r="G497" s="109">
        <v>5170</v>
      </c>
      <c r="H497" s="109">
        <v>5170</v>
      </c>
      <c r="I497" s="37"/>
      <c r="J497" s="37"/>
      <c r="K497" s="37"/>
      <c r="L497" s="37"/>
      <c r="M497" s="37"/>
      <c r="N497" s="56"/>
      <c r="O497" s="492"/>
    </row>
    <row r="498" spans="1:15" s="39" customFormat="1" ht="24.75">
      <c r="A498" s="174"/>
      <c r="B498" s="164" t="s">
        <v>61</v>
      </c>
      <c r="C498" s="33"/>
      <c r="D498" s="29">
        <v>2022</v>
      </c>
      <c r="E498" s="109">
        <f>G498</f>
        <v>10.7</v>
      </c>
      <c r="F498" s="109">
        <f>H498</f>
        <v>10.7</v>
      </c>
      <c r="G498" s="109">
        <v>10.7</v>
      </c>
      <c r="H498" s="109">
        <v>10.7</v>
      </c>
      <c r="I498" s="37"/>
      <c r="J498" s="37"/>
      <c r="K498" s="37"/>
      <c r="L498" s="37"/>
      <c r="M498" s="37"/>
      <c r="N498" s="56"/>
      <c r="O498" s="492"/>
    </row>
    <row r="499" spans="1:15" s="39" customFormat="1" ht="15">
      <c r="A499" s="176"/>
      <c r="B499" s="108" t="s">
        <v>81</v>
      </c>
      <c r="C499" s="176"/>
      <c r="D499" s="40"/>
      <c r="E499" s="175">
        <f>SUM(E497:E498)</f>
        <v>5180.7</v>
      </c>
      <c r="F499" s="175">
        <f>SUM(F497:F498)</f>
        <v>5180.7</v>
      </c>
      <c r="G499" s="175">
        <f>SUM(G497:G498)</f>
        <v>5180.7</v>
      </c>
      <c r="H499" s="175">
        <f>SUM(H497:H498)</f>
        <v>5180.7</v>
      </c>
      <c r="I499" s="177"/>
      <c r="J499" s="177"/>
      <c r="K499" s="177"/>
      <c r="L499" s="177"/>
      <c r="M499" s="177"/>
      <c r="N499" s="178"/>
      <c r="O499" s="492"/>
    </row>
    <row r="500" spans="1:16" s="39" customFormat="1" ht="24.75">
      <c r="A500" s="367">
        <v>3</v>
      </c>
      <c r="B500" s="529" t="s">
        <v>54</v>
      </c>
      <c r="C500" s="530"/>
      <c r="D500" s="531">
        <v>2022</v>
      </c>
      <c r="E500" s="532">
        <f>G500+I500+K500+M500</f>
        <v>1233.8</v>
      </c>
      <c r="F500" s="532">
        <f>H500+J500+L500+N500</f>
        <v>0</v>
      </c>
      <c r="G500" s="532">
        <v>1233.8</v>
      </c>
      <c r="H500" s="532">
        <v>0</v>
      </c>
      <c r="I500" s="35"/>
      <c r="J500" s="35"/>
      <c r="K500" s="35"/>
      <c r="L500" s="35"/>
      <c r="M500" s="35"/>
      <c r="N500" s="59"/>
      <c r="O500" s="492"/>
      <c r="P500" s="195"/>
    </row>
    <row r="501" spans="1:15" s="39" customFormat="1" ht="24.75">
      <c r="A501" s="368"/>
      <c r="B501" s="529" t="s">
        <v>55</v>
      </c>
      <c r="C501" s="530"/>
      <c r="D501" s="531">
        <v>2022</v>
      </c>
      <c r="E501" s="532">
        <f>G501+I501+K501+M501</f>
        <v>10</v>
      </c>
      <c r="F501" s="532">
        <f>H501+J501+L501+N501</f>
        <v>0</v>
      </c>
      <c r="G501" s="532">
        <v>10</v>
      </c>
      <c r="H501" s="532">
        <v>0</v>
      </c>
      <c r="I501" s="35"/>
      <c r="J501" s="35"/>
      <c r="K501" s="35"/>
      <c r="L501" s="35"/>
      <c r="M501" s="35"/>
      <c r="N501" s="59"/>
      <c r="O501" s="492"/>
    </row>
    <row r="502" spans="1:15" s="39" customFormat="1" ht="15">
      <c r="A502" s="369"/>
      <c r="B502" s="533" t="s">
        <v>81</v>
      </c>
      <c r="C502" s="530"/>
      <c r="D502" s="534"/>
      <c r="E502" s="535">
        <f>SUM(E500:E501)</f>
        <v>1243.8</v>
      </c>
      <c r="F502" s="535">
        <f>SUM(F500:F501)</f>
        <v>0</v>
      </c>
      <c r="G502" s="535">
        <f>SUM(G500:G501)</f>
        <v>1243.8</v>
      </c>
      <c r="H502" s="535">
        <f>SUM(H500:H501)</f>
        <v>0</v>
      </c>
      <c r="I502" s="35"/>
      <c r="J502" s="35"/>
      <c r="K502" s="35"/>
      <c r="L502" s="35"/>
      <c r="M502" s="35"/>
      <c r="N502" s="59"/>
      <c r="O502" s="492"/>
    </row>
    <row r="503" spans="1:15" s="39" customFormat="1" ht="29.25" customHeight="1">
      <c r="A503" s="367">
        <v>4</v>
      </c>
      <c r="B503" s="541" t="s">
        <v>56</v>
      </c>
      <c r="C503" s="530"/>
      <c r="D503" s="531">
        <v>2022</v>
      </c>
      <c r="E503" s="532">
        <f>G503+I503+K503+M503</f>
        <v>1180.1</v>
      </c>
      <c r="F503" s="532">
        <f>H503</f>
        <v>0</v>
      </c>
      <c r="G503" s="532">
        <v>1180.1</v>
      </c>
      <c r="H503" s="532">
        <v>0</v>
      </c>
      <c r="I503" s="35"/>
      <c r="J503" s="35"/>
      <c r="K503" s="35"/>
      <c r="L503" s="35"/>
      <c r="M503" s="35"/>
      <c r="N503" s="59"/>
      <c r="O503" s="492"/>
    </row>
    <row r="504" spans="1:15" s="39" customFormat="1" ht="24.75">
      <c r="A504" s="368"/>
      <c r="B504" s="529" t="s">
        <v>14</v>
      </c>
      <c r="C504" s="530"/>
      <c r="D504" s="531">
        <v>2022</v>
      </c>
      <c r="E504" s="532">
        <f>G504+I504+K504+M504</f>
        <v>10</v>
      </c>
      <c r="F504" s="532">
        <f>H504</f>
        <v>0</v>
      </c>
      <c r="G504" s="532">
        <v>10</v>
      </c>
      <c r="H504" s="532">
        <v>0</v>
      </c>
      <c r="I504" s="35"/>
      <c r="J504" s="35"/>
      <c r="K504" s="35"/>
      <c r="L504" s="35"/>
      <c r="M504" s="35"/>
      <c r="N504" s="59"/>
      <c r="O504" s="492"/>
    </row>
    <row r="505" spans="1:15" s="39" customFormat="1" ht="15">
      <c r="A505" s="369"/>
      <c r="B505" s="533" t="s">
        <v>81</v>
      </c>
      <c r="C505" s="530"/>
      <c r="D505" s="534"/>
      <c r="E505" s="535">
        <f>SUM(E503:E504)</f>
        <v>1190.1</v>
      </c>
      <c r="F505" s="535">
        <f>SUM(F503:F504)</f>
        <v>0</v>
      </c>
      <c r="G505" s="535">
        <f>SUM(G503:G504)</f>
        <v>1190.1</v>
      </c>
      <c r="H505" s="535">
        <f>SUM(H503:H504)</f>
        <v>0</v>
      </c>
      <c r="I505" s="35"/>
      <c r="J505" s="35"/>
      <c r="K505" s="35"/>
      <c r="L505" s="35"/>
      <c r="M505" s="35"/>
      <c r="N505" s="59"/>
      <c r="O505" s="492"/>
    </row>
    <row r="506" spans="1:15" s="39" customFormat="1" ht="24.75">
      <c r="A506" s="367">
        <v>5</v>
      </c>
      <c r="B506" s="529" t="s">
        <v>58</v>
      </c>
      <c r="C506" s="530"/>
      <c r="D506" s="531">
        <v>2022</v>
      </c>
      <c r="E506" s="532">
        <f>G506+I506+K506+M506</f>
        <v>2226.2</v>
      </c>
      <c r="F506" s="532">
        <f>H506+J506+L506+N506</f>
        <v>0</v>
      </c>
      <c r="G506" s="532">
        <v>2226.2</v>
      </c>
      <c r="H506" s="532">
        <v>0</v>
      </c>
      <c r="I506" s="35"/>
      <c r="J506" s="35"/>
      <c r="K506" s="35"/>
      <c r="L506" s="35"/>
      <c r="M506" s="35"/>
      <c r="N506" s="59"/>
      <c r="O506" s="492"/>
    </row>
    <row r="507" spans="1:17" s="39" customFormat="1" ht="24.75">
      <c r="A507" s="368"/>
      <c r="B507" s="529" t="s">
        <v>59</v>
      </c>
      <c r="C507" s="530"/>
      <c r="D507" s="531">
        <v>2022</v>
      </c>
      <c r="E507" s="532">
        <f>G507+I507+K507+M507</f>
        <v>10</v>
      </c>
      <c r="F507" s="532">
        <f>H507+J507+L507+N507</f>
        <v>0</v>
      </c>
      <c r="G507" s="532">
        <v>10</v>
      </c>
      <c r="H507" s="532">
        <v>0</v>
      </c>
      <c r="I507" s="35"/>
      <c r="J507" s="35"/>
      <c r="K507" s="35"/>
      <c r="L507" s="35"/>
      <c r="M507" s="35"/>
      <c r="N507" s="59"/>
      <c r="O507" s="492"/>
      <c r="P507" s="193"/>
      <c r="Q507" s="193"/>
    </row>
    <row r="508" spans="1:17" s="39" customFormat="1" ht="15">
      <c r="A508" s="369"/>
      <c r="B508" s="533" t="s">
        <v>81</v>
      </c>
      <c r="C508" s="530"/>
      <c r="D508" s="534"/>
      <c r="E508" s="535">
        <f>E506+E507</f>
        <v>2236.2</v>
      </c>
      <c r="F508" s="535">
        <f>F506+F507</f>
        <v>0</v>
      </c>
      <c r="G508" s="535">
        <f>G506+G507</f>
        <v>2236.2</v>
      </c>
      <c r="H508" s="535">
        <f>H506+H507</f>
        <v>0</v>
      </c>
      <c r="I508" s="35"/>
      <c r="J508" s="35"/>
      <c r="K508" s="35"/>
      <c r="L508" s="35"/>
      <c r="M508" s="35"/>
      <c r="N508" s="59"/>
      <c r="O508" s="492"/>
      <c r="P508" s="193"/>
      <c r="Q508" s="193"/>
    </row>
    <row r="509" spans="1:15" s="39" customFormat="1" ht="15">
      <c r="A509" s="537"/>
      <c r="B509" s="538" t="s">
        <v>122</v>
      </c>
      <c r="C509" s="530"/>
      <c r="D509" s="534">
        <v>2022</v>
      </c>
      <c r="E509" s="535">
        <f>SUM(E496+E499+E502+E505+E508)</f>
        <v>14843.399999999998</v>
      </c>
      <c r="F509" s="535">
        <f>SUM(F496+F499+F502+F505+F508)</f>
        <v>10173.3</v>
      </c>
      <c r="G509" s="535">
        <f>SUM(G496+G499+G502+G505+G508)</f>
        <v>14843.399999999998</v>
      </c>
      <c r="H509" s="535">
        <f>SUM(H496+H499+H502+H505+H508)</f>
        <v>10173.3</v>
      </c>
      <c r="I509" s="539"/>
      <c r="J509" s="539"/>
      <c r="K509" s="539"/>
      <c r="L509" s="539"/>
      <c r="M509" s="539"/>
      <c r="N509" s="540"/>
      <c r="O509" s="492"/>
    </row>
    <row r="510" spans="1:15" s="42" customFormat="1" ht="24">
      <c r="A510" s="198">
        <v>1</v>
      </c>
      <c r="B510" s="529" t="s">
        <v>31</v>
      </c>
      <c r="C510" s="542"/>
      <c r="D510" s="543">
        <v>2023</v>
      </c>
      <c r="E510" s="532">
        <f>G510+I510+K510+M510</f>
        <v>6158.8</v>
      </c>
      <c r="F510" s="532">
        <f>H510+J510+L510+N510</f>
        <v>0</v>
      </c>
      <c r="G510" s="532">
        <v>6158.8</v>
      </c>
      <c r="H510" s="532">
        <v>0</v>
      </c>
      <c r="I510" s="68"/>
      <c r="J510" s="68"/>
      <c r="K510" s="68"/>
      <c r="L510" s="68"/>
      <c r="M510" s="68"/>
      <c r="N510" s="69"/>
      <c r="O510" s="492"/>
    </row>
    <row r="511" spans="1:15" s="42" customFormat="1" ht="24">
      <c r="A511" s="199"/>
      <c r="B511" s="529" t="s">
        <v>32</v>
      </c>
      <c r="C511" s="542"/>
      <c r="D511" s="543">
        <v>2023</v>
      </c>
      <c r="E511" s="532">
        <f>G511+I511+K511+M511</f>
        <v>10</v>
      </c>
      <c r="F511" s="532">
        <f>H511+J511+L511+N511</f>
        <v>0</v>
      </c>
      <c r="G511" s="532">
        <v>10</v>
      </c>
      <c r="H511" s="532">
        <v>0</v>
      </c>
      <c r="I511" s="68"/>
      <c r="J511" s="68"/>
      <c r="K511" s="68"/>
      <c r="L511" s="68"/>
      <c r="M511" s="68"/>
      <c r="N511" s="69"/>
      <c r="O511" s="492"/>
    </row>
    <row r="512" spans="1:15" s="42" customFormat="1" ht="12">
      <c r="A512" s="199"/>
      <c r="B512" s="533" t="s">
        <v>81</v>
      </c>
      <c r="C512" s="542"/>
      <c r="D512" s="542"/>
      <c r="E512" s="535">
        <f>E510+E511</f>
        <v>6168.8</v>
      </c>
      <c r="F512" s="535">
        <f>F510+F511</f>
        <v>0</v>
      </c>
      <c r="G512" s="535">
        <f>G510+G511</f>
        <v>6168.8</v>
      </c>
      <c r="H512" s="535">
        <f>H510+H511</f>
        <v>0</v>
      </c>
      <c r="I512" s="68"/>
      <c r="J512" s="68"/>
      <c r="K512" s="68"/>
      <c r="L512" s="68"/>
      <c r="M512" s="68"/>
      <c r="N512" s="69"/>
      <c r="O512" s="492"/>
    </row>
    <row r="513" spans="1:15" s="39" customFormat="1" ht="28.5" customHeight="1">
      <c r="A513" s="200">
        <v>2</v>
      </c>
      <c r="B513" s="544" t="s">
        <v>60</v>
      </c>
      <c r="C513" s="530"/>
      <c r="D513" s="531">
        <v>2023</v>
      </c>
      <c r="E513" s="532">
        <f>G513</f>
        <v>6391.2</v>
      </c>
      <c r="F513" s="532">
        <f>H513</f>
        <v>0</v>
      </c>
      <c r="G513" s="532">
        <v>6391.2</v>
      </c>
      <c r="H513" s="532">
        <v>0</v>
      </c>
      <c r="I513" s="37"/>
      <c r="J513" s="37"/>
      <c r="K513" s="37"/>
      <c r="L513" s="37"/>
      <c r="M513" s="37"/>
      <c r="N513" s="56"/>
      <c r="O513" s="492"/>
    </row>
    <row r="514" spans="1:15" s="39" customFormat="1" ht="27.75" customHeight="1">
      <c r="A514" s="200"/>
      <c r="B514" s="544" t="s">
        <v>61</v>
      </c>
      <c r="C514" s="530"/>
      <c r="D514" s="531">
        <v>2023</v>
      </c>
      <c r="E514" s="532">
        <f>G514</f>
        <v>10</v>
      </c>
      <c r="F514" s="532">
        <f>H514</f>
        <v>0</v>
      </c>
      <c r="G514" s="532">
        <v>10</v>
      </c>
      <c r="H514" s="532">
        <v>0</v>
      </c>
      <c r="I514" s="37"/>
      <c r="J514" s="37"/>
      <c r="K514" s="37"/>
      <c r="L514" s="37"/>
      <c r="M514" s="37"/>
      <c r="N514" s="56"/>
      <c r="O514" s="492"/>
    </row>
    <row r="515" spans="1:16" s="39" customFormat="1" ht="15">
      <c r="A515" s="201"/>
      <c r="B515" s="533" t="s">
        <v>81</v>
      </c>
      <c r="C515" s="536"/>
      <c r="D515" s="531"/>
      <c r="E515" s="535">
        <f>SUM(E513:E514)</f>
        <v>6401.2</v>
      </c>
      <c r="F515" s="535">
        <f>SUM(F513:F514)</f>
        <v>0</v>
      </c>
      <c r="G515" s="535">
        <f>SUM(G513:G514)</f>
        <v>6401.2</v>
      </c>
      <c r="H515" s="535">
        <f>SUM(H513:H514)</f>
        <v>0</v>
      </c>
      <c r="I515" s="197"/>
      <c r="J515" s="197"/>
      <c r="K515" s="197"/>
      <c r="L515" s="197"/>
      <c r="M515" s="197"/>
      <c r="N515" s="202"/>
      <c r="O515" s="492"/>
      <c r="P515" s="195"/>
    </row>
    <row r="516" spans="1:15" s="39" customFormat="1" ht="29.25" customHeight="1">
      <c r="A516" s="200">
        <v>2</v>
      </c>
      <c r="B516" s="541" t="s">
        <v>26</v>
      </c>
      <c r="C516" s="530"/>
      <c r="D516" s="531">
        <v>2023</v>
      </c>
      <c r="E516" s="532">
        <f>G516+I516+K516+M516</f>
        <v>2464</v>
      </c>
      <c r="F516" s="532">
        <f>H516</f>
        <v>0</v>
      </c>
      <c r="G516" s="532">
        <v>2464</v>
      </c>
      <c r="H516" s="532">
        <v>0</v>
      </c>
      <c r="I516" s="35"/>
      <c r="J516" s="35"/>
      <c r="K516" s="35"/>
      <c r="L516" s="35"/>
      <c r="M516" s="35"/>
      <c r="N516" s="59"/>
      <c r="O516" s="492"/>
    </row>
    <row r="517" spans="1:17" s="39" customFormat="1" ht="24">
      <c r="A517" s="200"/>
      <c r="B517" s="541" t="s">
        <v>27</v>
      </c>
      <c r="C517" s="530"/>
      <c r="D517" s="531">
        <v>2023</v>
      </c>
      <c r="E517" s="532">
        <f>G517+I517+K517+M517</f>
        <v>10</v>
      </c>
      <c r="F517" s="532">
        <f>H517</f>
        <v>0</v>
      </c>
      <c r="G517" s="532">
        <v>10</v>
      </c>
      <c r="H517" s="532">
        <v>0</v>
      </c>
      <c r="I517" s="35"/>
      <c r="J517" s="35"/>
      <c r="K517" s="35"/>
      <c r="L517" s="35"/>
      <c r="M517" s="35"/>
      <c r="N517" s="59"/>
      <c r="O517" s="492"/>
      <c r="P517" s="193"/>
      <c r="Q517" s="193"/>
    </row>
    <row r="518" spans="1:17" s="39" customFormat="1" ht="15">
      <c r="A518" s="200"/>
      <c r="B518" s="533" t="s">
        <v>81</v>
      </c>
      <c r="C518" s="530"/>
      <c r="D518" s="534"/>
      <c r="E518" s="535">
        <f>SUM(E516:E517)</f>
        <v>2474</v>
      </c>
      <c r="F518" s="535">
        <f>SUM(F516:F517)</f>
        <v>0</v>
      </c>
      <c r="G518" s="535">
        <f>SUM(G516:G517)</f>
        <v>2474</v>
      </c>
      <c r="H518" s="535">
        <f>SUM(H516:H517)</f>
        <v>0</v>
      </c>
      <c r="I518" s="35"/>
      <c r="J518" s="35"/>
      <c r="K518" s="35"/>
      <c r="L518" s="35"/>
      <c r="M518" s="35"/>
      <c r="N518" s="59"/>
      <c r="O518" s="492"/>
      <c r="P518" s="193"/>
      <c r="Q518" s="193"/>
    </row>
    <row r="519" spans="1:15" s="39" customFormat="1" ht="15">
      <c r="A519" s="537"/>
      <c r="B519" s="538" t="s">
        <v>123</v>
      </c>
      <c r="C519" s="530"/>
      <c r="D519" s="534">
        <v>2023</v>
      </c>
      <c r="E519" s="535">
        <f>E512+E515+E518</f>
        <v>15044</v>
      </c>
      <c r="F519" s="535">
        <f>F512+F515+F518</f>
        <v>0</v>
      </c>
      <c r="G519" s="535">
        <f>G512+G515+G518</f>
        <v>15044</v>
      </c>
      <c r="H519" s="535">
        <f>H512+H515+H518</f>
        <v>0</v>
      </c>
      <c r="I519" s="539"/>
      <c r="J519" s="539"/>
      <c r="K519" s="539"/>
      <c r="L519" s="539"/>
      <c r="M519" s="539"/>
      <c r="N519" s="540"/>
      <c r="O519" s="492"/>
    </row>
    <row r="520" spans="1:15" s="39" customFormat="1" ht="15">
      <c r="A520" s="537"/>
      <c r="B520" s="538" t="s">
        <v>124</v>
      </c>
      <c r="C520" s="530"/>
      <c r="D520" s="534">
        <v>2024</v>
      </c>
      <c r="E520" s="545">
        <v>0</v>
      </c>
      <c r="F520" s="545">
        <v>0</v>
      </c>
      <c r="G520" s="545">
        <v>0</v>
      </c>
      <c r="H520" s="545">
        <v>0</v>
      </c>
      <c r="I520" s="539"/>
      <c r="J520" s="539"/>
      <c r="K520" s="539"/>
      <c r="L520" s="539"/>
      <c r="M520" s="539"/>
      <c r="N520" s="540"/>
      <c r="O520" s="492"/>
    </row>
    <row r="521" spans="1:22" s="43" customFormat="1" ht="15.75" thickBot="1">
      <c r="A521" s="537"/>
      <c r="B521" s="538" t="s">
        <v>125</v>
      </c>
      <c r="C521" s="530"/>
      <c r="D521" s="534">
        <v>2025</v>
      </c>
      <c r="E521" s="545">
        <v>0</v>
      </c>
      <c r="F521" s="545">
        <v>0</v>
      </c>
      <c r="G521" s="545">
        <v>0</v>
      </c>
      <c r="H521" s="545">
        <v>0</v>
      </c>
      <c r="I521" s="539"/>
      <c r="J521" s="539"/>
      <c r="K521" s="539"/>
      <c r="L521" s="539"/>
      <c r="M521" s="539"/>
      <c r="N521" s="540"/>
      <c r="O521" s="496"/>
      <c r="P521" s="39"/>
      <c r="Q521" s="39"/>
      <c r="R521" s="39"/>
      <c r="S521" s="39"/>
      <c r="T521" s="39"/>
      <c r="U521" s="39"/>
      <c r="V521" s="39"/>
    </row>
    <row r="522" spans="1:22" s="44" customFormat="1" ht="36" customHeight="1" thickBot="1">
      <c r="A522" s="546" t="s">
        <v>189</v>
      </c>
      <c r="B522" s="521" t="s">
        <v>39</v>
      </c>
      <c r="C522" s="522" t="s">
        <v>351</v>
      </c>
      <c r="D522" s="62"/>
      <c r="E522" s="111">
        <f>E529+E530+E537+E540</f>
        <v>3196.4</v>
      </c>
      <c r="F522" s="111">
        <f>F529+F530+F537+F540</f>
        <v>917.5999999999999</v>
      </c>
      <c r="G522" s="111">
        <f>G529+G530+G537+G540</f>
        <v>3196.4</v>
      </c>
      <c r="H522" s="111">
        <f>H529+H530+H537+H540</f>
        <v>917.5999999999999</v>
      </c>
      <c r="I522" s="524"/>
      <c r="J522" s="524"/>
      <c r="K522" s="524"/>
      <c r="L522" s="524"/>
      <c r="M522" s="524"/>
      <c r="N522" s="525"/>
      <c r="O522" s="488" t="s">
        <v>234</v>
      </c>
      <c r="P522" s="42"/>
      <c r="Q522" s="42"/>
      <c r="R522" s="42"/>
      <c r="S522" s="42"/>
      <c r="T522" s="42"/>
      <c r="U522" s="42"/>
      <c r="V522" s="42"/>
    </row>
    <row r="523" spans="1:22" s="26" customFormat="1" ht="21.75" customHeight="1">
      <c r="A523" s="546">
        <v>1</v>
      </c>
      <c r="B523" s="547" t="s">
        <v>62</v>
      </c>
      <c r="C523" s="62"/>
      <c r="D523" s="522">
        <v>2018</v>
      </c>
      <c r="E523" s="112">
        <v>602.5</v>
      </c>
      <c r="F523" s="112">
        <v>602.5</v>
      </c>
      <c r="G523" s="112">
        <v>602.5</v>
      </c>
      <c r="H523" s="112">
        <v>602.5</v>
      </c>
      <c r="I523" s="548"/>
      <c r="J523" s="548"/>
      <c r="K523" s="548"/>
      <c r="L523" s="548"/>
      <c r="M523" s="548"/>
      <c r="N523" s="549"/>
      <c r="O523" s="492"/>
      <c r="P523" s="42"/>
      <c r="Q523" s="42"/>
      <c r="R523" s="42"/>
      <c r="S523" s="42"/>
      <c r="T523" s="42"/>
      <c r="U523" s="42"/>
      <c r="V523" s="54"/>
    </row>
    <row r="524" spans="1:22" s="26" customFormat="1" ht="24.75" customHeight="1">
      <c r="A524" s="65"/>
      <c r="B524" s="550" t="s">
        <v>63</v>
      </c>
      <c r="C524" s="62"/>
      <c r="D524" s="522">
        <v>2018</v>
      </c>
      <c r="E524" s="112">
        <v>2.7</v>
      </c>
      <c r="F524" s="112">
        <v>2.7</v>
      </c>
      <c r="G524" s="112">
        <v>2.7</v>
      </c>
      <c r="H524" s="112">
        <v>2.7</v>
      </c>
      <c r="I524" s="548"/>
      <c r="J524" s="548"/>
      <c r="K524" s="548"/>
      <c r="L524" s="548"/>
      <c r="M524" s="548"/>
      <c r="N524" s="549"/>
      <c r="O524" s="492"/>
      <c r="P524" s="42"/>
      <c r="Q524" s="42"/>
      <c r="R524" s="42"/>
      <c r="S524" s="42"/>
      <c r="T524" s="42"/>
      <c r="U524" s="42"/>
      <c r="V524" s="54"/>
    </row>
    <row r="525" spans="1:22" s="25" customFormat="1" ht="18" customHeight="1">
      <c r="A525" s="546"/>
      <c r="B525" s="117" t="s">
        <v>81</v>
      </c>
      <c r="C525" s="551"/>
      <c r="D525" s="552"/>
      <c r="E525" s="111">
        <f>E523+E524</f>
        <v>605.2</v>
      </c>
      <c r="F525" s="111">
        <f>F523+F524</f>
        <v>605.2</v>
      </c>
      <c r="G525" s="111">
        <f>G523+G524</f>
        <v>605.2</v>
      </c>
      <c r="H525" s="111">
        <f>H523+H524</f>
        <v>605.2</v>
      </c>
      <c r="I525" s="524"/>
      <c r="J525" s="524"/>
      <c r="K525" s="524"/>
      <c r="L525" s="524"/>
      <c r="M525" s="524"/>
      <c r="N525" s="525"/>
      <c r="O525" s="492"/>
      <c r="P525" s="52"/>
      <c r="Q525" s="52"/>
      <c r="R525" s="52"/>
      <c r="S525" s="52"/>
      <c r="T525" s="52"/>
      <c r="U525" s="52"/>
      <c r="V525" s="53"/>
    </row>
    <row r="526" spans="1:22" s="26" customFormat="1" ht="23.25" customHeight="1">
      <c r="A526" s="546">
        <v>2</v>
      </c>
      <c r="B526" s="550" t="s">
        <v>64</v>
      </c>
      <c r="C526" s="62"/>
      <c r="D526" s="522">
        <v>2018</v>
      </c>
      <c r="E526" s="112">
        <v>302.9</v>
      </c>
      <c r="F526" s="112">
        <v>302.9</v>
      </c>
      <c r="G526" s="112">
        <v>302.9</v>
      </c>
      <c r="H526" s="112">
        <v>302.9</v>
      </c>
      <c r="I526" s="548"/>
      <c r="J526" s="548"/>
      <c r="K526" s="548"/>
      <c r="L526" s="548"/>
      <c r="M526" s="553"/>
      <c r="N526" s="554"/>
      <c r="O526" s="492"/>
      <c r="P526" s="42"/>
      <c r="Q526" s="42"/>
      <c r="R526" s="42"/>
      <c r="S526" s="42"/>
      <c r="T526" s="42"/>
      <c r="U526" s="42"/>
      <c r="V526" s="54"/>
    </row>
    <row r="527" spans="1:22" s="26" customFormat="1" ht="24" customHeight="1">
      <c r="A527" s="65"/>
      <c r="B527" s="550" t="s">
        <v>65</v>
      </c>
      <c r="C527" s="62"/>
      <c r="D527" s="522">
        <v>2018</v>
      </c>
      <c r="E527" s="112">
        <v>2.7</v>
      </c>
      <c r="F527" s="112">
        <v>2.7</v>
      </c>
      <c r="G527" s="112">
        <v>2.7</v>
      </c>
      <c r="H527" s="112">
        <v>2.7</v>
      </c>
      <c r="I527" s="548"/>
      <c r="J527" s="548"/>
      <c r="K527" s="548"/>
      <c r="L527" s="548"/>
      <c r="M527" s="548"/>
      <c r="N527" s="549"/>
      <c r="O527" s="492"/>
      <c r="P527" s="42"/>
      <c r="Q527" s="42"/>
      <c r="R527" s="42"/>
      <c r="S527" s="42"/>
      <c r="T527" s="42"/>
      <c r="U527" s="42"/>
      <c r="V527" s="54"/>
    </row>
    <row r="528" spans="1:22" s="25" customFormat="1" ht="15.75" customHeight="1">
      <c r="A528" s="546"/>
      <c r="B528" s="117" t="s">
        <v>81</v>
      </c>
      <c r="C528" s="551"/>
      <c r="D528" s="551"/>
      <c r="E528" s="111">
        <f>E526+E527</f>
        <v>305.59999999999997</v>
      </c>
      <c r="F528" s="111">
        <f>F526+F527</f>
        <v>305.59999999999997</v>
      </c>
      <c r="G528" s="111">
        <f>G526+G527</f>
        <v>305.59999999999997</v>
      </c>
      <c r="H528" s="111">
        <f>H526+H527</f>
        <v>305.59999999999997</v>
      </c>
      <c r="I528" s="524"/>
      <c r="J528" s="524"/>
      <c r="K528" s="524"/>
      <c r="L528" s="524"/>
      <c r="M528" s="524"/>
      <c r="N528" s="525"/>
      <c r="O528" s="492"/>
      <c r="P528" s="52"/>
      <c r="Q528" s="52"/>
      <c r="R528" s="52"/>
      <c r="S528" s="52"/>
      <c r="T528" s="52"/>
      <c r="U528" s="52"/>
      <c r="V528" s="53"/>
    </row>
    <row r="529" spans="1:22" s="22" customFormat="1" ht="15">
      <c r="A529" s="555"/>
      <c r="B529" s="36" t="s">
        <v>91</v>
      </c>
      <c r="C529" s="556"/>
      <c r="D529" s="556"/>
      <c r="E529" s="528">
        <f>E525+E528</f>
        <v>910.8</v>
      </c>
      <c r="F529" s="528">
        <f>F525+F528</f>
        <v>910.8</v>
      </c>
      <c r="G529" s="528">
        <f>G525+G528</f>
        <v>910.8</v>
      </c>
      <c r="H529" s="528">
        <f>H525+H528</f>
        <v>910.8</v>
      </c>
      <c r="I529" s="68"/>
      <c r="J529" s="68"/>
      <c r="K529" s="68"/>
      <c r="L529" s="68"/>
      <c r="M529" s="68"/>
      <c r="N529" s="69"/>
      <c r="O529" s="492"/>
      <c r="P529" s="39"/>
      <c r="Q529" s="39"/>
      <c r="R529" s="39"/>
      <c r="S529" s="39"/>
      <c r="T529" s="39"/>
      <c r="U529" s="39"/>
      <c r="V529" s="31"/>
    </row>
    <row r="530" spans="1:22" s="22" customFormat="1" ht="15">
      <c r="A530" s="557"/>
      <c r="B530" s="558" t="s">
        <v>92</v>
      </c>
      <c r="C530" s="70"/>
      <c r="D530" s="70"/>
      <c r="E530" s="559">
        <v>0</v>
      </c>
      <c r="F530" s="559">
        <v>0</v>
      </c>
      <c r="G530" s="559">
        <v>0</v>
      </c>
      <c r="H530" s="559">
        <v>0</v>
      </c>
      <c r="I530" s="71"/>
      <c r="J530" s="71"/>
      <c r="K530" s="71"/>
      <c r="L530" s="71"/>
      <c r="M530" s="71"/>
      <c r="N530" s="72"/>
      <c r="O530" s="492"/>
      <c r="P530" s="39"/>
      <c r="Q530" s="39"/>
      <c r="R530" s="39"/>
      <c r="S530" s="39"/>
      <c r="T530" s="39"/>
      <c r="U530" s="39"/>
      <c r="V530" s="31"/>
    </row>
    <row r="531" spans="1:21" s="31" customFormat="1" ht="24">
      <c r="A531" s="204">
        <v>1</v>
      </c>
      <c r="B531" s="116" t="s">
        <v>66</v>
      </c>
      <c r="C531" s="70"/>
      <c r="D531" s="73">
        <v>2020</v>
      </c>
      <c r="E531" s="112">
        <v>0</v>
      </c>
      <c r="F531" s="112">
        <v>0</v>
      </c>
      <c r="G531" s="112">
        <v>0</v>
      </c>
      <c r="H531" s="112">
        <v>0</v>
      </c>
      <c r="I531" s="71"/>
      <c r="J531" s="71"/>
      <c r="K531" s="71"/>
      <c r="L531" s="71"/>
      <c r="M531" s="71"/>
      <c r="N531" s="72"/>
      <c r="O531" s="492"/>
      <c r="P531" s="39"/>
      <c r="Q531" s="39"/>
      <c r="R531" s="39"/>
      <c r="S531" s="39"/>
      <c r="T531" s="39"/>
      <c r="U531" s="39"/>
    </row>
    <row r="532" spans="1:21" s="31" customFormat="1" ht="24">
      <c r="A532" s="204"/>
      <c r="B532" s="116" t="s">
        <v>67</v>
      </c>
      <c r="C532" s="70"/>
      <c r="D532" s="73">
        <v>2020</v>
      </c>
      <c r="E532" s="112">
        <v>3.1</v>
      </c>
      <c r="F532" s="112">
        <v>3.1</v>
      </c>
      <c r="G532" s="112">
        <v>3.1</v>
      </c>
      <c r="H532" s="112">
        <v>3.1</v>
      </c>
      <c r="I532" s="71"/>
      <c r="J532" s="71"/>
      <c r="K532" s="71"/>
      <c r="L532" s="71"/>
      <c r="M532" s="71"/>
      <c r="N532" s="72"/>
      <c r="O532" s="492"/>
      <c r="P532" s="39"/>
      <c r="Q532" s="39"/>
      <c r="R532" s="39"/>
      <c r="S532" s="39"/>
      <c r="T532" s="39"/>
      <c r="U532" s="39"/>
    </row>
    <row r="533" spans="1:21" s="31" customFormat="1" ht="15">
      <c r="A533" s="204"/>
      <c r="B533" s="117" t="s">
        <v>81</v>
      </c>
      <c r="C533" s="70"/>
      <c r="D533" s="73"/>
      <c r="E533" s="111">
        <f>E531+E532</f>
        <v>3.1</v>
      </c>
      <c r="F533" s="111">
        <f>F531+F532</f>
        <v>3.1</v>
      </c>
      <c r="G533" s="111">
        <f>G531+G532</f>
        <v>3.1</v>
      </c>
      <c r="H533" s="111">
        <f>H531+H532</f>
        <v>3.1</v>
      </c>
      <c r="I533" s="71"/>
      <c r="J533" s="71"/>
      <c r="K533" s="71"/>
      <c r="L533" s="71"/>
      <c r="M533" s="71"/>
      <c r="N533" s="72"/>
      <c r="O533" s="492"/>
      <c r="P533" s="39"/>
      <c r="Q533" s="39"/>
      <c r="R533" s="39"/>
      <c r="S533" s="39"/>
      <c r="T533" s="39"/>
      <c r="U533" s="39"/>
    </row>
    <row r="534" spans="1:21" s="31" customFormat="1" ht="24">
      <c r="A534" s="204">
        <v>2</v>
      </c>
      <c r="B534" s="118" t="s">
        <v>68</v>
      </c>
      <c r="C534" s="70"/>
      <c r="D534" s="73">
        <v>2020</v>
      </c>
      <c r="E534" s="112">
        <v>0</v>
      </c>
      <c r="F534" s="112">
        <v>0</v>
      </c>
      <c r="G534" s="112">
        <v>0</v>
      </c>
      <c r="H534" s="112">
        <v>0</v>
      </c>
      <c r="I534" s="71"/>
      <c r="J534" s="71"/>
      <c r="K534" s="71"/>
      <c r="L534" s="71"/>
      <c r="M534" s="71"/>
      <c r="N534" s="72"/>
      <c r="O534" s="492"/>
      <c r="P534" s="39"/>
      <c r="Q534" s="39"/>
      <c r="R534" s="39"/>
      <c r="S534" s="39"/>
      <c r="T534" s="39"/>
      <c r="U534" s="39"/>
    </row>
    <row r="535" spans="1:21" s="31" customFormat="1" ht="24">
      <c r="A535" s="204"/>
      <c r="B535" s="118" t="s">
        <v>385</v>
      </c>
      <c r="C535" s="70"/>
      <c r="D535" s="73">
        <v>2020</v>
      </c>
      <c r="E535" s="112">
        <v>3.7</v>
      </c>
      <c r="F535" s="112">
        <v>3.7</v>
      </c>
      <c r="G535" s="112">
        <v>3.7</v>
      </c>
      <c r="H535" s="112">
        <v>3.7</v>
      </c>
      <c r="I535" s="71"/>
      <c r="J535" s="71"/>
      <c r="K535" s="71"/>
      <c r="L535" s="71"/>
      <c r="M535" s="71"/>
      <c r="N535" s="72"/>
      <c r="O535" s="492"/>
      <c r="P535" s="39"/>
      <c r="Q535" s="39"/>
      <c r="R535" s="39"/>
      <c r="S535" s="39"/>
      <c r="T535" s="39"/>
      <c r="U535" s="39"/>
    </row>
    <row r="536" spans="1:21" s="31" customFormat="1" ht="15">
      <c r="A536" s="204"/>
      <c r="B536" s="119" t="s">
        <v>81</v>
      </c>
      <c r="C536" s="70"/>
      <c r="D536" s="70"/>
      <c r="E536" s="111">
        <f>E534+E535</f>
        <v>3.7</v>
      </c>
      <c r="F536" s="111">
        <f>F534+F535</f>
        <v>3.7</v>
      </c>
      <c r="G536" s="111">
        <f>G534+G535</f>
        <v>3.7</v>
      </c>
      <c r="H536" s="111">
        <f>H534+H535</f>
        <v>3.7</v>
      </c>
      <c r="I536" s="71"/>
      <c r="J536" s="71"/>
      <c r="K536" s="71"/>
      <c r="L536" s="71"/>
      <c r="M536" s="71"/>
      <c r="N536" s="72"/>
      <c r="O536" s="492"/>
      <c r="P536" s="39"/>
      <c r="Q536" s="39"/>
      <c r="R536" s="39"/>
      <c r="S536" s="39"/>
      <c r="T536" s="39"/>
      <c r="U536" s="39"/>
    </row>
    <row r="537" spans="1:15" s="39" customFormat="1" ht="15">
      <c r="A537" s="537"/>
      <c r="B537" s="538" t="s">
        <v>93</v>
      </c>
      <c r="C537" s="530"/>
      <c r="D537" s="534">
        <v>2020</v>
      </c>
      <c r="E537" s="545">
        <f>SUM(E533+E536)</f>
        <v>6.800000000000001</v>
      </c>
      <c r="F537" s="545">
        <f>SUM(F533+F536)</f>
        <v>6.800000000000001</v>
      </c>
      <c r="G537" s="545">
        <f>SUM(G533+G536)</f>
        <v>6.800000000000001</v>
      </c>
      <c r="H537" s="545">
        <f>SUM(H533+H536)</f>
        <v>6.800000000000001</v>
      </c>
      <c r="I537" s="539"/>
      <c r="J537" s="539"/>
      <c r="K537" s="539"/>
      <c r="L537" s="539"/>
      <c r="M537" s="539"/>
      <c r="N537" s="540"/>
      <c r="O537" s="492"/>
    </row>
    <row r="538" spans="1:21" s="31" customFormat="1" ht="24">
      <c r="A538" s="203">
        <v>1</v>
      </c>
      <c r="B538" s="560" t="s">
        <v>68</v>
      </c>
      <c r="C538" s="561"/>
      <c r="D538" s="543">
        <v>2121</v>
      </c>
      <c r="E538" s="562">
        <f>G538+I538+K538+M538</f>
        <v>1446.4</v>
      </c>
      <c r="F538" s="562">
        <f>H538+J538+L538+N538</f>
        <v>0</v>
      </c>
      <c r="G538" s="563">
        <v>1446.4</v>
      </c>
      <c r="H538" s="563">
        <f>1382.3-1382.3</f>
        <v>0</v>
      </c>
      <c r="I538" s="68"/>
      <c r="J538" s="68"/>
      <c r="K538" s="68"/>
      <c r="L538" s="68"/>
      <c r="M538" s="68"/>
      <c r="N538" s="69"/>
      <c r="O538" s="492"/>
      <c r="P538" s="39"/>
      <c r="Q538" s="39"/>
      <c r="R538" s="39"/>
      <c r="S538" s="39"/>
      <c r="T538" s="39"/>
      <c r="U538" s="39"/>
    </row>
    <row r="539" spans="1:21" s="31" customFormat="1" ht="24">
      <c r="A539" s="203">
        <v>2</v>
      </c>
      <c r="B539" s="550" t="s">
        <v>15</v>
      </c>
      <c r="C539" s="561"/>
      <c r="D539" s="543">
        <v>2021</v>
      </c>
      <c r="E539" s="562">
        <f>G539+I539+K539+M539</f>
        <v>832.4</v>
      </c>
      <c r="F539" s="562">
        <f>H539+J539+L539+N539</f>
        <v>0</v>
      </c>
      <c r="G539" s="563">
        <v>832.4</v>
      </c>
      <c r="H539" s="563">
        <v>0</v>
      </c>
      <c r="I539" s="68"/>
      <c r="J539" s="68"/>
      <c r="K539" s="68"/>
      <c r="L539" s="68"/>
      <c r="M539" s="68"/>
      <c r="N539" s="69"/>
      <c r="O539" s="492"/>
      <c r="P539" s="195"/>
      <c r="Q539" s="39"/>
      <c r="R539" s="39"/>
      <c r="S539" s="39"/>
      <c r="T539" s="39"/>
      <c r="U539" s="39"/>
    </row>
    <row r="540" spans="1:21" s="31" customFormat="1" ht="15">
      <c r="A540" s="537"/>
      <c r="B540" s="538" t="s">
        <v>121</v>
      </c>
      <c r="C540" s="530"/>
      <c r="D540" s="534">
        <v>2021</v>
      </c>
      <c r="E540" s="535">
        <f>E538+E539</f>
        <v>2278.8</v>
      </c>
      <c r="F540" s="535">
        <f>F538+F539</f>
        <v>0</v>
      </c>
      <c r="G540" s="535">
        <f>G538+G539</f>
        <v>2278.8</v>
      </c>
      <c r="H540" s="535">
        <f>H538+H539</f>
        <v>0</v>
      </c>
      <c r="I540" s="539"/>
      <c r="J540" s="539"/>
      <c r="K540" s="539"/>
      <c r="L540" s="539"/>
      <c r="M540" s="539"/>
      <c r="N540" s="540"/>
      <c r="O540" s="492"/>
      <c r="P540" s="39"/>
      <c r="Q540" s="39"/>
      <c r="R540" s="39"/>
      <c r="S540" s="39"/>
      <c r="T540" s="39"/>
      <c r="U540" s="39"/>
    </row>
    <row r="541" spans="1:21" s="31" customFormat="1" ht="15">
      <c r="A541" s="537"/>
      <c r="B541" s="538" t="s">
        <v>122</v>
      </c>
      <c r="C541" s="530"/>
      <c r="D541" s="534">
        <v>2022</v>
      </c>
      <c r="E541" s="535">
        <v>0</v>
      </c>
      <c r="F541" s="535">
        <v>0</v>
      </c>
      <c r="G541" s="535">
        <v>0</v>
      </c>
      <c r="H541" s="535">
        <v>0</v>
      </c>
      <c r="I541" s="539"/>
      <c r="J541" s="539"/>
      <c r="K541" s="539"/>
      <c r="L541" s="539"/>
      <c r="M541" s="539"/>
      <c r="N541" s="540"/>
      <c r="O541" s="492"/>
      <c r="P541" s="39"/>
      <c r="Q541" s="39"/>
      <c r="R541" s="39"/>
      <c r="S541" s="39"/>
      <c r="T541" s="39"/>
      <c r="U541" s="39"/>
    </row>
    <row r="542" spans="1:21" s="31" customFormat="1" ht="15">
      <c r="A542" s="537"/>
      <c r="B542" s="538" t="s">
        <v>123</v>
      </c>
      <c r="C542" s="530"/>
      <c r="D542" s="534">
        <v>2023</v>
      </c>
      <c r="E542" s="535">
        <v>0</v>
      </c>
      <c r="F542" s="535">
        <v>0</v>
      </c>
      <c r="G542" s="535">
        <v>0</v>
      </c>
      <c r="H542" s="535">
        <v>0</v>
      </c>
      <c r="I542" s="539"/>
      <c r="J542" s="539"/>
      <c r="K542" s="539"/>
      <c r="L542" s="539"/>
      <c r="M542" s="539"/>
      <c r="N542" s="540"/>
      <c r="O542" s="492"/>
      <c r="P542" s="39"/>
      <c r="Q542" s="39"/>
      <c r="R542" s="39"/>
      <c r="S542" s="39"/>
      <c r="T542" s="39"/>
      <c r="U542" s="39"/>
    </row>
    <row r="543" spans="1:21" s="31" customFormat="1" ht="15">
      <c r="A543" s="537"/>
      <c r="B543" s="538" t="s">
        <v>124</v>
      </c>
      <c r="C543" s="530"/>
      <c r="D543" s="534">
        <v>2024</v>
      </c>
      <c r="E543" s="535">
        <v>0</v>
      </c>
      <c r="F543" s="535">
        <v>0</v>
      </c>
      <c r="G543" s="535">
        <v>0</v>
      </c>
      <c r="H543" s="535">
        <v>0</v>
      </c>
      <c r="I543" s="539"/>
      <c r="J543" s="539"/>
      <c r="K543" s="539"/>
      <c r="L543" s="539"/>
      <c r="M543" s="539"/>
      <c r="N543" s="540"/>
      <c r="O543" s="492"/>
      <c r="P543" s="39"/>
      <c r="Q543" s="39"/>
      <c r="R543" s="39"/>
      <c r="S543" s="39"/>
      <c r="T543" s="39"/>
      <c r="U543" s="39"/>
    </row>
    <row r="544" spans="1:22" s="24" customFormat="1" ht="15.75" thickBot="1">
      <c r="A544" s="537"/>
      <c r="B544" s="538" t="s">
        <v>125</v>
      </c>
      <c r="C544" s="530"/>
      <c r="D544" s="564">
        <v>2025</v>
      </c>
      <c r="E544" s="565">
        <v>0</v>
      </c>
      <c r="F544" s="565">
        <v>0</v>
      </c>
      <c r="G544" s="565">
        <v>0</v>
      </c>
      <c r="H544" s="565">
        <v>0</v>
      </c>
      <c r="I544" s="566"/>
      <c r="J544" s="566"/>
      <c r="K544" s="566"/>
      <c r="L544" s="566"/>
      <c r="M544" s="566"/>
      <c r="N544" s="567"/>
      <c r="O544" s="496"/>
      <c r="P544" s="39"/>
      <c r="Q544" s="39"/>
      <c r="R544" s="39"/>
      <c r="S544" s="39"/>
      <c r="T544" s="39"/>
      <c r="U544" s="39"/>
      <c r="V544" s="31"/>
    </row>
    <row r="545" spans="1:15" ht="18" customHeight="1" thickBot="1">
      <c r="A545" s="513" t="s">
        <v>190</v>
      </c>
      <c r="B545" s="399" t="s">
        <v>338</v>
      </c>
      <c r="C545" s="488" t="s">
        <v>115</v>
      </c>
      <c r="D545" s="568" t="s">
        <v>168</v>
      </c>
      <c r="E545" s="490">
        <f>SUM(E546:E554)</f>
        <v>53520</v>
      </c>
      <c r="F545" s="490">
        <f>SUM(F546:F554)</f>
        <v>32974</v>
      </c>
      <c r="G545" s="490">
        <f>SUM(G546:G554)</f>
        <v>53520</v>
      </c>
      <c r="H545" s="490">
        <f>SUM(H546:H554)</f>
        <v>32974</v>
      </c>
      <c r="I545" s="569"/>
      <c r="J545" s="570"/>
      <c r="K545" s="571"/>
      <c r="L545" s="571"/>
      <c r="M545" s="570"/>
      <c r="N545" s="572"/>
      <c r="O545" s="488" t="s">
        <v>237</v>
      </c>
    </row>
    <row r="546" spans="1:15" ht="15.75" thickBot="1">
      <c r="A546" s="514"/>
      <c r="B546" s="400"/>
      <c r="C546" s="492"/>
      <c r="D546" s="493">
        <v>2017</v>
      </c>
      <c r="E546" s="494">
        <f aca="true" t="shared" si="10" ref="E546:H554">SUM(E559+E569)</f>
        <v>0</v>
      </c>
      <c r="F546" s="494">
        <f t="shared" si="10"/>
        <v>0</v>
      </c>
      <c r="G546" s="494">
        <f t="shared" si="10"/>
        <v>0</v>
      </c>
      <c r="H546" s="494">
        <f t="shared" si="10"/>
        <v>0</v>
      </c>
      <c r="I546" s="573"/>
      <c r="J546" s="574"/>
      <c r="K546" s="574"/>
      <c r="L546" s="574"/>
      <c r="M546" s="574"/>
      <c r="N546" s="575"/>
      <c r="O546" s="492"/>
    </row>
    <row r="547" spans="1:15" ht="15.75" thickBot="1">
      <c r="A547" s="514"/>
      <c r="B547" s="400"/>
      <c r="C547" s="492"/>
      <c r="D547" s="493">
        <v>2018</v>
      </c>
      <c r="E547" s="494">
        <f t="shared" si="10"/>
        <v>14243.2</v>
      </c>
      <c r="F547" s="494">
        <f t="shared" si="10"/>
        <v>14243.2</v>
      </c>
      <c r="G547" s="494">
        <f t="shared" si="10"/>
        <v>14243.2</v>
      </c>
      <c r="H547" s="494">
        <f t="shared" si="10"/>
        <v>14243.2</v>
      </c>
      <c r="I547" s="573"/>
      <c r="J547" s="574"/>
      <c r="K547" s="574"/>
      <c r="L547" s="574"/>
      <c r="M547" s="574"/>
      <c r="N547" s="575"/>
      <c r="O547" s="492"/>
    </row>
    <row r="548" spans="1:15" ht="15.75" thickBot="1">
      <c r="A548" s="514"/>
      <c r="B548" s="400"/>
      <c r="C548" s="492"/>
      <c r="D548" s="493">
        <v>2019</v>
      </c>
      <c r="E548" s="494">
        <f t="shared" si="10"/>
        <v>10982.5</v>
      </c>
      <c r="F548" s="494">
        <f t="shared" si="10"/>
        <v>10982.5</v>
      </c>
      <c r="G548" s="494">
        <f t="shared" si="10"/>
        <v>10982.5</v>
      </c>
      <c r="H548" s="494">
        <f t="shared" si="10"/>
        <v>10982.5</v>
      </c>
      <c r="I548" s="573"/>
      <c r="J548" s="574"/>
      <c r="K548" s="574"/>
      <c r="L548" s="574"/>
      <c r="M548" s="574"/>
      <c r="N548" s="575"/>
      <c r="O548" s="492"/>
    </row>
    <row r="549" spans="1:15" ht="15.75" thickBot="1">
      <c r="A549" s="514"/>
      <c r="B549" s="400"/>
      <c r="C549" s="492"/>
      <c r="D549" s="493">
        <v>2020</v>
      </c>
      <c r="E549" s="494">
        <f t="shared" si="10"/>
        <v>7748.3</v>
      </c>
      <c r="F549" s="494">
        <f t="shared" si="10"/>
        <v>7748.3</v>
      </c>
      <c r="G549" s="494">
        <f t="shared" si="10"/>
        <v>7748.3</v>
      </c>
      <c r="H549" s="494">
        <f t="shared" si="10"/>
        <v>7748.3</v>
      </c>
      <c r="I549" s="573"/>
      <c r="J549" s="574"/>
      <c r="K549" s="574"/>
      <c r="L549" s="574"/>
      <c r="M549" s="574"/>
      <c r="N549" s="575"/>
      <c r="O549" s="492"/>
    </row>
    <row r="550" spans="1:15" ht="15.75" thickBot="1">
      <c r="A550" s="514"/>
      <c r="B550" s="400"/>
      <c r="C550" s="492"/>
      <c r="D550" s="493">
        <v>2021</v>
      </c>
      <c r="E550" s="494">
        <f t="shared" si="10"/>
        <v>13546</v>
      </c>
      <c r="F550" s="494">
        <f t="shared" si="10"/>
        <v>0</v>
      </c>
      <c r="G550" s="494">
        <f t="shared" si="10"/>
        <v>13546</v>
      </c>
      <c r="H550" s="494">
        <f t="shared" si="10"/>
        <v>0</v>
      </c>
      <c r="I550" s="573"/>
      <c r="J550" s="574"/>
      <c r="K550" s="574"/>
      <c r="L550" s="574"/>
      <c r="M550" s="574"/>
      <c r="N550" s="575"/>
      <c r="O550" s="492"/>
    </row>
    <row r="551" spans="1:15" ht="15.75" thickBot="1">
      <c r="A551" s="514"/>
      <c r="B551" s="400"/>
      <c r="C551" s="492"/>
      <c r="D551" s="493">
        <v>2022</v>
      </c>
      <c r="E551" s="494">
        <f t="shared" si="10"/>
        <v>7000</v>
      </c>
      <c r="F551" s="494">
        <f t="shared" si="10"/>
        <v>0</v>
      </c>
      <c r="G551" s="494">
        <f t="shared" si="10"/>
        <v>7000</v>
      </c>
      <c r="H551" s="494">
        <f t="shared" si="10"/>
        <v>0</v>
      </c>
      <c r="I551" s="573"/>
      <c r="J551" s="574"/>
      <c r="K551" s="574"/>
      <c r="L551" s="574"/>
      <c r="M551" s="574"/>
      <c r="N551" s="575"/>
      <c r="O551" s="492"/>
    </row>
    <row r="552" spans="1:15" ht="15.75" thickBot="1">
      <c r="A552" s="514"/>
      <c r="B552" s="400"/>
      <c r="C552" s="492"/>
      <c r="D552" s="493">
        <v>2023</v>
      </c>
      <c r="E552" s="494">
        <f t="shared" si="10"/>
        <v>0</v>
      </c>
      <c r="F552" s="494">
        <f t="shared" si="10"/>
        <v>0</v>
      </c>
      <c r="G552" s="494">
        <f t="shared" si="10"/>
        <v>0</v>
      </c>
      <c r="H552" s="494">
        <f t="shared" si="10"/>
        <v>0</v>
      </c>
      <c r="I552" s="573"/>
      <c r="J552" s="574"/>
      <c r="K552" s="574"/>
      <c r="L552" s="574"/>
      <c r="M552" s="574"/>
      <c r="N552" s="575"/>
      <c r="O552" s="492"/>
    </row>
    <row r="553" spans="1:15" ht="15.75" thickBot="1">
      <c r="A553" s="514"/>
      <c r="B553" s="400"/>
      <c r="C553" s="492"/>
      <c r="D553" s="493">
        <v>2024</v>
      </c>
      <c r="E553" s="494">
        <f t="shared" si="10"/>
        <v>0</v>
      </c>
      <c r="F553" s="494">
        <f t="shared" si="10"/>
        <v>0</v>
      </c>
      <c r="G553" s="494">
        <f t="shared" si="10"/>
        <v>0</v>
      </c>
      <c r="H553" s="494">
        <f t="shared" si="10"/>
        <v>0</v>
      </c>
      <c r="I553" s="573"/>
      <c r="J553" s="574"/>
      <c r="K553" s="574"/>
      <c r="L553" s="574"/>
      <c r="M553" s="574"/>
      <c r="N553" s="575"/>
      <c r="O553" s="492"/>
    </row>
    <row r="554" spans="1:15" ht="393" customHeight="1" thickBot="1">
      <c r="A554" s="515"/>
      <c r="B554" s="401"/>
      <c r="C554" s="496"/>
      <c r="D554" s="497">
        <v>2025</v>
      </c>
      <c r="E554" s="511">
        <f t="shared" si="10"/>
        <v>0</v>
      </c>
      <c r="F554" s="511">
        <f t="shared" si="10"/>
        <v>0</v>
      </c>
      <c r="G554" s="511">
        <f t="shared" si="10"/>
        <v>0</v>
      </c>
      <c r="H554" s="511">
        <f t="shared" si="10"/>
        <v>0</v>
      </c>
      <c r="I554" s="573"/>
      <c r="J554" s="574"/>
      <c r="K554" s="574"/>
      <c r="L554" s="574"/>
      <c r="M554" s="574"/>
      <c r="N554" s="575"/>
      <c r="O554" s="496"/>
    </row>
    <row r="555" spans="1:15" ht="409.5" customHeight="1" thickBot="1">
      <c r="A555" s="576"/>
      <c r="B555" s="121" t="s">
        <v>373</v>
      </c>
      <c r="C555" s="577"/>
      <c r="D555" s="497"/>
      <c r="E555" s="578"/>
      <c r="F555" s="579"/>
      <c r="G555" s="579"/>
      <c r="H555" s="579"/>
      <c r="I555" s="573"/>
      <c r="J555" s="574"/>
      <c r="K555" s="574"/>
      <c r="L555" s="574"/>
      <c r="M555" s="574"/>
      <c r="N555" s="574"/>
      <c r="O555" s="580"/>
    </row>
    <row r="556" spans="1:15" ht="267.75" customHeight="1" thickBot="1">
      <c r="A556" s="576"/>
      <c r="B556" s="121" t="s">
        <v>33</v>
      </c>
      <c r="C556" s="577"/>
      <c r="D556" s="497"/>
      <c r="E556" s="578"/>
      <c r="F556" s="579"/>
      <c r="G556" s="579"/>
      <c r="H556" s="579"/>
      <c r="I556" s="573"/>
      <c r="J556" s="574"/>
      <c r="K556" s="574"/>
      <c r="L556" s="574"/>
      <c r="M556" s="574"/>
      <c r="N556" s="574"/>
      <c r="O556" s="581"/>
    </row>
    <row r="557" spans="1:15" ht="183.75" customHeight="1" thickBot="1">
      <c r="A557" s="576"/>
      <c r="B557" s="121" t="s">
        <v>34</v>
      </c>
      <c r="C557" s="577"/>
      <c r="D557" s="497"/>
      <c r="E557" s="578"/>
      <c r="F557" s="579"/>
      <c r="G557" s="579"/>
      <c r="H557" s="579"/>
      <c r="I557" s="573"/>
      <c r="J557" s="574"/>
      <c r="K557" s="574"/>
      <c r="L557" s="574"/>
      <c r="M557" s="574"/>
      <c r="N557" s="574"/>
      <c r="O557" s="581"/>
    </row>
    <row r="558" spans="1:15" ht="15.75" thickBot="1">
      <c r="A558" s="488"/>
      <c r="B558" s="582" t="s">
        <v>110</v>
      </c>
      <c r="C558" s="583" t="s">
        <v>113</v>
      </c>
      <c r="D558" s="584" t="s">
        <v>168</v>
      </c>
      <c r="E558" s="490">
        <f>SUM(E559:E567)</f>
        <v>17151.7</v>
      </c>
      <c r="F558" s="490">
        <f>SUM(F559:F567)</f>
        <v>11651.7</v>
      </c>
      <c r="G558" s="490">
        <f>SUM(G559:G567)</f>
        <v>17151.7</v>
      </c>
      <c r="H558" s="490">
        <f>SUM(H559:H567)</f>
        <v>11651.7</v>
      </c>
      <c r="I558" s="573"/>
      <c r="J558" s="574"/>
      <c r="K558" s="585"/>
      <c r="L558" s="585"/>
      <c r="M558" s="574"/>
      <c r="N558" s="574"/>
      <c r="O558" s="488"/>
    </row>
    <row r="559" spans="1:15" ht="13.5" customHeight="1" thickBot="1">
      <c r="A559" s="492"/>
      <c r="B559" s="586"/>
      <c r="C559" s="587"/>
      <c r="D559" s="588">
        <v>2017</v>
      </c>
      <c r="E559" s="589">
        <v>0</v>
      </c>
      <c r="F559" s="589">
        <v>0</v>
      </c>
      <c r="G559" s="589">
        <v>0</v>
      </c>
      <c r="H559" s="589">
        <v>0</v>
      </c>
      <c r="I559" s="573"/>
      <c r="J559" s="574"/>
      <c r="K559" s="574"/>
      <c r="L559" s="574"/>
      <c r="M559" s="574"/>
      <c r="N559" s="574"/>
      <c r="O559" s="492"/>
    </row>
    <row r="560" spans="1:15" ht="13.5" customHeight="1" thickBot="1">
      <c r="A560" s="492"/>
      <c r="B560" s="586"/>
      <c r="C560" s="587"/>
      <c r="D560" s="588">
        <v>2018</v>
      </c>
      <c r="E560" s="589">
        <v>4904.8</v>
      </c>
      <c r="F560" s="589">
        <v>4904.8</v>
      </c>
      <c r="G560" s="589">
        <v>4904.8</v>
      </c>
      <c r="H560" s="589">
        <v>4904.8</v>
      </c>
      <c r="I560" s="573"/>
      <c r="J560" s="574"/>
      <c r="K560" s="574"/>
      <c r="L560" s="574"/>
      <c r="M560" s="574"/>
      <c r="N560" s="574"/>
      <c r="O560" s="492"/>
    </row>
    <row r="561" spans="1:15" ht="13.5" customHeight="1" thickBot="1">
      <c r="A561" s="492"/>
      <c r="B561" s="586"/>
      <c r="C561" s="587"/>
      <c r="D561" s="588">
        <v>2019</v>
      </c>
      <c r="E561" s="589">
        <v>3496.9</v>
      </c>
      <c r="F561" s="589">
        <v>3496.9</v>
      </c>
      <c r="G561" s="589">
        <v>3496.9</v>
      </c>
      <c r="H561" s="589">
        <v>3496.9</v>
      </c>
      <c r="I561" s="573"/>
      <c r="J561" s="574"/>
      <c r="K561" s="574"/>
      <c r="L561" s="574"/>
      <c r="M561" s="574"/>
      <c r="N561" s="574"/>
      <c r="O561" s="492"/>
    </row>
    <row r="562" spans="1:15" ht="13.5" customHeight="1" thickBot="1">
      <c r="A562" s="492"/>
      <c r="B562" s="586"/>
      <c r="C562" s="587"/>
      <c r="D562" s="588">
        <v>2020</v>
      </c>
      <c r="E562" s="589">
        <v>3250</v>
      </c>
      <c r="F562" s="589">
        <v>3250</v>
      </c>
      <c r="G562" s="589">
        <v>3250</v>
      </c>
      <c r="H562" s="589">
        <v>3250</v>
      </c>
      <c r="I562" s="573"/>
      <c r="J562" s="574"/>
      <c r="K562" s="574"/>
      <c r="L562" s="574"/>
      <c r="M562" s="574"/>
      <c r="N562" s="574"/>
      <c r="O562" s="492"/>
    </row>
    <row r="563" spans="1:15" ht="13.5" customHeight="1" thickBot="1">
      <c r="A563" s="492"/>
      <c r="B563" s="586"/>
      <c r="C563" s="587"/>
      <c r="D563" s="588">
        <v>2021</v>
      </c>
      <c r="E563" s="589">
        <v>2500</v>
      </c>
      <c r="F563" s="589">
        <v>0</v>
      </c>
      <c r="G563" s="589">
        <v>2500</v>
      </c>
      <c r="H563" s="589">
        <v>0</v>
      </c>
      <c r="I563" s="573"/>
      <c r="J563" s="574"/>
      <c r="K563" s="574"/>
      <c r="L563" s="574"/>
      <c r="M563" s="574"/>
      <c r="N563" s="574"/>
      <c r="O563" s="492"/>
    </row>
    <row r="564" spans="1:15" ht="13.5" customHeight="1" thickBot="1">
      <c r="A564" s="492"/>
      <c r="B564" s="586"/>
      <c r="C564" s="587"/>
      <c r="D564" s="588">
        <v>2022</v>
      </c>
      <c r="E564" s="589">
        <v>3000</v>
      </c>
      <c r="F564" s="589">
        <v>0</v>
      </c>
      <c r="G564" s="589">
        <v>3000</v>
      </c>
      <c r="H564" s="589">
        <v>0</v>
      </c>
      <c r="I564" s="573"/>
      <c r="J564" s="574"/>
      <c r="K564" s="574"/>
      <c r="L564" s="574"/>
      <c r="M564" s="574"/>
      <c r="N564" s="574"/>
      <c r="O564" s="492"/>
    </row>
    <row r="565" spans="1:15" ht="13.5" customHeight="1" thickBot="1">
      <c r="A565" s="492"/>
      <c r="B565" s="586"/>
      <c r="C565" s="587"/>
      <c r="D565" s="588">
        <v>2023</v>
      </c>
      <c r="E565" s="589">
        <v>0</v>
      </c>
      <c r="F565" s="589">
        <v>0</v>
      </c>
      <c r="G565" s="590">
        <v>0</v>
      </c>
      <c r="H565" s="589">
        <v>0</v>
      </c>
      <c r="I565" s="573"/>
      <c r="J565" s="574"/>
      <c r="K565" s="574"/>
      <c r="L565" s="574"/>
      <c r="M565" s="574"/>
      <c r="N565" s="574"/>
      <c r="O565" s="492"/>
    </row>
    <row r="566" spans="1:15" ht="13.5" customHeight="1" thickBot="1">
      <c r="A566" s="492"/>
      <c r="B566" s="586"/>
      <c r="C566" s="587"/>
      <c r="D566" s="588">
        <v>2024</v>
      </c>
      <c r="E566" s="589">
        <v>0</v>
      </c>
      <c r="F566" s="589">
        <v>0</v>
      </c>
      <c r="G566" s="590">
        <v>0</v>
      </c>
      <c r="H566" s="589">
        <v>0</v>
      </c>
      <c r="I566" s="573"/>
      <c r="J566" s="574"/>
      <c r="K566" s="574"/>
      <c r="L566" s="574"/>
      <c r="M566" s="574"/>
      <c r="N566" s="574"/>
      <c r="O566" s="492"/>
    </row>
    <row r="567" spans="1:15" ht="13.5" customHeight="1" thickBot="1">
      <c r="A567" s="496"/>
      <c r="B567" s="591"/>
      <c r="C567" s="592"/>
      <c r="D567" s="588">
        <v>2025</v>
      </c>
      <c r="E567" s="589">
        <v>0</v>
      </c>
      <c r="F567" s="589">
        <v>0</v>
      </c>
      <c r="G567" s="590">
        <v>0</v>
      </c>
      <c r="H567" s="589">
        <v>0</v>
      </c>
      <c r="I567" s="573"/>
      <c r="J567" s="574"/>
      <c r="K567" s="574"/>
      <c r="L567" s="574"/>
      <c r="M567" s="574"/>
      <c r="N567" s="574"/>
      <c r="O567" s="496"/>
    </row>
    <row r="568" spans="1:15" ht="13.5" customHeight="1" thickBot="1">
      <c r="A568" s="488"/>
      <c r="B568" s="582" t="s">
        <v>111</v>
      </c>
      <c r="C568" s="583" t="s">
        <v>114</v>
      </c>
      <c r="D568" s="584" t="s">
        <v>168</v>
      </c>
      <c r="E568" s="490">
        <f>SUM(E569:E577)</f>
        <v>36368.3</v>
      </c>
      <c r="F568" s="490">
        <f>SUM(F569:F577)</f>
        <v>21322.3</v>
      </c>
      <c r="G568" s="490">
        <f>SUM(G569:G577)</f>
        <v>36368.3</v>
      </c>
      <c r="H568" s="490">
        <f>SUM(H569:H577)</f>
        <v>21322.3</v>
      </c>
      <c r="I568" s="573"/>
      <c r="J568" s="574"/>
      <c r="K568" s="585"/>
      <c r="L568" s="585"/>
      <c r="M568" s="574"/>
      <c r="N568" s="574"/>
      <c r="O568" s="488"/>
    </row>
    <row r="569" spans="1:15" ht="13.5" customHeight="1" thickBot="1">
      <c r="A569" s="492"/>
      <c r="B569" s="586"/>
      <c r="C569" s="587"/>
      <c r="D569" s="588">
        <v>2017</v>
      </c>
      <c r="E569" s="589">
        <v>0</v>
      </c>
      <c r="F569" s="589">
        <v>0</v>
      </c>
      <c r="G569" s="589">
        <v>0</v>
      </c>
      <c r="H569" s="589">
        <v>0</v>
      </c>
      <c r="I569" s="573"/>
      <c r="J569" s="574"/>
      <c r="K569" s="574"/>
      <c r="L569" s="574"/>
      <c r="M569" s="574"/>
      <c r="N569" s="574"/>
      <c r="O569" s="492"/>
    </row>
    <row r="570" spans="1:15" ht="13.5" customHeight="1" thickBot="1">
      <c r="A570" s="492"/>
      <c r="B570" s="586"/>
      <c r="C570" s="587"/>
      <c r="D570" s="588">
        <v>2018</v>
      </c>
      <c r="E570" s="589">
        <v>9338.4</v>
      </c>
      <c r="F570" s="589">
        <v>9338.4</v>
      </c>
      <c r="G570" s="589">
        <v>9338.4</v>
      </c>
      <c r="H570" s="589">
        <v>9338.4</v>
      </c>
      <c r="I570" s="573"/>
      <c r="J570" s="574"/>
      <c r="K570" s="574"/>
      <c r="L570" s="574"/>
      <c r="M570" s="574"/>
      <c r="N570" s="574"/>
      <c r="O570" s="492"/>
    </row>
    <row r="571" spans="1:15" ht="13.5" customHeight="1" thickBot="1">
      <c r="A571" s="492"/>
      <c r="B571" s="586"/>
      <c r="C571" s="587"/>
      <c r="D571" s="588">
        <v>2019</v>
      </c>
      <c r="E571" s="589">
        <v>7485.6</v>
      </c>
      <c r="F571" s="589">
        <v>7485.6</v>
      </c>
      <c r="G571" s="589">
        <v>7485.6</v>
      </c>
      <c r="H571" s="589">
        <v>7485.6</v>
      </c>
      <c r="I571" s="573"/>
      <c r="J571" s="574"/>
      <c r="K571" s="574"/>
      <c r="L571" s="574"/>
      <c r="M571" s="574"/>
      <c r="N571" s="574"/>
      <c r="O571" s="492"/>
    </row>
    <row r="572" spans="1:15" ht="13.5" customHeight="1" thickBot="1">
      <c r="A572" s="492"/>
      <c r="B572" s="586"/>
      <c r="C572" s="587"/>
      <c r="D572" s="588">
        <v>2020</v>
      </c>
      <c r="E572" s="589">
        <v>4498.3</v>
      </c>
      <c r="F572" s="589">
        <v>4498.3</v>
      </c>
      <c r="G572" s="589">
        <v>4498.3</v>
      </c>
      <c r="H572" s="589">
        <v>4498.3</v>
      </c>
      <c r="I572" s="573"/>
      <c r="J572" s="574"/>
      <c r="K572" s="574"/>
      <c r="L572" s="574"/>
      <c r="M572" s="574"/>
      <c r="N572" s="574"/>
      <c r="O572" s="492"/>
    </row>
    <row r="573" spans="1:15" ht="13.5" customHeight="1" thickBot="1">
      <c r="A573" s="492"/>
      <c r="B573" s="586"/>
      <c r="C573" s="587"/>
      <c r="D573" s="588">
        <v>2021</v>
      </c>
      <c r="E573" s="589">
        <v>11046</v>
      </c>
      <c r="F573" s="589">
        <v>0</v>
      </c>
      <c r="G573" s="589">
        <v>11046</v>
      </c>
      <c r="H573" s="589">
        <v>0</v>
      </c>
      <c r="I573" s="573"/>
      <c r="J573" s="574"/>
      <c r="K573" s="574"/>
      <c r="L573" s="574"/>
      <c r="M573" s="574"/>
      <c r="N573" s="574"/>
      <c r="O573" s="492"/>
    </row>
    <row r="574" spans="1:15" ht="13.5" customHeight="1" thickBot="1">
      <c r="A574" s="492"/>
      <c r="B574" s="586"/>
      <c r="C574" s="587"/>
      <c r="D574" s="588">
        <v>2022</v>
      </c>
      <c r="E574" s="589">
        <v>4000</v>
      </c>
      <c r="F574" s="589">
        <v>0</v>
      </c>
      <c r="G574" s="589">
        <v>4000</v>
      </c>
      <c r="H574" s="589">
        <v>0</v>
      </c>
      <c r="I574" s="573"/>
      <c r="J574" s="574"/>
      <c r="K574" s="574"/>
      <c r="L574" s="574"/>
      <c r="M574" s="574"/>
      <c r="N574" s="574"/>
      <c r="O574" s="492"/>
    </row>
    <row r="575" spans="1:15" ht="13.5" customHeight="1" thickBot="1">
      <c r="A575" s="492"/>
      <c r="B575" s="586"/>
      <c r="C575" s="587"/>
      <c r="D575" s="588">
        <v>2023</v>
      </c>
      <c r="E575" s="589">
        <v>0</v>
      </c>
      <c r="F575" s="589">
        <v>0</v>
      </c>
      <c r="G575" s="589">
        <v>0</v>
      </c>
      <c r="H575" s="589">
        <v>0</v>
      </c>
      <c r="I575" s="573"/>
      <c r="J575" s="574"/>
      <c r="K575" s="574"/>
      <c r="L575" s="574"/>
      <c r="M575" s="574"/>
      <c r="N575" s="574"/>
      <c r="O575" s="492"/>
    </row>
    <row r="576" spans="1:15" ht="13.5" customHeight="1" thickBot="1">
      <c r="A576" s="492"/>
      <c r="B576" s="586"/>
      <c r="C576" s="587"/>
      <c r="D576" s="588">
        <v>2024</v>
      </c>
      <c r="E576" s="589">
        <v>0</v>
      </c>
      <c r="F576" s="589">
        <v>0</v>
      </c>
      <c r="G576" s="589">
        <v>0</v>
      </c>
      <c r="H576" s="589">
        <v>0</v>
      </c>
      <c r="I576" s="573"/>
      <c r="J576" s="574"/>
      <c r="K576" s="574"/>
      <c r="L576" s="574"/>
      <c r="M576" s="574"/>
      <c r="N576" s="574"/>
      <c r="O576" s="492"/>
    </row>
    <row r="577" spans="1:15" ht="13.5" customHeight="1" thickBot="1">
      <c r="A577" s="496"/>
      <c r="B577" s="591"/>
      <c r="C577" s="592"/>
      <c r="D577" s="588">
        <v>2025</v>
      </c>
      <c r="E577" s="589">
        <v>0</v>
      </c>
      <c r="F577" s="589">
        <v>0</v>
      </c>
      <c r="G577" s="589">
        <v>0</v>
      </c>
      <c r="H577" s="589">
        <v>0</v>
      </c>
      <c r="I577" s="573"/>
      <c r="J577" s="574"/>
      <c r="K577" s="574"/>
      <c r="L577" s="574"/>
      <c r="M577" s="574"/>
      <c r="N577" s="574"/>
      <c r="O577" s="496"/>
    </row>
    <row r="578" spans="1:15" ht="18" customHeight="1" thickBot="1">
      <c r="A578" s="513" t="s">
        <v>191</v>
      </c>
      <c r="B578" s="433" t="s">
        <v>224</v>
      </c>
      <c r="C578" s="488" t="s">
        <v>115</v>
      </c>
      <c r="D578" s="489" t="s">
        <v>168</v>
      </c>
      <c r="E578" s="490">
        <f>SUM(E579:E587)</f>
        <v>41624.8</v>
      </c>
      <c r="F578" s="490">
        <f>SUM(F579:F587)</f>
        <v>21624.8</v>
      </c>
      <c r="G578" s="490">
        <f>SUM(G579:G587)</f>
        <v>41624.8</v>
      </c>
      <c r="H578" s="490">
        <f>SUM(H579:H587)</f>
        <v>21624.8</v>
      </c>
      <c r="I578" s="573"/>
      <c r="J578" s="574"/>
      <c r="K578" s="585"/>
      <c r="L578" s="585"/>
      <c r="M578" s="574"/>
      <c r="N578" s="574"/>
      <c r="O578" s="488" t="s">
        <v>237</v>
      </c>
    </row>
    <row r="579" spans="1:15" ht="15.75" thickBot="1">
      <c r="A579" s="514"/>
      <c r="B579" s="433"/>
      <c r="C579" s="492"/>
      <c r="D579" s="493">
        <v>2017</v>
      </c>
      <c r="E579" s="494">
        <f aca="true" t="shared" si="11" ref="E579:H587">SUM(E593+E603)</f>
        <v>0</v>
      </c>
      <c r="F579" s="494">
        <f t="shared" si="11"/>
        <v>0</v>
      </c>
      <c r="G579" s="494">
        <f t="shared" si="11"/>
        <v>0</v>
      </c>
      <c r="H579" s="494">
        <f t="shared" si="11"/>
        <v>0</v>
      </c>
      <c r="I579" s="573"/>
      <c r="J579" s="574"/>
      <c r="K579" s="574"/>
      <c r="L579" s="574"/>
      <c r="M579" s="574"/>
      <c r="N579" s="574"/>
      <c r="O579" s="492"/>
    </row>
    <row r="580" spans="1:15" ht="15.75" thickBot="1">
      <c r="A580" s="514"/>
      <c r="B580" s="433"/>
      <c r="C580" s="492"/>
      <c r="D580" s="493">
        <v>2018</v>
      </c>
      <c r="E580" s="494">
        <f t="shared" si="11"/>
        <v>5181.7</v>
      </c>
      <c r="F580" s="494">
        <f t="shared" si="11"/>
        <v>5181.7</v>
      </c>
      <c r="G580" s="494">
        <f t="shared" si="11"/>
        <v>5181.7</v>
      </c>
      <c r="H580" s="494">
        <f t="shared" si="11"/>
        <v>5181.7</v>
      </c>
      <c r="I580" s="573"/>
      <c r="J580" s="574"/>
      <c r="K580" s="574"/>
      <c r="L580" s="574"/>
      <c r="M580" s="574"/>
      <c r="N580" s="574"/>
      <c r="O580" s="492"/>
    </row>
    <row r="581" spans="1:15" ht="15.75" thickBot="1">
      <c r="A581" s="514"/>
      <c r="B581" s="433"/>
      <c r="C581" s="492"/>
      <c r="D581" s="493">
        <v>2019</v>
      </c>
      <c r="E581" s="494">
        <f t="shared" si="11"/>
        <v>7577.6</v>
      </c>
      <c r="F581" s="494">
        <f t="shared" si="11"/>
        <v>7577.6</v>
      </c>
      <c r="G581" s="494">
        <f t="shared" si="11"/>
        <v>7577.6</v>
      </c>
      <c r="H581" s="494">
        <f t="shared" si="11"/>
        <v>7577.6</v>
      </c>
      <c r="I581" s="573"/>
      <c r="J581" s="574"/>
      <c r="K581" s="574"/>
      <c r="L581" s="574"/>
      <c r="M581" s="574"/>
      <c r="N581" s="574"/>
      <c r="O581" s="492"/>
    </row>
    <row r="582" spans="1:15" ht="15.75" thickBot="1">
      <c r="A582" s="514"/>
      <c r="B582" s="433"/>
      <c r="C582" s="492"/>
      <c r="D582" s="493">
        <v>2020</v>
      </c>
      <c r="E582" s="494">
        <f t="shared" si="11"/>
        <v>8865.5</v>
      </c>
      <c r="F582" s="494">
        <f t="shared" si="11"/>
        <v>8865.5</v>
      </c>
      <c r="G582" s="494">
        <f t="shared" si="11"/>
        <v>8865.5</v>
      </c>
      <c r="H582" s="494">
        <f t="shared" si="11"/>
        <v>8865.5</v>
      </c>
      <c r="I582" s="573"/>
      <c r="J582" s="574"/>
      <c r="K582" s="574"/>
      <c r="L582" s="574"/>
      <c r="M582" s="574"/>
      <c r="N582" s="574"/>
      <c r="O582" s="492"/>
    </row>
    <row r="583" spans="1:15" ht="15.75" thickBot="1">
      <c r="A583" s="514"/>
      <c r="B583" s="433"/>
      <c r="C583" s="492"/>
      <c r="D583" s="493">
        <v>2021</v>
      </c>
      <c r="E583" s="494">
        <f t="shared" si="11"/>
        <v>6500</v>
      </c>
      <c r="F583" s="494">
        <f t="shared" si="11"/>
        <v>0</v>
      </c>
      <c r="G583" s="494">
        <f t="shared" si="11"/>
        <v>6500</v>
      </c>
      <c r="H583" s="494">
        <f t="shared" si="11"/>
        <v>0</v>
      </c>
      <c r="I583" s="573"/>
      <c r="J583" s="574"/>
      <c r="K583" s="574"/>
      <c r="L583" s="574"/>
      <c r="M583" s="574"/>
      <c r="N583" s="574"/>
      <c r="O583" s="492"/>
    </row>
    <row r="584" spans="1:15" ht="15.75" thickBot="1">
      <c r="A584" s="514"/>
      <c r="B584" s="433"/>
      <c r="C584" s="492"/>
      <c r="D584" s="493">
        <v>2022</v>
      </c>
      <c r="E584" s="494">
        <f t="shared" si="11"/>
        <v>6000</v>
      </c>
      <c r="F584" s="494">
        <f t="shared" si="11"/>
        <v>0</v>
      </c>
      <c r="G584" s="494">
        <f t="shared" si="11"/>
        <v>6000</v>
      </c>
      <c r="H584" s="494">
        <f t="shared" si="11"/>
        <v>0</v>
      </c>
      <c r="I584" s="573"/>
      <c r="J584" s="574"/>
      <c r="K584" s="574"/>
      <c r="L584" s="574"/>
      <c r="M584" s="574"/>
      <c r="N584" s="574"/>
      <c r="O584" s="492"/>
    </row>
    <row r="585" spans="1:15" ht="15.75" thickBot="1">
      <c r="A585" s="514"/>
      <c r="B585" s="433"/>
      <c r="C585" s="492"/>
      <c r="D585" s="493">
        <v>2023</v>
      </c>
      <c r="E585" s="494">
        <f t="shared" si="11"/>
        <v>2500</v>
      </c>
      <c r="F585" s="494">
        <f t="shared" si="11"/>
        <v>0</v>
      </c>
      <c r="G585" s="494">
        <f t="shared" si="11"/>
        <v>2500</v>
      </c>
      <c r="H585" s="494">
        <f t="shared" si="11"/>
        <v>0</v>
      </c>
      <c r="I585" s="573"/>
      <c r="J585" s="574"/>
      <c r="K585" s="574"/>
      <c r="L585" s="574"/>
      <c r="M585" s="574"/>
      <c r="N585" s="574"/>
      <c r="O585" s="492"/>
    </row>
    <row r="586" spans="1:15" ht="15.75" thickBot="1">
      <c r="A586" s="514"/>
      <c r="B586" s="433"/>
      <c r="C586" s="492"/>
      <c r="D586" s="493">
        <v>2024</v>
      </c>
      <c r="E586" s="494">
        <f t="shared" si="11"/>
        <v>2500</v>
      </c>
      <c r="F586" s="494">
        <f t="shared" si="11"/>
        <v>0</v>
      </c>
      <c r="G586" s="494">
        <f t="shared" si="11"/>
        <v>2500</v>
      </c>
      <c r="H586" s="494">
        <f t="shared" si="11"/>
        <v>0</v>
      </c>
      <c r="I586" s="573"/>
      <c r="J586" s="574"/>
      <c r="K586" s="574"/>
      <c r="L586" s="574"/>
      <c r="M586" s="574"/>
      <c r="N586" s="574"/>
      <c r="O586" s="492"/>
    </row>
    <row r="587" spans="1:15" ht="19.5" customHeight="1" thickBot="1">
      <c r="A587" s="593"/>
      <c r="B587" s="433"/>
      <c r="C587" s="496"/>
      <c r="D587" s="497">
        <v>2025</v>
      </c>
      <c r="E587" s="511">
        <f t="shared" si="11"/>
        <v>2500</v>
      </c>
      <c r="F587" s="511">
        <f t="shared" si="11"/>
        <v>0</v>
      </c>
      <c r="G587" s="511">
        <f t="shared" si="11"/>
        <v>2500</v>
      </c>
      <c r="H587" s="511">
        <f t="shared" si="11"/>
        <v>0</v>
      </c>
      <c r="I587" s="573"/>
      <c r="J587" s="574"/>
      <c r="K587" s="574"/>
      <c r="L587" s="574"/>
      <c r="M587" s="574"/>
      <c r="N587" s="574"/>
      <c r="O587" s="496"/>
    </row>
    <row r="588" spans="1:15" ht="180" customHeight="1" thickBot="1">
      <c r="A588" s="594"/>
      <c r="B588" s="122" t="s">
        <v>339</v>
      </c>
      <c r="C588" s="595"/>
      <c r="D588" s="497"/>
      <c r="E588" s="596"/>
      <c r="F588" s="597"/>
      <c r="G588" s="597"/>
      <c r="H588" s="597"/>
      <c r="I588" s="573"/>
      <c r="J588" s="574"/>
      <c r="K588" s="574"/>
      <c r="L588" s="574"/>
      <c r="M588" s="574"/>
      <c r="N588" s="574"/>
      <c r="O588" s="577"/>
    </row>
    <row r="589" spans="1:15" ht="192.75" customHeight="1" thickBot="1">
      <c r="A589" s="576"/>
      <c r="B589" s="170" t="s">
        <v>374</v>
      </c>
      <c r="C589" s="577"/>
      <c r="D589" s="497"/>
      <c r="E589" s="578"/>
      <c r="F589" s="579"/>
      <c r="G589" s="579"/>
      <c r="H589" s="579"/>
      <c r="I589" s="573"/>
      <c r="J589" s="574"/>
      <c r="K589" s="574"/>
      <c r="L589" s="574"/>
      <c r="M589" s="574"/>
      <c r="N589" s="574"/>
      <c r="O589" s="595"/>
    </row>
    <row r="590" spans="1:15" ht="342" customHeight="1" thickBot="1">
      <c r="A590" s="576"/>
      <c r="B590" s="121" t="s">
        <v>35</v>
      </c>
      <c r="C590" s="580"/>
      <c r="D590" s="497"/>
      <c r="E590" s="578"/>
      <c r="F590" s="579"/>
      <c r="G590" s="579"/>
      <c r="H590" s="579"/>
      <c r="I590" s="573"/>
      <c r="J590" s="574"/>
      <c r="K590" s="574"/>
      <c r="L590" s="574"/>
      <c r="M590" s="574"/>
      <c r="N590" s="574"/>
      <c r="O590" s="580"/>
    </row>
    <row r="591" spans="1:15" ht="231" customHeight="1" thickBot="1">
      <c r="A591" s="576"/>
      <c r="B591" s="121" t="s">
        <v>36</v>
      </c>
      <c r="C591" s="580"/>
      <c r="D591" s="497"/>
      <c r="E591" s="578"/>
      <c r="F591" s="579"/>
      <c r="G591" s="579"/>
      <c r="H591" s="579"/>
      <c r="I591" s="573"/>
      <c r="J591" s="574"/>
      <c r="K591" s="574"/>
      <c r="L591" s="574"/>
      <c r="M591" s="574"/>
      <c r="N591" s="574"/>
      <c r="O591" s="581"/>
    </row>
    <row r="592" spans="1:15" ht="13.5" customHeight="1" thickBot="1">
      <c r="A592" s="381"/>
      <c r="B592" s="391" t="s">
        <v>110</v>
      </c>
      <c r="C592" s="385" t="s">
        <v>113</v>
      </c>
      <c r="D592" s="146" t="s">
        <v>168</v>
      </c>
      <c r="E592" s="147">
        <f>SUM(E593:E601)</f>
        <v>6210</v>
      </c>
      <c r="F592" s="147">
        <f>SUM(F593:F601)</f>
        <v>3210</v>
      </c>
      <c r="G592" s="147">
        <f>SUM(G593:G601)</f>
        <v>6210</v>
      </c>
      <c r="H592" s="147">
        <f>SUM(H593:H601)</f>
        <v>3210</v>
      </c>
      <c r="I592" s="141"/>
      <c r="J592" s="142"/>
      <c r="K592" s="148"/>
      <c r="L592" s="148"/>
      <c r="M592" s="142"/>
      <c r="N592" s="142"/>
      <c r="O592" s="381"/>
    </row>
    <row r="593" spans="1:15" ht="13.5" customHeight="1" thickBot="1">
      <c r="A593" s="382"/>
      <c r="B593" s="392"/>
      <c r="C593" s="386"/>
      <c r="D593" s="149">
        <v>2017</v>
      </c>
      <c r="E593" s="150">
        <v>0</v>
      </c>
      <c r="F593" s="151">
        <v>0</v>
      </c>
      <c r="G593" s="150">
        <v>0</v>
      </c>
      <c r="H593" s="151">
        <v>0</v>
      </c>
      <c r="I593" s="141"/>
      <c r="J593" s="142"/>
      <c r="K593" s="142"/>
      <c r="L593" s="142"/>
      <c r="M593" s="142"/>
      <c r="N593" s="142"/>
      <c r="O593" s="382"/>
    </row>
    <row r="594" spans="1:15" ht="13.5" customHeight="1" thickBot="1">
      <c r="A594" s="382"/>
      <c r="B594" s="392"/>
      <c r="C594" s="386"/>
      <c r="D594" s="149">
        <v>2018</v>
      </c>
      <c r="E594" s="150">
        <v>460</v>
      </c>
      <c r="F594" s="150">
        <v>460</v>
      </c>
      <c r="G594" s="150">
        <v>460</v>
      </c>
      <c r="H594" s="150">
        <v>460</v>
      </c>
      <c r="I594" s="141"/>
      <c r="J594" s="142"/>
      <c r="K594" s="142"/>
      <c r="L594" s="142"/>
      <c r="M594" s="142"/>
      <c r="N594" s="142"/>
      <c r="O594" s="382"/>
    </row>
    <row r="595" spans="1:15" ht="13.5" customHeight="1" thickBot="1">
      <c r="A595" s="382"/>
      <c r="B595" s="392"/>
      <c r="C595" s="386"/>
      <c r="D595" s="149">
        <v>2019</v>
      </c>
      <c r="E595" s="150">
        <v>1500</v>
      </c>
      <c r="F595" s="150">
        <v>1500</v>
      </c>
      <c r="G595" s="150">
        <v>1500</v>
      </c>
      <c r="H595" s="150">
        <v>1500</v>
      </c>
      <c r="I595" s="141"/>
      <c r="J595" s="142"/>
      <c r="K595" s="142"/>
      <c r="L595" s="142"/>
      <c r="M595" s="142"/>
      <c r="N595" s="142"/>
      <c r="O595" s="382"/>
    </row>
    <row r="596" spans="1:15" ht="13.5" customHeight="1" thickBot="1">
      <c r="A596" s="382"/>
      <c r="B596" s="392"/>
      <c r="C596" s="386"/>
      <c r="D596" s="149">
        <v>2020</v>
      </c>
      <c r="E596" s="150">
        <v>1250</v>
      </c>
      <c r="F596" s="150">
        <v>1250</v>
      </c>
      <c r="G596" s="150">
        <v>1250</v>
      </c>
      <c r="H596" s="150">
        <v>1250</v>
      </c>
      <c r="I596" s="141"/>
      <c r="J596" s="142"/>
      <c r="K596" s="142"/>
      <c r="L596" s="142"/>
      <c r="M596" s="142"/>
      <c r="N596" s="142"/>
      <c r="O596" s="382"/>
    </row>
    <row r="597" spans="1:15" ht="13.5" customHeight="1" thickBot="1">
      <c r="A597" s="382"/>
      <c r="B597" s="392"/>
      <c r="C597" s="386"/>
      <c r="D597" s="149">
        <v>2021</v>
      </c>
      <c r="E597" s="152">
        <v>2000</v>
      </c>
      <c r="F597" s="151">
        <v>0</v>
      </c>
      <c r="G597" s="152">
        <v>2000</v>
      </c>
      <c r="H597" s="151">
        <v>0</v>
      </c>
      <c r="I597" s="141"/>
      <c r="J597" s="142"/>
      <c r="K597" s="142"/>
      <c r="L597" s="142"/>
      <c r="M597" s="142"/>
      <c r="N597" s="142"/>
      <c r="O597" s="382"/>
    </row>
    <row r="598" spans="1:15" ht="13.5" customHeight="1" thickBot="1">
      <c r="A598" s="382"/>
      <c r="B598" s="392"/>
      <c r="C598" s="386"/>
      <c r="D598" s="149">
        <v>2022</v>
      </c>
      <c r="E598" s="152">
        <v>1000</v>
      </c>
      <c r="F598" s="151">
        <v>0</v>
      </c>
      <c r="G598" s="152">
        <v>1000</v>
      </c>
      <c r="H598" s="151">
        <v>0</v>
      </c>
      <c r="I598" s="141"/>
      <c r="J598" s="142"/>
      <c r="K598" s="142"/>
      <c r="L598" s="142"/>
      <c r="M598" s="142"/>
      <c r="N598" s="142"/>
      <c r="O598" s="382"/>
    </row>
    <row r="599" spans="1:15" ht="13.5" customHeight="1" thickBot="1">
      <c r="A599" s="382"/>
      <c r="B599" s="392"/>
      <c r="C599" s="386"/>
      <c r="D599" s="149">
        <v>2023</v>
      </c>
      <c r="E599" s="152">
        <v>0</v>
      </c>
      <c r="F599" s="151">
        <v>0</v>
      </c>
      <c r="G599" s="152">
        <v>0</v>
      </c>
      <c r="H599" s="151">
        <v>0</v>
      </c>
      <c r="I599" s="141"/>
      <c r="J599" s="142"/>
      <c r="K599" s="142"/>
      <c r="L599" s="142"/>
      <c r="M599" s="142"/>
      <c r="N599" s="142"/>
      <c r="O599" s="382"/>
    </row>
    <row r="600" spans="1:15" ht="13.5" customHeight="1" thickBot="1">
      <c r="A600" s="382"/>
      <c r="B600" s="392"/>
      <c r="C600" s="386"/>
      <c r="D600" s="149">
        <v>2024</v>
      </c>
      <c r="E600" s="152">
        <v>0</v>
      </c>
      <c r="F600" s="151">
        <v>0</v>
      </c>
      <c r="G600" s="152">
        <v>0</v>
      </c>
      <c r="H600" s="151">
        <v>0</v>
      </c>
      <c r="I600" s="141"/>
      <c r="J600" s="142"/>
      <c r="K600" s="142"/>
      <c r="L600" s="142"/>
      <c r="M600" s="142"/>
      <c r="N600" s="142"/>
      <c r="O600" s="382"/>
    </row>
    <row r="601" spans="1:15" ht="13.5" customHeight="1" thickBot="1">
      <c r="A601" s="383"/>
      <c r="B601" s="393"/>
      <c r="C601" s="387"/>
      <c r="D601" s="149">
        <v>2025</v>
      </c>
      <c r="E601" s="152">
        <v>0</v>
      </c>
      <c r="F601" s="151">
        <v>0</v>
      </c>
      <c r="G601" s="152">
        <v>0</v>
      </c>
      <c r="H601" s="151">
        <v>0</v>
      </c>
      <c r="I601" s="141"/>
      <c r="J601" s="142"/>
      <c r="K601" s="142"/>
      <c r="L601" s="142"/>
      <c r="M601" s="142"/>
      <c r="N601" s="142"/>
      <c r="O601" s="383"/>
    </row>
    <row r="602" spans="1:15" ht="13.5" customHeight="1" thickBot="1">
      <c r="A602" s="381"/>
      <c r="B602" s="391" t="s">
        <v>111</v>
      </c>
      <c r="C602" s="385" t="s">
        <v>114</v>
      </c>
      <c r="D602" s="146" t="s">
        <v>168</v>
      </c>
      <c r="E602" s="147">
        <f>SUM(E603:E611)</f>
        <v>35414.8</v>
      </c>
      <c r="F602" s="147">
        <f>SUM(F603:F611)</f>
        <v>18414.8</v>
      </c>
      <c r="G602" s="147">
        <f>SUM(G603:G611)</f>
        <v>35414.8</v>
      </c>
      <c r="H602" s="147">
        <f>SUM(H603:H611)</f>
        <v>18414.8</v>
      </c>
      <c r="I602" s="141"/>
      <c r="J602" s="142"/>
      <c r="K602" s="148"/>
      <c r="L602" s="148"/>
      <c r="M602" s="142"/>
      <c r="N602" s="142"/>
      <c r="O602" s="381"/>
    </row>
    <row r="603" spans="1:15" ht="13.5" customHeight="1" thickBot="1">
      <c r="A603" s="382"/>
      <c r="B603" s="392"/>
      <c r="C603" s="386"/>
      <c r="D603" s="149">
        <v>2017</v>
      </c>
      <c r="E603" s="150">
        <v>0</v>
      </c>
      <c r="F603" s="151">
        <v>0</v>
      </c>
      <c r="G603" s="150">
        <v>0</v>
      </c>
      <c r="H603" s="151">
        <v>0</v>
      </c>
      <c r="I603" s="141"/>
      <c r="J603" s="142"/>
      <c r="K603" s="142"/>
      <c r="L603" s="142"/>
      <c r="M603" s="142"/>
      <c r="N603" s="142"/>
      <c r="O603" s="382"/>
    </row>
    <row r="604" spans="1:15" ht="13.5" customHeight="1" thickBot="1">
      <c r="A604" s="382"/>
      <c r="B604" s="392"/>
      <c r="C604" s="386"/>
      <c r="D604" s="149">
        <v>2018</v>
      </c>
      <c r="E604" s="150">
        <v>4721.7</v>
      </c>
      <c r="F604" s="150">
        <v>4721.7</v>
      </c>
      <c r="G604" s="150">
        <v>4721.7</v>
      </c>
      <c r="H604" s="150">
        <v>4721.7</v>
      </c>
      <c r="I604" s="141"/>
      <c r="J604" s="142"/>
      <c r="K604" s="142"/>
      <c r="L604" s="142"/>
      <c r="M604" s="142"/>
      <c r="N604" s="142"/>
      <c r="O604" s="382"/>
    </row>
    <row r="605" spans="1:15" ht="13.5" customHeight="1" thickBot="1">
      <c r="A605" s="382"/>
      <c r="B605" s="392"/>
      <c r="C605" s="386"/>
      <c r="D605" s="149">
        <v>2019</v>
      </c>
      <c r="E605" s="150">
        <v>6077.6</v>
      </c>
      <c r="F605" s="150">
        <v>6077.6</v>
      </c>
      <c r="G605" s="150">
        <v>6077.6</v>
      </c>
      <c r="H605" s="150">
        <v>6077.6</v>
      </c>
      <c r="I605" s="141"/>
      <c r="J605" s="142"/>
      <c r="K605" s="142"/>
      <c r="L605" s="142"/>
      <c r="M605" s="142"/>
      <c r="N605" s="142"/>
      <c r="O605" s="382"/>
    </row>
    <row r="606" spans="1:15" ht="13.5" customHeight="1" thickBot="1">
      <c r="A606" s="382"/>
      <c r="B606" s="392"/>
      <c r="C606" s="386"/>
      <c r="D606" s="149">
        <v>2020</v>
      </c>
      <c r="E606" s="150">
        <v>7615.5</v>
      </c>
      <c r="F606" s="150">
        <v>7615.5</v>
      </c>
      <c r="G606" s="150">
        <v>7615.5</v>
      </c>
      <c r="H606" s="150">
        <v>7615.5</v>
      </c>
      <c r="I606" s="141"/>
      <c r="J606" s="142"/>
      <c r="K606" s="142"/>
      <c r="L606" s="142"/>
      <c r="M606" s="142"/>
      <c r="N606" s="142"/>
      <c r="O606" s="382"/>
    </row>
    <row r="607" spans="1:15" ht="13.5" customHeight="1" thickBot="1">
      <c r="A607" s="382"/>
      <c r="B607" s="392"/>
      <c r="C607" s="386"/>
      <c r="D607" s="149">
        <v>2021</v>
      </c>
      <c r="E607" s="152">
        <v>4500</v>
      </c>
      <c r="F607" s="151">
        <v>0</v>
      </c>
      <c r="G607" s="152">
        <v>4500</v>
      </c>
      <c r="H607" s="151">
        <v>0</v>
      </c>
      <c r="I607" s="141"/>
      <c r="J607" s="142"/>
      <c r="K607" s="142"/>
      <c r="L607" s="142"/>
      <c r="M607" s="142"/>
      <c r="N607" s="142"/>
      <c r="O607" s="382"/>
    </row>
    <row r="608" spans="1:15" ht="13.5" customHeight="1" thickBot="1">
      <c r="A608" s="382"/>
      <c r="B608" s="392"/>
      <c r="C608" s="386"/>
      <c r="D608" s="149">
        <v>2022</v>
      </c>
      <c r="E608" s="152">
        <v>5000</v>
      </c>
      <c r="F608" s="151">
        <v>0</v>
      </c>
      <c r="G608" s="152">
        <v>5000</v>
      </c>
      <c r="H608" s="151">
        <v>0</v>
      </c>
      <c r="I608" s="141"/>
      <c r="J608" s="142"/>
      <c r="K608" s="142"/>
      <c r="L608" s="142"/>
      <c r="M608" s="142"/>
      <c r="N608" s="142"/>
      <c r="O608" s="382"/>
    </row>
    <row r="609" spans="1:15" ht="13.5" customHeight="1" thickBot="1">
      <c r="A609" s="382"/>
      <c r="B609" s="392"/>
      <c r="C609" s="386"/>
      <c r="D609" s="149">
        <v>2023</v>
      </c>
      <c r="E609" s="152">
        <v>2500</v>
      </c>
      <c r="F609" s="151">
        <v>0</v>
      </c>
      <c r="G609" s="152">
        <v>2500</v>
      </c>
      <c r="H609" s="151">
        <v>0</v>
      </c>
      <c r="I609" s="141"/>
      <c r="J609" s="142"/>
      <c r="K609" s="142"/>
      <c r="L609" s="142"/>
      <c r="M609" s="142"/>
      <c r="N609" s="142"/>
      <c r="O609" s="382"/>
    </row>
    <row r="610" spans="1:15" ht="13.5" customHeight="1" thickBot="1">
      <c r="A610" s="382"/>
      <c r="B610" s="392"/>
      <c r="C610" s="386"/>
      <c r="D610" s="149">
        <v>2024</v>
      </c>
      <c r="E610" s="152">
        <v>2500</v>
      </c>
      <c r="F610" s="151">
        <v>0</v>
      </c>
      <c r="G610" s="152">
        <v>2500</v>
      </c>
      <c r="H610" s="151">
        <v>0</v>
      </c>
      <c r="I610" s="141"/>
      <c r="J610" s="142"/>
      <c r="K610" s="142"/>
      <c r="L610" s="142"/>
      <c r="M610" s="142"/>
      <c r="N610" s="142"/>
      <c r="O610" s="382"/>
    </row>
    <row r="611" spans="1:15" ht="13.5" customHeight="1" thickBot="1">
      <c r="A611" s="383"/>
      <c r="B611" s="393"/>
      <c r="C611" s="387"/>
      <c r="D611" s="149">
        <v>2025</v>
      </c>
      <c r="E611" s="152">
        <v>2500</v>
      </c>
      <c r="F611" s="151">
        <v>0</v>
      </c>
      <c r="G611" s="152">
        <v>2500</v>
      </c>
      <c r="H611" s="151">
        <v>0</v>
      </c>
      <c r="I611" s="141"/>
      <c r="J611" s="142"/>
      <c r="K611" s="142"/>
      <c r="L611" s="142"/>
      <c r="M611" s="142"/>
      <c r="N611" s="142"/>
      <c r="O611" s="383"/>
    </row>
    <row r="612" spans="1:15" ht="18" customHeight="1" thickBot="1">
      <c r="A612" s="378" t="s">
        <v>192</v>
      </c>
      <c r="B612" s="399" t="s">
        <v>37</v>
      </c>
      <c r="C612" s="381" t="s">
        <v>115</v>
      </c>
      <c r="D612" s="153" t="s">
        <v>168</v>
      </c>
      <c r="E612" s="135">
        <f>SUM(E613:E621)</f>
        <v>3999</v>
      </c>
      <c r="F612" s="135">
        <f>SUM(F613:F621)</f>
        <v>999</v>
      </c>
      <c r="G612" s="135">
        <f>SUM(G613:G621)</f>
        <v>3999</v>
      </c>
      <c r="H612" s="135">
        <f>SUM(H613:H621)</f>
        <v>999</v>
      </c>
      <c r="I612" s="141"/>
      <c r="J612" s="142"/>
      <c r="K612" s="148"/>
      <c r="L612" s="148"/>
      <c r="M612" s="142"/>
      <c r="N612" s="142"/>
      <c r="O612" s="381" t="s">
        <v>237</v>
      </c>
    </row>
    <row r="613" spans="1:15" ht="15.75" thickBot="1">
      <c r="A613" s="379"/>
      <c r="B613" s="400"/>
      <c r="C613" s="382"/>
      <c r="D613" s="139">
        <v>2017</v>
      </c>
      <c r="E613" s="144">
        <f aca="true" t="shared" si="12" ref="E613:H614">SUM(E623+E633)</f>
        <v>0</v>
      </c>
      <c r="F613" s="144">
        <f t="shared" si="12"/>
        <v>0</v>
      </c>
      <c r="G613" s="144">
        <f t="shared" si="12"/>
        <v>0</v>
      </c>
      <c r="H613" s="144">
        <f t="shared" si="12"/>
        <v>0</v>
      </c>
      <c r="I613" s="141"/>
      <c r="J613" s="142"/>
      <c r="K613" s="142"/>
      <c r="L613" s="142"/>
      <c r="M613" s="142"/>
      <c r="N613" s="142"/>
      <c r="O613" s="382"/>
    </row>
    <row r="614" spans="1:15" ht="15.75" thickBot="1">
      <c r="A614" s="379"/>
      <c r="B614" s="400"/>
      <c r="C614" s="382"/>
      <c r="D614" s="139">
        <v>2018</v>
      </c>
      <c r="E614" s="144">
        <f t="shared" si="12"/>
        <v>0</v>
      </c>
      <c r="F614" s="144">
        <f t="shared" si="12"/>
        <v>0</v>
      </c>
      <c r="G614" s="144">
        <f t="shared" si="12"/>
        <v>0</v>
      </c>
      <c r="H614" s="144">
        <f t="shared" si="12"/>
        <v>0</v>
      </c>
      <c r="I614" s="141"/>
      <c r="J614" s="142"/>
      <c r="K614" s="142"/>
      <c r="L614" s="142"/>
      <c r="M614" s="142"/>
      <c r="N614" s="142"/>
      <c r="O614" s="382"/>
    </row>
    <row r="615" spans="1:15" ht="15.75" thickBot="1">
      <c r="A615" s="379"/>
      <c r="B615" s="400"/>
      <c r="C615" s="382"/>
      <c r="D615" s="139">
        <v>2019</v>
      </c>
      <c r="E615" s="144">
        <v>499</v>
      </c>
      <c r="F615" s="144">
        <v>499</v>
      </c>
      <c r="G615" s="144">
        <v>499</v>
      </c>
      <c r="H615" s="144">
        <v>499</v>
      </c>
      <c r="I615" s="141"/>
      <c r="J615" s="142"/>
      <c r="K615" s="142"/>
      <c r="L615" s="142"/>
      <c r="M615" s="142"/>
      <c r="N615" s="142"/>
      <c r="O615" s="382"/>
    </row>
    <row r="616" spans="1:15" ht="15.75" thickBot="1">
      <c r="A616" s="379"/>
      <c r="B616" s="400"/>
      <c r="C616" s="382"/>
      <c r="D616" s="139">
        <v>2020</v>
      </c>
      <c r="E616" s="144">
        <v>500</v>
      </c>
      <c r="F616" s="144">
        <v>500</v>
      </c>
      <c r="G616" s="144">
        <v>500</v>
      </c>
      <c r="H616" s="144">
        <v>500</v>
      </c>
      <c r="I616" s="141"/>
      <c r="J616" s="142"/>
      <c r="K616" s="142"/>
      <c r="L616" s="142"/>
      <c r="M616" s="142"/>
      <c r="N616" s="142"/>
      <c r="O616" s="382"/>
    </row>
    <row r="617" spans="1:15" ht="15.75" thickBot="1">
      <c r="A617" s="379"/>
      <c r="B617" s="400"/>
      <c r="C617" s="382"/>
      <c r="D617" s="139">
        <v>2021</v>
      </c>
      <c r="E617" s="144">
        <f>SUM(E627+E637)</f>
        <v>1500</v>
      </c>
      <c r="F617" s="144">
        <v>0</v>
      </c>
      <c r="G617" s="144">
        <f>SUM(G627+G637)</f>
        <v>1500</v>
      </c>
      <c r="H617" s="144">
        <v>0</v>
      </c>
      <c r="I617" s="141"/>
      <c r="J617" s="142"/>
      <c r="K617" s="142"/>
      <c r="L617" s="142"/>
      <c r="M617" s="142"/>
      <c r="N617" s="142"/>
      <c r="O617" s="382"/>
    </row>
    <row r="618" spans="1:15" ht="15.75" thickBot="1">
      <c r="A618" s="379"/>
      <c r="B618" s="400"/>
      <c r="C618" s="382"/>
      <c r="D618" s="139">
        <v>2022</v>
      </c>
      <c r="E618" s="144">
        <f>SUM(E628+E638)</f>
        <v>1500</v>
      </c>
      <c r="F618" s="144">
        <f>SUM(F628+F638)</f>
        <v>0</v>
      </c>
      <c r="G618" s="144">
        <f>SUM(G628+G638)</f>
        <v>1500</v>
      </c>
      <c r="H618" s="144">
        <f>SUM(H628+H638)</f>
        <v>0</v>
      </c>
      <c r="I618" s="141"/>
      <c r="J618" s="142"/>
      <c r="K618" s="142"/>
      <c r="L618" s="142"/>
      <c r="M618" s="142"/>
      <c r="N618" s="142"/>
      <c r="O618" s="382"/>
    </row>
    <row r="619" spans="1:15" ht="15.75" thickBot="1">
      <c r="A619" s="379"/>
      <c r="B619" s="400"/>
      <c r="C619" s="382"/>
      <c r="D619" s="139">
        <v>2023</v>
      </c>
      <c r="E619" s="144">
        <f>SUM(E629+E639)</f>
        <v>0</v>
      </c>
      <c r="F619" s="144">
        <f>SUM(F629+F639)</f>
        <v>0</v>
      </c>
      <c r="G619" s="144">
        <f>SUM(G629+G639)</f>
        <v>0</v>
      </c>
      <c r="H619" s="144">
        <f>SUM(H629+H639)</f>
        <v>0</v>
      </c>
      <c r="I619" s="141"/>
      <c r="J619" s="142"/>
      <c r="K619" s="142"/>
      <c r="L619" s="142"/>
      <c r="M619" s="142"/>
      <c r="N619" s="142"/>
      <c r="O619" s="382"/>
    </row>
    <row r="620" spans="1:15" ht="15.75" thickBot="1">
      <c r="A620" s="379"/>
      <c r="B620" s="400"/>
      <c r="C620" s="382"/>
      <c r="D620" s="139">
        <v>2024</v>
      </c>
      <c r="E620" s="144">
        <f>SUM(E630+E640)</f>
        <v>0</v>
      </c>
      <c r="F620" s="144">
        <f>SUM(F630+F640)</f>
        <v>0</v>
      </c>
      <c r="G620" s="144">
        <f>SUM(G630+G640)</f>
        <v>0</v>
      </c>
      <c r="H620" s="144">
        <f>SUM(H630+H640)</f>
        <v>0</v>
      </c>
      <c r="I620" s="141"/>
      <c r="J620" s="142"/>
      <c r="K620" s="142"/>
      <c r="L620" s="142"/>
      <c r="M620" s="142"/>
      <c r="N620" s="142"/>
      <c r="O620" s="382"/>
    </row>
    <row r="621" spans="1:15" ht="65.25" customHeight="1" thickBot="1">
      <c r="A621" s="380"/>
      <c r="B621" s="401"/>
      <c r="C621" s="383"/>
      <c r="D621" s="124">
        <v>2025</v>
      </c>
      <c r="E621" s="144">
        <f>SUM(E631+E641)</f>
        <v>0</v>
      </c>
      <c r="F621" s="144">
        <f>SUM(F631+F641)</f>
        <v>0</v>
      </c>
      <c r="G621" s="144">
        <f>SUM(G631+G641)</f>
        <v>0</v>
      </c>
      <c r="H621" s="144">
        <f>SUM(H631+H641)</f>
        <v>0</v>
      </c>
      <c r="I621" s="141"/>
      <c r="J621" s="142"/>
      <c r="K621" s="142"/>
      <c r="L621" s="142"/>
      <c r="M621" s="142"/>
      <c r="N621" s="142"/>
      <c r="O621" s="383"/>
    </row>
    <row r="622" spans="1:15" ht="15.75" thickBot="1">
      <c r="A622" s="381"/>
      <c r="B622" s="391" t="s">
        <v>110</v>
      </c>
      <c r="C622" s="385" t="s">
        <v>113</v>
      </c>
      <c r="D622" s="146" t="s">
        <v>168</v>
      </c>
      <c r="E622" s="147">
        <f>SUM(E623+E624+E625+E626+E627+E628+E629+E630+E631)</f>
        <v>500</v>
      </c>
      <c r="F622" s="147">
        <f>SUM(F623+F624+F625+F626+F627+F628+F629+F630+F631)</f>
        <v>0</v>
      </c>
      <c r="G622" s="147">
        <f>SUM(G623+G624+G625+G626+G627+G628+G629+G630+G631)</f>
        <v>500</v>
      </c>
      <c r="H622" s="147">
        <f>SUM(H623+H624+H625+H626+H627+H628+H629+H630+H631)</f>
        <v>0</v>
      </c>
      <c r="I622" s="141"/>
      <c r="J622" s="142"/>
      <c r="K622" s="148"/>
      <c r="L622" s="148"/>
      <c r="M622" s="142"/>
      <c r="N622" s="142"/>
      <c r="O622" s="381"/>
    </row>
    <row r="623" spans="1:15" ht="15.75" thickBot="1">
      <c r="A623" s="382"/>
      <c r="B623" s="392"/>
      <c r="C623" s="386"/>
      <c r="D623" s="149">
        <v>2017</v>
      </c>
      <c r="E623" s="150">
        <v>0</v>
      </c>
      <c r="F623" s="151">
        <v>0</v>
      </c>
      <c r="G623" s="150">
        <v>0</v>
      </c>
      <c r="H623" s="151">
        <v>0</v>
      </c>
      <c r="I623" s="141"/>
      <c r="J623" s="142"/>
      <c r="K623" s="142"/>
      <c r="L623" s="142"/>
      <c r="M623" s="142"/>
      <c r="N623" s="142"/>
      <c r="O623" s="382"/>
    </row>
    <row r="624" spans="1:15" ht="15.75" thickBot="1">
      <c r="A624" s="382"/>
      <c r="B624" s="392"/>
      <c r="C624" s="386"/>
      <c r="D624" s="149">
        <v>2018</v>
      </c>
      <c r="E624" s="150">
        <v>0</v>
      </c>
      <c r="F624" s="151">
        <v>0</v>
      </c>
      <c r="G624" s="150">
        <v>0</v>
      </c>
      <c r="H624" s="151">
        <v>0</v>
      </c>
      <c r="I624" s="141"/>
      <c r="J624" s="142"/>
      <c r="K624" s="142"/>
      <c r="L624" s="142"/>
      <c r="M624" s="142"/>
      <c r="N624" s="142"/>
      <c r="O624" s="382"/>
    </row>
    <row r="625" spans="1:15" ht="15.75" thickBot="1">
      <c r="A625" s="382"/>
      <c r="B625" s="392"/>
      <c r="C625" s="386"/>
      <c r="D625" s="149">
        <v>2019</v>
      </c>
      <c r="E625" s="150">
        <v>0</v>
      </c>
      <c r="F625" s="151">
        <v>0</v>
      </c>
      <c r="G625" s="150">
        <v>0</v>
      </c>
      <c r="H625" s="151">
        <v>0</v>
      </c>
      <c r="I625" s="141"/>
      <c r="J625" s="142"/>
      <c r="K625" s="142"/>
      <c r="L625" s="142"/>
      <c r="M625" s="142"/>
      <c r="N625" s="142"/>
      <c r="O625" s="382"/>
    </row>
    <row r="626" spans="1:15" ht="15.75" thickBot="1">
      <c r="A626" s="382"/>
      <c r="B626" s="392"/>
      <c r="C626" s="386"/>
      <c r="D626" s="149">
        <v>2020</v>
      </c>
      <c r="E626" s="150">
        <v>0</v>
      </c>
      <c r="F626" s="151">
        <v>0</v>
      </c>
      <c r="G626" s="150">
        <v>0</v>
      </c>
      <c r="H626" s="151">
        <v>0</v>
      </c>
      <c r="I626" s="141"/>
      <c r="J626" s="142"/>
      <c r="K626" s="142"/>
      <c r="L626" s="142"/>
      <c r="M626" s="142"/>
      <c r="N626" s="142"/>
      <c r="O626" s="382"/>
    </row>
    <row r="627" spans="1:15" ht="15.75" thickBot="1">
      <c r="A627" s="382"/>
      <c r="B627" s="392"/>
      <c r="C627" s="386"/>
      <c r="D627" s="149">
        <v>2021</v>
      </c>
      <c r="E627" s="152">
        <v>0</v>
      </c>
      <c r="F627" s="166">
        <v>0</v>
      </c>
      <c r="G627" s="166">
        <v>0</v>
      </c>
      <c r="H627" s="166">
        <v>0</v>
      </c>
      <c r="I627" s="141"/>
      <c r="J627" s="142"/>
      <c r="K627" s="142"/>
      <c r="L627" s="142"/>
      <c r="M627" s="142"/>
      <c r="N627" s="142"/>
      <c r="O627" s="382"/>
    </row>
    <row r="628" spans="1:15" ht="15.75" thickBot="1">
      <c r="A628" s="382"/>
      <c r="B628" s="392"/>
      <c r="C628" s="386"/>
      <c r="D628" s="149">
        <v>2022</v>
      </c>
      <c r="E628" s="152">
        <v>500</v>
      </c>
      <c r="F628" s="152">
        <v>0</v>
      </c>
      <c r="G628" s="152">
        <v>500</v>
      </c>
      <c r="H628" s="152">
        <v>0</v>
      </c>
      <c r="I628" s="141"/>
      <c r="J628" s="142"/>
      <c r="K628" s="142"/>
      <c r="L628" s="142"/>
      <c r="M628" s="142"/>
      <c r="N628" s="142"/>
      <c r="O628" s="382"/>
    </row>
    <row r="629" spans="1:15" ht="15.75" thickBot="1">
      <c r="A629" s="382"/>
      <c r="B629" s="392"/>
      <c r="C629" s="386"/>
      <c r="D629" s="149">
        <v>2023</v>
      </c>
      <c r="E629" s="152">
        <v>0</v>
      </c>
      <c r="F629" s="152">
        <v>0</v>
      </c>
      <c r="G629" s="152">
        <v>0</v>
      </c>
      <c r="H629" s="152">
        <v>0</v>
      </c>
      <c r="I629" s="141"/>
      <c r="J629" s="142"/>
      <c r="K629" s="142"/>
      <c r="L629" s="142"/>
      <c r="M629" s="142"/>
      <c r="N629" s="142"/>
      <c r="O629" s="382"/>
    </row>
    <row r="630" spans="1:15" ht="15.75" thickBot="1">
      <c r="A630" s="382"/>
      <c r="B630" s="392"/>
      <c r="C630" s="386"/>
      <c r="D630" s="149">
        <v>2024</v>
      </c>
      <c r="E630" s="152">
        <v>0</v>
      </c>
      <c r="F630" s="152">
        <v>0</v>
      </c>
      <c r="G630" s="152">
        <v>0</v>
      </c>
      <c r="H630" s="152">
        <v>0</v>
      </c>
      <c r="I630" s="141"/>
      <c r="J630" s="142"/>
      <c r="K630" s="142"/>
      <c r="L630" s="142"/>
      <c r="M630" s="142"/>
      <c r="N630" s="142"/>
      <c r="O630" s="382"/>
    </row>
    <row r="631" spans="1:15" ht="15.75" thickBot="1">
      <c r="A631" s="383"/>
      <c r="B631" s="393"/>
      <c r="C631" s="387"/>
      <c r="D631" s="149">
        <v>2025</v>
      </c>
      <c r="E631" s="152">
        <v>0</v>
      </c>
      <c r="F631" s="152">
        <v>0</v>
      </c>
      <c r="G631" s="152">
        <v>0</v>
      </c>
      <c r="H631" s="152">
        <v>0</v>
      </c>
      <c r="I631" s="141"/>
      <c r="J631" s="142"/>
      <c r="K631" s="142"/>
      <c r="L631" s="142"/>
      <c r="M631" s="142"/>
      <c r="N631" s="142"/>
      <c r="O631" s="383"/>
    </row>
    <row r="632" spans="1:15" ht="15" customHeight="1" thickBot="1">
      <c r="A632" s="381"/>
      <c r="B632" s="391" t="s">
        <v>111</v>
      </c>
      <c r="C632" s="385" t="s">
        <v>114</v>
      </c>
      <c r="D632" s="146" t="s">
        <v>168</v>
      </c>
      <c r="E632" s="147">
        <f>SUM(E633+E634+E635+E636+E637+E638+E639+E640+E641)</f>
        <v>3499</v>
      </c>
      <c r="F632" s="147">
        <f>SUM(F633+F634+F635+F636+F637+F638+F639+F640+F641)</f>
        <v>999</v>
      </c>
      <c r="G632" s="147">
        <f>SUM(G633+G634+G635+G636+G637+G638+G639+G640+G641)</f>
        <v>3499</v>
      </c>
      <c r="H632" s="147">
        <f>SUM(H633+H634+H635+H636+H637+H638+H639+H640+H641)</f>
        <v>999</v>
      </c>
      <c r="I632" s="141"/>
      <c r="J632" s="142"/>
      <c r="K632" s="148"/>
      <c r="L632" s="148"/>
      <c r="M632" s="142"/>
      <c r="N632" s="142"/>
      <c r="O632" s="381"/>
    </row>
    <row r="633" spans="1:15" ht="15.75" thickBot="1">
      <c r="A633" s="382"/>
      <c r="B633" s="392"/>
      <c r="C633" s="386"/>
      <c r="D633" s="149">
        <v>2017</v>
      </c>
      <c r="E633" s="150">
        <v>0</v>
      </c>
      <c r="F633" s="151">
        <v>0</v>
      </c>
      <c r="G633" s="150">
        <v>0</v>
      </c>
      <c r="H633" s="151">
        <v>0</v>
      </c>
      <c r="I633" s="141"/>
      <c r="J633" s="142"/>
      <c r="K633" s="142"/>
      <c r="L633" s="142"/>
      <c r="M633" s="142"/>
      <c r="N633" s="142"/>
      <c r="O633" s="382"/>
    </row>
    <row r="634" spans="1:15" ht="15.75" thickBot="1">
      <c r="A634" s="382"/>
      <c r="B634" s="392"/>
      <c r="C634" s="386"/>
      <c r="D634" s="149">
        <v>2018</v>
      </c>
      <c r="E634" s="150">
        <v>0</v>
      </c>
      <c r="F634" s="151">
        <v>0</v>
      </c>
      <c r="G634" s="150">
        <v>0</v>
      </c>
      <c r="H634" s="151">
        <v>0</v>
      </c>
      <c r="I634" s="141"/>
      <c r="J634" s="142"/>
      <c r="K634" s="142"/>
      <c r="L634" s="142"/>
      <c r="M634" s="142"/>
      <c r="N634" s="142"/>
      <c r="O634" s="382"/>
    </row>
    <row r="635" spans="1:15" ht="15.75" thickBot="1">
      <c r="A635" s="382"/>
      <c r="B635" s="392"/>
      <c r="C635" s="386"/>
      <c r="D635" s="149">
        <v>2019</v>
      </c>
      <c r="E635" s="150">
        <v>499</v>
      </c>
      <c r="F635" s="150">
        <v>499</v>
      </c>
      <c r="G635" s="150">
        <v>499</v>
      </c>
      <c r="H635" s="150">
        <v>499</v>
      </c>
      <c r="I635" s="141"/>
      <c r="J635" s="142"/>
      <c r="K635" s="142"/>
      <c r="L635" s="142"/>
      <c r="M635" s="142"/>
      <c r="N635" s="142"/>
      <c r="O635" s="382"/>
    </row>
    <row r="636" spans="1:15" ht="15.75" thickBot="1">
      <c r="A636" s="382"/>
      <c r="B636" s="392"/>
      <c r="C636" s="386"/>
      <c r="D636" s="149">
        <v>2020</v>
      </c>
      <c r="E636" s="150">
        <v>500</v>
      </c>
      <c r="F636" s="150">
        <v>500</v>
      </c>
      <c r="G636" s="150">
        <v>500</v>
      </c>
      <c r="H636" s="150">
        <v>500</v>
      </c>
      <c r="I636" s="141"/>
      <c r="J636" s="142"/>
      <c r="K636" s="142"/>
      <c r="L636" s="142"/>
      <c r="M636" s="142"/>
      <c r="N636" s="142"/>
      <c r="O636" s="382"/>
    </row>
    <row r="637" spans="1:15" ht="15.75" thickBot="1">
      <c r="A637" s="382"/>
      <c r="B637" s="392"/>
      <c r="C637" s="386"/>
      <c r="D637" s="149">
        <v>2021</v>
      </c>
      <c r="E637" s="152">
        <v>1500</v>
      </c>
      <c r="F637" s="152">
        <v>0</v>
      </c>
      <c r="G637" s="152">
        <v>1500</v>
      </c>
      <c r="H637" s="152">
        <v>0</v>
      </c>
      <c r="I637" s="141"/>
      <c r="J637" s="142"/>
      <c r="K637" s="142"/>
      <c r="L637" s="142"/>
      <c r="M637" s="142"/>
      <c r="N637" s="142"/>
      <c r="O637" s="382"/>
    </row>
    <row r="638" spans="1:15" ht="15.75" thickBot="1">
      <c r="A638" s="382"/>
      <c r="B638" s="392"/>
      <c r="C638" s="386"/>
      <c r="D638" s="149">
        <v>2022</v>
      </c>
      <c r="E638" s="152">
        <v>1000</v>
      </c>
      <c r="F638" s="152">
        <v>0</v>
      </c>
      <c r="G638" s="152">
        <v>1000</v>
      </c>
      <c r="H638" s="152">
        <v>0</v>
      </c>
      <c r="I638" s="141"/>
      <c r="J638" s="142"/>
      <c r="K638" s="142"/>
      <c r="L638" s="142"/>
      <c r="M638" s="142"/>
      <c r="N638" s="142"/>
      <c r="O638" s="382"/>
    </row>
    <row r="639" spans="1:15" ht="15.75" thickBot="1">
      <c r="A639" s="382"/>
      <c r="B639" s="392"/>
      <c r="C639" s="386"/>
      <c r="D639" s="149">
        <v>2023</v>
      </c>
      <c r="E639" s="152">
        <v>0</v>
      </c>
      <c r="F639" s="152">
        <v>0</v>
      </c>
      <c r="G639" s="152">
        <v>0</v>
      </c>
      <c r="H639" s="152">
        <v>0</v>
      </c>
      <c r="I639" s="141"/>
      <c r="J639" s="142"/>
      <c r="K639" s="142"/>
      <c r="L639" s="142"/>
      <c r="M639" s="142"/>
      <c r="N639" s="142"/>
      <c r="O639" s="382"/>
    </row>
    <row r="640" spans="1:15" ht="15.75" thickBot="1">
      <c r="A640" s="382"/>
      <c r="B640" s="392"/>
      <c r="C640" s="386"/>
      <c r="D640" s="149">
        <v>2024</v>
      </c>
      <c r="E640" s="152">
        <v>0</v>
      </c>
      <c r="F640" s="152">
        <v>0</v>
      </c>
      <c r="G640" s="152">
        <v>0</v>
      </c>
      <c r="H640" s="152">
        <v>0</v>
      </c>
      <c r="I640" s="141"/>
      <c r="J640" s="142"/>
      <c r="K640" s="142"/>
      <c r="L640" s="142"/>
      <c r="M640" s="142"/>
      <c r="N640" s="142"/>
      <c r="O640" s="382"/>
    </row>
    <row r="641" spans="1:15" ht="15" customHeight="1" thickBot="1">
      <c r="A641" s="382"/>
      <c r="B641" s="392"/>
      <c r="C641" s="386"/>
      <c r="D641" s="149">
        <v>2025</v>
      </c>
      <c r="E641" s="152">
        <v>0</v>
      </c>
      <c r="F641" s="152">
        <v>0</v>
      </c>
      <c r="G641" s="152">
        <v>0</v>
      </c>
      <c r="H641" s="152">
        <v>0</v>
      </c>
      <c r="I641" s="141"/>
      <c r="J641" s="142"/>
      <c r="K641" s="142"/>
      <c r="L641" s="142"/>
      <c r="M641" s="142"/>
      <c r="N641" s="142"/>
      <c r="O641" s="383"/>
    </row>
    <row r="642" spans="1:15" ht="53.25" customHeight="1" thickBot="1">
      <c r="A642" s="167" t="s">
        <v>116</v>
      </c>
      <c r="B642" s="269" t="s">
        <v>262</v>
      </c>
      <c r="C642" s="165" t="s">
        <v>351</v>
      </c>
      <c r="D642" s="169" t="s">
        <v>168</v>
      </c>
      <c r="E642" s="168">
        <v>0</v>
      </c>
      <c r="F642" s="168">
        <v>0</v>
      </c>
      <c r="G642" s="168">
        <v>0</v>
      </c>
      <c r="H642" s="168">
        <v>0</v>
      </c>
      <c r="I642" s="141"/>
      <c r="J642" s="142"/>
      <c r="K642" s="148"/>
      <c r="L642" s="148"/>
      <c r="M642" s="142"/>
      <c r="N642" s="142"/>
      <c r="O642" s="123" t="s">
        <v>234</v>
      </c>
    </row>
    <row r="643" spans="1:15" ht="51" customHeight="1" thickBot="1">
      <c r="A643" s="184" t="s">
        <v>117</v>
      </c>
      <c r="B643" s="270" t="s">
        <v>263</v>
      </c>
      <c r="C643" s="165" t="s">
        <v>351</v>
      </c>
      <c r="D643" s="169" t="s">
        <v>168</v>
      </c>
      <c r="E643" s="168">
        <v>0</v>
      </c>
      <c r="F643" s="168">
        <v>0</v>
      </c>
      <c r="G643" s="168">
        <v>0</v>
      </c>
      <c r="H643" s="168">
        <v>0</v>
      </c>
      <c r="I643" s="141"/>
      <c r="J643" s="142"/>
      <c r="K643" s="148"/>
      <c r="L643" s="148"/>
      <c r="M643" s="142"/>
      <c r="N643" s="142"/>
      <c r="O643" s="123" t="s">
        <v>234</v>
      </c>
    </row>
    <row r="644" spans="1:15" ht="54" customHeight="1" thickBot="1">
      <c r="A644" s="629" t="s">
        <v>118</v>
      </c>
      <c r="B644" s="270" t="s">
        <v>264</v>
      </c>
      <c r="C644" s="581" t="s">
        <v>351</v>
      </c>
      <c r="D644" s="630" t="s">
        <v>168</v>
      </c>
      <c r="E644" s="490">
        <f>E647</f>
        <v>299</v>
      </c>
      <c r="F644" s="490">
        <f>F647</f>
        <v>299</v>
      </c>
      <c r="G644" s="490">
        <f>G647</f>
        <v>299</v>
      </c>
      <c r="H644" s="490">
        <f>H647</f>
        <v>299</v>
      </c>
      <c r="I644" s="573"/>
      <c r="J644" s="574"/>
      <c r="K644" s="585"/>
      <c r="L644" s="585"/>
      <c r="M644" s="574"/>
      <c r="N644" s="574"/>
      <c r="O644" s="631" t="s">
        <v>234</v>
      </c>
    </row>
    <row r="645" spans="1:15" ht="24.75" customHeight="1" thickBot="1">
      <c r="A645" s="632">
        <v>1</v>
      </c>
      <c r="B645" s="95" t="s">
        <v>384</v>
      </c>
      <c r="C645" s="633"/>
      <c r="D645" s="634">
        <v>2019</v>
      </c>
      <c r="E645" s="635">
        <v>299</v>
      </c>
      <c r="F645" s="512">
        <v>299</v>
      </c>
      <c r="G645" s="636">
        <v>299</v>
      </c>
      <c r="H645" s="512">
        <v>299</v>
      </c>
      <c r="I645" s="574"/>
      <c r="J645" s="574"/>
      <c r="K645" s="585"/>
      <c r="L645" s="585"/>
      <c r="M645" s="574"/>
      <c r="N645" s="574"/>
      <c r="O645" s="637"/>
    </row>
    <row r="646" spans="1:15" ht="18" customHeight="1" thickBot="1">
      <c r="A646" s="632"/>
      <c r="B646" s="96" t="s">
        <v>81</v>
      </c>
      <c r="C646" s="638"/>
      <c r="D646" s="634"/>
      <c r="E646" s="639">
        <v>299</v>
      </c>
      <c r="F646" s="640">
        <v>299</v>
      </c>
      <c r="G646" s="641">
        <v>299</v>
      </c>
      <c r="H646" s="640">
        <v>299</v>
      </c>
      <c r="I646" s="574"/>
      <c r="J646" s="574"/>
      <c r="K646" s="585"/>
      <c r="L646" s="585"/>
      <c r="M646" s="574"/>
      <c r="N646" s="574"/>
      <c r="O646" s="637"/>
    </row>
    <row r="647" spans="1:15" ht="17.25" customHeight="1" thickBot="1">
      <c r="A647" s="642"/>
      <c r="B647" s="643" t="s">
        <v>92</v>
      </c>
      <c r="C647" s="644"/>
      <c r="D647" s="645"/>
      <c r="E647" s="646">
        <f>E646</f>
        <v>299</v>
      </c>
      <c r="F647" s="647">
        <f>F646</f>
        <v>299</v>
      </c>
      <c r="G647" s="646">
        <f>G646</f>
        <v>299</v>
      </c>
      <c r="H647" s="647">
        <f>H646</f>
        <v>299</v>
      </c>
      <c r="I647" s="648"/>
      <c r="J647" s="648"/>
      <c r="K647" s="649"/>
      <c r="L647" s="649"/>
      <c r="M647" s="648"/>
      <c r="N647" s="648"/>
      <c r="O647" s="637"/>
    </row>
    <row r="648" spans="1:15" ht="18" customHeight="1" thickBot="1">
      <c r="A648" s="513" t="s">
        <v>375</v>
      </c>
      <c r="B648" s="399" t="s">
        <v>383</v>
      </c>
      <c r="C648" s="488" t="s">
        <v>378</v>
      </c>
      <c r="D648" s="489" t="s">
        <v>168</v>
      </c>
      <c r="E648" s="490">
        <f>SUM(E649:E657)</f>
        <v>500</v>
      </c>
      <c r="F648" s="490">
        <f>SUM(F649:F657)</f>
        <v>500</v>
      </c>
      <c r="G648" s="490">
        <f>SUM(G649:G657)</f>
        <v>500</v>
      </c>
      <c r="H648" s="490">
        <f>SUM(H649:H657)</f>
        <v>500</v>
      </c>
      <c r="I648" s="573"/>
      <c r="J648" s="574"/>
      <c r="K648" s="585"/>
      <c r="L648" s="585"/>
      <c r="M648" s="574"/>
      <c r="N648" s="574"/>
      <c r="O648" s="488" t="s">
        <v>252</v>
      </c>
    </row>
    <row r="649" spans="1:15" ht="15.75" thickBot="1">
      <c r="A649" s="514"/>
      <c r="B649" s="400"/>
      <c r="C649" s="492"/>
      <c r="D649" s="493">
        <v>2017</v>
      </c>
      <c r="E649" s="511">
        <f aca="true" t="shared" si="13" ref="E649:H650">SUM(E659+E669)</f>
        <v>0</v>
      </c>
      <c r="F649" s="511">
        <f t="shared" si="13"/>
        <v>0</v>
      </c>
      <c r="G649" s="511">
        <f t="shared" si="13"/>
        <v>0</v>
      </c>
      <c r="H649" s="511">
        <f t="shared" si="13"/>
        <v>0</v>
      </c>
      <c r="I649" s="573"/>
      <c r="J649" s="574"/>
      <c r="K649" s="574"/>
      <c r="L649" s="574"/>
      <c r="M649" s="574"/>
      <c r="N649" s="574"/>
      <c r="O649" s="492"/>
    </row>
    <row r="650" spans="1:15" ht="15.75" thickBot="1">
      <c r="A650" s="514"/>
      <c r="B650" s="400"/>
      <c r="C650" s="492"/>
      <c r="D650" s="493">
        <v>2018</v>
      </c>
      <c r="E650" s="511">
        <f t="shared" si="13"/>
        <v>0</v>
      </c>
      <c r="F650" s="511">
        <f t="shared" si="13"/>
        <v>0</v>
      </c>
      <c r="G650" s="511">
        <f t="shared" si="13"/>
        <v>0</v>
      </c>
      <c r="H650" s="511">
        <f t="shared" si="13"/>
        <v>0</v>
      </c>
      <c r="I650" s="573"/>
      <c r="J650" s="574"/>
      <c r="K650" s="574"/>
      <c r="L650" s="574"/>
      <c r="M650" s="574"/>
      <c r="N650" s="574"/>
      <c r="O650" s="492"/>
    </row>
    <row r="651" spans="1:15" ht="15.75" thickBot="1">
      <c r="A651" s="514"/>
      <c r="B651" s="400"/>
      <c r="C651" s="492"/>
      <c r="D651" s="493">
        <v>2019</v>
      </c>
      <c r="E651" s="511">
        <v>0</v>
      </c>
      <c r="F651" s="511">
        <v>0</v>
      </c>
      <c r="G651" s="511">
        <v>0</v>
      </c>
      <c r="H651" s="511">
        <v>0</v>
      </c>
      <c r="I651" s="573"/>
      <c r="J651" s="574"/>
      <c r="K651" s="574"/>
      <c r="L651" s="574"/>
      <c r="M651" s="574"/>
      <c r="N651" s="574"/>
      <c r="O651" s="492"/>
    </row>
    <row r="652" spans="1:15" ht="15.75" thickBot="1">
      <c r="A652" s="514"/>
      <c r="B652" s="400"/>
      <c r="C652" s="492"/>
      <c r="D652" s="493">
        <v>2020</v>
      </c>
      <c r="E652" s="511">
        <f>SUM(E662+E672)</f>
        <v>500</v>
      </c>
      <c r="F652" s="511">
        <f>SUM(F662+F672)</f>
        <v>500</v>
      </c>
      <c r="G652" s="511">
        <f>SUM(G662+G672)</f>
        <v>500</v>
      </c>
      <c r="H652" s="511">
        <f>SUM(H662+H672)</f>
        <v>500</v>
      </c>
      <c r="I652" s="573"/>
      <c r="J652" s="574"/>
      <c r="K652" s="574"/>
      <c r="L652" s="574"/>
      <c r="M652" s="574"/>
      <c r="N652" s="574"/>
      <c r="O652" s="492"/>
    </row>
    <row r="653" spans="1:15" ht="15.75" thickBot="1">
      <c r="A653" s="514"/>
      <c r="B653" s="400"/>
      <c r="C653" s="492"/>
      <c r="D653" s="493">
        <v>2021</v>
      </c>
      <c r="E653" s="511">
        <v>0</v>
      </c>
      <c r="F653" s="511">
        <v>0</v>
      </c>
      <c r="G653" s="511">
        <v>0</v>
      </c>
      <c r="H653" s="511">
        <v>0</v>
      </c>
      <c r="I653" s="573"/>
      <c r="J653" s="574"/>
      <c r="K653" s="574"/>
      <c r="L653" s="574"/>
      <c r="M653" s="574"/>
      <c r="N653" s="574"/>
      <c r="O653" s="492"/>
    </row>
    <row r="654" spans="1:15" ht="15.75" thickBot="1">
      <c r="A654" s="514"/>
      <c r="B654" s="400"/>
      <c r="C654" s="492"/>
      <c r="D654" s="493">
        <v>2022</v>
      </c>
      <c r="E654" s="511">
        <v>0</v>
      </c>
      <c r="F654" s="511">
        <v>0</v>
      </c>
      <c r="G654" s="511">
        <v>0</v>
      </c>
      <c r="H654" s="511">
        <v>0</v>
      </c>
      <c r="I654" s="573"/>
      <c r="J654" s="574"/>
      <c r="K654" s="574"/>
      <c r="L654" s="574"/>
      <c r="M654" s="574"/>
      <c r="N654" s="574"/>
      <c r="O654" s="492"/>
    </row>
    <row r="655" spans="1:15" ht="15.75" thickBot="1">
      <c r="A655" s="514"/>
      <c r="B655" s="400"/>
      <c r="C655" s="492"/>
      <c r="D655" s="493">
        <v>2023</v>
      </c>
      <c r="E655" s="511">
        <f aca="true" t="shared" si="14" ref="E655:H657">SUM(E665+E675)</f>
        <v>0</v>
      </c>
      <c r="F655" s="511">
        <f t="shared" si="14"/>
        <v>0</v>
      </c>
      <c r="G655" s="511">
        <f t="shared" si="14"/>
        <v>0</v>
      </c>
      <c r="H655" s="511">
        <f t="shared" si="14"/>
        <v>0</v>
      </c>
      <c r="I655" s="573"/>
      <c r="J655" s="574"/>
      <c r="K655" s="574"/>
      <c r="L655" s="574"/>
      <c r="M655" s="574"/>
      <c r="N655" s="574"/>
      <c r="O655" s="492"/>
    </row>
    <row r="656" spans="1:15" ht="15.75" thickBot="1">
      <c r="A656" s="514"/>
      <c r="B656" s="400"/>
      <c r="C656" s="492"/>
      <c r="D656" s="493">
        <v>2024</v>
      </c>
      <c r="E656" s="511">
        <f t="shared" si="14"/>
        <v>0</v>
      </c>
      <c r="F656" s="511">
        <f t="shared" si="14"/>
        <v>0</v>
      </c>
      <c r="G656" s="511">
        <f t="shared" si="14"/>
        <v>0</v>
      </c>
      <c r="H656" s="511">
        <f t="shared" si="14"/>
        <v>0</v>
      </c>
      <c r="I656" s="573"/>
      <c r="J656" s="574"/>
      <c r="K656" s="574"/>
      <c r="L656" s="574"/>
      <c r="M656" s="574"/>
      <c r="N656" s="574"/>
      <c r="O656" s="492"/>
    </row>
    <row r="657" spans="1:15" ht="17.25" customHeight="1" thickBot="1">
      <c r="A657" s="515"/>
      <c r="B657" s="401"/>
      <c r="C657" s="496"/>
      <c r="D657" s="497">
        <v>2025</v>
      </c>
      <c r="E657" s="511">
        <f t="shared" si="14"/>
        <v>0</v>
      </c>
      <c r="F657" s="511">
        <f t="shared" si="14"/>
        <v>0</v>
      </c>
      <c r="G657" s="511">
        <f t="shared" si="14"/>
        <v>0</v>
      </c>
      <c r="H657" s="511">
        <f t="shared" si="14"/>
        <v>0</v>
      </c>
      <c r="I657" s="573"/>
      <c r="J657" s="574"/>
      <c r="K657" s="574"/>
      <c r="L657" s="574"/>
      <c r="M657" s="574"/>
      <c r="N657" s="574"/>
      <c r="O657" s="496"/>
    </row>
    <row r="658" spans="1:15" ht="15.75" thickBot="1">
      <c r="A658" s="488"/>
      <c r="B658" s="582" t="s">
        <v>110</v>
      </c>
      <c r="C658" s="583" t="s">
        <v>113</v>
      </c>
      <c r="D658" s="584" t="s">
        <v>168</v>
      </c>
      <c r="E658" s="650">
        <f>SUM(E659+E660+E661+E662+E663+E664+E665+E666+E667)</f>
        <v>0</v>
      </c>
      <c r="F658" s="650">
        <f>SUM(F659+F660+F661+F662+F663+F664+F665+F666+F667)</f>
        <v>0</v>
      </c>
      <c r="G658" s="650">
        <f>SUM(G659+G660+G661+G662+G663+G664+G665+G666+G667)</f>
        <v>0</v>
      </c>
      <c r="H658" s="650">
        <f>SUM(H659+H660+H661+H662+H663+H664+H665+H666+H667)</f>
        <v>0</v>
      </c>
      <c r="I658" s="573"/>
      <c r="J658" s="574"/>
      <c r="K658" s="585"/>
      <c r="L658" s="585"/>
      <c r="M658" s="574"/>
      <c r="N658" s="574"/>
      <c r="O658" s="488"/>
    </row>
    <row r="659" spans="1:15" ht="15.75" thickBot="1">
      <c r="A659" s="492"/>
      <c r="B659" s="586"/>
      <c r="C659" s="587"/>
      <c r="D659" s="588">
        <v>2017</v>
      </c>
      <c r="E659" s="589">
        <v>0</v>
      </c>
      <c r="F659" s="590">
        <v>0</v>
      </c>
      <c r="G659" s="589">
        <v>0</v>
      </c>
      <c r="H659" s="590">
        <v>0</v>
      </c>
      <c r="I659" s="573"/>
      <c r="J659" s="574"/>
      <c r="K659" s="574"/>
      <c r="L659" s="574"/>
      <c r="M659" s="574"/>
      <c r="N659" s="574"/>
      <c r="O659" s="492"/>
    </row>
    <row r="660" spans="1:15" ht="15.75" thickBot="1">
      <c r="A660" s="492"/>
      <c r="B660" s="586"/>
      <c r="C660" s="587"/>
      <c r="D660" s="588">
        <v>2018</v>
      </c>
      <c r="E660" s="589">
        <v>0</v>
      </c>
      <c r="F660" s="590">
        <v>0</v>
      </c>
      <c r="G660" s="589">
        <v>0</v>
      </c>
      <c r="H660" s="590">
        <v>0</v>
      </c>
      <c r="I660" s="573"/>
      <c r="J660" s="574"/>
      <c r="K660" s="574"/>
      <c r="L660" s="574"/>
      <c r="M660" s="574"/>
      <c r="N660" s="574"/>
      <c r="O660" s="492"/>
    </row>
    <row r="661" spans="1:15" ht="15.75" thickBot="1">
      <c r="A661" s="492"/>
      <c r="B661" s="586"/>
      <c r="C661" s="587"/>
      <c r="D661" s="588">
        <v>2019</v>
      </c>
      <c r="E661" s="589">
        <v>0</v>
      </c>
      <c r="F661" s="590">
        <v>0</v>
      </c>
      <c r="G661" s="589">
        <v>0</v>
      </c>
      <c r="H661" s="590">
        <v>0</v>
      </c>
      <c r="I661" s="573"/>
      <c r="J661" s="574"/>
      <c r="K661" s="574"/>
      <c r="L661" s="574"/>
      <c r="M661" s="574"/>
      <c r="N661" s="574"/>
      <c r="O661" s="492"/>
    </row>
    <row r="662" spans="1:15" ht="15.75" thickBot="1">
      <c r="A662" s="492"/>
      <c r="B662" s="586"/>
      <c r="C662" s="587"/>
      <c r="D662" s="588">
        <v>2020</v>
      </c>
      <c r="E662" s="589">
        <v>0</v>
      </c>
      <c r="F662" s="590">
        <v>0</v>
      </c>
      <c r="G662" s="589">
        <v>0</v>
      </c>
      <c r="H662" s="590">
        <v>0</v>
      </c>
      <c r="I662" s="573"/>
      <c r="J662" s="574"/>
      <c r="K662" s="574"/>
      <c r="L662" s="574"/>
      <c r="M662" s="574"/>
      <c r="N662" s="574"/>
      <c r="O662" s="492"/>
    </row>
    <row r="663" spans="1:15" ht="15.75" thickBot="1">
      <c r="A663" s="492"/>
      <c r="B663" s="586"/>
      <c r="C663" s="587"/>
      <c r="D663" s="588">
        <v>2021</v>
      </c>
      <c r="E663" s="589">
        <v>0</v>
      </c>
      <c r="F663" s="590">
        <v>0</v>
      </c>
      <c r="G663" s="590">
        <v>0</v>
      </c>
      <c r="H663" s="590">
        <v>0</v>
      </c>
      <c r="I663" s="573"/>
      <c r="J663" s="574"/>
      <c r="K663" s="574"/>
      <c r="L663" s="574"/>
      <c r="M663" s="574"/>
      <c r="N663" s="574"/>
      <c r="O663" s="492"/>
    </row>
    <row r="664" spans="1:15" ht="15.75" thickBot="1">
      <c r="A664" s="492"/>
      <c r="B664" s="586"/>
      <c r="C664" s="587"/>
      <c r="D664" s="588">
        <v>2022</v>
      </c>
      <c r="E664" s="589">
        <v>0</v>
      </c>
      <c r="F664" s="589">
        <v>0</v>
      </c>
      <c r="G664" s="589">
        <v>0</v>
      </c>
      <c r="H664" s="589">
        <v>0</v>
      </c>
      <c r="I664" s="573"/>
      <c r="J664" s="574"/>
      <c r="K664" s="574"/>
      <c r="L664" s="574"/>
      <c r="M664" s="574"/>
      <c r="N664" s="574"/>
      <c r="O664" s="492"/>
    </row>
    <row r="665" spans="1:15" ht="15.75" thickBot="1">
      <c r="A665" s="492"/>
      <c r="B665" s="586"/>
      <c r="C665" s="587"/>
      <c r="D665" s="588">
        <v>2023</v>
      </c>
      <c r="E665" s="589">
        <v>0</v>
      </c>
      <c r="F665" s="589">
        <v>0</v>
      </c>
      <c r="G665" s="589">
        <v>0</v>
      </c>
      <c r="H665" s="589">
        <v>0</v>
      </c>
      <c r="I665" s="573"/>
      <c r="J665" s="574"/>
      <c r="K665" s="574"/>
      <c r="L665" s="574"/>
      <c r="M665" s="574"/>
      <c r="N665" s="574"/>
      <c r="O665" s="492"/>
    </row>
    <row r="666" spans="1:15" ht="15.75" thickBot="1">
      <c r="A666" s="492"/>
      <c r="B666" s="586"/>
      <c r="C666" s="587"/>
      <c r="D666" s="588">
        <v>2024</v>
      </c>
      <c r="E666" s="589">
        <v>0</v>
      </c>
      <c r="F666" s="589">
        <v>0</v>
      </c>
      <c r="G666" s="589">
        <v>0</v>
      </c>
      <c r="H666" s="589">
        <v>0</v>
      </c>
      <c r="I666" s="573"/>
      <c r="J666" s="574"/>
      <c r="K666" s="574"/>
      <c r="L666" s="574"/>
      <c r="M666" s="574"/>
      <c r="N666" s="574"/>
      <c r="O666" s="492"/>
    </row>
    <row r="667" spans="1:15" ht="15.75" thickBot="1">
      <c r="A667" s="496"/>
      <c r="B667" s="591"/>
      <c r="C667" s="592"/>
      <c r="D667" s="588">
        <v>2025</v>
      </c>
      <c r="E667" s="589">
        <v>0</v>
      </c>
      <c r="F667" s="589">
        <v>0</v>
      </c>
      <c r="G667" s="589">
        <v>0</v>
      </c>
      <c r="H667" s="589">
        <v>0</v>
      </c>
      <c r="I667" s="573"/>
      <c r="J667" s="574"/>
      <c r="K667" s="574"/>
      <c r="L667" s="574"/>
      <c r="M667" s="574"/>
      <c r="N667" s="574"/>
      <c r="O667" s="496"/>
    </row>
    <row r="668" spans="1:15" ht="15" customHeight="1" thickBot="1">
      <c r="A668" s="488"/>
      <c r="B668" s="582" t="s">
        <v>111</v>
      </c>
      <c r="C668" s="583" t="s">
        <v>114</v>
      </c>
      <c r="D668" s="584" t="s">
        <v>168</v>
      </c>
      <c r="E668" s="650">
        <f>SUM(E669+E670+E671+E672+E673+E674+E675+E676+E677)</f>
        <v>500</v>
      </c>
      <c r="F668" s="650">
        <f>SUM(F669+F670+F671+F672+F673+F674+F675+F676+F677)</f>
        <v>500</v>
      </c>
      <c r="G668" s="650">
        <f>SUM(G669+G670+G671+G672+G673+G674+G675+G676+G677)</f>
        <v>500</v>
      </c>
      <c r="H668" s="650">
        <f>SUM(H669+H670+H671+H672+H673+H674+H675+H676+H677)</f>
        <v>500</v>
      </c>
      <c r="I668" s="573"/>
      <c r="J668" s="574"/>
      <c r="K668" s="585"/>
      <c r="L668" s="585"/>
      <c r="M668" s="574"/>
      <c r="N668" s="574"/>
      <c r="O668" s="488"/>
    </row>
    <row r="669" spans="1:15" ht="15.75" thickBot="1">
      <c r="A669" s="492"/>
      <c r="B669" s="586"/>
      <c r="C669" s="587"/>
      <c r="D669" s="588">
        <v>2017</v>
      </c>
      <c r="E669" s="589">
        <v>0</v>
      </c>
      <c r="F669" s="590">
        <v>0</v>
      </c>
      <c r="G669" s="589">
        <v>0</v>
      </c>
      <c r="H669" s="590">
        <v>0</v>
      </c>
      <c r="I669" s="573"/>
      <c r="J669" s="574"/>
      <c r="K669" s="574"/>
      <c r="L669" s="574"/>
      <c r="M669" s="574"/>
      <c r="N669" s="574"/>
      <c r="O669" s="492"/>
    </row>
    <row r="670" spans="1:15" ht="15.75" thickBot="1">
      <c r="A670" s="492"/>
      <c r="B670" s="586"/>
      <c r="C670" s="587"/>
      <c r="D670" s="588">
        <v>2018</v>
      </c>
      <c r="E670" s="589">
        <v>0</v>
      </c>
      <c r="F670" s="590">
        <v>0</v>
      </c>
      <c r="G670" s="589">
        <v>0</v>
      </c>
      <c r="H670" s="590">
        <v>0</v>
      </c>
      <c r="I670" s="573"/>
      <c r="J670" s="574"/>
      <c r="K670" s="574"/>
      <c r="L670" s="574"/>
      <c r="M670" s="574"/>
      <c r="N670" s="574"/>
      <c r="O670" s="492"/>
    </row>
    <row r="671" spans="1:15" ht="15.75" thickBot="1">
      <c r="A671" s="492"/>
      <c r="B671" s="586"/>
      <c r="C671" s="587"/>
      <c r="D671" s="588">
        <v>2019</v>
      </c>
      <c r="E671" s="589">
        <v>0</v>
      </c>
      <c r="F671" s="589">
        <v>0</v>
      </c>
      <c r="G671" s="589">
        <v>0</v>
      </c>
      <c r="H671" s="589">
        <v>0</v>
      </c>
      <c r="I671" s="573"/>
      <c r="J671" s="574"/>
      <c r="K671" s="574"/>
      <c r="L671" s="574"/>
      <c r="M671" s="574"/>
      <c r="N671" s="574"/>
      <c r="O671" s="492"/>
    </row>
    <row r="672" spans="1:15" ht="15.75" thickBot="1">
      <c r="A672" s="492"/>
      <c r="B672" s="586"/>
      <c r="C672" s="587"/>
      <c r="D672" s="588">
        <v>2020</v>
      </c>
      <c r="E672" s="589">
        <v>500</v>
      </c>
      <c r="F672" s="589">
        <v>500</v>
      </c>
      <c r="G672" s="589">
        <v>500</v>
      </c>
      <c r="H672" s="589">
        <v>500</v>
      </c>
      <c r="I672" s="573"/>
      <c r="J672" s="574"/>
      <c r="K672" s="574"/>
      <c r="L672" s="574"/>
      <c r="M672" s="574"/>
      <c r="N672" s="574"/>
      <c r="O672" s="492"/>
    </row>
    <row r="673" spans="1:15" ht="15.75" thickBot="1">
      <c r="A673" s="492"/>
      <c r="B673" s="586"/>
      <c r="C673" s="587"/>
      <c r="D673" s="588">
        <v>2021</v>
      </c>
      <c r="E673" s="589">
        <v>0</v>
      </c>
      <c r="F673" s="589">
        <v>0</v>
      </c>
      <c r="G673" s="589">
        <v>0</v>
      </c>
      <c r="H673" s="589">
        <v>0</v>
      </c>
      <c r="I673" s="573"/>
      <c r="J673" s="574"/>
      <c r="K673" s="574"/>
      <c r="L673" s="574"/>
      <c r="M673" s="574"/>
      <c r="N673" s="574"/>
      <c r="O673" s="492"/>
    </row>
    <row r="674" spans="1:15" ht="15.75" thickBot="1">
      <c r="A674" s="492"/>
      <c r="B674" s="586"/>
      <c r="C674" s="587"/>
      <c r="D674" s="588">
        <v>2022</v>
      </c>
      <c r="E674" s="589">
        <v>0</v>
      </c>
      <c r="F674" s="589">
        <v>0</v>
      </c>
      <c r="G674" s="589">
        <v>0</v>
      </c>
      <c r="H674" s="589">
        <v>0</v>
      </c>
      <c r="I674" s="573"/>
      <c r="J674" s="574"/>
      <c r="K674" s="574"/>
      <c r="L674" s="574"/>
      <c r="M674" s="574"/>
      <c r="N674" s="574"/>
      <c r="O674" s="492"/>
    </row>
    <row r="675" spans="1:15" ht="15.75" thickBot="1">
      <c r="A675" s="492"/>
      <c r="B675" s="586"/>
      <c r="C675" s="587"/>
      <c r="D675" s="588">
        <v>2023</v>
      </c>
      <c r="E675" s="589">
        <v>0</v>
      </c>
      <c r="F675" s="589">
        <v>0</v>
      </c>
      <c r="G675" s="589">
        <v>0</v>
      </c>
      <c r="H675" s="589">
        <v>0</v>
      </c>
      <c r="I675" s="573"/>
      <c r="J675" s="574"/>
      <c r="K675" s="574"/>
      <c r="L675" s="574"/>
      <c r="M675" s="574"/>
      <c r="N675" s="574"/>
      <c r="O675" s="492"/>
    </row>
    <row r="676" spans="1:15" ht="15.75" thickBot="1">
      <c r="A676" s="492"/>
      <c r="B676" s="586"/>
      <c r="C676" s="587"/>
      <c r="D676" s="588">
        <v>2024</v>
      </c>
      <c r="E676" s="589">
        <v>0</v>
      </c>
      <c r="F676" s="589">
        <v>0</v>
      </c>
      <c r="G676" s="589">
        <v>0</v>
      </c>
      <c r="H676" s="589">
        <v>0</v>
      </c>
      <c r="I676" s="573"/>
      <c r="J676" s="574"/>
      <c r="K676" s="574"/>
      <c r="L676" s="574"/>
      <c r="M676" s="574"/>
      <c r="N676" s="574"/>
      <c r="O676" s="492"/>
    </row>
    <row r="677" spans="1:15" ht="15" customHeight="1" thickBot="1">
      <c r="A677" s="492"/>
      <c r="B677" s="586"/>
      <c r="C677" s="587"/>
      <c r="D677" s="588">
        <v>2025</v>
      </c>
      <c r="E677" s="589">
        <v>0</v>
      </c>
      <c r="F677" s="589">
        <v>0</v>
      </c>
      <c r="G677" s="589">
        <v>0</v>
      </c>
      <c r="H677" s="589">
        <v>0</v>
      </c>
      <c r="I677" s="573"/>
      <c r="J677" s="574"/>
      <c r="K677" s="574"/>
      <c r="L677" s="574"/>
      <c r="M677" s="574"/>
      <c r="N677" s="574"/>
      <c r="O677" s="496"/>
    </row>
    <row r="678" spans="1:15" ht="14.25" customHeight="1" thickBot="1">
      <c r="A678" s="513" t="s">
        <v>379</v>
      </c>
      <c r="B678" s="399" t="s">
        <v>71</v>
      </c>
      <c r="C678" s="488" t="s">
        <v>114</v>
      </c>
      <c r="D678" s="489" t="s">
        <v>168</v>
      </c>
      <c r="E678" s="651">
        <f aca="true" t="shared" si="15" ref="E678:H679">SUM(E688+E698)</f>
        <v>345</v>
      </c>
      <c r="F678" s="651">
        <f t="shared" si="15"/>
        <v>345</v>
      </c>
      <c r="G678" s="651">
        <f t="shared" si="15"/>
        <v>345</v>
      </c>
      <c r="H678" s="651">
        <f t="shared" si="15"/>
        <v>345</v>
      </c>
      <c r="I678" s="573"/>
      <c r="J678" s="574"/>
      <c r="K678" s="585"/>
      <c r="L678" s="585"/>
      <c r="M678" s="574"/>
      <c r="N678" s="574"/>
      <c r="O678" s="488" t="s">
        <v>256</v>
      </c>
    </row>
    <row r="679" spans="1:15" ht="15.75" thickBot="1">
      <c r="A679" s="514"/>
      <c r="B679" s="400"/>
      <c r="C679" s="492"/>
      <c r="D679" s="493">
        <v>2017</v>
      </c>
      <c r="E679" s="494">
        <f t="shared" si="15"/>
        <v>0</v>
      </c>
      <c r="F679" s="494">
        <f t="shared" si="15"/>
        <v>0</v>
      </c>
      <c r="G679" s="494">
        <f t="shared" si="15"/>
        <v>0</v>
      </c>
      <c r="H679" s="494">
        <f t="shared" si="15"/>
        <v>0</v>
      </c>
      <c r="I679" s="573"/>
      <c r="J679" s="574"/>
      <c r="K679" s="574"/>
      <c r="L679" s="574"/>
      <c r="M679" s="574"/>
      <c r="N679" s="574"/>
      <c r="O679" s="492"/>
    </row>
    <row r="680" spans="1:15" ht="15.75" thickBot="1">
      <c r="A680" s="514"/>
      <c r="B680" s="400"/>
      <c r="C680" s="492"/>
      <c r="D680" s="493">
        <v>2018</v>
      </c>
      <c r="E680" s="494">
        <f aca="true" t="shared" si="16" ref="E680:H687">SUM(E690+E700)</f>
        <v>0</v>
      </c>
      <c r="F680" s="494">
        <f t="shared" si="16"/>
        <v>0</v>
      </c>
      <c r="G680" s="494">
        <f t="shared" si="16"/>
        <v>0</v>
      </c>
      <c r="H680" s="494">
        <f t="shared" si="16"/>
        <v>0</v>
      </c>
      <c r="I680" s="573"/>
      <c r="J680" s="574"/>
      <c r="K680" s="574"/>
      <c r="L680" s="574"/>
      <c r="M680" s="574"/>
      <c r="N680" s="574"/>
      <c r="O680" s="492"/>
    </row>
    <row r="681" spans="1:15" ht="15.75" thickBot="1">
      <c r="A681" s="514"/>
      <c r="B681" s="400"/>
      <c r="C681" s="492"/>
      <c r="D681" s="493">
        <v>2019</v>
      </c>
      <c r="E681" s="494">
        <f t="shared" si="16"/>
        <v>0</v>
      </c>
      <c r="F681" s="494">
        <f t="shared" si="16"/>
        <v>0</v>
      </c>
      <c r="G681" s="494">
        <f t="shared" si="16"/>
        <v>0</v>
      </c>
      <c r="H681" s="494">
        <f t="shared" si="16"/>
        <v>0</v>
      </c>
      <c r="I681" s="573"/>
      <c r="J681" s="574"/>
      <c r="K681" s="574"/>
      <c r="L681" s="574"/>
      <c r="M681" s="574"/>
      <c r="N681" s="574"/>
      <c r="O681" s="492"/>
    </row>
    <row r="682" spans="1:15" ht="15.75" thickBot="1">
      <c r="A682" s="514"/>
      <c r="B682" s="400"/>
      <c r="C682" s="492"/>
      <c r="D682" s="493">
        <v>2020</v>
      </c>
      <c r="E682" s="494">
        <f t="shared" si="16"/>
        <v>345</v>
      </c>
      <c r="F682" s="494">
        <f t="shared" si="16"/>
        <v>345</v>
      </c>
      <c r="G682" s="494">
        <f t="shared" si="16"/>
        <v>345</v>
      </c>
      <c r="H682" s="494">
        <f t="shared" si="16"/>
        <v>345</v>
      </c>
      <c r="I682" s="573"/>
      <c r="J682" s="574"/>
      <c r="K682" s="574"/>
      <c r="L682" s="574"/>
      <c r="M682" s="574"/>
      <c r="N682" s="574"/>
      <c r="O682" s="492"/>
    </row>
    <row r="683" spans="1:15" ht="15.75" thickBot="1">
      <c r="A683" s="514"/>
      <c r="B683" s="400"/>
      <c r="C683" s="492"/>
      <c r="D683" s="493">
        <v>2021</v>
      </c>
      <c r="E683" s="494">
        <f t="shared" si="16"/>
        <v>0</v>
      </c>
      <c r="F683" s="494">
        <f t="shared" si="16"/>
        <v>0</v>
      </c>
      <c r="G683" s="494">
        <f t="shared" si="16"/>
        <v>0</v>
      </c>
      <c r="H683" s="494">
        <f t="shared" si="16"/>
        <v>0</v>
      </c>
      <c r="I683" s="573"/>
      <c r="J683" s="574"/>
      <c r="K683" s="574"/>
      <c r="L683" s="574"/>
      <c r="M683" s="574"/>
      <c r="N683" s="574"/>
      <c r="O683" s="492"/>
    </row>
    <row r="684" spans="1:15" ht="15.75" thickBot="1">
      <c r="A684" s="514"/>
      <c r="B684" s="400"/>
      <c r="C684" s="492"/>
      <c r="D684" s="493">
        <v>2022</v>
      </c>
      <c r="E684" s="494">
        <f t="shared" si="16"/>
        <v>0</v>
      </c>
      <c r="F684" s="494">
        <f t="shared" si="16"/>
        <v>0</v>
      </c>
      <c r="G684" s="494">
        <f t="shared" si="16"/>
        <v>0</v>
      </c>
      <c r="H684" s="494">
        <f t="shared" si="16"/>
        <v>0</v>
      </c>
      <c r="I684" s="573"/>
      <c r="J684" s="574"/>
      <c r="K684" s="574"/>
      <c r="L684" s="574"/>
      <c r="M684" s="574"/>
      <c r="N684" s="574"/>
      <c r="O684" s="492"/>
    </row>
    <row r="685" spans="1:15" ht="15.75" thickBot="1">
      <c r="A685" s="514"/>
      <c r="B685" s="400"/>
      <c r="C685" s="492"/>
      <c r="D685" s="493">
        <v>2023</v>
      </c>
      <c r="E685" s="494">
        <f t="shared" si="16"/>
        <v>0</v>
      </c>
      <c r="F685" s="494">
        <f t="shared" si="16"/>
        <v>0</v>
      </c>
      <c r="G685" s="494">
        <f t="shared" si="16"/>
        <v>0</v>
      </c>
      <c r="H685" s="494">
        <f t="shared" si="16"/>
        <v>0</v>
      </c>
      <c r="I685" s="573"/>
      <c r="J685" s="574"/>
      <c r="K685" s="574"/>
      <c r="L685" s="574"/>
      <c r="M685" s="574"/>
      <c r="N685" s="574"/>
      <c r="O685" s="492"/>
    </row>
    <row r="686" spans="1:15" ht="15.75" thickBot="1">
      <c r="A686" s="514"/>
      <c r="B686" s="400"/>
      <c r="C686" s="492"/>
      <c r="D686" s="493">
        <v>2024</v>
      </c>
      <c r="E686" s="494">
        <f t="shared" si="16"/>
        <v>0</v>
      </c>
      <c r="F686" s="494">
        <f t="shared" si="16"/>
        <v>0</v>
      </c>
      <c r="G686" s="494">
        <f t="shared" si="16"/>
        <v>0</v>
      </c>
      <c r="H686" s="494">
        <f t="shared" si="16"/>
        <v>0</v>
      </c>
      <c r="I686" s="573"/>
      <c r="J686" s="574"/>
      <c r="K686" s="574"/>
      <c r="L686" s="574"/>
      <c r="M686" s="574"/>
      <c r="N686" s="574"/>
      <c r="O686" s="492"/>
    </row>
    <row r="687" spans="1:15" ht="13.5" customHeight="1" thickBot="1">
      <c r="A687" s="515"/>
      <c r="B687" s="401"/>
      <c r="C687" s="496"/>
      <c r="D687" s="497">
        <v>2025</v>
      </c>
      <c r="E687" s="494">
        <f t="shared" si="16"/>
        <v>0</v>
      </c>
      <c r="F687" s="494">
        <f t="shared" si="16"/>
        <v>0</v>
      </c>
      <c r="G687" s="494">
        <f t="shared" si="16"/>
        <v>0</v>
      </c>
      <c r="H687" s="494">
        <f t="shared" si="16"/>
        <v>0</v>
      </c>
      <c r="I687" s="573"/>
      <c r="J687" s="574"/>
      <c r="K687" s="574"/>
      <c r="L687" s="574"/>
      <c r="M687" s="574"/>
      <c r="N687" s="574"/>
      <c r="O687" s="496"/>
    </row>
    <row r="688" spans="1:15" ht="15.75" thickBot="1">
      <c r="A688" s="381"/>
      <c r="B688" s="391" t="s">
        <v>110</v>
      </c>
      <c r="C688" s="385" t="s">
        <v>113</v>
      </c>
      <c r="D688" s="146" t="s">
        <v>168</v>
      </c>
      <c r="E688" s="147">
        <f>SUM(E689:E697)</f>
        <v>0</v>
      </c>
      <c r="F688" s="147">
        <f>SUM(F689:F697)</f>
        <v>0</v>
      </c>
      <c r="G688" s="147">
        <f>SUM(G689:G697)</f>
        <v>0</v>
      </c>
      <c r="H688" s="147">
        <f>SUM(H689:H697)</f>
        <v>0</v>
      </c>
      <c r="I688" s="141"/>
      <c r="J688" s="142"/>
      <c r="K688" s="148"/>
      <c r="L688" s="148"/>
      <c r="M688" s="142"/>
      <c r="N688" s="163"/>
      <c r="O688" s="381"/>
    </row>
    <row r="689" spans="1:15" ht="13.5" customHeight="1" thickBot="1">
      <c r="A689" s="382"/>
      <c r="B689" s="392"/>
      <c r="C689" s="386"/>
      <c r="D689" s="149">
        <v>2017</v>
      </c>
      <c r="E689" s="152">
        <v>0</v>
      </c>
      <c r="F689" s="152">
        <v>0</v>
      </c>
      <c r="G689" s="152">
        <v>0</v>
      </c>
      <c r="H689" s="152">
        <v>0</v>
      </c>
      <c r="I689" s="141"/>
      <c r="J689" s="142"/>
      <c r="K689" s="142"/>
      <c r="L689" s="142"/>
      <c r="M689" s="142"/>
      <c r="N689" s="163"/>
      <c r="O689" s="382"/>
    </row>
    <row r="690" spans="1:15" ht="13.5" customHeight="1" thickBot="1">
      <c r="A690" s="382"/>
      <c r="B690" s="392"/>
      <c r="C690" s="386"/>
      <c r="D690" s="149">
        <v>2018</v>
      </c>
      <c r="E690" s="152">
        <v>0</v>
      </c>
      <c r="F690" s="152">
        <v>0</v>
      </c>
      <c r="G690" s="152">
        <v>0</v>
      </c>
      <c r="H690" s="152">
        <v>0</v>
      </c>
      <c r="I690" s="141"/>
      <c r="J690" s="142"/>
      <c r="K690" s="142"/>
      <c r="L690" s="142"/>
      <c r="M690" s="142"/>
      <c r="N690" s="163"/>
      <c r="O690" s="382"/>
    </row>
    <row r="691" spans="1:15" ht="13.5" customHeight="1" thickBot="1">
      <c r="A691" s="382"/>
      <c r="B691" s="392"/>
      <c r="C691" s="386"/>
      <c r="D691" s="149">
        <v>2019</v>
      </c>
      <c r="E691" s="152">
        <v>0</v>
      </c>
      <c r="F691" s="152">
        <v>0</v>
      </c>
      <c r="G691" s="152">
        <v>0</v>
      </c>
      <c r="H691" s="152">
        <v>0</v>
      </c>
      <c r="I691" s="141"/>
      <c r="J691" s="142"/>
      <c r="K691" s="142"/>
      <c r="L691" s="142"/>
      <c r="M691" s="142"/>
      <c r="N691" s="163"/>
      <c r="O691" s="382"/>
    </row>
    <row r="692" spans="1:15" ht="13.5" customHeight="1" thickBot="1">
      <c r="A692" s="382"/>
      <c r="B692" s="392"/>
      <c r="C692" s="386"/>
      <c r="D692" s="149">
        <v>2020</v>
      </c>
      <c r="E692" s="152">
        <v>0</v>
      </c>
      <c r="F692" s="152">
        <v>0</v>
      </c>
      <c r="G692" s="152">
        <v>0</v>
      </c>
      <c r="H692" s="152">
        <v>0</v>
      </c>
      <c r="I692" s="141"/>
      <c r="J692" s="142"/>
      <c r="K692" s="142"/>
      <c r="L692" s="142"/>
      <c r="M692" s="142"/>
      <c r="N692" s="163"/>
      <c r="O692" s="382"/>
    </row>
    <row r="693" spans="1:15" ht="13.5" customHeight="1" thickBot="1">
      <c r="A693" s="382"/>
      <c r="B693" s="392"/>
      <c r="C693" s="386"/>
      <c r="D693" s="149">
        <v>2021</v>
      </c>
      <c r="E693" s="152">
        <v>0</v>
      </c>
      <c r="F693" s="152">
        <v>0</v>
      </c>
      <c r="G693" s="152">
        <v>0</v>
      </c>
      <c r="H693" s="152">
        <v>0</v>
      </c>
      <c r="I693" s="141"/>
      <c r="J693" s="142"/>
      <c r="K693" s="142"/>
      <c r="L693" s="142"/>
      <c r="M693" s="142"/>
      <c r="N693" s="163"/>
      <c r="O693" s="382"/>
    </row>
    <row r="694" spans="1:15" ht="13.5" customHeight="1" thickBot="1">
      <c r="A694" s="382"/>
      <c r="B694" s="392"/>
      <c r="C694" s="386"/>
      <c r="D694" s="149">
        <v>2022</v>
      </c>
      <c r="E694" s="152">
        <v>0</v>
      </c>
      <c r="F694" s="152">
        <v>0</v>
      </c>
      <c r="G694" s="152">
        <v>0</v>
      </c>
      <c r="H694" s="152">
        <v>0</v>
      </c>
      <c r="I694" s="141"/>
      <c r="J694" s="142"/>
      <c r="K694" s="142"/>
      <c r="L694" s="142"/>
      <c r="M694" s="142"/>
      <c r="N694" s="163"/>
      <c r="O694" s="382"/>
    </row>
    <row r="695" spans="1:15" ht="13.5" customHeight="1" thickBot="1">
      <c r="A695" s="382"/>
      <c r="B695" s="392"/>
      <c r="C695" s="386"/>
      <c r="D695" s="149">
        <v>2023</v>
      </c>
      <c r="E695" s="152">
        <v>0</v>
      </c>
      <c r="F695" s="152">
        <v>0</v>
      </c>
      <c r="G695" s="152">
        <v>0</v>
      </c>
      <c r="H695" s="152">
        <v>0</v>
      </c>
      <c r="I695" s="141"/>
      <c r="J695" s="142"/>
      <c r="K695" s="142"/>
      <c r="L695" s="142"/>
      <c r="M695" s="142"/>
      <c r="N695" s="163"/>
      <c r="O695" s="382"/>
    </row>
    <row r="696" spans="1:15" ht="13.5" customHeight="1" thickBot="1">
      <c r="A696" s="382"/>
      <c r="B696" s="392"/>
      <c r="C696" s="386"/>
      <c r="D696" s="149">
        <v>2024</v>
      </c>
      <c r="E696" s="152">
        <v>0</v>
      </c>
      <c r="F696" s="152">
        <v>0</v>
      </c>
      <c r="G696" s="152">
        <v>0</v>
      </c>
      <c r="H696" s="152">
        <v>0</v>
      </c>
      <c r="I696" s="141"/>
      <c r="J696" s="142"/>
      <c r="K696" s="142"/>
      <c r="L696" s="142"/>
      <c r="M696" s="142"/>
      <c r="N696" s="163"/>
      <c r="O696" s="382"/>
    </row>
    <row r="697" spans="1:15" ht="13.5" customHeight="1" thickBot="1">
      <c r="A697" s="383"/>
      <c r="B697" s="393"/>
      <c r="C697" s="387"/>
      <c r="D697" s="149">
        <v>2025</v>
      </c>
      <c r="E697" s="152">
        <v>0</v>
      </c>
      <c r="F697" s="152">
        <v>0</v>
      </c>
      <c r="G697" s="152">
        <v>0</v>
      </c>
      <c r="H697" s="152">
        <v>0</v>
      </c>
      <c r="I697" s="141"/>
      <c r="J697" s="142"/>
      <c r="K697" s="142"/>
      <c r="L697" s="142"/>
      <c r="M697" s="142"/>
      <c r="N697" s="163"/>
      <c r="O697" s="383"/>
    </row>
    <row r="698" spans="1:15" ht="13.5" customHeight="1" thickBot="1">
      <c r="A698" s="381"/>
      <c r="B698" s="391" t="s">
        <v>111</v>
      </c>
      <c r="C698" s="385" t="s">
        <v>114</v>
      </c>
      <c r="D698" s="146" t="s">
        <v>168</v>
      </c>
      <c r="E698" s="147">
        <f>SUM(E699:E707)</f>
        <v>345</v>
      </c>
      <c r="F698" s="147">
        <f>SUM(F699:F707)</f>
        <v>345</v>
      </c>
      <c r="G698" s="147">
        <f>SUM(G699:G707)</f>
        <v>345</v>
      </c>
      <c r="H698" s="147">
        <f>SUM(H699:H707)</f>
        <v>345</v>
      </c>
      <c r="I698" s="141"/>
      <c r="J698" s="142"/>
      <c r="K698" s="148"/>
      <c r="L698" s="148"/>
      <c r="M698" s="142"/>
      <c r="N698" s="163"/>
      <c r="O698" s="381"/>
    </row>
    <row r="699" spans="1:15" ht="13.5" customHeight="1" thickBot="1">
      <c r="A699" s="382"/>
      <c r="B699" s="392"/>
      <c r="C699" s="386"/>
      <c r="D699" s="149">
        <v>2017</v>
      </c>
      <c r="E699" s="150">
        <v>0</v>
      </c>
      <c r="F699" s="150">
        <v>0</v>
      </c>
      <c r="G699" s="150">
        <v>0</v>
      </c>
      <c r="H699" s="150">
        <v>0</v>
      </c>
      <c r="I699" s="141"/>
      <c r="J699" s="142"/>
      <c r="K699" s="142"/>
      <c r="L699" s="142"/>
      <c r="M699" s="142"/>
      <c r="N699" s="163"/>
      <c r="O699" s="382"/>
    </row>
    <row r="700" spans="1:15" ht="13.5" customHeight="1" thickBot="1">
      <c r="A700" s="382"/>
      <c r="B700" s="392"/>
      <c r="C700" s="386"/>
      <c r="D700" s="149">
        <v>2018</v>
      </c>
      <c r="E700" s="150">
        <v>0</v>
      </c>
      <c r="F700" s="150">
        <v>0</v>
      </c>
      <c r="G700" s="150">
        <v>0</v>
      </c>
      <c r="H700" s="150">
        <v>0</v>
      </c>
      <c r="I700" s="141"/>
      <c r="J700" s="142"/>
      <c r="K700" s="142"/>
      <c r="L700" s="142"/>
      <c r="M700" s="142"/>
      <c r="N700" s="163"/>
      <c r="O700" s="382"/>
    </row>
    <row r="701" spans="1:15" ht="13.5" customHeight="1" thickBot="1">
      <c r="A701" s="382"/>
      <c r="B701" s="392"/>
      <c r="C701" s="386"/>
      <c r="D701" s="149">
        <v>2019</v>
      </c>
      <c r="E701" s="150">
        <v>0</v>
      </c>
      <c r="F701" s="150">
        <v>0</v>
      </c>
      <c r="G701" s="150">
        <v>0</v>
      </c>
      <c r="H701" s="150">
        <v>0</v>
      </c>
      <c r="I701" s="141"/>
      <c r="J701" s="142"/>
      <c r="K701" s="142"/>
      <c r="L701" s="142"/>
      <c r="M701" s="142"/>
      <c r="N701" s="163"/>
      <c r="O701" s="382"/>
    </row>
    <row r="702" spans="1:15" ht="13.5" customHeight="1" thickBot="1">
      <c r="A702" s="382"/>
      <c r="B702" s="392"/>
      <c r="C702" s="386"/>
      <c r="D702" s="149">
        <v>2020</v>
      </c>
      <c r="E702" s="150">
        <v>345</v>
      </c>
      <c r="F702" s="150">
        <v>345</v>
      </c>
      <c r="G702" s="150">
        <v>345</v>
      </c>
      <c r="H702" s="150">
        <v>345</v>
      </c>
      <c r="I702" s="141"/>
      <c r="J702" s="142"/>
      <c r="K702" s="142"/>
      <c r="L702" s="142"/>
      <c r="M702" s="142"/>
      <c r="N702" s="163"/>
      <c r="O702" s="382"/>
    </row>
    <row r="703" spans="1:15" ht="13.5" customHeight="1" thickBot="1">
      <c r="A703" s="382"/>
      <c r="B703" s="392"/>
      <c r="C703" s="386"/>
      <c r="D703" s="149">
        <v>2021</v>
      </c>
      <c r="E703" s="150">
        <v>0</v>
      </c>
      <c r="F703" s="150">
        <v>0</v>
      </c>
      <c r="G703" s="150">
        <v>0</v>
      </c>
      <c r="H703" s="150">
        <v>0</v>
      </c>
      <c r="I703" s="141"/>
      <c r="J703" s="142"/>
      <c r="K703" s="142"/>
      <c r="L703" s="142"/>
      <c r="M703" s="142"/>
      <c r="N703" s="163"/>
      <c r="O703" s="382"/>
    </row>
    <row r="704" spans="1:15" ht="13.5" customHeight="1" thickBot="1">
      <c r="A704" s="382"/>
      <c r="B704" s="392"/>
      <c r="C704" s="386"/>
      <c r="D704" s="149">
        <v>2022</v>
      </c>
      <c r="E704" s="150">
        <v>0</v>
      </c>
      <c r="F704" s="150">
        <v>0</v>
      </c>
      <c r="G704" s="150">
        <v>0</v>
      </c>
      <c r="H704" s="150">
        <v>0</v>
      </c>
      <c r="I704" s="141"/>
      <c r="J704" s="142"/>
      <c r="K704" s="142"/>
      <c r="L704" s="142"/>
      <c r="M704" s="142"/>
      <c r="N704" s="163"/>
      <c r="O704" s="382"/>
    </row>
    <row r="705" spans="1:15" ht="13.5" customHeight="1" thickBot="1">
      <c r="A705" s="382"/>
      <c r="B705" s="392"/>
      <c r="C705" s="386"/>
      <c r="D705" s="149">
        <v>2023</v>
      </c>
      <c r="E705" s="152">
        <v>0</v>
      </c>
      <c r="F705" s="152">
        <v>0</v>
      </c>
      <c r="G705" s="152">
        <v>0</v>
      </c>
      <c r="H705" s="152">
        <v>0</v>
      </c>
      <c r="I705" s="141"/>
      <c r="J705" s="142"/>
      <c r="K705" s="142"/>
      <c r="L705" s="142"/>
      <c r="M705" s="142"/>
      <c r="N705" s="163"/>
      <c r="O705" s="382"/>
    </row>
    <row r="706" spans="1:15" ht="13.5" customHeight="1" thickBot="1">
      <c r="A706" s="382"/>
      <c r="B706" s="392"/>
      <c r="C706" s="386"/>
      <c r="D706" s="149">
        <v>2024</v>
      </c>
      <c r="E706" s="152">
        <v>0</v>
      </c>
      <c r="F706" s="152">
        <v>0</v>
      </c>
      <c r="G706" s="152">
        <v>0</v>
      </c>
      <c r="H706" s="152">
        <v>0</v>
      </c>
      <c r="I706" s="141"/>
      <c r="J706" s="142"/>
      <c r="K706" s="142"/>
      <c r="L706" s="142"/>
      <c r="M706" s="142"/>
      <c r="N706" s="163"/>
      <c r="O706" s="382"/>
    </row>
    <row r="707" spans="1:15" ht="13.5" customHeight="1" thickBot="1">
      <c r="A707" s="383"/>
      <c r="B707" s="393"/>
      <c r="C707" s="387"/>
      <c r="D707" s="149">
        <v>2025</v>
      </c>
      <c r="E707" s="152">
        <v>0</v>
      </c>
      <c r="F707" s="152">
        <v>0</v>
      </c>
      <c r="G707" s="152">
        <v>0</v>
      </c>
      <c r="H707" s="152">
        <v>0</v>
      </c>
      <c r="I707" s="141"/>
      <c r="J707" s="142"/>
      <c r="K707" s="142"/>
      <c r="L707" s="142"/>
      <c r="M707" s="142"/>
      <c r="N707" s="163"/>
      <c r="O707" s="383"/>
    </row>
    <row r="708" spans="1:15" ht="13.5" customHeight="1" thickBot="1">
      <c r="A708" s="378" t="s">
        <v>69</v>
      </c>
      <c r="B708" s="399" t="s">
        <v>70</v>
      </c>
      <c r="C708" s="381" t="s">
        <v>115</v>
      </c>
      <c r="D708" s="153" t="s">
        <v>168</v>
      </c>
      <c r="E708" s="172">
        <f aca="true" t="shared" si="17" ref="E708:H717">SUM(E718+E728)</f>
        <v>500</v>
      </c>
      <c r="F708" s="172">
        <f t="shared" si="17"/>
        <v>500</v>
      </c>
      <c r="G708" s="172">
        <f t="shared" si="17"/>
        <v>500</v>
      </c>
      <c r="H708" s="172">
        <f t="shared" si="17"/>
        <v>500</v>
      </c>
      <c r="I708" s="141"/>
      <c r="J708" s="142"/>
      <c r="K708" s="142"/>
      <c r="L708" s="142"/>
      <c r="M708" s="142"/>
      <c r="N708" s="163"/>
      <c r="O708" s="381" t="s">
        <v>256</v>
      </c>
    </row>
    <row r="709" spans="1:15" ht="13.5" customHeight="1" thickBot="1">
      <c r="A709" s="379"/>
      <c r="B709" s="400"/>
      <c r="C709" s="382"/>
      <c r="D709" s="139">
        <v>2017</v>
      </c>
      <c r="E709" s="155">
        <f t="shared" si="17"/>
        <v>0</v>
      </c>
      <c r="F709" s="155">
        <f t="shared" si="17"/>
        <v>0</v>
      </c>
      <c r="G709" s="155">
        <f t="shared" si="17"/>
        <v>0</v>
      </c>
      <c r="H709" s="155">
        <f t="shared" si="17"/>
        <v>0</v>
      </c>
      <c r="I709" s="141"/>
      <c r="J709" s="142"/>
      <c r="K709" s="142"/>
      <c r="L709" s="142"/>
      <c r="M709" s="142"/>
      <c r="N709" s="163"/>
      <c r="O709" s="382"/>
    </row>
    <row r="710" spans="1:15" ht="13.5" customHeight="1" thickBot="1">
      <c r="A710" s="379"/>
      <c r="B710" s="400"/>
      <c r="C710" s="382"/>
      <c r="D710" s="139">
        <v>2018</v>
      </c>
      <c r="E710" s="155">
        <f t="shared" si="17"/>
        <v>0</v>
      </c>
      <c r="F710" s="155">
        <f t="shared" si="17"/>
        <v>0</v>
      </c>
      <c r="G710" s="155">
        <f t="shared" si="17"/>
        <v>0</v>
      </c>
      <c r="H710" s="155">
        <f t="shared" si="17"/>
        <v>0</v>
      </c>
      <c r="I710" s="141"/>
      <c r="J710" s="142"/>
      <c r="K710" s="142"/>
      <c r="L710" s="142"/>
      <c r="M710" s="142"/>
      <c r="N710" s="163"/>
      <c r="O710" s="382"/>
    </row>
    <row r="711" spans="1:15" ht="13.5" customHeight="1" thickBot="1">
      <c r="A711" s="379"/>
      <c r="B711" s="400"/>
      <c r="C711" s="382"/>
      <c r="D711" s="139">
        <v>2019</v>
      </c>
      <c r="E711" s="155">
        <f t="shared" si="17"/>
        <v>0</v>
      </c>
      <c r="F711" s="155">
        <f t="shared" si="17"/>
        <v>0</v>
      </c>
      <c r="G711" s="155">
        <f t="shared" si="17"/>
        <v>0</v>
      </c>
      <c r="H711" s="155">
        <f t="shared" si="17"/>
        <v>0</v>
      </c>
      <c r="I711" s="141"/>
      <c r="J711" s="142"/>
      <c r="K711" s="142"/>
      <c r="L711" s="142"/>
      <c r="M711" s="142"/>
      <c r="N711" s="163"/>
      <c r="O711" s="382"/>
    </row>
    <row r="712" spans="1:15" ht="13.5" customHeight="1" thickBot="1">
      <c r="A712" s="379"/>
      <c r="B712" s="400"/>
      <c r="C712" s="382"/>
      <c r="D712" s="139">
        <v>2020</v>
      </c>
      <c r="E712" s="155">
        <f t="shared" si="17"/>
        <v>500</v>
      </c>
      <c r="F712" s="155">
        <f t="shared" si="17"/>
        <v>500</v>
      </c>
      <c r="G712" s="155">
        <f t="shared" si="17"/>
        <v>500</v>
      </c>
      <c r="H712" s="155">
        <f t="shared" si="17"/>
        <v>500</v>
      </c>
      <c r="I712" s="141"/>
      <c r="J712" s="142"/>
      <c r="K712" s="142"/>
      <c r="L712" s="142"/>
      <c r="M712" s="142"/>
      <c r="N712" s="163"/>
      <c r="O712" s="382"/>
    </row>
    <row r="713" spans="1:15" ht="13.5" customHeight="1" thickBot="1">
      <c r="A713" s="379"/>
      <c r="B713" s="400"/>
      <c r="C713" s="382"/>
      <c r="D713" s="139">
        <v>2021</v>
      </c>
      <c r="E713" s="155">
        <f t="shared" si="17"/>
        <v>0</v>
      </c>
      <c r="F713" s="155">
        <f t="shared" si="17"/>
        <v>0</v>
      </c>
      <c r="G713" s="155">
        <f t="shared" si="17"/>
        <v>0</v>
      </c>
      <c r="H713" s="155">
        <f t="shared" si="17"/>
        <v>0</v>
      </c>
      <c r="I713" s="141"/>
      <c r="J713" s="142"/>
      <c r="K713" s="142"/>
      <c r="L713" s="142"/>
      <c r="M713" s="142"/>
      <c r="N713" s="163"/>
      <c r="O713" s="382"/>
    </row>
    <row r="714" spans="1:15" ht="13.5" customHeight="1" thickBot="1">
      <c r="A714" s="379"/>
      <c r="B714" s="400"/>
      <c r="C714" s="382"/>
      <c r="D714" s="139">
        <v>2022</v>
      </c>
      <c r="E714" s="155">
        <f t="shared" si="17"/>
        <v>0</v>
      </c>
      <c r="F714" s="155">
        <f t="shared" si="17"/>
        <v>0</v>
      </c>
      <c r="G714" s="155">
        <f t="shared" si="17"/>
        <v>0</v>
      </c>
      <c r="H714" s="155">
        <f t="shared" si="17"/>
        <v>0</v>
      </c>
      <c r="I714" s="141"/>
      <c r="J714" s="142"/>
      <c r="K714" s="142"/>
      <c r="L714" s="142"/>
      <c r="M714" s="142"/>
      <c r="N714" s="163"/>
      <c r="O714" s="382"/>
    </row>
    <row r="715" spans="1:15" ht="13.5" customHeight="1" thickBot="1">
      <c r="A715" s="379"/>
      <c r="B715" s="400"/>
      <c r="C715" s="382"/>
      <c r="D715" s="139">
        <v>2023</v>
      </c>
      <c r="E715" s="155">
        <f t="shared" si="17"/>
        <v>0</v>
      </c>
      <c r="F715" s="155">
        <f t="shared" si="17"/>
        <v>0</v>
      </c>
      <c r="G715" s="155">
        <f t="shared" si="17"/>
        <v>0</v>
      </c>
      <c r="H715" s="155">
        <f t="shared" si="17"/>
        <v>0</v>
      </c>
      <c r="I715" s="141"/>
      <c r="J715" s="142"/>
      <c r="K715" s="142"/>
      <c r="L715" s="142"/>
      <c r="M715" s="142"/>
      <c r="N715" s="163"/>
      <c r="O715" s="382"/>
    </row>
    <row r="716" spans="1:15" ht="13.5" customHeight="1" thickBot="1">
      <c r="A716" s="379"/>
      <c r="B716" s="400"/>
      <c r="C716" s="382"/>
      <c r="D716" s="139">
        <v>2024</v>
      </c>
      <c r="E716" s="155">
        <f t="shared" si="17"/>
        <v>0</v>
      </c>
      <c r="F716" s="155">
        <f t="shared" si="17"/>
        <v>0</v>
      </c>
      <c r="G716" s="155">
        <f t="shared" si="17"/>
        <v>0</v>
      </c>
      <c r="H716" s="155">
        <f t="shared" si="17"/>
        <v>0</v>
      </c>
      <c r="I716" s="141"/>
      <c r="J716" s="142"/>
      <c r="K716" s="142"/>
      <c r="L716" s="142"/>
      <c r="M716" s="142"/>
      <c r="N716" s="163"/>
      <c r="O716" s="382"/>
    </row>
    <row r="717" spans="1:15" ht="13.5" customHeight="1" thickBot="1">
      <c r="A717" s="380"/>
      <c r="B717" s="401"/>
      <c r="C717" s="383"/>
      <c r="D717" s="124">
        <v>2025</v>
      </c>
      <c r="E717" s="155">
        <f t="shared" si="17"/>
        <v>0</v>
      </c>
      <c r="F717" s="155">
        <f t="shared" si="17"/>
        <v>0</v>
      </c>
      <c r="G717" s="155">
        <f t="shared" si="17"/>
        <v>0</v>
      </c>
      <c r="H717" s="155">
        <f t="shared" si="17"/>
        <v>0</v>
      </c>
      <c r="I717" s="141"/>
      <c r="J717" s="142"/>
      <c r="K717" s="142"/>
      <c r="L717" s="142"/>
      <c r="M717" s="142"/>
      <c r="N717" s="163"/>
      <c r="O717" s="382"/>
    </row>
    <row r="718" spans="1:15" ht="13.5" customHeight="1" thickBot="1">
      <c r="A718" s="381"/>
      <c r="B718" s="391" t="s">
        <v>110</v>
      </c>
      <c r="C718" s="385" t="s">
        <v>113</v>
      </c>
      <c r="D718" s="146" t="s">
        <v>168</v>
      </c>
      <c r="E718" s="152">
        <f>SUM(E719:E727)</f>
        <v>0</v>
      </c>
      <c r="F718" s="152">
        <f>SUM(F719:F727)</f>
        <v>0</v>
      </c>
      <c r="G718" s="152">
        <f>SUM(G719:G727)</f>
        <v>0</v>
      </c>
      <c r="H718" s="152">
        <f>SUM(H719:H727)</f>
        <v>0</v>
      </c>
      <c r="I718" s="141"/>
      <c r="J718" s="142"/>
      <c r="K718" s="142"/>
      <c r="L718" s="142"/>
      <c r="M718" s="142"/>
      <c r="N718" s="163"/>
      <c r="O718" s="381"/>
    </row>
    <row r="719" spans="1:15" ht="13.5" customHeight="1" thickBot="1">
      <c r="A719" s="382"/>
      <c r="B719" s="392"/>
      <c r="C719" s="386"/>
      <c r="D719" s="149">
        <v>2017</v>
      </c>
      <c r="E719" s="152">
        <v>0</v>
      </c>
      <c r="F719" s="152">
        <v>0</v>
      </c>
      <c r="G719" s="152">
        <v>0</v>
      </c>
      <c r="H719" s="152">
        <v>0</v>
      </c>
      <c r="I719" s="141"/>
      <c r="J719" s="142"/>
      <c r="K719" s="142"/>
      <c r="L719" s="142"/>
      <c r="M719" s="142"/>
      <c r="N719" s="163"/>
      <c r="O719" s="382"/>
    </row>
    <row r="720" spans="1:15" ht="13.5" customHeight="1" thickBot="1">
      <c r="A720" s="382"/>
      <c r="B720" s="392"/>
      <c r="C720" s="386"/>
      <c r="D720" s="149">
        <v>2018</v>
      </c>
      <c r="E720" s="152">
        <v>0</v>
      </c>
      <c r="F720" s="152">
        <v>0</v>
      </c>
      <c r="G720" s="152">
        <v>0</v>
      </c>
      <c r="H720" s="152">
        <v>0</v>
      </c>
      <c r="I720" s="141"/>
      <c r="J720" s="142"/>
      <c r="K720" s="142"/>
      <c r="L720" s="142"/>
      <c r="M720" s="142"/>
      <c r="N720" s="163"/>
      <c r="O720" s="382"/>
    </row>
    <row r="721" spans="1:15" ht="13.5" customHeight="1" thickBot="1">
      <c r="A721" s="382"/>
      <c r="B721" s="392"/>
      <c r="C721" s="386"/>
      <c r="D721" s="149">
        <v>2019</v>
      </c>
      <c r="E721" s="152">
        <v>0</v>
      </c>
      <c r="F721" s="152">
        <v>0</v>
      </c>
      <c r="G721" s="152">
        <v>0</v>
      </c>
      <c r="H721" s="152">
        <v>0</v>
      </c>
      <c r="I721" s="141"/>
      <c r="J721" s="142"/>
      <c r="K721" s="142"/>
      <c r="L721" s="142"/>
      <c r="M721" s="142"/>
      <c r="N721" s="163"/>
      <c r="O721" s="382"/>
    </row>
    <row r="722" spans="1:15" ht="13.5" customHeight="1" thickBot="1">
      <c r="A722" s="382"/>
      <c r="B722" s="392"/>
      <c r="C722" s="386"/>
      <c r="D722" s="149">
        <v>2020</v>
      </c>
      <c r="E722" s="152">
        <v>0</v>
      </c>
      <c r="F722" s="152">
        <v>0</v>
      </c>
      <c r="G722" s="152">
        <v>0</v>
      </c>
      <c r="H722" s="152">
        <v>0</v>
      </c>
      <c r="I722" s="141"/>
      <c r="J722" s="142"/>
      <c r="K722" s="142"/>
      <c r="L722" s="142"/>
      <c r="M722" s="142"/>
      <c r="N722" s="163"/>
      <c r="O722" s="382"/>
    </row>
    <row r="723" spans="1:15" ht="13.5" customHeight="1" thickBot="1">
      <c r="A723" s="382"/>
      <c r="B723" s="392"/>
      <c r="C723" s="386"/>
      <c r="D723" s="149">
        <v>2021</v>
      </c>
      <c r="E723" s="152">
        <v>0</v>
      </c>
      <c r="F723" s="152">
        <v>0</v>
      </c>
      <c r="G723" s="152">
        <v>0</v>
      </c>
      <c r="H723" s="152">
        <v>0</v>
      </c>
      <c r="I723" s="141"/>
      <c r="J723" s="142"/>
      <c r="K723" s="142"/>
      <c r="L723" s="142"/>
      <c r="M723" s="142"/>
      <c r="N723" s="163"/>
      <c r="O723" s="382"/>
    </row>
    <row r="724" spans="1:15" ht="13.5" customHeight="1" thickBot="1">
      <c r="A724" s="382"/>
      <c r="B724" s="392"/>
      <c r="C724" s="386"/>
      <c r="D724" s="149">
        <v>2022</v>
      </c>
      <c r="E724" s="152">
        <v>0</v>
      </c>
      <c r="F724" s="152">
        <v>0</v>
      </c>
      <c r="G724" s="152">
        <v>0</v>
      </c>
      <c r="H724" s="152">
        <v>0</v>
      </c>
      <c r="I724" s="141"/>
      <c r="J724" s="142"/>
      <c r="K724" s="142"/>
      <c r="L724" s="142"/>
      <c r="M724" s="142"/>
      <c r="N724" s="163"/>
      <c r="O724" s="382"/>
    </row>
    <row r="725" spans="1:15" ht="13.5" customHeight="1" thickBot="1">
      <c r="A725" s="382"/>
      <c r="B725" s="392"/>
      <c r="C725" s="386"/>
      <c r="D725" s="149">
        <v>2023</v>
      </c>
      <c r="E725" s="152">
        <v>0</v>
      </c>
      <c r="F725" s="152">
        <v>0</v>
      </c>
      <c r="G725" s="152">
        <v>0</v>
      </c>
      <c r="H725" s="152">
        <v>0</v>
      </c>
      <c r="I725" s="141"/>
      <c r="J725" s="142"/>
      <c r="K725" s="142"/>
      <c r="L725" s="142"/>
      <c r="M725" s="142"/>
      <c r="N725" s="163"/>
      <c r="O725" s="382"/>
    </row>
    <row r="726" spans="1:15" ht="13.5" customHeight="1" thickBot="1">
      <c r="A726" s="382"/>
      <c r="B726" s="392"/>
      <c r="C726" s="386"/>
      <c r="D726" s="149">
        <v>2024</v>
      </c>
      <c r="E726" s="152">
        <v>0</v>
      </c>
      <c r="F726" s="152">
        <v>0</v>
      </c>
      <c r="G726" s="152">
        <v>0</v>
      </c>
      <c r="H726" s="152">
        <v>0</v>
      </c>
      <c r="I726" s="141"/>
      <c r="J726" s="142"/>
      <c r="K726" s="142"/>
      <c r="L726" s="142"/>
      <c r="M726" s="142"/>
      <c r="N726" s="163"/>
      <c r="O726" s="382"/>
    </row>
    <row r="727" spans="1:15" ht="13.5" customHeight="1" thickBot="1">
      <c r="A727" s="383"/>
      <c r="B727" s="393"/>
      <c r="C727" s="387"/>
      <c r="D727" s="149">
        <v>2025</v>
      </c>
      <c r="E727" s="152">
        <v>0</v>
      </c>
      <c r="F727" s="152">
        <v>0</v>
      </c>
      <c r="G727" s="152">
        <v>0</v>
      </c>
      <c r="H727" s="152">
        <v>0</v>
      </c>
      <c r="I727" s="141"/>
      <c r="J727" s="142"/>
      <c r="K727" s="142"/>
      <c r="L727" s="142"/>
      <c r="M727" s="142"/>
      <c r="N727" s="163"/>
      <c r="O727" s="383"/>
    </row>
    <row r="728" spans="1:15" ht="13.5" customHeight="1" thickBot="1">
      <c r="A728" s="381"/>
      <c r="B728" s="391" t="s">
        <v>111</v>
      </c>
      <c r="C728" s="385" t="s">
        <v>114</v>
      </c>
      <c r="D728" s="146" t="s">
        <v>168</v>
      </c>
      <c r="E728" s="152">
        <f>SUM(E730:E737)</f>
        <v>500</v>
      </c>
      <c r="F728" s="152">
        <f>SUM(F730:F737)</f>
        <v>500</v>
      </c>
      <c r="G728" s="152">
        <f>SUM(G730:G737)</f>
        <v>500</v>
      </c>
      <c r="H728" s="152">
        <f>SUM(H730:H737)</f>
        <v>500</v>
      </c>
      <c r="I728" s="141"/>
      <c r="J728" s="142"/>
      <c r="K728" s="142"/>
      <c r="L728" s="142"/>
      <c r="M728" s="142"/>
      <c r="N728" s="163"/>
      <c r="O728" s="381"/>
    </row>
    <row r="729" spans="1:15" ht="13.5" customHeight="1" thickBot="1">
      <c r="A729" s="382"/>
      <c r="B729" s="392"/>
      <c r="C729" s="386"/>
      <c r="D729" s="149">
        <v>2017</v>
      </c>
      <c r="E729" s="152">
        <v>0</v>
      </c>
      <c r="F729" s="152">
        <v>0</v>
      </c>
      <c r="G729" s="152">
        <v>0</v>
      </c>
      <c r="H729" s="152">
        <v>0</v>
      </c>
      <c r="I729" s="141"/>
      <c r="J729" s="142"/>
      <c r="K729" s="142"/>
      <c r="L729" s="142"/>
      <c r="M729" s="142"/>
      <c r="N729" s="163"/>
      <c r="O729" s="382"/>
    </row>
    <row r="730" spans="1:15" ht="13.5" customHeight="1" thickBot="1">
      <c r="A730" s="382"/>
      <c r="B730" s="392"/>
      <c r="C730" s="386"/>
      <c r="D730" s="149">
        <v>2018</v>
      </c>
      <c r="E730" s="152">
        <v>0</v>
      </c>
      <c r="F730" s="152">
        <v>0</v>
      </c>
      <c r="G730" s="152">
        <v>0</v>
      </c>
      <c r="H730" s="152">
        <v>0</v>
      </c>
      <c r="I730" s="141"/>
      <c r="J730" s="142"/>
      <c r="K730" s="142"/>
      <c r="L730" s="142"/>
      <c r="M730" s="142"/>
      <c r="N730" s="163"/>
      <c r="O730" s="382"/>
    </row>
    <row r="731" spans="1:15" ht="13.5" customHeight="1" thickBot="1">
      <c r="A731" s="382"/>
      <c r="B731" s="392"/>
      <c r="C731" s="386"/>
      <c r="D731" s="149">
        <v>2019</v>
      </c>
      <c r="E731" s="152">
        <v>0</v>
      </c>
      <c r="F731" s="152">
        <v>0</v>
      </c>
      <c r="G731" s="152">
        <v>0</v>
      </c>
      <c r="H731" s="152">
        <v>0</v>
      </c>
      <c r="I731" s="141"/>
      <c r="J731" s="142"/>
      <c r="K731" s="142"/>
      <c r="L731" s="142"/>
      <c r="M731" s="142"/>
      <c r="N731" s="163"/>
      <c r="O731" s="382"/>
    </row>
    <row r="732" spans="1:15" ht="13.5" customHeight="1" thickBot="1">
      <c r="A732" s="382"/>
      <c r="B732" s="392"/>
      <c r="C732" s="386"/>
      <c r="D732" s="149">
        <v>2020</v>
      </c>
      <c r="E732" s="152">
        <v>500</v>
      </c>
      <c r="F732" s="152">
        <v>500</v>
      </c>
      <c r="G732" s="152">
        <v>500</v>
      </c>
      <c r="H732" s="152">
        <v>500</v>
      </c>
      <c r="I732" s="141"/>
      <c r="J732" s="142"/>
      <c r="K732" s="142"/>
      <c r="L732" s="142"/>
      <c r="M732" s="142"/>
      <c r="N732" s="163"/>
      <c r="O732" s="382"/>
    </row>
    <row r="733" spans="1:15" ht="13.5" customHeight="1" thickBot="1">
      <c r="A733" s="382"/>
      <c r="B733" s="392"/>
      <c r="C733" s="386"/>
      <c r="D733" s="149">
        <v>2021</v>
      </c>
      <c r="E733" s="152">
        <v>0</v>
      </c>
      <c r="F733" s="152">
        <v>0</v>
      </c>
      <c r="G733" s="152">
        <v>0</v>
      </c>
      <c r="H733" s="152">
        <v>0</v>
      </c>
      <c r="I733" s="141"/>
      <c r="J733" s="142"/>
      <c r="K733" s="142"/>
      <c r="L733" s="142"/>
      <c r="M733" s="142"/>
      <c r="N733" s="163"/>
      <c r="O733" s="382"/>
    </row>
    <row r="734" spans="1:15" ht="13.5" customHeight="1" thickBot="1">
      <c r="A734" s="382"/>
      <c r="B734" s="392"/>
      <c r="C734" s="386"/>
      <c r="D734" s="149">
        <v>2022</v>
      </c>
      <c r="E734" s="152">
        <v>0</v>
      </c>
      <c r="F734" s="152">
        <v>0</v>
      </c>
      <c r="G734" s="152">
        <v>0</v>
      </c>
      <c r="H734" s="152">
        <v>0</v>
      </c>
      <c r="I734" s="141"/>
      <c r="J734" s="142"/>
      <c r="K734" s="142"/>
      <c r="L734" s="142"/>
      <c r="M734" s="142"/>
      <c r="N734" s="163"/>
      <c r="O734" s="382"/>
    </row>
    <row r="735" spans="1:15" ht="13.5" customHeight="1" thickBot="1">
      <c r="A735" s="382"/>
      <c r="B735" s="392"/>
      <c r="C735" s="386"/>
      <c r="D735" s="149">
        <v>2023</v>
      </c>
      <c r="E735" s="152">
        <v>0</v>
      </c>
      <c r="F735" s="152">
        <v>0</v>
      </c>
      <c r="G735" s="152">
        <v>0</v>
      </c>
      <c r="H735" s="152">
        <v>0</v>
      </c>
      <c r="I735" s="141"/>
      <c r="J735" s="142"/>
      <c r="K735" s="142"/>
      <c r="L735" s="142"/>
      <c r="M735" s="142"/>
      <c r="N735" s="163"/>
      <c r="O735" s="382"/>
    </row>
    <row r="736" spans="1:15" ht="13.5" customHeight="1" thickBot="1">
      <c r="A736" s="382"/>
      <c r="B736" s="392"/>
      <c r="C736" s="386"/>
      <c r="D736" s="149">
        <v>2024</v>
      </c>
      <c r="E736" s="152">
        <v>0</v>
      </c>
      <c r="F736" s="152">
        <v>0</v>
      </c>
      <c r="G736" s="152">
        <v>0</v>
      </c>
      <c r="H736" s="152">
        <v>0</v>
      </c>
      <c r="I736" s="141"/>
      <c r="J736" s="142"/>
      <c r="K736" s="142"/>
      <c r="L736" s="142"/>
      <c r="M736" s="142"/>
      <c r="N736" s="163"/>
      <c r="O736" s="382"/>
    </row>
    <row r="737" spans="1:15" ht="13.5" customHeight="1" thickBot="1">
      <c r="A737" s="383"/>
      <c r="B737" s="392"/>
      <c r="C737" s="386"/>
      <c r="D737" s="149">
        <v>2025</v>
      </c>
      <c r="E737" s="152">
        <v>0</v>
      </c>
      <c r="F737" s="152">
        <v>0</v>
      </c>
      <c r="G737" s="152">
        <v>0</v>
      </c>
      <c r="H737" s="152">
        <v>0</v>
      </c>
      <c r="I737" s="141"/>
      <c r="J737" s="142"/>
      <c r="K737" s="142"/>
      <c r="L737" s="142"/>
      <c r="M737" s="142"/>
      <c r="N737" s="163"/>
      <c r="O737" s="383"/>
    </row>
    <row r="738" spans="1:15" ht="18" customHeight="1" thickBot="1">
      <c r="A738" s="378"/>
      <c r="B738" s="404" t="s">
        <v>119</v>
      </c>
      <c r="C738" s="381"/>
      <c r="D738" s="153" t="s">
        <v>168</v>
      </c>
      <c r="E738" s="135">
        <f>SUM(E739:E747)</f>
        <v>301973.19999999995</v>
      </c>
      <c r="F738" s="135">
        <f aca="true" t="shared" si="18" ref="F738:N738">SUM(F739:F747)</f>
        <v>167059.128</v>
      </c>
      <c r="G738" s="135">
        <f t="shared" si="18"/>
        <v>301451.39999999997</v>
      </c>
      <c r="H738" s="135">
        <f t="shared" si="18"/>
        <v>166537.328</v>
      </c>
      <c r="I738" s="135">
        <f t="shared" si="18"/>
        <v>0</v>
      </c>
      <c r="J738" s="135">
        <f t="shared" si="18"/>
        <v>0</v>
      </c>
      <c r="K738" s="135">
        <f t="shared" si="18"/>
        <v>521.8</v>
      </c>
      <c r="L738" s="135">
        <f t="shared" si="18"/>
        <v>521.8</v>
      </c>
      <c r="M738" s="135">
        <f t="shared" si="18"/>
        <v>0</v>
      </c>
      <c r="N738" s="135">
        <f t="shared" si="18"/>
        <v>0</v>
      </c>
      <c r="O738" s="381"/>
    </row>
    <row r="739" spans="1:15" ht="15.75" thickBot="1">
      <c r="A739" s="379"/>
      <c r="B739" s="405"/>
      <c r="C739" s="382"/>
      <c r="D739" s="139">
        <v>2017</v>
      </c>
      <c r="E739" s="140">
        <f aca="true" t="shared" si="19" ref="E739:N739">E32+E174+E251+E303+E333+E363+E394+E424+E546+E579+E613</f>
        <v>21802.2</v>
      </c>
      <c r="F739" s="140">
        <f t="shared" si="19"/>
        <v>21802.128</v>
      </c>
      <c r="G739" s="140">
        <f t="shared" si="19"/>
        <v>21280.4</v>
      </c>
      <c r="H739" s="140">
        <f t="shared" si="19"/>
        <v>21280.328</v>
      </c>
      <c r="I739" s="140">
        <f t="shared" si="19"/>
        <v>0</v>
      </c>
      <c r="J739" s="140">
        <f t="shared" si="19"/>
        <v>0</v>
      </c>
      <c r="K739" s="140">
        <f t="shared" si="19"/>
        <v>521.8</v>
      </c>
      <c r="L739" s="140">
        <f t="shared" si="19"/>
        <v>521.8</v>
      </c>
      <c r="M739" s="140">
        <f t="shared" si="19"/>
        <v>0</v>
      </c>
      <c r="N739" s="140">
        <f t="shared" si="19"/>
        <v>0</v>
      </c>
      <c r="O739" s="382"/>
    </row>
    <row r="740" spans="1:15" ht="15.75" thickBot="1">
      <c r="A740" s="379"/>
      <c r="B740" s="405"/>
      <c r="C740" s="382"/>
      <c r="D740" s="139">
        <v>2018</v>
      </c>
      <c r="E740" s="140">
        <f aca="true" t="shared" si="20" ref="E740:N740">E48+E191+E294+E304+E334+E364+E395+E425+E529+E547+E580+E614</f>
        <v>52066.799999999996</v>
      </c>
      <c r="F740" s="140">
        <f t="shared" si="20"/>
        <v>52058</v>
      </c>
      <c r="G740" s="140">
        <f t="shared" si="20"/>
        <v>52066.799999999996</v>
      </c>
      <c r="H740" s="140">
        <f t="shared" si="20"/>
        <v>52058</v>
      </c>
      <c r="I740" s="140">
        <f t="shared" si="20"/>
        <v>0</v>
      </c>
      <c r="J740" s="140">
        <f t="shared" si="20"/>
        <v>0</v>
      </c>
      <c r="K740" s="140">
        <f t="shared" si="20"/>
        <v>0</v>
      </c>
      <c r="L740" s="140">
        <f t="shared" si="20"/>
        <v>0</v>
      </c>
      <c r="M740" s="140">
        <f t="shared" si="20"/>
        <v>0</v>
      </c>
      <c r="N740" s="140">
        <f t="shared" si="20"/>
        <v>0</v>
      </c>
      <c r="O740" s="382"/>
    </row>
    <row r="741" spans="1:15" ht="15.75" thickBot="1">
      <c r="A741" s="379"/>
      <c r="B741" s="405"/>
      <c r="C741" s="382"/>
      <c r="D741" s="139">
        <v>2019</v>
      </c>
      <c r="E741" s="140">
        <f>E49+E192+E295+E305+E335+E365+E396+E426+E454+E530+E548+E581+E615+E644</f>
        <v>29697.6</v>
      </c>
      <c r="F741" s="140">
        <f>F49+F192+F295+F305+F335+F365+F396+F426+F454+F530+F548+F581+F615+F644</f>
        <v>28580.6</v>
      </c>
      <c r="G741" s="140">
        <f>G49+G192+G295+G305+G335+G365+G396+G426+G454+G530+G548+G581+G615+G644</f>
        <v>29697.6</v>
      </c>
      <c r="H741" s="140">
        <f>H49+H192+H295+H305+H335+H365+H396+H426+H454+H530+H548+H581+H615+H644</f>
        <v>28580.6</v>
      </c>
      <c r="I741" s="140">
        <f aca="true" t="shared" si="21" ref="I741:N741">I49+I192+I295+I305+I335+I365+I396+I426+I454+I530+I548+I581+I615+I647</f>
        <v>0</v>
      </c>
      <c r="J741" s="140">
        <f t="shared" si="21"/>
        <v>0</v>
      </c>
      <c r="K741" s="140">
        <f t="shared" si="21"/>
        <v>0</v>
      </c>
      <c r="L741" s="140">
        <f t="shared" si="21"/>
        <v>0</v>
      </c>
      <c r="M741" s="140">
        <f t="shared" si="21"/>
        <v>0</v>
      </c>
      <c r="N741" s="140">
        <f t="shared" si="21"/>
        <v>0</v>
      </c>
      <c r="O741" s="382"/>
    </row>
    <row r="742" spans="1:15" ht="15.75" thickBot="1">
      <c r="A742" s="379"/>
      <c r="B742" s="405"/>
      <c r="C742" s="382"/>
      <c r="D742" s="139">
        <v>2020</v>
      </c>
      <c r="E742" s="140">
        <f aca="true" t="shared" si="22" ref="E742:N742">E83+E196+E306+E336+E366+E397+E427+E470+E537+E549+E582+E616+E648+E682+E708</f>
        <v>20543.2</v>
      </c>
      <c r="F742" s="140">
        <f t="shared" si="22"/>
        <v>18999</v>
      </c>
      <c r="G742" s="140">
        <f t="shared" si="22"/>
        <v>20543.2</v>
      </c>
      <c r="H742" s="140">
        <f t="shared" si="22"/>
        <v>18999</v>
      </c>
      <c r="I742" s="140">
        <f t="shared" si="22"/>
        <v>0</v>
      </c>
      <c r="J742" s="140">
        <f t="shared" si="22"/>
        <v>0</v>
      </c>
      <c r="K742" s="140">
        <f t="shared" si="22"/>
        <v>0</v>
      </c>
      <c r="L742" s="140">
        <f t="shared" si="22"/>
        <v>0</v>
      </c>
      <c r="M742" s="140">
        <f t="shared" si="22"/>
        <v>0</v>
      </c>
      <c r="N742" s="140">
        <f t="shared" si="22"/>
        <v>0</v>
      </c>
      <c r="O742" s="382"/>
    </row>
    <row r="743" spans="1:15" ht="15.75" thickBot="1">
      <c r="A743" s="379"/>
      <c r="B743" s="405"/>
      <c r="C743" s="382"/>
      <c r="D743" s="139">
        <v>2021</v>
      </c>
      <c r="E743" s="140">
        <f aca="true" t="shared" si="23" ref="E743:N743">E118+E207+E297+E307+E337+E367+E398+E428+E493+E540+E550+E583+E617</f>
        <v>69341.5</v>
      </c>
      <c r="F743" s="140">
        <f t="shared" si="23"/>
        <v>19700.1</v>
      </c>
      <c r="G743" s="140">
        <f t="shared" si="23"/>
        <v>69341.5</v>
      </c>
      <c r="H743" s="140">
        <f t="shared" si="23"/>
        <v>19700.1</v>
      </c>
      <c r="I743" s="140">
        <f t="shared" si="23"/>
        <v>0</v>
      </c>
      <c r="J743" s="140">
        <f t="shared" si="23"/>
        <v>0</v>
      </c>
      <c r="K743" s="140">
        <f t="shared" si="23"/>
        <v>0</v>
      </c>
      <c r="L743" s="140">
        <f t="shared" si="23"/>
        <v>0</v>
      </c>
      <c r="M743" s="140">
        <f t="shared" si="23"/>
        <v>0</v>
      </c>
      <c r="N743" s="140">
        <f t="shared" si="23"/>
        <v>0</v>
      </c>
      <c r="O743" s="382"/>
    </row>
    <row r="744" spans="1:15" ht="15.75" thickBot="1">
      <c r="A744" s="379"/>
      <c r="B744" s="405"/>
      <c r="C744" s="382"/>
      <c r="D744" s="139">
        <v>2022</v>
      </c>
      <c r="E744" s="140">
        <f aca="true" t="shared" si="24" ref="E744:N744">E152+E223+E298+E308+E338+E368+E399+E429+E509+E541+E551+E584+E618</f>
        <v>65778.09999999999</v>
      </c>
      <c r="F744" s="140">
        <f t="shared" si="24"/>
        <v>25919.3</v>
      </c>
      <c r="G744" s="140">
        <f t="shared" si="24"/>
        <v>65778.09999999999</v>
      </c>
      <c r="H744" s="140">
        <f t="shared" si="24"/>
        <v>25919.3</v>
      </c>
      <c r="I744" s="140">
        <f t="shared" si="24"/>
        <v>0</v>
      </c>
      <c r="J744" s="140">
        <f t="shared" si="24"/>
        <v>0</v>
      </c>
      <c r="K744" s="140">
        <f t="shared" si="24"/>
        <v>0</v>
      </c>
      <c r="L744" s="140">
        <f t="shared" si="24"/>
        <v>0</v>
      </c>
      <c r="M744" s="140">
        <f t="shared" si="24"/>
        <v>0</v>
      </c>
      <c r="N744" s="140">
        <f t="shared" si="24"/>
        <v>0</v>
      </c>
      <c r="O744" s="382"/>
    </row>
    <row r="745" spans="1:15" ht="15.75" thickBot="1">
      <c r="A745" s="379"/>
      <c r="B745" s="405"/>
      <c r="C745" s="382"/>
      <c r="D745" s="139">
        <v>2023</v>
      </c>
      <c r="E745" s="140">
        <f aca="true" t="shared" si="25" ref="E745:N745">E168+E230+E299+E309+E339+E369+E400+E430+E519+E542+E552+E585+E619</f>
        <v>37057.8</v>
      </c>
      <c r="F745" s="140">
        <f t="shared" si="25"/>
        <v>0</v>
      </c>
      <c r="G745" s="140">
        <f t="shared" si="25"/>
        <v>37057.8</v>
      </c>
      <c r="H745" s="140">
        <f t="shared" si="25"/>
        <v>0</v>
      </c>
      <c r="I745" s="140">
        <f t="shared" si="25"/>
        <v>0</v>
      </c>
      <c r="J745" s="140">
        <f t="shared" si="25"/>
        <v>0</v>
      </c>
      <c r="K745" s="140">
        <f t="shared" si="25"/>
        <v>0</v>
      </c>
      <c r="L745" s="140">
        <f t="shared" si="25"/>
        <v>0</v>
      </c>
      <c r="M745" s="140">
        <f t="shared" si="25"/>
        <v>0</v>
      </c>
      <c r="N745" s="140">
        <f t="shared" si="25"/>
        <v>0</v>
      </c>
      <c r="O745" s="382"/>
    </row>
    <row r="746" spans="1:15" ht="15.75" thickBot="1">
      <c r="A746" s="379"/>
      <c r="B746" s="405"/>
      <c r="C746" s="382"/>
      <c r="D746" s="139">
        <v>2024</v>
      </c>
      <c r="E746" s="140">
        <f aca="true" t="shared" si="26" ref="E746:N746">E169+E231+E300+E310+E340+E370+E401+E431+E520+E543+E553+E586+E620</f>
        <v>2843</v>
      </c>
      <c r="F746" s="140">
        <f t="shared" si="26"/>
        <v>0</v>
      </c>
      <c r="G746" s="140">
        <f t="shared" si="26"/>
        <v>2843</v>
      </c>
      <c r="H746" s="140">
        <f t="shared" si="26"/>
        <v>0</v>
      </c>
      <c r="I746" s="140">
        <f t="shared" si="26"/>
        <v>0</v>
      </c>
      <c r="J746" s="140">
        <f t="shared" si="26"/>
        <v>0</v>
      </c>
      <c r="K746" s="140">
        <f t="shared" si="26"/>
        <v>0</v>
      </c>
      <c r="L746" s="140">
        <f t="shared" si="26"/>
        <v>0</v>
      </c>
      <c r="M746" s="140">
        <f t="shared" si="26"/>
        <v>0</v>
      </c>
      <c r="N746" s="140">
        <f t="shared" si="26"/>
        <v>0</v>
      </c>
      <c r="O746" s="382"/>
    </row>
    <row r="747" spans="1:15" ht="14.25" customHeight="1" thickBot="1">
      <c r="A747" s="380"/>
      <c r="B747" s="406"/>
      <c r="C747" s="383"/>
      <c r="D747" s="124">
        <v>2025</v>
      </c>
      <c r="E747" s="140">
        <f aca="true" t="shared" si="27" ref="E747:N747">E170+E232+E301+E311+E341+E371+E402+E432+E521+E544+E554+E587+E621</f>
        <v>2843</v>
      </c>
      <c r="F747" s="140">
        <f t="shared" si="27"/>
        <v>0</v>
      </c>
      <c r="G747" s="140">
        <f t="shared" si="27"/>
        <v>2843</v>
      </c>
      <c r="H747" s="140">
        <f t="shared" si="27"/>
        <v>0</v>
      </c>
      <c r="I747" s="140">
        <f t="shared" si="27"/>
        <v>0</v>
      </c>
      <c r="J747" s="140">
        <f t="shared" si="27"/>
        <v>0</v>
      </c>
      <c r="K747" s="140">
        <f t="shared" si="27"/>
        <v>0</v>
      </c>
      <c r="L747" s="140">
        <f t="shared" si="27"/>
        <v>0</v>
      </c>
      <c r="M747" s="140">
        <f t="shared" si="27"/>
        <v>0</v>
      </c>
      <c r="N747" s="140">
        <f t="shared" si="27"/>
        <v>0</v>
      </c>
      <c r="O747" s="383"/>
    </row>
    <row r="748" spans="1:15" ht="18" customHeight="1" thickBot="1">
      <c r="A748" s="513"/>
      <c r="B748" s="487" t="s">
        <v>120</v>
      </c>
      <c r="C748" s="488"/>
      <c r="D748" s="489" t="s">
        <v>168</v>
      </c>
      <c r="E748" s="490">
        <f>SUM(E749:E757)</f>
        <v>301973.19999999995</v>
      </c>
      <c r="F748" s="490">
        <f aca="true" t="shared" si="28" ref="F748:N748">SUM(F749:F757)</f>
        <v>167059.128</v>
      </c>
      <c r="G748" s="490">
        <f t="shared" si="28"/>
        <v>301451.39999999997</v>
      </c>
      <c r="H748" s="490">
        <f t="shared" si="28"/>
        <v>166537.328</v>
      </c>
      <c r="I748" s="490">
        <f t="shared" si="28"/>
        <v>0</v>
      </c>
      <c r="J748" s="490">
        <f t="shared" si="28"/>
        <v>0</v>
      </c>
      <c r="K748" s="490">
        <f t="shared" si="28"/>
        <v>521.8</v>
      </c>
      <c r="L748" s="490">
        <f t="shared" si="28"/>
        <v>521.8</v>
      </c>
      <c r="M748" s="490">
        <f t="shared" si="28"/>
        <v>0</v>
      </c>
      <c r="N748" s="490">
        <f t="shared" si="28"/>
        <v>0</v>
      </c>
      <c r="O748" s="488"/>
    </row>
    <row r="749" spans="1:15" ht="15.75" thickBot="1">
      <c r="A749" s="514"/>
      <c r="B749" s="491"/>
      <c r="C749" s="492"/>
      <c r="D749" s="493">
        <v>2017</v>
      </c>
      <c r="E749" s="494">
        <f>E739</f>
        <v>21802.2</v>
      </c>
      <c r="F749" s="494">
        <f aca="true" t="shared" si="29" ref="F749:N749">F739</f>
        <v>21802.128</v>
      </c>
      <c r="G749" s="494">
        <f t="shared" si="29"/>
        <v>21280.4</v>
      </c>
      <c r="H749" s="494">
        <f t="shared" si="29"/>
        <v>21280.328</v>
      </c>
      <c r="I749" s="494">
        <f t="shared" si="29"/>
        <v>0</v>
      </c>
      <c r="J749" s="494">
        <f t="shared" si="29"/>
        <v>0</v>
      </c>
      <c r="K749" s="494">
        <f t="shared" si="29"/>
        <v>521.8</v>
      </c>
      <c r="L749" s="494">
        <f t="shared" si="29"/>
        <v>521.8</v>
      </c>
      <c r="M749" s="494">
        <f t="shared" si="29"/>
        <v>0</v>
      </c>
      <c r="N749" s="494">
        <f t="shared" si="29"/>
        <v>0</v>
      </c>
      <c r="O749" s="492"/>
    </row>
    <row r="750" spans="1:15" ht="15.75" thickBot="1">
      <c r="A750" s="514"/>
      <c r="B750" s="491"/>
      <c r="C750" s="492"/>
      <c r="D750" s="493">
        <v>2018</v>
      </c>
      <c r="E750" s="494">
        <f aca="true" t="shared" si="30" ref="E750:N757">E740</f>
        <v>52066.799999999996</v>
      </c>
      <c r="F750" s="494">
        <f t="shared" si="30"/>
        <v>52058</v>
      </c>
      <c r="G750" s="494">
        <f t="shared" si="30"/>
        <v>52066.799999999996</v>
      </c>
      <c r="H750" s="494">
        <f t="shared" si="30"/>
        <v>52058</v>
      </c>
      <c r="I750" s="494">
        <f t="shared" si="30"/>
        <v>0</v>
      </c>
      <c r="J750" s="494">
        <f t="shared" si="30"/>
        <v>0</v>
      </c>
      <c r="K750" s="494">
        <f t="shared" si="30"/>
        <v>0</v>
      </c>
      <c r="L750" s="494">
        <f t="shared" si="30"/>
        <v>0</v>
      </c>
      <c r="M750" s="494">
        <f t="shared" si="30"/>
        <v>0</v>
      </c>
      <c r="N750" s="494">
        <f t="shared" si="30"/>
        <v>0</v>
      </c>
      <c r="O750" s="492"/>
    </row>
    <row r="751" spans="1:15" ht="15.75" thickBot="1">
      <c r="A751" s="514"/>
      <c r="B751" s="491"/>
      <c r="C751" s="492"/>
      <c r="D751" s="493">
        <v>2019</v>
      </c>
      <c r="E751" s="494">
        <f t="shared" si="30"/>
        <v>29697.6</v>
      </c>
      <c r="F751" s="494">
        <f t="shared" si="30"/>
        <v>28580.6</v>
      </c>
      <c r="G751" s="494">
        <f t="shared" si="30"/>
        <v>29697.6</v>
      </c>
      <c r="H751" s="494">
        <f t="shared" si="30"/>
        <v>28580.6</v>
      </c>
      <c r="I751" s="494">
        <f t="shared" si="30"/>
        <v>0</v>
      </c>
      <c r="J751" s="494">
        <f t="shared" si="30"/>
        <v>0</v>
      </c>
      <c r="K751" s="494">
        <f t="shared" si="30"/>
        <v>0</v>
      </c>
      <c r="L751" s="494">
        <f t="shared" si="30"/>
        <v>0</v>
      </c>
      <c r="M751" s="494">
        <f t="shared" si="30"/>
        <v>0</v>
      </c>
      <c r="N751" s="494">
        <f t="shared" si="30"/>
        <v>0</v>
      </c>
      <c r="O751" s="492"/>
    </row>
    <row r="752" spans="1:15" ht="15.75" thickBot="1">
      <c r="A752" s="514"/>
      <c r="B752" s="491"/>
      <c r="C752" s="492"/>
      <c r="D752" s="493">
        <v>2020</v>
      </c>
      <c r="E752" s="494">
        <f t="shared" si="30"/>
        <v>20543.2</v>
      </c>
      <c r="F752" s="494">
        <f t="shared" si="30"/>
        <v>18999</v>
      </c>
      <c r="G752" s="494">
        <f t="shared" si="30"/>
        <v>20543.2</v>
      </c>
      <c r="H752" s="494">
        <f t="shared" si="30"/>
        <v>18999</v>
      </c>
      <c r="I752" s="494">
        <f t="shared" si="30"/>
        <v>0</v>
      </c>
      <c r="J752" s="494">
        <f t="shared" si="30"/>
        <v>0</v>
      </c>
      <c r="K752" s="494">
        <f t="shared" si="30"/>
        <v>0</v>
      </c>
      <c r="L752" s="494">
        <f t="shared" si="30"/>
        <v>0</v>
      </c>
      <c r="M752" s="494">
        <f t="shared" si="30"/>
        <v>0</v>
      </c>
      <c r="N752" s="494">
        <f t="shared" si="30"/>
        <v>0</v>
      </c>
      <c r="O752" s="492"/>
    </row>
    <row r="753" spans="1:15" ht="15.75" thickBot="1">
      <c r="A753" s="514"/>
      <c r="B753" s="491"/>
      <c r="C753" s="492"/>
      <c r="D753" s="493">
        <v>2021</v>
      </c>
      <c r="E753" s="494">
        <f t="shared" si="30"/>
        <v>69341.5</v>
      </c>
      <c r="F753" s="494">
        <f t="shared" si="30"/>
        <v>19700.1</v>
      </c>
      <c r="G753" s="494">
        <f t="shared" si="30"/>
        <v>69341.5</v>
      </c>
      <c r="H753" s="494">
        <f t="shared" si="30"/>
        <v>19700.1</v>
      </c>
      <c r="I753" s="494">
        <f t="shared" si="30"/>
        <v>0</v>
      </c>
      <c r="J753" s="494">
        <f t="shared" si="30"/>
        <v>0</v>
      </c>
      <c r="K753" s="494">
        <f t="shared" si="30"/>
        <v>0</v>
      </c>
      <c r="L753" s="494">
        <f t="shared" si="30"/>
        <v>0</v>
      </c>
      <c r="M753" s="494">
        <f t="shared" si="30"/>
        <v>0</v>
      </c>
      <c r="N753" s="494">
        <f t="shared" si="30"/>
        <v>0</v>
      </c>
      <c r="O753" s="492"/>
    </row>
    <row r="754" spans="1:15" ht="15.75" thickBot="1">
      <c r="A754" s="514"/>
      <c r="B754" s="491"/>
      <c r="C754" s="492"/>
      <c r="D754" s="493">
        <v>2022</v>
      </c>
      <c r="E754" s="494">
        <f t="shared" si="30"/>
        <v>65778.09999999999</v>
      </c>
      <c r="F754" s="494">
        <f t="shared" si="30"/>
        <v>25919.3</v>
      </c>
      <c r="G754" s="494">
        <f t="shared" si="30"/>
        <v>65778.09999999999</v>
      </c>
      <c r="H754" s="494">
        <f t="shared" si="30"/>
        <v>25919.3</v>
      </c>
      <c r="I754" s="494">
        <f t="shared" si="30"/>
        <v>0</v>
      </c>
      <c r="J754" s="494">
        <f t="shared" si="30"/>
        <v>0</v>
      </c>
      <c r="K754" s="494">
        <f t="shared" si="30"/>
        <v>0</v>
      </c>
      <c r="L754" s="494">
        <f t="shared" si="30"/>
        <v>0</v>
      </c>
      <c r="M754" s="494">
        <f t="shared" si="30"/>
        <v>0</v>
      </c>
      <c r="N754" s="494">
        <f t="shared" si="30"/>
        <v>0</v>
      </c>
      <c r="O754" s="492"/>
    </row>
    <row r="755" spans="1:15" ht="15.75" thickBot="1">
      <c r="A755" s="514"/>
      <c r="B755" s="491"/>
      <c r="C755" s="492"/>
      <c r="D755" s="493">
        <v>2023</v>
      </c>
      <c r="E755" s="494">
        <f t="shared" si="30"/>
        <v>37057.8</v>
      </c>
      <c r="F755" s="494">
        <f t="shared" si="30"/>
        <v>0</v>
      </c>
      <c r="G755" s="494">
        <f t="shared" si="30"/>
        <v>37057.8</v>
      </c>
      <c r="H755" s="494">
        <f t="shared" si="30"/>
        <v>0</v>
      </c>
      <c r="I755" s="494">
        <f t="shared" si="30"/>
        <v>0</v>
      </c>
      <c r="J755" s="494">
        <f t="shared" si="30"/>
        <v>0</v>
      </c>
      <c r="K755" s="494">
        <f t="shared" si="30"/>
        <v>0</v>
      </c>
      <c r="L755" s="494">
        <f t="shared" si="30"/>
        <v>0</v>
      </c>
      <c r="M755" s="494">
        <f t="shared" si="30"/>
        <v>0</v>
      </c>
      <c r="N755" s="494">
        <f t="shared" si="30"/>
        <v>0</v>
      </c>
      <c r="O755" s="492"/>
    </row>
    <row r="756" spans="1:15" ht="15.75" thickBot="1">
      <c r="A756" s="514"/>
      <c r="B756" s="491"/>
      <c r="C756" s="492"/>
      <c r="D756" s="493">
        <v>2024</v>
      </c>
      <c r="E756" s="494">
        <f t="shared" si="30"/>
        <v>2843</v>
      </c>
      <c r="F756" s="494">
        <f t="shared" si="30"/>
        <v>0</v>
      </c>
      <c r="G756" s="494">
        <f t="shared" si="30"/>
        <v>2843</v>
      </c>
      <c r="H756" s="494">
        <f t="shared" si="30"/>
        <v>0</v>
      </c>
      <c r="I756" s="494">
        <f t="shared" si="30"/>
        <v>0</v>
      </c>
      <c r="J756" s="494">
        <f t="shared" si="30"/>
        <v>0</v>
      </c>
      <c r="K756" s="494">
        <f t="shared" si="30"/>
        <v>0</v>
      </c>
      <c r="L756" s="494">
        <f t="shared" si="30"/>
        <v>0</v>
      </c>
      <c r="M756" s="494">
        <f t="shared" si="30"/>
        <v>0</v>
      </c>
      <c r="N756" s="494">
        <f t="shared" si="30"/>
        <v>0</v>
      </c>
      <c r="O756" s="492"/>
    </row>
    <row r="757" spans="1:15" ht="14.25" customHeight="1" thickBot="1">
      <c r="A757" s="515"/>
      <c r="B757" s="495"/>
      <c r="C757" s="496"/>
      <c r="D757" s="497">
        <v>2025</v>
      </c>
      <c r="E757" s="494">
        <f t="shared" si="30"/>
        <v>2843</v>
      </c>
      <c r="F757" s="494">
        <f t="shared" si="30"/>
        <v>0</v>
      </c>
      <c r="G757" s="494">
        <f t="shared" si="30"/>
        <v>2843</v>
      </c>
      <c r="H757" s="494">
        <f t="shared" si="30"/>
        <v>0</v>
      </c>
      <c r="I757" s="494">
        <f t="shared" si="30"/>
        <v>0</v>
      </c>
      <c r="J757" s="494">
        <f t="shared" si="30"/>
        <v>0</v>
      </c>
      <c r="K757" s="494">
        <f t="shared" si="30"/>
        <v>0</v>
      </c>
      <c r="L757" s="494">
        <f t="shared" si="30"/>
        <v>0</v>
      </c>
      <c r="M757" s="494">
        <f t="shared" si="30"/>
        <v>0</v>
      </c>
      <c r="N757" s="494">
        <f t="shared" si="30"/>
        <v>0</v>
      </c>
      <c r="O757" s="496"/>
    </row>
    <row r="758" spans="1:15" ht="18" customHeight="1" thickBot="1">
      <c r="A758" s="516"/>
      <c r="B758" s="498" t="s">
        <v>204</v>
      </c>
      <c r="C758" s="499"/>
      <c r="D758" s="500" t="s">
        <v>168</v>
      </c>
      <c r="E758" s="501">
        <f>SUM(E759:E767)</f>
        <v>157818.8</v>
      </c>
      <c r="F758" s="501">
        <f aca="true" t="shared" si="31" ref="F758:N758">SUM(F759:F767)</f>
        <v>71427.7</v>
      </c>
      <c r="G758" s="501">
        <f t="shared" si="31"/>
        <v>157297</v>
      </c>
      <c r="H758" s="501">
        <f t="shared" si="31"/>
        <v>70905.9</v>
      </c>
      <c r="I758" s="501">
        <f t="shared" si="31"/>
        <v>0</v>
      </c>
      <c r="J758" s="501">
        <f t="shared" si="31"/>
        <v>0</v>
      </c>
      <c r="K758" s="501">
        <f t="shared" si="31"/>
        <v>521.8</v>
      </c>
      <c r="L758" s="501">
        <f t="shared" si="31"/>
        <v>521.8</v>
      </c>
      <c r="M758" s="501">
        <f t="shared" si="31"/>
        <v>0</v>
      </c>
      <c r="N758" s="501">
        <f t="shared" si="31"/>
        <v>0</v>
      </c>
      <c r="O758" s="499"/>
    </row>
    <row r="759" spans="1:15" ht="15.75" thickBot="1">
      <c r="A759" s="517"/>
      <c r="B759" s="502"/>
      <c r="C759" s="503"/>
      <c r="D759" s="504">
        <v>2017</v>
      </c>
      <c r="E759" s="505">
        <f aca="true" t="shared" si="32" ref="E759:N759">E32+E174+E251</f>
        <v>8465.2</v>
      </c>
      <c r="F759" s="505">
        <f t="shared" si="32"/>
        <v>8465.2</v>
      </c>
      <c r="G759" s="505">
        <f t="shared" si="32"/>
        <v>7943.4</v>
      </c>
      <c r="H759" s="505">
        <f t="shared" si="32"/>
        <v>7943.4</v>
      </c>
      <c r="I759" s="505">
        <f t="shared" si="32"/>
        <v>0</v>
      </c>
      <c r="J759" s="505">
        <f t="shared" si="32"/>
        <v>0</v>
      </c>
      <c r="K759" s="505">
        <f t="shared" si="32"/>
        <v>521.8</v>
      </c>
      <c r="L759" s="505">
        <f t="shared" si="32"/>
        <v>521.8</v>
      </c>
      <c r="M759" s="505">
        <f t="shared" si="32"/>
        <v>0</v>
      </c>
      <c r="N759" s="505">
        <f t="shared" si="32"/>
        <v>0</v>
      </c>
      <c r="O759" s="503"/>
    </row>
    <row r="760" spans="1:15" ht="15.75" thickBot="1">
      <c r="A760" s="517"/>
      <c r="B760" s="502"/>
      <c r="C760" s="503"/>
      <c r="D760" s="504">
        <v>2018</v>
      </c>
      <c r="E760" s="506">
        <f aca="true" t="shared" si="33" ref="E760:N760">E48+E191+E294+E529</f>
        <v>19304.899999999998</v>
      </c>
      <c r="F760" s="506">
        <f t="shared" si="33"/>
        <v>19304.899999999998</v>
      </c>
      <c r="G760" s="506">
        <f t="shared" si="33"/>
        <v>19304.899999999998</v>
      </c>
      <c r="H760" s="506">
        <f t="shared" si="33"/>
        <v>19304.899999999998</v>
      </c>
      <c r="I760" s="506">
        <f t="shared" si="33"/>
        <v>0</v>
      </c>
      <c r="J760" s="506">
        <f t="shared" si="33"/>
        <v>0</v>
      </c>
      <c r="K760" s="506">
        <f t="shared" si="33"/>
        <v>0</v>
      </c>
      <c r="L760" s="506">
        <f t="shared" si="33"/>
        <v>0</v>
      </c>
      <c r="M760" s="506">
        <f t="shared" si="33"/>
        <v>0</v>
      </c>
      <c r="N760" s="506">
        <f t="shared" si="33"/>
        <v>0</v>
      </c>
      <c r="O760" s="503"/>
    </row>
    <row r="761" spans="1:15" ht="15.75" thickBot="1">
      <c r="A761" s="517"/>
      <c r="B761" s="502"/>
      <c r="C761" s="503"/>
      <c r="D761" s="504">
        <v>2019</v>
      </c>
      <c r="E761" s="506">
        <f aca="true" t="shared" si="34" ref="E761:N761">E49+E192+E295+E454+E530+E645</f>
        <v>299</v>
      </c>
      <c r="F761" s="506">
        <f t="shared" si="34"/>
        <v>299</v>
      </c>
      <c r="G761" s="506">
        <f t="shared" si="34"/>
        <v>299</v>
      </c>
      <c r="H761" s="506">
        <f t="shared" si="34"/>
        <v>299</v>
      </c>
      <c r="I761" s="506">
        <f t="shared" si="34"/>
        <v>0</v>
      </c>
      <c r="J761" s="506">
        <f t="shared" si="34"/>
        <v>0</v>
      </c>
      <c r="K761" s="506">
        <f t="shared" si="34"/>
        <v>0</v>
      </c>
      <c r="L761" s="506">
        <f t="shared" si="34"/>
        <v>0</v>
      </c>
      <c r="M761" s="506">
        <f t="shared" si="34"/>
        <v>0</v>
      </c>
      <c r="N761" s="506">
        <f t="shared" si="34"/>
        <v>0</v>
      </c>
      <c r="O761" s="503"/>
    </row>
    <row r="762" spans="1:15" ht="15.75" thickBot="1">
      <c r="A762" s="517"/>
      <c r="B762" s="502"/>
      <c r="C762" s="503"/>
      <c r="D762" s="504">
        <v>2020</v>
      </c>
      <c r="E762" s="506">
        <f>E83+E196+E296+E470+E537</f>
        <v>65.19999999999999</v>
      </c>
      <c r="F762" s="506">
        <f aca="true" t="shared" si="35" ref="F762:N762">F83+F196+F296+F470+F537</f>
        <v>65.19999999999999</v>
      </c>
      <c r="G762" s="506">
        <f t="shared" si="35"/>
        <v>65.19999999999999</v>
      </c>
      <c r="H762" s="506">
        <f t="shared" si="35"/>
        <v>65.19999999999999</v>
      </c>
      <c r="I762" s="506">
        <f t="shared" si="35"/>
        <v>0</v>
      </c>
      <c r="J762" s="506">
        <f t="shared" si="35"/>
        <v>0</v>
      </c>
      <c r="K762" s="506">
        <f t="shared" si="35"/>
        <v>0</v>
      </c>
      <c r="L762" s="506">
        <f t="shared" si="35"/>
        <v>0</v>
      </c>
      <c r="M762" s="506">
        <f t="shared" si="35"/>
        <v>0</v>
      </c>
      <c r="N762" s="506">
        <f t="shared" si="35"/>
        <v>0</v>
      </c>
      <c r="O762" s="503"/>
    </row>
    <row r="763" spans="1:16" ht="15.75" thickBot="1">
      <c r="A763" s="517"/>
      <c r="B763" s="502"/>
      <c r="C763" s="503"/>
      <c r="D763" s="504">
        <v>2021</v>
      </c>
      <c r="E763" s="506">
        <f aca="true" t="shared" si="36" ref="E763:N763">E118+E207+E297+E493+E540</f>
        <v>46174.6</v>
      </c>
      <c r="F763" s="506">
        <f t="shared" si="36"/>
        <v>18537.1</v>
      </c>
      <c r="G763" s="506">
        <f t="shared" si="36"/>
        <v>46174.6</v>
      </c>
      <c r="H763" s="506">
        <f t="shared" si="36"/>
        <v>18537.1</v>
      </c>
      <c r="I763" s="506">
        <f t="shared" si="36"/>
        <v>0</v>
      </c>
      <c r="J763" s="506">
        <f t="shared" si="36"/>
        <v>0</v>
      </c>
      <c r="K763" s="506">
        <f t="shared" si="36"/>
        <v>0</v>
      </c>
      <c r="L763" s="506">
        <f t="shared" si="36"/>
        <v>0</v>
      </c>
      <c r="M763" s="506">
        <f t="shared" si="36"/>
        <v>0</v>
      </c>
      <c r="N763" s="506">
        <f t="shared" si="36"/>
        <v>0</v>
      </c>
      <c r="O763" s="503"/>
      <c r="P763" s="507"/>
    </row>
    <row r="764" spans="1:16" ht="15.75" thickBot="1">
      <c r="A764" s="517"/>
      <c r="B764" s="502"/>
      <c r="C764" s="503"/>
      <c r="D764" s="504">
        <v>2022</v>
      </c>
      <c r="E764" s="506">
        <f aca="true" t="shared" si="37" ref="E764:N764">E152+E223+E298+E509+E541</f>
        <v>50115.09999999999</v>
      </c>
      <c r="F764" s="506">
        <f t="shared" si="37"/>
        <v>24756.3</v>
      </c>
      <c r="G764" s="506">
        <f t="shared" si="37"/>
        <v>50115.09999999999</v>
      </c>
      <c r="H764" s="506">
        <f t="shared" si="37"/>
        <v>24756.3</v>
      </c>
      <c r="I764" s="506">
        <f t="shared" si="37"/>
        <v>0</v>
      </c>
      <c r="J764" s="506">
        <f t="shared" si="37"/>
        <v>0</v>
      </c>
      <c r="K764" s="506">
        <f t="shared" si="37"/>
        <v>0</v>
      </c>
      <c r="L764" s="506">
        <f t="shared" si="37"/>
        <v>0</v>
      </c>
      <c r="M764" s="506">
        <f t="shared" si="37"/>
        <v>0</v>
      </c>
      <c r="N764" s="506">
        <f t="shared" si="37"/>
        <v>0</v>
      </c>
      <c r="O764" s="503"/>
      <c r="P764" s="507"/>
    </row>
    <row r="765" spans="1:16" ht="15.75" thickBot="1">
      <c r="A765" s="517"/>
      <c r="B765" s="502"/>
      <c r="C765" s="503"/>
      <c r="D765" s="504">
        <v>2023</v>
      </c>
      <c r="E765" s="506">
        <f>E168+E230+E299+E519</f>
        <v>33394.8</v>
      </c>
      <c r="F765" s="506">
        <f>F168+F230+F299+F519</f>
        <v>0</v>
      </c>
      <c r="G765" s="506">
        <f>G168+G230+G299+G519</f>
        <v>33394.8</v>
      </c>
      <c r="H765" s="506">
        <f>H168+H230+H299+H519</f>
        <v>0</v>
      </c>
      <c r="I765" s="506">
        <f aca="true" t="shared" si="38" ref="I765:N767">I168+I230+I299</f>
        <v>0</v>
      </c>
      <c r="J765" s="506">
        <f t="shared" si="38"/>
        <v>0</v>
      </c>
      <c r="K765" s="506">
        <f t="shared" si="38"/>
        <v>0</v>
      </c>
      <c r="L765" s="506">
        <f t="shared" si="38"/>
        <v>0</v>
      </c>
      <c r="M765" s="506">
        <f t="shared" si="38"/>
        <v>0</v>
      </c>
      <c r="N765" s="506">
        <f t="shared" si="38"/>
        <v>0</v>
      </c>
      <c r="O765" s="503"/>
      <c r="P765" s="507"/>
    </row>
    <row r="766" spans="1:15" ht="15.75" thickBot="1">
      <c r="A766" s="517"/>
      <c r="B766" s="502"/>
      <c r="C766" s="503"/>
      <c r="D766" s="504">
        <v>2024</v>
      </c>
      <c r="E766" s="506">
        <f aca="true" t="shared" si="39" ref="E766:H767">E169+E231+E300</f>
        <v>0</v>
      </c>
      <c r="F766" s="506">
        <f t="shared" si="39"/>
        <v>0</v>
      </c>
      <c r="G766" s="506">
        <f t="shared" si="39"/>
        <v>0</v>
      </c>
      <c r="H766" s="506">
        <f t="shared" si="39"/>
        <v>0</v>
      </c>
      <c r="I766" s="506">
        <f t="shared" si="38"/>
        <v>0</v>
      </c>
      <c r="J766" s="506">
        <f t="shared" si="38"/>
        <v>0</v>
      </c>
      <c r="K766" s="506">
        <f t="shared" si="38"/>
        <v>0</v>
      </c>
      <c r="L766" s="506">
        <f t="shared" si="38"/>
        <v>0</v>
      </c>
      <c r="M766" s="506">
        <f t="shared" si="38"/>
        <v>0</v>
      </c>
      <c r="N766" s="506">
        <f t="shared" si="38"/>
        <v>0</v>
      </c>
      <c r="O766" s="503"/>
    </row>
    <row r="767" spans="1:15" ht="14.25" customHeight="1" thickBot="1">
      <c r="A767" s="518"/>
      <c r="B767" s="508"/>
      <c r="C767" s="509"/>
      <c r="D767" s="510">
        <v>2025</v>
      </c>
      <c r="E767" s="506">
        <f t="shared" si="39"/>
        <v>0</v>
      </c>
      <c r="F767" s="506">
        <f t="shared" si="39"/>
        <v>0</v>
      </c>
      <c r="G767" s="506">
        <f t="shared" si="39"/>
        <v>0</v>
      </c>
      <c r="H767" s="506">
        <f t="shared" si="39"/>
        <v>0</v>
      </c>
      <c r="I767" s="506">
        <f t="shared" si="38"/>
        <v>0</v>
      </c>
      <c r="J767" s="506">
        <f t="shared" si="38"/>
        <v>0</v>
      </c>
      <c r="K767" s="506">
        <f t="shared" si="38"/>
        <v>0</v>
      </c>
      <c r="L767" s="506">
        <f t="shared" si="38"/>
        <v>0</v>
      </c>
      <c r="M767" s="506">
        <f t="shared" si="38"/>
        <v>0</v>
      </c>
      <c r="N767" s="506">
        <f t="shared" si="38"/>
        <v>0</v>
      </c>
      <c r="O767" s="509"/>
    </row>
    <row r="768" spans="1:15" ht="18" customHeight="1" thickBot="1">
      <c r="A768" s="513"/>
      <c r="B768" s="487" t="s">
        <v>193</v>
      </c>
      <c r="C768" s="488"/>
      <c r="D768" s="489" t="s">
        <v>168</v>
      </c>
      <c r="E768" s="490">
        <f>SUM(E769:E777)</f>
        <v>131551.3</v>
      </c>
      <c r="F768" s="490">
        <f aca="true" t="shared" si="40" ref="F768:N768">SUM(F769:F777)</f>
        <v>88005.3</v>
      </c>
      <c r="G768" s="490">
        <f t="shared" si="40"/>
        <v>131551.3</v>
      </c>
      <c r="H768" s="490">
        <f t="shared" si="40"/>
        <v>88005.3</v>
      </c>
      <c r="I768" s="490">
        <f t="shared" si="40"/>
        <v>0</v>
      </c>
      <c r="J768" s="490">
        <f t="shared" si="40"/>
        <v>0</v>
      </c>
      <c r="K768" s="490">
        <f t="shared" si="40"/>
        <v>0</v>
      </c>
      <c r="L768" s="490">
        <f t="shared" si="40"/>
        <v>0</v>
      </c>
      <c r="M768" s="490">
        <f t="shared" si="40"/>
        <v>0</v>
      </c>
      <c r="N768" s="490">
        <f t="shared" si="40"/>
        <v>0</v>
      </c>
      <c r="O768" s="488"/>
    </row>
    <row r="769" spans="1:15" ht="15.75" thickBot="1">
      <c r="A769" s="514"/>
      <c r="B769" s="491"/>
      <c r="C769" s="492"/>
      <c r="D769" s="493">
        <v>2017</v>
      </c>
      <c r="E769" s="494">
        <f aca="true" t="shared" si="41" ref="E769:N769">E303+E333+E363+E546+E579+E613</f>
        <v>12174</v>
      </c>
      <c r="F769" s="494">
        <f t="shared" si="41"/>
        <v>12174</v>
      </c>
      <c r="G769" s="494">
        <f t="shared" si="41"/>
        <v>12174</v>
      </c>
      <c r="H769" s="494">
        <f t="shared" si="41"/>
        <v>12174</v>
      </c>
      <c r="I769" s="494">
        <f t="shared" si="41"/>
        <v>0</v>
      </c>
      <c r="J769" s="494">
        <f t="shared" si="41"/>
        <v>0</v>
      </c>
      <c r="K769" s="494">
        <f t="shared" si="41"/>
        <v>0</v>
      </c>
      <c r="L769" s="494">
        <f t="shared" si="41"/>
        <v>0</v>
      </c>
      <c r="M769" s="494">
        <f t="shared" si="41"/>
        <v>0</v>
      </c>
      <c r="N769" s="494">
        <f t="shared" si="41"/>
        <v>0</v>
      </c>
      <c r="O769" s="492"/>
    </row>
    <row r="770" spans="1:15" ht="15.75" thickBot="1">
      <c r="A770" s="514"/>
      <c r="B770" s="491"/>
      <c r="C770" s="492"/>
      <c r="D770" s="493">
        <v>2018</v>
      </c>
      <c r="E770" s="494">
        <f aca="true" t="shared" si="42" ref="E770:N770">E304+E334+E364+E547+E580+E614</f>
        <v>31598.9</v>
      </c>
      <c r="F770" s="494">
        <f t="shared" si="42"/>
        <v>31598.9</v>
      </c>
      <c r="G770" s="494">
        <f t="shared" si="42"/>
        <v>31598.9</v>
      </c>
      <c r="H770" s="494">
        <f t="shared" si="42"/>
        <v>31598.9</v>
      </c>
      <c r="I770" s="494">
        <f t="shared" si="42"/>
        <v>0</v>
      </c>
      <c r="J770" s="494">
        <f t="shared" si="42"/>
        <v>0</v>
      </c>
      <c r="K770" s="494">
        <f t="shared" si="42"/>
        <v>0</v>
      </c>
      <c r="L770" s="494">
        <f t="shared" si="42"/>
        <v>0</v>
      </c>
      <c r="M770" s="494">
        <f t="shared" si="42"/>
        <v>0</v>
      </c>
      <c r="N770" s="494">
        <f t="shared" si="42"/>
        <v>0</v>
      </c>
      <c r="O770" s="492"/>
    </row>
    <row r="771" spans="1:15" ht="15.75" thickBot="1">
      <c r="A771" s="514"/>
      <c r="B771" s="491"/>
      <c r="C771" s="492"/>
      <c r="D771" s="493">
        <v>2019</v>
      </c>
      <c r="E771" s="494">
        <f aca="true" t="shared" si="43" ref="E771:N771">E305+E335+E365+E548+E581+E615</f>
        <v>27118.6</v>
      </c>
      <c r="F771" s="494">
        <f t="shared" si="43"/>
        <v>27118.6</v>
      </c>
      <c r="G771" s="494">
        <f t="shared" si="43"/>
        <v>27118.6</v>
      </c>
      <c r="H771" s="494">
        <f t="shared" si="43"/>
        <v>27118.6</v>
      </c>
      <c r="I771" s="494">
        <f t="shared" si="43"/>
        <v>0</v>
      </c>
      <c r="J771" s="494">
        <f t="shared" si="43"/>
        <v>0</v>
      </c>
      <c r="K771" s="494">
        <f t="shared" si="43"/>
        <v>0</v>
      </c>
      <c r="L771" s="494">
        <f t="shared" si="43"/>
        <v>0</v>
      </c>
      <c r="M771" s="494">
        <f t="shared" si="43"/>
        <v>0</v>
      </c>
      <c r="N771" s="494">
        <f t="shared" si="43"/>
        <v>0</v>
      </c>
      <c r="O771" s="492"/>
    </row>
    <row r="772" spans="1:15" ht="15.75" thickBot="1">
      <c r="A772" s="514"/>
      <c r="B772" s="491"/>
      <c r="C772" s="492"/>
      <c r="D772" s="493">
        <v>2020</v>
      </c>
      <c r="E772" s="494">
        <f aca="true" t="shared" si="44" ref="E772:N772">E306+E336+E366+E549+E582+E616</f>
        <v>17113.8</v>
      </c>
      <c r="F772" s="494">
        <f t="shared" si="44"/>
        <v>17113.8</v>
      </c>
      <c r="G772" s="494">
        <f t="shared" si="44"/>
        <v>17113.8</v>
      </c>
      <c r="H772" s="494">
        <f t="shared" si="44"/>
        <v>17113.8</v>
      </c>
      <c r="I772" s="494">
        <f t="shared" si="44"/>
        <v>0</v>
      </c>
      <c r="J772" s="494">
        <f t="shared" si="44"/>
        <v>0</v>
      </c>
      <c r="K772" s="494">
        <f t="shared" si="44"/>
        <v>0</v>
      </c>
      <c r="L772" s="494">
        <f t="shared" si="44"/>
        <v>0</v>
      </c>
      <c r="M772" s="494">
        <f t="shared" si="44"/>
        <v>0</v>
      </c>
      <c r="N772" s="494">
        <f t="shared" si="44"/>
        <v>0</v>
      </c>
      <c r="O772" s="492"/>
    </row>
    <row r="773" spans="1:15" ht="15.75" thickBot="1">
      <c r="A773" s="514"/>
      <c r="B773" s="491"/>
      <c r="C773" s="492"/>
      <c r="D773" s="493">
        <v>2021</v>
      </c>
      <c r="E773" s="494">
        <f aca="true" t="shared" si="45" ref="E773:N773">E307+E337+E367+E550+E583+E617</f>
        <v>21546</v>
      </c>
      <c r="F773" s="494">
        <f t="shared" si="45"/>
        <v>0</v>
      </c>
      <c r="G773" s="494">
        <f t="shared" si="45"/>
        <v>21546</v>
      </c>
      <c r="H773" s="494">
        <f t="shared" si="45"/>
        <v>0</v>
      </c>
      <c r="I773" s="494">
        <f t="shared" si="45"/>
        <v>0</v>
      </c>
      <c r="J773" s="494">
        <f t="shared" si="45"/>
        <v>0</v>
      </c>
      <c r="K773" s="494">
        <f t="shared" si="45"/>
        <v>0</v>
      </c>
      <c r="L773" s="494">
        <f t="shared" si="45"/>
        <v>0</v>
      </c>
      <c r="M773" s="494">
        <f t="shared" si="45"/>
        <v>0</v>
      </c>
      <c r="N773" s="494">
        <f t="shared" si="45"/>
        <v>0</v>
      </c>
      <c r="O773" s="492"/>
    </row>
    <row r="774" spans="1:15" ht="15.75" thickBot="1">
      <c r="A774" s="514"/>
      <c r="B774" s="491"/>
      <c r="C774" s="492"/>
      <c r="D774" s="493">
        <v>2022</v>
      </c>
      <c r="E774" s="494">
        <f aca="true" t="shared" si="46" ref="E774:N774">E308+E338+E368+E551+E584+E618</f>
        <v>14500</v>
      </c>
      <c r="F774" s="494">
        <f t="shared" si="46"/>
        <v>0</v>
      </c>
      <c r="G774" s="494">
        <f t="shared" si="46"/>
        <v>14500</v>
      </c>
      <c r="H774" s="494">
        <f t="shared" si="46"/>
        <v>0</v>
      </c>
      <c r="I774" s="494">
        <f t="shared" si="46"/>
        <v>0</v>
      </c>
      <c r="J774" s="494">
        <f t="shared" si="46"/>
        <v>0</v>
      </c>
      <c r="K774" s="494">
        <f t="shared" si="46"/>
        <v>0</v>
      </c>
      <c r="L774" s="494">
        <f t="shared" si="46"/>
        <v>0</v>
      </c>
      <c r="M774" s="494">
        <f t="shared" si="46"/>
        <v>0</v>
      </c>
      <c r="N774" s="494">
        <f t="shared" si="46"/>
        <v>0</v>
      </c>
      <c r="O774" s="492"/>
    </row>
    <row r="775" spans="1:15" ht="15.75" thickBot="1">
      <c r="A775" s="514"/>
      <c r="B775" s="491"/>
      <c r="C775" s="492"/>
      <c r="D775" s="493">
        <v>2023</v>
      </c>
      <c r="E775" s="494">
        <f aca="true" t="shared" si="47" ref="E775:N775">E309+E339+E369+E552+E585+E619</f>
        <v>2500</v>
      </c>
      <c r="F775" s="494">
        <f t="shared" si="47"/>
        <v>0</v>
      </c>
      <c r="G775" s="494">
        <f t="shared" si="47"/>
        <v>2500</v>
      </c>
      <c r="H775" s="494">
        <f t="shared" si="47"/>
        <v>0</v>
      </c>
      <c r="I775" s="494">
        <f t="shared" si="47"/>
        <v>0</v>
      </c>
      <c r="J775" s="494">
        <f t="shared" si="47"/>
        <v>0</v>
      </c>
      <c r="K775" s="494">
        <f t="shared" si="47"/>
        <v>0</v>
      </c>
      <c r="L775" s="494">
        <f t="shared" si="47"/>
        <v>0</v>
      </c>
      <c r="M775" s="494">
        <f t="shared" si="47"/>
        <v>0</v>
      </c>
      <c r="N775" s="494">
        <f t="shared" si="47"/>
        <v>0</v>
      </c>
      <c r="O775" s="492"/>
    </row>
    <row r="776" spans="1:15" ht="15.75" thickBot="1">
      <c r="A776" s="514"/>
      <c r="B776" s="491"/>
      <c r="C776" s="492"/>
      <c r="D776" s="493">
        <v>2024</v>
      </c>
      <c r="E776" s="494">
        <f aca="true" t="shared" si="48" ref="E776:N776">E310+E340+E370+E553+E586+E620</f>
        <v>2500</v>
      </c>
      <c r="F776" s="494">
        <f t="shared" si="48"/>
        <v>0</v>
      </c>
      <c r="G776" s="494">
        <f t="shared" si="48"/>
        <v>2500</v>
      </c>
      <c r="H776" s="494">
        <f t="shared" si="48"/>
        <v>0</v>
      </c>
      <c r="I776" s="494">
        <f t="shared" si="48"/>
        <v>0</v>
      </c>
      <c r="J776" s="494">
        <f t="shared" si="48"/>
        <v>0</v>
      </c>
      <c r="K776" s="494">
        <f t="shared" si="48"/>
        <v>0</v>
      </c>
      <c r="L776" s="494">
        <f t="shared" si="48"/>
        <v>0</v>
      </c>
      <c r="M776" s="494">
        <f t="shared" si="48"/>
        <v>0</v>
      </c>
      <c r="N776" s="494">
        <f t="shared" si="48"/>
        <v>0</v>
      </c>
      <c r="O776" s="492"/>
    </row>
    <row r="777" spans="1:15" ht="14.25" customHeight="1" thickBot="1">
      <c r="A777" s="515"/>
      <c r="B777" s="495"/>
      <c r="C777" s="496"/>
      <c r="D777" s="497">
        <v>2025</v>
      </c>
      <c r="E777" s="511">
        <f aca="true" t="shared" si="49" ref="E777:N777">E311+E341+E371+E554+E587+E621</f>
        <v>2500</v>
      </c>
      <c r="F777" s="511">
        <f t="shared" si="49"/>
        <v>0</v>
      </c>
      <c r="G777" s="511">
        <f t="shared" si="49"/>
        <v>2500</v>
      </c>
      <c r="H777" s="511">
        <f t="shared" si="49"/>
        <v>0</v>
      </c>
      <c r="I777" s="511">
        <f t="shared" si="49"/>
        <v>0</v>
      </c>
      <c r="J777" s="511">
        <f t="shared" si="49"/>
        <v>0</v>
      </c>
      <c r="K777" s="511">
        <f t="shared" si="49"/>
        <v>0</v>
      </c>
      <c r="L777" s="511">
        <f t="shared" si="49"/>
        <v>0</v>
      </c>
      <c r="M777" s="511">
        <f t="shared" si="49"/>
        <v>0</v>
      </c>
      <c r="N777" s="511">
        <f t="shared" si="49"/>
        <v>0</v>
      </c>
      <c r="O777" s="496"/>
    </row>
    <row r="778" spans="1:15" ht="18" customHeight="1" thickBot="1">
      <c r="A778" s="513"/>
      <c r="B778" s="487" t="s">
        <v>74</v>
      </c>
      <c r="C778" s="488"/>
      <c r="D778" s="489" t="s">
        <v>168</v>
      </c>
      <c r="E778" s="490">
        <f>SUM(E779:E787)</f>
        <v>6363.1</v>
      </c>
      <c r="F778" s="490">
        <f aca="true" t="shared" si="50" ref="F778:N778">SUM(F779:F787)</f>
        <v>2215</v>
      </c>
      <c r="G778" s="490">
        <f t="shared" si="50"/>
        <v>6363.1</v>
      </c>
      <c r="H778" s="490">
        <f t="shared" si="50"/>
        <v>2215</v>
      </c>
      <c r="I778" s="490">
        <f t="shared" si="50"/>
        <v>0</v>
      </c>
      <c r="J778" s="490">
        <f t="shared" si="50"/>
        <v>0</v>
      </c>
      <c r="K778" s="490">
        <f t="shared" si="50"/>
        <v>0</v>
      </c>
      <c r="L778" s="490">
        <f t="shared" si="50"/>
        <v>0</v>
      </c>
      <c r="M778" s="490">
        <f t="shared" si="50"/>
        <v>0</v>
      </c>
      <c r="N778" s="490">
        <f t="shared" si="50"/>
        <v>0</v>
      </c>
      <c r="O778" s="488"/>
    </row>
    <row r="779" spans="1:15" ht="15.75" thickBot="1">
      <c r="A779" s="514"/>
      <c r="B779" s="491"/>
      <c r="C779" s="492"/>
      <c r="D779" s="493">
        <v>2017</v>
      </c>
      <c r="E779" s="512">
        <f aca="true" t="shared" si="51" ref="E779:N779">E394</f>
        <v>343</v>
      </c>
      <c r="F779" s="512">
        <f t="shared" si="51"/>
        <v>343</v>
      </c>
      <c r="G779" s="512">
        <f t="shared" si="51"/>
        <v>343</v>
      </c>
      <c r="H779" s="512">
        <f t="shared" si="51"/>
        <v>343</v>
      </c>
      <c r="I779" s="512">
        <f t="shared" si="51"/>
        <v>0</v>
      </c>
      <c r="J779" s="512">
        <f t="shared" si="51"/>
        <v>0</v>
      </c>
      <c r="K779" s="512">
        <f t="shared" si="51"/>
        <v>0</v>
      </c>
      <c r="L779" s="512">
        <f t="shared" si="51"/>
        <v>0</v>
      </c>
      <c r="M779" s="512">
        <f t="shared" si="51"/>
        <v>0</v>
      </c>
      <c r="N779" s="512">
        <f t="shared" si="51"/>
        <v>0</v>
      </c>
      <c r="O779" s="492"/>
    </row>
    <row r="780" spans="1:15" ht="15.75" thickBot="1">
      <c r="A780" s="514"/>
      <c r="B780" s="491"/>
      <c r="C780" s="492"/>
      <c r="D780" s="493">
        <v>2018</v>
      </c>
      <c r="E780" s="512">
        <f aca="true" t="shared" si="52" ref="E780:N780">E395</f>
        <v>343</v>
      </c>
      <c r="F780" s="512">
        <f t="shared" si="52"/>
        <v>343</v>
      </c>
      <c r="G780" s="512">
        <f t="shared" si="52"/>
        <v>343</v>
      </c>
      <c r="H780" s="512">
        <f t="shared" si="52"/>
        <v>343</v>
      </c>
      <c r="I780" s="512">
        <f t="shared" si="52"/>
        <v>0</v>
      </c>
      <c r="J780" s="512">
        <f t="shared" si="52"/>
        <v>0</v>
      </c>
      <c r="K780" s="512">
        <f t="shared" si="52"/>
        <v>0</v>
      </c>
      <c r="L780" s="512">
        <f t="shared" si="52"/>
        <v>0</v>
      </c>
      <c r="M780" s="512">
        <f t="shared" si="52"/>
        <v>0</v>
      </c>
      <c r="N780" s="512">
        <f t="shared" si="52"/>
        <v>0</v>
      </c>
      <c r="O780" s="492"/>
    </row>
    <row r="781" spans="1:15" ht="15.75" thickBot="1">
      <c r="A781" s="514"/>
      <c r="B781" s="491"/>
      <c r="C781" s="492"/>
      <c r="D781" s="493">
        <v>2019</v>
      </c>
      <c r="E781" s="512">
        <f aca="true" t="shared" si="53" ref="E781:N781">E396</f>
        <v>1460</v>
      </c>
      <c r="F781" s="512">
        <f t="shared" si="53"/>
        <v>343</v>
      </c>
      <c r="G781" s="512">
        <f t="shared" si="53"/>
        <v>1460</v>
      </c>
      <c r="H781" s="512">
        <f t="shared" si="53"/>
        <v>343</v>
      </c>
      <c r="I781" s="512">
        <f t="shared" si="53"/>
        <v>0</v>
      </c>
      <c r="J781" s="512">
        <f t="shared" si="53"/>
        <v>0</v>
      </c>
      <c r="K781" s="512">
        <f t="shared" si="53"/>
        <v>0</v>
      </c>
      <c r="L781" s="512">
        <f t="shared" si="53"/>
        <v>0</v>
      </c>
      <c r="M781" s="512">
        <f t="shared" si="53"/>
        <v>0</v>
      </c>
      <c r="N781" s="512">
        <f t="shared" si="53"/>
        <v>0</v>
      </c>
      <c r="O781" s="492"/>
    </row>
    <row r="782" spans="1:15" ht="15.75" thickBot="1">
      <c r="A782" s="514"/>
      <c r="B782" s="491"/>
      <c r="C782" s="492"/>
      <c r="D782" s="493">
        <v>2020</v>
      </c>
      <c r="E782" s="512">
        <f>E397+E648</f>
        <v>2044.2</v>
      </c>
      <c r="F782" s="512">
        <f>F397+F648</f>
        <v>500</v>
      </c>
      <c r="G782" s="512">
        <f>G397+G648</f>
        <v>2044.2</v>
      </c>
      <c r="H782" s="512">
        <f>H397+H648</f>
        <v>500</v>
      </c>
      <c r="I782" s="512">
        <f aca="true" t="shared" si="54" ref="I782:N787">I397</f>
        <v>0</v>
      </c>
      <c r="J782" s="512">
        <f t="shared" si="54"/>
        <v>0</v>
      </c>
      <c r="K782" s="512">
        <f t="shared" si="54"/>
        <v>0</v>
      </c>
      <c r="L782" s="512">
        <f t="shared" si="54"/>
        <v>0</v>
      </c>
      <c r="M782" s="512">
        <f t="shared" si="54"/>
        <v>0</v>
      </c>
      <c r="N782" s="512">
        <f t="shared" si="54"/>
        <v>0</v>
      </c>
      <c r="O782" s="492"/>
    </row>
    <row r="783" spans="1:15" ht="15.75" thickBot="1">
      <c r="A783" s="514"/>
      <c r="B783" s="491"/>
      <c r="C783" s="492"/>
      <c r="D783" s="493">
        <v>2021</v>
      </c>
      <c r="E783" s="512">
        <f aca="true" t="shared" si="55" ref="E783:H787">E398</f>
        <v>800.9000000000001</v>
      </c>
      <c r="F783" s="512">
        <f t="shared" si="55"/>
        <v>343</v>
      </c>
      <c r="G783" s="512">
        <f t="shared" si="55"/>
        <v>800.9000000000001</v>
      </c>
      <c r="H783" s="512">
        <f t="shared" si="55"/>
        <v>343</v>
      </c>
      <c r="I783" s="512">
        <f t="shared" si="54"/>
        <v>0</v>
      </c>
      <c r="J783" s="512">
        <f t="shared" si="54"/>
        <v>0</v>
      </c>
      <c r="K783" s="512">
        <f t="shared" si="54"/>
        <v>0</v>
      </c>
      <c r="L783" s="512">
        <f t="shared" si="54"/>
        <v>0</v>
      </c>
      <c r="M783" s="512">
        <f t="shared" si="54"/>
        <v>0</v>
      </c>
      <c r="N783" s="512">
        <f t="shared" si="54"/>
        <v>0</v>
      </c>
      <c r="O783" s="492"/>
    </row>
    <row r="784" spans="1:15" ht="15.75" thickBot="1">
      <c r="A784" s="514"/>
      <c r="B784" s="491"/>
      <c r="C784" s="492"/>
      <c r="D784" s="493">
        <v>2022</v>
      </c>
      <c r="E784" s="512">
        <f t="shared" si="55"/>
        <v>343</v>
      </c>
      <c r="F784" s="512">
        <f t="shared" si="55"/>
        <v>343</v>
      </c>
      <c r="G784" s="512">
        <f t="shared" si="55"/>
        <v>343</v>
      </c>
      <c r="H784" s="512">
        <f t="shared" si="55"/>
        <v>343</v>
      </c>
      <c r="I784" s="512">
        <f t="shared" si="54"/>
        <v>0</v>
      </c>
      <c r="J784" s="512">
        <f t="shared" si="54"/>
        <v>0</v>
      </c>
      <c r="K784" s="512">
        <f t="shared" si="54"/>
        <v>0</v>
      </c>
      <c r="L784" s="512">
        <f t="shared" si="54"/>
        <v>0</v>
      </c>
      <c r="M784" s="512">
        <f t="shared" si="54"/>
        <v>0</v>
      </c>
      <c r="N784" s="512">
        <f t="shared" si="54"/>
        <v>0</v>
      </c>
      <c r="O784" s="492"/>
    </row>
    <row r="785" spans="1:15" ht="15.75" thickBot="1">
      <c r="A785" s="514"/>
      <c r="B785" s="491"/>
      <c r="C785" s="492"/>
      <c r="D785" s="493">
        <v>2023</v>
      </c>
      <c r="E785" s="512">
        <f t="shared" si="55"/>
        <v>343</v>
      </c>
      <c r="F785" s="512">
        <f t="shared" si="55"/>
        <v>0</v>
      </c>
      <c r="G785" s="512">
        <f t="shared" si="55"/>
        <v>343</v>
      </c>
      <c r="H785" s="512">
        <f t="shared" si="55"/>
        <v>0</v>
      </c>
      <c r="I785" s="512">
        <f t="shared" si="54"/>
        <v>0</v>
      </c>
      <c r="J785" s="512">
        <f t="shared" si="54"/>
        <v>0</v>
      </c>
      <c r="K785" s="512">
        <f t="shared" si="54"/>
        <v>0</v>
      </c>
      <c r="L785" s="512">
        <f t="shared" si="54"/>
        <v>0</v>
      </c>
      <c r="M785" s="512">
        <f t="shared" si="54"/>
        <v>0</v>
      </c>
      <c r="N785" s="512">
        <f t="shared" si="54"/>
        <v>0</v>
      </c>
      <c r="O785" s="492"/>
    </row>
    <row r="786" spans="1:15" ht="15.75" thickBot="1">
      <c r="A786" s="514"/>
      <c r="B786" s="491"/>
      <c r="C786" s="492"/>
      <c r="D786" s="493">
        <v>2024</v>
      </c>
      <c r="E786" s="512">
        <f t="shared" si="55"/>
        <v>343</v>
      </c>
      <c r="F786" s="512">
        <f t="shared" si="55"/>
        <v>0</v>
      </c>
      <c r="G786" s="512">
        <f t="shared" si="55"/>
        <v>343</v>
      </c>
      <c r="H786" s="512">
        <f t="shared" si="55"/>
        <v>0</v>
      </c>
      <c r="I786" s="512">
        <f t="shared" si="54"/>
        <v>0</v>
      </c>
      <c r="J786" s="512">
        <f t="shared" si="54"/>
        <v>0</v>
      </c>
      <c r="K786" s="512">
        <f t="shared" si="54"/>
        <v>0</v>
      </c>
      <c r="L786" s="512">
        <f t="shared" si="54"/>
        <v>0</v>
      </c>
      <c r="M786" s="512">
        <f t="shared" si="54"/>
        <v>0</v>
      </c>
      <c r="N786" s="512">
        <f t="shared" si="54"/>
        <v>0</v>
      </c>
      <c r="O786" s="492"/>
    </row>
    <row r="787" spans="1:15" ht="14.25" customHeight="1" thickBot="1">
      <c r="A787" s="515"/>
      <c r="B787" s="495"/>
      <c r="C787" s="496"/>
      <c r="D787" s="497">
        <v>2025</v>
      </c>
      <c r="E787" s="512">
        <f t="shared" si="55"/>
        <v>343</v>
      </c>
      <c r="F787" s="512">
        <f t="shared" si="55"/>
        <v>0</v>
      </c>
      <c r="G787" s="512">
        <f t="shared" si="55"/>
        <v>343</v>
      </c>
      <c r="H787" s="512">
        <f t="shared" si="55"/>
        <v>0</v>
      </c>
      <c r="I787" s="512">
        <f t="shared" si="54"/>
        <v>0</v>
      </c>
      <c r="J787" s="512">
        <f t="shared" si="54"/>
        <v>0</v>
      </c>
      <c r="K787" s="512">
        <f t="shared" si="54"/>
        <v>0</v>
      </c>
      <c r="L787" s="512">
        <f t="shared" si="54"/>
        <v>0</v>
      </c>
      <c r="M787" s="512">
        <f t="shared" si="54"/>
        <v>0</v>
      </c>
      <c r="N787" s="512">
        <f t="shared" si="54"/>
        <v>0</v>
      </c>
      <c r="O787" s="496"/>
    </row>
    <row r="788" spans="1:15" ht="18" customHeight="1" thickBot="1">
      <c r="A788" s="513"/>
      <c r="B788" s="404" t="s">
        <v>75</v>
      </c>
      <c r="C788" s="381"/>
      <c r="D788" s="153" t="s">
        <v>168</v>
      </c>
      <c r="E788" s="135">
        <f>SUM(E789:E797)</f>
        <v>6240</v>
      </c>
      <c r="F788" s="135">
        <f aca="true" t="shared" si="56" ref="F788:N788">SUM(F789:F797)</f>
        <v>5411.128000000001</v>
      </c>
      <c r="G788" s="135">
        <f t="shared" si="56"/>
        <v>6240</v>
      </c>
      <c r="H788" s="135">
        <f t="shared" si="56"/>
        <v>5411.128000000001</v>
      </c>
      <c r="I788" s="135">
        <f t="shared" si="56"/>
        <v>0</v>
      </c>
      <c r="J788" s="135">
        <f t="shared" si="56"/>
        <v>0</v>
      </c>
      <c r="K788" s="135">
        <f t="shared" si="56"/>
        <v>0</v>
      </c>
      <c r="L788" s="135">
        <f t="shared" si="56"/>
        <v>0</v>
      </c>
      <c r="M788" s="135">
        <f t="shared" si="56"/>
        <v>0</v>
      </c>
      <c r="N788" s="135">
        <f t="shared" si="56"/>
        <v>0</v>
      </c>
      <c r="O788" s="381"/>
    </row>
    <row r="789" spans="1:15" ht="15.75" thickBot="1">
      <c r="A789" s="514"/>
      <c r="B789" s="405"/>
      <c r="C789" s="382"/>
      <c r="D789" s="139">
        <v>2017</v>
      </c>
      <c r="E789" s="140">
        <f aca="true" t="shared" si="57" ref="E789:H791">SUM(E424+E679)</f>
        <v>820</v>
      </c>
      <c r="F789" s="140">
        <f t="shared" si="57"/>
        <v>819.928</v>
      </c>
      <c r="G789" s="140">
        <f t="shared" si="57"/>
        <v>820</v>
      </c>
      <c r="H789" s="140">
        <f t="shared" si="57"/>
        <v>819.928</v>
      </c>
      <c r="I789" s="140">
        <f aca="true" t="shared" si="58" ref="I789:N797">I424</f>
        <v>0</v>
      </c>
      <c r="J789" s="140">
        <f t="shared" si="58"/>
        <v>0</v>
      </c>
      <c r="K789" s="140">
        <f t="shared" si="58"/>
        <v>0</v>
      </c>
      <c r="L789" s="140">
        <f t="shared" si="58"/>
        <v>0</v>
      </c>
      <c r="M789" s="140">
        <f t="shared" si="58"/>
        <v>0</v>
      </c>
      <c r="N789" s="140">
        <f t="shared" si="58"/>
        <v>0</v>
      </c>
      <c r="O789" s="382"/>
    </row>
    <row r="790" spans="1:15" ht="15.75" thickBot="1">
      <c r="A790" s="514"/>
      <c r="B790" s="405"/>
      <c r="C790" s="382"/>
      <c r="D790" s="139">
        <v>2018</v>
      </c>
      <c r="E790" s="140">
        <f t="shared" si="57"/>
        <v>820</v>
      </c>
      <c r="F790" s="140">
        <f t="shared" si="57"/>
        <v>811.2</v>
      </c>
      <c r="G790" s="140">
        <f t="shared" si="57"/>
        <v>820</v>
      </c>
      <c r="H790" s="140">
        <f t="shared" si="57"/>
        <v>811.2</v>
      </c>
      <c r="I790" s="140">
        <f t="shared" si="58"/>
        <v>0</v>
      </c>
      <c r="J790" s="140">
        <f t="shared" si="58"/>
        <v>0</v>
      </c>
      <c r="K790" s="140">
        <f t="shared" si="58"/>
        <v>0</v>
      </c>
      <c r="L790" s="140">
        <f t="shared" si="58"/>
        <v>0</v>
      </c>
      <c r="M790" s="140">
        <f t="shared" si="58"/>
        <v>0</v>
      </c>
      <c r="N790" s="140">
        <f t="shared" si="58"/>
        <v>0</v>
      </c>
      <c r="O790" s="382"/>
    </row>
    <row r="791" spans="1:15" ht="15.75" thickBot="1">
      <c r="A791" s="514"/>
      <c r="B791" s="405"/>
      <c r="C791" s="382"/>
      <c r="D791" s="139">
        <v>2019</v>
      </c>
      <c r="E791" s="140">
        <f t="shared" si="57"/>
        <v>820</v>
      </c>
      <c r="F791" s="140">
        <f t="shared" si="57"/>
        <v>820</v>
      </c>
      <c r="G791" s="140">
        <f t="shared" si="57"/>
        <v>820</v>
      </c>
      <c r="H791" s="140">
        <f t="shared" si="57"/>
        <v>820</v>
      </c>
      <c r="I791" s="140">
        <f t="shared" si="58"/>
        <v>0</v>
      </c>
      <c r="J791" s="140">
        <f t="shared" si="58"/>
        <v>0</v>
      </c>
      <c r="K791" s="140">
        <f t="shared" si="58"/>
        <v>0</v>
      </c>
      <c r="L791" s="140">
        <f t="shared" si="58"/>
        <v>0</v>
      </c>
      <c r="M791" s="140">
        <f t="shared" si="58"/>
        <v>0</v>
      </c>
      <c r="N791" s="140">
        <f t="shared" si="58"/>
        <v>0</v>
      </c>
      <c r="O791" s="382"/>
    </row>
    <row r="792" spans="1:15" ht="15.75" thickBot="1">
      <c r="A792" s="514"/>
      <c r="B792" s="405"/>
      <c r="C792" s="382"/>
      <c r="D792" s="139">
        <v>2020</v>
      </c>
      <c r="E792" s="140">
        <f>SUM(E427+E682+E708)</f>
        <v>1320</v>
      </c>
      <c r="F792" s="140">
        <f>SUM(F427+F682+F708)</f>
        <v>1320</v>
      </c>
      <c r="G792" s="140">
        <f>SUM(G427+G682+G708)</f>
        <v>1320</v>
      </c>
      <c r="H792" s="140">
        <f>SUM(H427+H682+H708)</f>
        <v>1320</v>
      </c>
      <c r="I792" s="140">
        <f t="shared" si="58"/>
        <v>0</v>
      </c>
      <c r="J792" s="140">
        <f t="shared" si="58"/>
        <v>0</v>
      </c>
      <c r="K792" s="140">
        <f t="shared" si="58"/>
        <v>0</v>
      </c>
      <c r="L792" s="140">
        <f t="shared" si="58"/>
        <v>0</v>
      </c>
      <c r="M792" s="140">
        <f t="shared" si="58"/>
        <v>0</v>
      </c>
      <c r="N792" s="140">
        <f t="shared" si="58"/>
        <v>0</v>
      </c>
      <c r="O792" s="382"/>
    </row>
    <row r="793" spans="1:15" ht="15.75" thickBot="1">
      <c r="A793" s="514"/>
      <c r="B793" s="405"/>
      <c r="C793" s="382"/>
      <c r="D793" s="139">
        <v>2021</v>
      </c>
      <c r="E793" s="140">
        <f aca="true" t="shared" si="59" ref="E793:H797">SUM(E428+E683)</f>
        <v>820</v>
      </c>
      <c r="F793" s="140">
        <f t="shared" si="59"/>
        <v>820</v>
      </c>
      <c r="G793" s="140">
        <f t="shared" si="59"/>
        <v>820</v>
      </c>
      <c r="H793" s="140">
        <f t="shared" si="59"/>
        <v>820</v>
      </c>
      <c r="I793" s="140">
        <f t="shared" si="58"/>
        <v>0</v>
      </c>
      <c r="J793" s="140">
        <f t="shared" si="58"/>
        <v>0</v>
      </c>
      <c r="K793" s="140">
        <f t="shared" si="58"/>
        <v>0</v>
      </c>
      <c r="L793" s="140">
        <f t="shared" si="58"/>
        <v>0</v>
      </c>
      <c r="M793" s="140">
        <f t="shared" si="58"/>
        <v>0</v>
      </c>
      <c r="N793" s="140">
        <f t="shared" si="58"/>
        <v>0</v>
      </c>
      <c r="O793" s="382"/>
    </row>
    <row r="794" spans="1:15" ht="15.75" thickBot="1">
      <c r="A794" s="514"/>
      <c r="B794" s="405"/>
      <c r="C794" s="382"/>
      <c r="D794" s="139">
        <v>2022</v>
      </c>
      <c r="E794" s="140">
        <f t="shared" si="59"/>
        <v>820</v>
      </c>
      <c r="F794" s="140">
        <f t="shared" si="59"/>
        <v>820</v>
      </c>
      <c r="G794" s="140">
        <f t="shared" si="59"/>
        <v>820</v>
      </c>
      <c r="H794" s="140">
        <f t="shared" si="59"/>
        <v>820</v>
      </c>
      <c r="I794" s="140">
        <f t="shared" si="58"/>
        <v>0</v>
      </c>
      <c r="J794" s="140">
        <f t="shared" si="58"/>
        <v>0</v>
      </c>
      <c r="K794" s="140">
        <f t="shared" si="58"/>
        <v>0</v>
      </c>
      <c r="L794" s="140">
        <f t="shared" si="58"/>
        <v>0</v>
      </c>
      <c r="M794" s="140">
        <f t="shared" si="58"/>
        <v>0</v>
      </c>
      <c r="N794" s="140">
        <f t="shared" si="58"/>
        <v>0</v>
      </c>
      <c r="O794" s="382"/>
    </row>
    <row r="795" spans="1:15" ht="15.75" thickBot="1">
      <c r="A795" s="514"/>
      <c r="B795" s="405"/>
      <c r="C795" s="382"/>
      <c r="D795" s="139">
        <v>2023</v>
      </c>
      <c r="E795" s="140">
        <f t="shared" si="59"/>
        <v>820</v>
      </c>
      <c r="F795" s="140">
        <f t="shared" si="59"/>
        <v>0</v>
      </c>
      <c r="G795" s="140">
        <f t="shared" si="59"/>
        <v>820</v>
      </c>
      <c r="H795" s="140">
        <f t="shared" si="59"/>
        <v>0</v>
      </c>
      <c r="I795" s="140">
        <f t="shared" si="58"/>
        <v>0</v>
      </c>
      <c r="J795" s="140">
        <f t="shared" si="58"/>
        <v>0</v>
      </c>
      <c r="K795" s="140">
        <f t="shared" si="58"/>
        <v>0</v>
      </c>
      <c r="L795" s="140">
        <f t="shared" si="58"/>
        <v>0</v>
      </c>
      <c r="M795" s="140">
        <f t="shared" si="58"/>
        <v>0</v>
      </c>
      <c r="N795" s="140">
        <f t="shared" si="58"/>
        <v>0</v>
      </c>
      <c r="O795" s="382"/>
    </row>
    <row r="796" spans="1:15" ht="15.75" thickBot="1">
      <c r="A796" s="514"/>
      <c r="B796" s="405"/>
      <c r="C796" s="382"/>
      <c r="D796" s="139">
        <v>2024</v>
      </c>
      <c r="E796" s="140">
        <f t="shared" si="59"/>
        <v>0</v>
      </c>
      <c r="F796" s="140">
        <f t="shared" si="59"/>
        <v>0</v>
      </c>
      <c r="G796" s="140">
        <f t="shared" si="59"/>
        <v>0</v>
      </c>
      <c r="H796" s="140">
        <f t="shared" si="59"/>
        <v>0</v>
      </c>
      <c r="I796" s="140">
        <f t="shared" si="58"/>
        <v>0</v>
      </c>
      <c r="J796" s="140">
        <f t="shared" si="58"/>
        <v>0</v>
      </c>
      <c r="K796" s="140">
        <f t="shared" si="58"/>
        <v>0</v>
      </c>
      <c r="L796" s="140">
        <f t="shared" si="58"/>
        <v>0</v>
      </c>
      <c r="M796" s="140">
        <f t="shared" si="58"/>
        <v>0</v>
      </c>
      <c r="N796" s="140">
        <f t="shared" si="58"/>
        <v>0</v>
      </c>
      <c r="O796" s="382"/>
    </row>
    <row r="797" spans="1:15" ht="14.25" customHeight="1" thickBot="1">
      <c r="A797" s="515"/>
      <c r="B797" s="406"/>
      <c r="C797" s="383"/>
      <c r="D797" s="124">
        <v>2025</v>
      </c>
      <c r="E797" s="140">
        <f t="shared" si="59"/>
        <v>0</v>
      </c>
      <c r="F797" s="140">
        <f t="shared" si="59"/>
        <v>0</v>
      </c>
      <c r="G797" s="140">
        <f t="shared" si="59"/>
        <v>0</v>
      </c>
      <c r="H797" s="140">
        <f t="shared" si="59"/>
        <v>0</v>
      </c>
      <c r="I797" s="140">
        <f t="shared" si="58"/>
        <v>0</v>
      </c>
      <c r="J797" s="140">
        <f t="shared" si="58"/>
        <v>0</v>
      </c>
      <c r="K797" s="140">
        <f t="shared" si="58"/>
        <v>0</v>
      </c>
      <c r="L797" s="140">
        <f t="shared" si="58"/>
        <v>0</v>
      </c>
      <c r="M797" s="140">
        <f t="shared" si="58"/>
        <v>0</v>
      </c>
      <c r="N797" s="140">
        <f t="shared" si="58"/>
        <v>0</v>
      </c>
      <c r="O797" s="383"/>
    </row>
    <row r="798" ht="15">
      <c r="A798" s="519"/>
    </row>
    <row r="799" ht="15">
      <c r="A799" s="519"/>
    </row>
    <row r="800" ht="15">
      <c r="A800" s="519"/>
    </row>
    <row r="801" ht="15">
      <c r="A801" s="519"/>
    </row>
  </sheetData>
  <sheetProtection/>
  <mergeCells count="245">
    <mergeCell ref="A668:A677"/>
    <mergeCell ref="A688:A697"/>
    <mergeCell ref="B688:B697"/>
    <mergeCell ref="C688:C697"/>
    <mergeCell ref="C678:C687"/>
    <mergeCell ref="B648:B657"/>
    <mergeCell ref="C648:C657"/>
    <mergeCell ref="O648:O657"/>
    <mergeCell ref="A658:A667"/>
    <mergeCell ref="B658:B667"/>
    <mergeCell ref="C658:C667"/>
    <mergeCell ref="O658:O667"/>
    <mergeCell ref="A778:A787"/>
    <mergeCell ref="B778:B787"/>
    <mergeCell ref="C778:C787"/>
    <mergeCell ref="O778:O787"/>
    <mergeCell ref="O403:O412"/>
    <mergeCell ref="O413:O422"/>
    <mergeCell ref="O383:O392"/>
    <mergeCell ref="C768:C777"/>
    <mergeCell ref="O768:O777"/>
    <mergeCell ref="C758:C767"/>
    <mergeCell ref="O758:O767"/>
    <mergeCell ref="O688:O697"/>
    <mergeCell ref="O678:O687"/>
    <mergeCell ref="O578:O587"/>
    <mergeCell ref="O558:O567"/>
    <mergeCell ref="A568:A577"/>
    <mergeCell ref="B568:B577"/>
    <mergeCell ref="C568:C577"/>
    <mergeCell ref="C403:C412"/>
    <mergeCell ref="A413:A422"/>
    <mergeCell ref="B413:B422"/>
    <mergeCell ref="A578:A587"/>
    <mergeCell ref="B578:B587"/>
    <mergeCell ref="C578:C587"/>
    <mergeCell ref="A558:A567"/>
    <mergeCell ref="B558:B567"/>
    <mergeCell ref="C558:C567"/>
    <mergeCell ref="A423:A432"/>
    <mergeCell ref="O433:O442"/>
    <mergeCell ref="A433:A442"/>
    <mergeCell ref="B433:B442"/>
    <mergeCell ref="C413:C422"/>
    <mergeCell ref="C433:C442"/>
    <mergeCell ref="B423:B432"/>
    <mergeCell ref="O423:O432"/>
    <mergeCell ref="O453:O521"/>
    <mergeCell ref="A500:A502"/>
    <mergeCell ref="A503:A505"/>
    <mergeCell ref="A506:A508"/>
    <mergeCell ref="B592:B601"/>
    <mergeCell ref="C592:C601"/>
    <mergeCell ref="O592:O601"/>
    <mergeCell ref="A602:A611"/>
    <mergeCell ref="B602:B611"/>
    <mergeCell ref="C602:C611"/>
    <mergeCell ref="O602:O611"/>
    <mergeCell ref="A233:A235"/>
    <mergeCell ref="B233:B235"/>
    <mergeCell ref="O545:O554"/>
    <mergeCell ref="I233:I235"/>
    <mergeCell ref="J233:J235"/>
    <mergeCell ref="K233:K235"/>
    <mergeCell ref="L233:L235"/>
    <mergeCell ref="M233:M235"/>
    <mergeCell ref="N233:N235"/>
    <mergeCell ref="A443:A452"/>
    <mergeCell ref="B403:B412"/>
    <mergeCell ref="O568:O577"/>
    <mergeCell ref="A545:A554"/>
    <mergeCell ref="B545:B554"/>
    <mergeCell ref="C545:C554"/>
    <mergeCell ref="B443:B452"/>
    <mergeCell ref="C443:C452"/>
    <mergeCell ref="O443:O452"/>
    <mergeCell ref="C423:C432"/>
    <mergeCell ref="O522:O544"/>
    <mergeCell ref="A143:A145"/>
    <mergeCell ref="A146:A148"/>
    <mergeCell ref="B11:O11"/>
    <mergeCell ref="B12:O12"/>
    <mergeCell ref="B13:O13"/>
    <mergeCell ref="M14:M16"/>
    <mergeCell ref="A131:A133"/>
    <mergeCell ref="A134:A136"/>
    <mergeCell ref="A137:A139"/>
    <mergeCell ref="A140:A142"/>
    <mergeCell ref="A110:A111"/>
    <mergeCell ref="A112:A113"/>
    <mergeCell ref="A114:A115"/>
    <mergeCell ref="A116:A117"/>
    <mergeCell ref="A104:A105"/>
    <mergeCell ref="A106:A107"/>
    <mergeCell ref="A14:A16"/>
    <mergeCell ref="A108:A109"/>
    <mergeCell ref="A96:A97"/>
    <mergeCell ref="A98:A99"/>
    <mergeCell ref="A100:A101"/>
    <mergeCell ref="A102:A103"/>
    <mergeCell ref="L14:L16"/>
    <mergeCell ref="B342:B351"/>
    <mergeCell ref="C342:C351"/>
    <mergeCell ref="O14:O170"/>
    <mergeCell ref="O171:O232"/>
    <mergeCell ref="O342:O351"/>
    <mergeCell ref="F14:F16"/>
    <mergeCell ref="G14:G16"/>
    <mergeCell ref="H14:H16"/>
    <mergeCell ref="O233:O301"/>
    <mergeCell ref="C6:C9"/>
    <mergeCell ref="A6:A9"/>
    <mergeCell ref="K7:L8"/>
    <mergeCell ref="D4:I4"/>
    <mergeCell ref="G6:N6"/>
    <mergeCell ref="O6:O9"/>
    <mergeCell ref="G7:H8"/>
    <mergeCell ref="M7:N8"/>
    <mergeCell ref="O393:O402"/>
    <mergeCell ref="O668:O677"/>
    <mergeCell ref="B678:B687"/>
    <mergeCell ref="A2:O2"/>
    <mergeCell ref="A3:O3"/>
    <mergeCell ref="A5:O5"/>
    <mergeCell ref="I7:J8"/>
    <mergeCell ref="E6:F8"/>
    <mergeCell ref="D6:D9"/>
    <mergeCell ref="B6:B9"/>
    <mergeCell ref="A758:A767"/>
    <mergeCell ref="B758:B767"/>
    <mergeCell ref="A768:A777"/>
    <mergeCell ref="B768:B777"/>
    <mergeCell ref="A788:A797"/>
    <mergeCell ref="B788:B797"/>
    <mergeCell ref="C788:C797"/>
    <mergeCell ref="O788:O797"/>
    <mergeCell ref="A738:A747"/>
    <mergeCell ref="B738:B747"/>
    <mergeCell ref="C738:C747"/>
    <mergeCell ref="O738:O747"/>
    <mergeCell ref="O728:O737"/>
    <mergeCell ref="A728:A737"/>
    <mergeCell ref="B728:B737"/>
    <mergeCell ref="C728:C737"/>
    <mergeCell ref="O644:O647"/>
    <mergeCell ref="A648:A657"/>
    <mergeCell ref="A748:A757"/>
    <mergeCell ref="B748:B757"/>
    <mergeCell ref="C748:C757"/>
    <mergeCell ref="O748:O757"/>
    <mergeCell ref="O622:O631"/>
    <mergeCell ref="A632:A641"/>
    <mergeCell ref="B632:B641"/>
    <mergeCell ref="C632:C641"/>
    <mergeCell ref="O632:O641"/>
    <mergeCell ref="B668:B677"/>
    <mergeCell ref="A678:A687"/>
    <mergeCell ref="C668:C677"/>
    <mergeCell ref="A487:A488"/>
    <mergeCell ref="A489:A490"/>
    <mergeCell ref="A491:A492"/>
    <mergeCell ref="A622:A631"/>
    <mergeCell ref="B622:B631"/>
    <mergeCell ref="C622:C631"/>
    <mergeCell ref="A592:A601"/>
    <mergeCell ref="A612:A621"/>
    <mergeCell ref="B612:B621"/>
    <mergeCell ref="C612:C621"/>
    <mergeCell ref="O612:O621"/>
    <mergeCell ref="A205:A206"/>
    <mergeCell ref="O362:O371"/>
    <mergeCell ref="B373:B382"/>
    <mergeCell ref="C373:C382"/>
    <mergeCell ref="O373:O382"/>
    <mergeCell ref="O332:O341"/>
    <mergeCell ref="A352:A361"/>
    <mergeCell ref="B352:B361"/>
    <mergeCell ref="C352:C361"/>
    <mergeCell ref="A322:A331"/>
    <mergeCell ref="O302:O311"/>
    <mergeCell ref="O352:O361"/>
    <mergeCell ref="A332:A341"/>
    <mergeCell ref="B332:B341"/>
    <mergeCell ref="C332:C341"/>
    <mergeCell ref="B322:B331"/>
    <mergeCell ref="C322:C331"/>
    <mergeCell ref="A342:A351"/>
    <mergeCell ref="O312:O331"/>
    <mergeCell ref="A698:A707"/>
    <mergeCell ref="B698:B707"/>
    <mergeCell ref="C698:C707"/>
    <mergeCell ref="O698:O707"/>
    <mergeCell ref="A162:A164"/>
    <mergeCell ref="A165:A167"/>
    <mergeCell ref="O708:O717"/>
    <mergeCell ref="O718:O727"/>
    <mergeCell ref="A708:A717"/>
    <mergeCell ref="B708:B717"/>
    <mergeCell ref="C708:C717"/>
    <mergeCell ref="A718:A727"/>
    <mergeCell ref="B718:B727"/>
    <mergeCell ref="C718:C727"/>
    <mergeCell ref="A149:A151"/>
    <mergeCell ref="A153:A155"/>
    <mergeCell ref="A156:A158"/>
    <mergeCell ref="A159:A161"/>
    <mergeCell ref="B302:B311"/>
    <mergeCell ref="I14:I16"/>
    <mergeCell ref="E233:E235"/>
    <mergeCell ref="F233:F235"/>
    <mergeCell ref="E14:E16"/>
    <mergeCell ref="B383:B392"/>
    <mergeCell ref="J14:J16"/>
    <mergeCell ref="K14:K16"/>
    <mergeCell ref="C302:C311"/>
    <mergeCell ref="C233:C235"/>
    <mergeCell ref="D14:D16"/>
    <mergeCell ref="B362:B371"/>
    <mergeCell ref="C362:C371"/>
    <mergeCell ref="B312:B321"/>
    <mergeCell ref="C312:C321"/>
    <mergeCell ref="A403:A412"/>
    <mergeCell ref="N14:N16"/>
    <mergeCell ref="D233:D235"/>
    <mergeCell ref="B14:B16"/>
    <mergeCell ref="C14:C16"/>
    <mergeCell ref="G233:G235"/>
    <mergeCell ref="H233:H235"/>
    <mergeCell ref="C383:C392"/>
    <mergeCell ref="B393:B402"/>
    <mergeCell ref="C393:C402"/>
    <mergeCell ref="A227:A229"/>
    <mergeCell ref="A480:A482"/>
    <mergeCell ref="A483:A484"/>
    <mergeCell ref="A485:A486"/>
    <mergeCell ref="A362:A371"/>
    <mergeCell ref="A373:A382"/>
    <mergeCell ref="A393:A402"/>
    <mergeCell ref="A383:A392"/>
    <mergeCell ref="A312:A321"/>
    <mergeCell ref="A302:A311"/>
    <mergeCell ref="A214:A216"/>
    <mergeCell ref="A217:A219"/>
    <mergeCell ref="A220:A222"/>
    <mergeCell ref="A224:A226"/>
  </mergeCells>
  <printOptions/>
  <pageMargins left="0.25" right="0.25" top="0.75" bottom="0.75" header="0.3" footer="0.3"/>
  <pageSetup fitToHeight="0" fitToWidth="1" horizontalDpi="600" verticalDpi="600" orientation="landscape" paperSize="9" scale="70" r:id="rId1"/>
  <rowBreaks count="21" manualBreakCount="21">
    <brk id="49" max="14" man="1"/>
    <brk id="76" max="14" man="1"/>
    <brk id="202" max="14" man="1"/>
    <brk id="232" max="14" man="1"/>
    <brk id="278" max="14" man="1"/>
    <brk id="311" max="14" man="1"/>
    <brk id="341" max="14" man="1"/>
    <brk id="371" max="14" man="1"/>
    <brk id="392" max="14" man="1"/>
    <brk id="422" max="14" man="1"/>
    <brk id="451" max="14" man="1"/>
    <brk id="521" max="14" man="1"/>
    <brk id="544" max="14" man="1"/>
    <brk id="554" max="14" man="1"/>
    <brk id="567" max="14" man="1"/>
    <brk id="589" max="14" man="1"/>
    <brk id="599" max="14" man="1"/>
    <brk id="641" max="14" man="1"/>
    <brk id="677" max="14" man="1"/>
    <brk id="725" max="14" man="1"/>
    <brk id="767" max="14" man="1"/>
  </rowBreaks>
</worksheet>
</file>

<file path=xl/worksheets/sheet4.xml><?xml version="1.0" encoding="utf-8"?>
<worksheet xmlns="http://schemas.openxmlformats.org/spreadsheetml/2006/main" xmlns:r="http://schemas.openxmlformats.org/officeDocument/2006/relationships">
  <dimension ref="A2:AD29"/>
  <sheetViews>
    <sheetView view="pageBreakPreview" zoomScale="75" zoomScaleSheetLayoutView="75" zoomScalePageLayoutView="0" workbookViewId="0" topLeftCell="A4">
      <pane xSplit="2" ySplit="3" topLeftCell="I25" activePane="bottomRight" state="frozen"/>
      <selection pane="topLeft" activeCell="A4" sqref="A4"/>
      <selection pane="topRight" activeCell="C4" sqref="C4"/>
      <selection pane="bottomLeft" activeCell="A7" sqref="A7"/>
      <selection pane="bottomRight" activeCell="AB19" sqref="AB19"/>
    </sheetView>
  </sheetViews>
  <sheetFormatPr defaultColWidth="8.8515625" defaultRowHeight="15"/>
  <cols>
    <col min="1" max="1" width="7.57421875" style="92" customWidth="1"/>
    <col min="2" max="2" width="42.28125" style="92" customWidth="1"/>
    <col min="3" max="3" width="8.8515625" style="92" customWidth="1"/>
    <col min="4" max="6" width="9.140625" style="92" bestFit="1" customWidth="1"/>
    <col min="7" max="12" width="9.140625" style="92" customWidth="1"/>
    <col min="13" max="14" width="10.57421875" style="92" bestFit="1" customWidth="1"/>
    <col min="15" max="16" width="11.7109375" style="92" customWidth="1"/>
    <col min="17" max="17" width="10.28125" style="92" customWidth="1"/>
    <col min="18" max="24" width="9.7109375" style="92" bestFit="1" customWidth="1"/>
    <col min="25" max="25" width="9.8515625" style="92" bestFit="1" customWidth="1"/>
    <col min="26" max="26" width="12.8515625" style="92" customWidth="1"/>
    <col min="27" max="27" width="11.00390625" style="92" customWidth="1"/>
    <col min="28" max="28" width="10.421875" style="92" bestFit="1" customWidth="1"/>
    <col min="29" max="30" width="9.7109375" style="92" bestFit="1" customWidth="1"/>
    <col min="31" max="16384" width="8.8515625" style="92" customWidth="1"/>
  </cols>
  <sheetData>
    <row r="2" spans="1:30" ht="15">
      <c r="A2" s="438" t="s">
        <v>341</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row>
    <row r="3" spans="1:30" ht="15.75" thickBot="1">
      <c r="A3" s="439" t="s">
        <v>152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row>
    <row r="4" spans="1:30" s="93" customFormat="1" ht="12" customHeight="1">
      <c r="A4" s="440" t="s">
        <v>154</v>
      </c>
      <c r="B4" s="440" t="s">
        <v>169</v>
      </c>
      <c r="C4" s="440" t="s">
        <v>170</v>
      </c>
      <c r="D4" s="434" t="s">
        <v>171</v>
      </c>
      <c r="E4" s="434"/>
      <c r="F4" s="434"/>
      <c r="G4" s="434"/>
      <c r="H4" s="434"/>
      <c r="I4" s="434"/>
      <c r="J4" s="434"/>
      <c r="K4" s="434"/>
      <c r="L4" s="435"/>
      <c r="M4" s="434" t="s">
        <v>172</v>
      </c>
      <c r="N4" s="434"/>
      <c r="O4" s="434"/>
      <c r="P4" s="434"/>
      <c r="Q4" s="434"/>
      <c r="R4" s="434"/>
      <c r="S4" s="434"/>
      <c r="T4" s="434"/>
      <c r="U4" s="435"/>
      <c r="V4" s="434" t="s">
        <v>178</v>
      </c>
      <c r="W4" s="434"/>
      <c r="X4" s="434"/>
      <c r="Y4" s="434"/>
      <c r="Z4" s="434"/>
      <c r="AA4" s="434"/>
      <c r="AB4" s="434"/>
      <c r="AC4" s="434"/>
      <c r="AD4" s="435"/>
    </row>
    <row r="5" spans="1:30" s="93" customFormat="1" ht="12" customHeight="1" thickBot="1">
      <c r="A5" s="441"/>
      <c r="B5" s="441"/>
      <c r="C5" s="441"/>
      <c r="D5" s="436"/>
      <c r="E5" s="436"/>
      <c r="F5" s="436"/>
      <c r="G5" s="436"/>
      <c r="H5" s="436"/>
      <c r="I5" s="436"/>
      <c r="J5" s="436"/>
      <c r="K5" s="436"/>
      <c r="L5" s="437"/>
      <c r="M5" s="436"/>
      <c r="N5" s="436"/>
      <c r="O5" s="436"/>
      <c r="P5" s="436"/>
      <c r="Q5" s="436"/>
      <c r="R5" s="436"/>
      <c r="S5" s="436"/>
      <c r="T5" s="436"/>
      <c r="U5" s="437"/>
      <c r="V5" s="436"/>
      <c r="W5" s="436"/>
      <c r="X5" s="436"/>
      <c r="Y5" s="436"/>
      <c r="Z5" s="436"/>
      <c r="AA5" s="436"/>
      <c r="AB5" s="436"/>
      <c r="AC5" s="436"/>
      <c r="AD5" s="437"/>
    </row>
    <row r="6" spans="1:30" s="93" customFormat="1" ht="18.75" customHeight="1" thickBot="1">
      <c r="A6" s="442"/>
      <c r="B6" s="442"/>
      <c r="C6" s="442"/>
      <c r="D6" s="267">
        <v>2017</v>
      </c>
      <c r="E6" s="267">
        <v>2018</v>
      </c>
      <c r="F6" s="267">
        <v>2019</v>
      </c>
      <c r="G6" s="267">
        <v>2020</v>
      </c>
      <c r="H6" s="267">
        <v>2021</v>
      </c>
      <c r="I6" s="267">
        <v>2022</v>
      </c>
      <c r="J6" s="267">
        <v>2023</v>
      </c>
      <c r="K6" s="267">
        <v>2024</v>
      </c>
      <c r="L6" s="267">
        <v>2025</v>
      </c>
      <c r="M6" s="267">
        <v>2017</v>
      </c>
      <c r="N6" s="267">
        <v>2018</v>
      </c>
      <c r="O6" s="267">
        <v>2019</v>
      </c>
      <c r="P6" s="267">
        <v>2020</v>
      </c>
      <c r="Q6" s="267">
        <v>2021</v>
      </c>
      <c r="R6" s="267">
        <v>2022</v>
      </c>
      <c r="S6" s="267">
        <v>2023</v>
      </c>
      <c r="T6" s="267">
        <v>2024</v>
      </c>
      <c r="U6" s="267">
        <v>2025</v>
      </c>
      <c r="V6" s="267">
        <v>2017</v>
      </c>
      <c r="W6" s="267">
        <v>2018</v>
      </c>
      <c r="X6" s="267">
        <v>2019</v>
      </c>
      <c r="Y6" s="267">
        <v>2020</v>
      </c>
      <c r="Z6" s="267">
        <v>2021</v>
      </c>
      <c r="AA6" s="267">
        <v>2022</v>
      </c>
      <c r="AB6" s="267">
        <v>2023</v>
      </c>
      <c r="AC6" s="267">
        <v>2024</v>
      </c>
      <c r="AD6" s="267">
        <v>2025</v>
      </c>
    </row>
    <row r="7" spans="1:30" s="250" customFormat="1" ht="51" customHeight="1" thickBot="1">
      <c r="A7" s="240">
        <v>1</v>
      </c>
      <c r="B7" s="241" t="s">
        <v>210</v>
      </c>
      <c r="C7" s="242" t="s">
        <v>221</v>
      </c>
      <c r="D7" s="242">
        <v>2030.8</v>
      </c>
      <c r="E7" s="243">
        <v>1195.79</v>
      </c>
      <c r="F7" s="243"/>
      <c r="G7" s="256"/>
      <c r="H7" s="257">
        <f>5944.68-556.29-298.01-298.01</f>
        <v>4792.37</v>
      </c>
      <c r="I7" s="257">
        <v>5018.53</v>
      </c>
      <c r="J7" s="257">
        <v>2070.55</v>
      </c>
      <c r="K7" s="244"/>
      <c r="L7" s="244"/>
      <c r="M7" s="245">
        <v>1.88005</v>
      </c>
      <c r="N7" s="246">
        <v>3.049</v>
      </c>
      <c r="O7" s="246"/>
      <c r="P7" s="256"/>
      <c r="Q7" s="257">
        <f>Z7/H7</f>
        <v>4.74577296828083</v>
      </c>
      <c r="R7" s="257">
        <f>AA7/I7</f>
        <v>5.061880670236105</v>
      </c>
      <c r="S7" s="257">
        <f>AB7/J7</f>
        <v>5.600009659269276</v>
      </c>
      <c r="T7" s="247"/>
      <c r="U7" s="247"/>
      <c r="V7" s="248">
        <v>3818</v>
      </c>
      <c r="W7" s="249">
        <v>3645.8</v>
      </c>
      <c r="X7" s="249"/>
      <c r="Y7" s="256"/>
      <c r="Z7" s="257">
        <v>22743.5</v>
      </c>
      <c r="AA7" s="257">
        <v>25403.2</v>
      </c>
      <c r="AB7" s="257">
        <v>11595.1</v>
      </c>
      <c r="AC7" s="247"/>
      <c r="AD7" s="247"/>
    </row>
    <row r="8" spans="1:30" s="250" customFormat="1" ht="75" customHeight="1" thickBot="1">
      <c r="A8" s="240">
        <v>2</v>
      </c>
      <c r="B8" s="251" t="s">
        <v>211</v>
      </c>
      <c r="C8" s="240" t="s">
        <v>222</v>
      </c>
      <c r="D8" s="240">
        <v>1</v>
      </c>
      <c r="E8" s="244">
        <v>5</v>
      </c>
      <c r="F8" s="244"/>
      <c r="G8" s="258">
        <v>11</v>
      </c>
      <c r="H8" s="258">
        <v>3</v>
      </c>
      <c r="I8" s="258">
        <v>11</v>
      </c>
      <c r="J8" s="259">
        <v>5</v>
      </c>
      <c r="K8" s="244"/>
      <c r="L8" s="244"/>
      <c r="M8" s="252">
        <v>2.4</v>
      </c>
      <c r="N8" s="247">
        <v>3.62</v>
      </c>
      <c r="O8" s="247"/>
      <c r="P8" s="256">
        <f aca="true" t="shared" si="0" ref="P8:R10">Y8/G8</f>
        <v>3.590909090909091</v>
      </c>
      <c r="Q8" s="257">
        <f t="shared" si="0"/>
        <v>10</v>
      </c>
      <c r="R8" s="257">
        <f t="shared" si="0"/>
        <v>10</v>
      </c>
      <c r="S8" s="257">
        <f>AB8/J8</f>
        <v>10</v>
      </c>
      <c r="T8" s="247"/>
      <c r="U8" s="247"/>
      <c r="V8" s="252">
        <v>2.4</v>
      </c>
      <c r="W8" s="249">
        <v>18.1</v>
      </c>
      <c r="X8" s="247"/>
      <c r="Y8" s="257">
        <v>39.5</v>
      </c>
      <c r="Z8" s="257">
        <v>30</v>
      </c>
      <c r="AA8" s="257">
        <v>110</v>
      </c>
      <c r="AB8" s="261">
        <v>50</v>
      </c>
      <c r="AC8" s="247"/>
      <c r="AD8" s="247"/>
    </row>
    <row r="9" spans="1:30" s="250" customFormat="1" ht="63" customHeight="1" thickBot="1">
      <c r="A9" s="240">
        <v>3</v>
      </c>
      <c r="B9" s="251" t="s">
        <v>226</v>
      </c>
      <c r="C9" s="240" t="s">
        <v>221</v>
      </c>
      <c r="D9" s="240" t="s">
        <v>223</v>
      </c>
      <c r="E9" s="244">
        <v>879.37</v>
      </c>
      <c r="F9" s="244"/>
      <c r="G9" s="260"/>
      <c r="H9" s="261">
        <v>1010.02</v>
      </c>
      <c r="I9" s="261">
        <v>1938.59</v>
      </c>
      <c r="J9" s="261">
        <v>1193.87</v>
      </c>
      <c r="K9" s="244"/>
      <c r="L9" s="244"/>
      <c r="M9" s="240" t="s">
        <v>223</v>
      </c>
      <c r="N9" s="253">
        <v>2.59</v>
      </c>
      <c r="O9" s="253"/>
      <c r="P9" s="256"/>
      <c r="Q9" s="257">
        <f t="shared" si="0"/>
        <v>3.952694006059286</v>
      </c>
      <c r="R9" s="257">
        <f>AA9/I9</f>
        <v>5.008021293826957</v>
      </c>
      <c r="S9" s="257">
        <f>AB9/J9</f>
        <v>5.60002345313979</v>
      </c>
      <c r="T9" s="247"/>
      <c r="U9" s="247"/>
      <c r="V9" s="252" t="s">
        <v>223</v>
      </c>
      <c r="W9" s="249">
        <v>2277.5</v>
      </c>
      <c r="X9" s="247"/>
      <c r="Y9" s="263"/>
      <c r="Z9" s="263">
        <v>3992.3</v>
      </c>
      <c r="AA9" s="257">
        <v>9708.5</v>
      </c>
      <c r="AB9" s="257">
        <v>6685.7</v>
      </c>
      <c r="AC9" s="247"/>
      <c r="AD9" s="247"/>
    </row>
    <row r="10" spans="1:30" s="250" customFormat="1" ht="78.75" customHeight="1" thickBot="1">
      <c r="A10" s="240">
        <v>4</v>
      </c>
      <c r="B10" s="251" t="s">
        <v>227</v>
      </c>
      <c r="C10" s="240" t="s">
        <v>222</v>
      </c>
      <c r="D10" s="240">
        <v>1</v>
      </c>
      <c r="E10" s="244">
        <v>3</v>
      </c>
      <c r="F10" s="244"/>
      <c r="G10" s="258">
        <v>1</v>
      </c>
      <c r="H10" s="258">
        <v>2</v>
      </c>
      <c r="I10" s="258">
        <v>5</v>
      </c>
      <c r="J10" s="259">
        <v>2</v>
      </c>
      <c r="K10" s="244"/>
      <c r="L10" s="244"/>
      <c r="M10" s="252">
        <v>2.8</v>
      </c>
      <c r="N10" s="247">
        <v>3.1666</v>
      </c>
      <c r="O10" s="247"/>
      <c r="P10" s="256">
        <f t="shared" si="0"/>
        <v>3.1</v>
      </c>
      <c r="Q10" s="257">
        <f t="shared" si="0"/>
        <v>11.5</v>
      </c>
      <c r="R10" s="257">
        <f t="shared" si="0"/>
        <v>10</v>
      </c>
      <c r="S10" s="257">
        <f>AB10/J10</f>
        <v>10</v>
      </c>
      <c r="T10" s="247"/>
      <c r="U10" s="247"/>
      <c r="V10" s="252">
        <v>2.8</v>
      </c>
      <c r="W10" s="249">
        <v>9.5</v>
      </c>
      <c r="X10" s="247"/>
      <c r="Y10" s="263">
        <v>3.1</v>
      </c>
      <c r="Z10" s="263">
        <v>23</v>
      </c>
      <c r="AA10" s="257">
        <v>50</v>
      </c>
      <c r="AB10" s="257">
        <v>20</v>
      </c>
      <c r="AC10" s="247"/>
      <c r="AD10" s="247"/>
    </row>
    <row r="11" spans="1:30" s="254" customFormat="1" ht="45.75" customHeight="1" thickBot="1">
      <c r="A11" s="240">
        <v>5</v>
      </c>
      <c r="B11" s="251" t="s">
        <v>212</v>
      </c>
      <c r="C11" s="240" t="s">
        <v>221</v>
      </c>
      <c r="D11" s="240">
        <v>1675</v>
      </c>
      <c r="E11" s="244">
        <v>4156.93</v>
      </c>
      <c r="F11" s="244"/>
      <c r="G11" s="259"/>
      <c r="H11" s="262"/>
      <c r="I11" s="262"/>
      <c r="J11" s="262"/>
      <c r="K11" s="243"/>
      <c r="L11" s="243"/>
      <c r="M11" s="240">
        <v>2.754009</v>
      </c>
      <c r="N11" s="244">
        <v>2.9748</v>
      </c>
      <c r="O11" s="244"/>
      <c r="P11" s="259"/>
      <c r="Q11" s="261"/>
      <c r="R11" s="261"/>
      <c r="S11" s="261"/>
      <c r="T11" s="247"/>
      <c r="U11" s="247"/>
      <c r="V11" s="252">
        <v>4613.1</v>
      </c>
      <c r="W11" s="249">
        <v>12366.2</v>
      </c>
      <c r="X11" s="247"/>
      <c r="Y11" s="261"/>
      <c r="Z11" s="261"/>
      <c r="AA11" s="261"/>
      <c r="AB11" s="261"/>
      <c r="AC11" s="247"/>
      <c r="AD11" s="247"/>
    </row>
    <row r="12" spans="1:30" s="254" customFormat="1" ht="78" customHeight="1" thickBot="1">
      <c r="A12" s="240">
        <v>6</v>
      </c>
      <c r="B12" s="251" t="s">
        <v>213</v>
      </c>
      <c r="C12" s="240" t="s">
        <v>222</v>
      </c>
      <c r="D12" s="240">
        <v>5</v>
      </c>
      <c r="E12" s="244">
        <v>13</v>
      </c>
      <c r="F12" s="244"/>
      <c r="G12" s="259"/>
      <c r="H12" s="259"/>
      <c r="I12" s="259"/>
      <c r="J12" s="259"/>
      <c r="K12" s="244"/>
      <c r="L12" s="244"/>
      <c r="M12" s="240">
        <v>5.78</v>
      </c>
      <c r="N12" s="244">
        <v>5.923</v>
      </c>
      <c r="O12" s="244"/>
      <c r="P12" s="259"/>
      <c r="Q12" s="261"/>
      <c r="R12" s="261"/>
      <c r="S12" s="261"/>
      <c r="T12" s="247"/>
      <c r="U12" s="247"/>
      <c r="V12" s="252">
        <v>28.9</v>
      </c>
      <c r="W12" s="249">
        <v>77</v>
      </c>
      <c r="X12" s="247"/>
      <c r="Y12" s="261"/>
      <c r="Z12" s="261"/>
      <c r="AA12" s="261"/>
      <c r="AB12" s="261"/>
      <c r="AC12" s="247"/>
      <c r="AD12" s="247"/>
    </row>
    <row r="13" spans="1:30" s="94" customFormat="1" ht="84" customHeight="1" thickBot="1">
      <c r="A13" s="268">
        <v>7</v>
      </c>
      <c r="B13" s="100" t="s">
        <v>325</v>
      </c>
      <c r="C13" s="268" t="s">
        <v>194</v>
      </c>
      <c r="D13" s="268">
        <v>9</v>
      </c>
      <c r="E13" s="267">
        <v>23</v>
      </c>
      <c r="F13" s="267">
        <v>15</v>
      </c>
      <c r="G13" s="267"/>
      <c r="H13" s="267"/>
      <c r="I13" s="267"/>
      <c r="J13" s="267"/>
      <c r="K13" s="267"/>
      <c r="L13" s="267"/>
      <c r="M13" s="268">
        <v>220</v>
      </c>
      <c r="N13" s="267">
        <v>316.26087</v>
      </c>
      <c r="O13" s="267">
        <v>326.6333</v>
      </c>
      <c r="P13" s="267"/>
      <c r="Q13" s="97"/>
      <c r="R13" s="97"/>
      <c r="S13" s="97"/>
      <c r="T13" s="97"/>
      <c r="U13" s="97"/>
      <c r="V13" s="101">
        <v>1980</v>
      </c>
      <c r="W13" s="99">
        <v>7274</v>
      </c>
      <c r="X13" s="97">
        <v>4899.5</v>
      </c>
      <c r="Y13" s="97"/>
      <c r="Z13" s="97"/>
      <c r="AA13" s="97"/>
      <c r="AB13" s="97"/>
      <c r="AC13" s="97"/>
      <c r="AD13" s="97"/>
    </row>
    <row r="14" spans="1:30" s="94" customFormat="1" ht="84" customHeight="1" thickBot="1">
      <c r="A14" s="268">
        <v>8</v>
      </c>
      <c r="B14" s="100" t="s">
        <v>326</v>
      </c>
      <c r="C14" s="268" t="s">
        <v>194</v>
      </c>
      <c r="D14" s="268">
        <v>28</v>
      </c>
      <c r="E14" s="267"/>
      <c r="F14" s="267"/>
      <c r="G14" s="267"/>
      <c r="H14" s="267"/>
      <c r="I14" s="267"/>
      <c r="J14" s="267"/>
      <c r="K14" s="267"/>
      <c r="L14" s="267"/>
      <c r="M14" s="268">
        <v>364.07143</v>
      </c>
      <c r="N14" s="267"/>
      <c r="O14" s="267"/>
      <c r="P14" s="267"/>
      <c r="Q14" s="97"/>
      <c r="R14" s="97"/>
      <c r="S14" s="97"/>
      <c r="T14" s="97"/>
      <c r="U14" s="97"/>
      <c r="V14" s="101">
        <v>10194</v>
      </c>
      <c r="W14" s="99"/>
      <c r="X14" s="97"/>
      <c r="Y14" s="97"/>
      <c r="Z14" s="97"/>
      <c r="AA14" s="97"/>
      <c r="AB14" s="97"/>
      <c r="AC14" s="97"/>
      <c r="AD14" s="97"/>
    </row>
    <row r="15" spans="1:30" s="94" customFormat="1" ht="92.25" customHeight="1" thickBot="1">
      <c r="A15" s="268">
        <v>9</v>
      </c>
      <c r="B15" s="100" t="s">
        <v>327</v>
      </c>
      <c r="C15" s="268" t="s">
        <v>194</v>
      </c>
      <c r="D15" s="268"/>
      <c r="E15" s="267">
        <v>27</v>
      </c>
      <c r="F15" s="267">
        <v>14</v>
      </c>
      <c r="G15" s="267"/>
      <c r="H15" s="267"/>
      <c r="I15" s="267"/>
      <c r="J15" s="267"/>
      <c r="K15" s="267"/>
      <c r="L15" s="267"/>
      <c r="M15" s="268" t="s">
        <v>223</v>
      </c>
      <c r="N15" s="267">
        <v>181.48148</v>
      </c>
      <c r="O15" s="267">
        <v>225.71</v>
      </c>
      <c r="P15" s="267">
        <v>0</v>
      </c>
      <c r="Q15" s="97"/>
      <c r="R15" s="97"/>
      <c r="S15" s="97"/>
      <c r="T15" s="97"/>
      <c r="U15" s="97"/>
      <c r="V15" s="101" t="s">
        <v>223</v>
      </c>
      <c r="W15" s="99">
        <v>4900</v>
      </c>
      <c r="X15" s="97">
        <v>3160</v>
      </c>
      <c r="Y15" s="97"/>
      <c r="Z15" s="97"/>
      <c r="AA15" s="97"/>
      <c r="AB15" s="97"/>
      <c r="AC15" s="97"/>
      <c r="AD15" s="97"/>
    </row>
    <row r="16" spans="1:30" s="94" customFormat="1" ht="83.25" customHeight="1" thickBot="1">
      <c r="A16" s="268">
        <v>10</v>
      </c>
      <c r="B16" s="100" t="s">
        <v>328</v>
      </c>
      <c r="C16" s="268" t="s">
        <v>194</v>
      </c>
      <c r="D16" s="268">
        <v>4</v>
      </c>
      <c r="E16" s="267">
        <v>3</v>
      </c>
      <c r="F16" s="267">
        <v>2</v>
      </c>
      <c r="G16" s="267">
        <v>5</v>
      </c>
      <c r="H16" s="267">
        <v>6</v>
      </c>
      <c r="I16" s="267">
        <v>3</v>
      </c>
      <c r="J16" s="267">
        <v>3</v>
      </c>
      <c r="K16" s="267">
        <v>3</v>
      </c>
      <c r="L16" s="267">
        <v>2</v>
      </c>
      <c r="M16" s="268">
        <v>85.75</v>
      </c>
      <c r="N16" s="267">
        <v>114.33334</v>
      </c>
      <c r="O16" s="267">
        <v>730</v>
      </c>
      <c r="P16" s="267">
        <v>308.84</v>
      </c>
      <c r="Q16" s="102">
        <v>133.48</v>
      </c>
      <c r="R16" s="102">
        <v>114.334</v>
      </c>
      <c r="S16" s="102">
        <v>114.334</v>
      </c>
      <c r="T16" s="102">
        <v>114.334</v>
      </c>
      <c r="U16" s="97">
        <v>171.5</v>
      </c>
      <c r="V16" s="101">
        <v>343</v>
      </c>
      <c r="W16" s="99">
        <v>343</v>
      </c>
      <c r="X16" s="97">
        <v>1460</v>
      </c>
      <c r="Y16" s="97">
        <v>1544.2</v>
      </c>
      <c r="Z16" s="97">
        <v>800.9</v>
      </c>
      <c r="AA16" s="97">
        <v>343</v>
      </c>
      <c r="AB16" s="97">
        <v>343</v>
      </c>
      <c r="AC16" s="97">
        <v>343</v>
      </c>
      <c r="AD16" s="97">
        <v>343</v>
      </c>
    </row>
    <row r="17" spans="1:30" ht="93" customHeight="1" thickBot="1">
      <c r="A17" s="268">
        <v>11</v>
      </c>
      <c r="B17" s="100" t="s">
        <v>329</v>
      </c>
      <c r="C17" s="268" t="s">
        <v>194</v>
      </c>
      <c r="D17" s="268">
        <v>9</v>
      </c>
      <c r="E17" s="267">
        <v>7</v>
      </c>
      <c r="F17" s="267">
        <v>1</v>
      </c>
      <c r="G17" s="267">
        <v>5</v>
      </c>
      <c r="H17" s="183">
        <v>3</v>
      </c>
      <c r="I17" s="183">
        <v>3</v>
      </c>
      <c r="J17" s="183">
        <v>3</v>
      </c>
      <c r="K17" s="183"/>
      <c r="L17" s="183"/>
      <c r="M17" s="268">
        <v>91.11111</v>
      </c>
      <c r="N17" s="267">
        <v>117.14286</v>
      </c>
      <c r="O17" s="103">
        <v>820</v>
      </c>
      <c r="P17" s="103">
        <v>95</v>
      </c>
      <c r="Q17" s="103">
        <v>273.33</v>
      </c>
      <c r="R17" s="103">
        <v>273.33</v>
      </c>
      <c r="S17" s="103">
        <v>273.33</v>
      </c>
      <c r="T17" s="103"/>
      <c r="U17" s="103"/>
      <c r="V17" s="101">
        <v>820</v>
      </c>
      <c r="W17" s="99">
        <v>820</v>
      </c>
      <c r="X17" s="97">
        <v>820</v>
      </c>
      <c r="Y17" s="97">
        <v>475</v>
      </c>
      <c r="Z17" s="97">
        <v>820</v>
      </c>
      <c r="AA17" s="97">
        <v>820</v>
      </c>
      <c r="AB17" s="97">
        <v>820</v>
      </c>
      <c r="AC17" s="97"/>
      <c r="AD17" s="97"/>
    </row>
    <row r="18" spans="1:30" s="254" customFormat="1" ht="54" customHeight="1" thickBot="1">
      <c r="A18" s="240">
        <v>12</v>
      </c>
      <c r="B18" s="251" t="s">
        <v>214</v>
      </c>
      <c r="C18" s="240" t="s">
        <v>221</v>
      </c>
      <c r="D18" s="240" t="s">
        <v>223</v>
      </c>
      <c r="E18" s="240" t="s">
        <v>223</v>
      </c>
      <c r="F18" s="244"/>
      <c r="G18" s="263"/>
      <c r="H18" s="263">
        <v>3464.97</v>
      </c>
      <c r="I18" s="257">
        <v>3100.33</v>
      </c>
      <c r="J18" s="259">
        <v>2681.06</v>
      </c>
      <c r="K18" s="244"/>
      <c r="L18" s="244"/>
      <c r="M18" s="240" t="s">
        <v>223</v>
      </c>
      <c r="N18" s="240" t="s">
        <v>223</v>
      </c>
      <c r="O18" s="255"/>
      <c r="P18" s="257"/>
      <c r="Q18" s="257">
        <f aca="true" t="shared" si="1" ref="Q18:S19">Z18/H18</f>
        <v>4.9244293601387605</v>
      </c>
      <c r="R18" s="257">
        <f t="shared" si="1"/>
        <v>4.771137266032971</v>
      </c>
      <c r="S18" s="257">
        <f t="shared" si="1"/>
        <v>5.600023871155439</v>
      </c>
      <c r="T18" s="255"/>
      <c r="U18" s="255"/>
      <c r="V18" s="240" t="s">
        <v>223</v>
      </c>
      <c r="W18" s="249" t="s">
        <v>223</v>
      </c>
      <c r="X18" s="247"/>
      <c r="Y18" s="263"/>
      <c r="Z18" s="263">
        <v>17063</v>
      </c>
      <c r="AA18" s="257">
        <v>14792.1</v>
      </c>
      <c r="AB18" s="257">
        <v>15014</v>
      </c>
      <c r="AC18" s="247"/>
      <c r="AD18" s="247"/>
    </row>
    <row r="19" spans="1:30" s="250" customFormat="1" ht="78" customHeight="1" thickBot="1">
      <c r="A19" s="240">
        <v>13</v>
      </c>
      <c r="B19" s="251" t="s">
        <v>215</v>
      </c>
      <c r="C19" s="240" t="s">
        <v>222</v>
      </c>
      <c r="D19" s="240"/>
      <c r="E19" s="244"/>
      <c r="F19" s="244"/>
      <c r="G19" s="264">
        <v>5</v>
      </c>
      <c r="H19" s="264">
        <v>4</v>
      </c>
      <c r="I19" s="264">
        <v>5</v>
      </c>
      <c r="J19" s="264">
        <v>3</v>
      </c>
      <c r="K19" s="244"/>
      <c r="L19" s="244"/>
      <c r="M19" s="240"/>
      <c r="N19" s="244"/>
      <c r="O19" s="255"/>
      <c r="P19" s="257">
        <f>Y19/G19</f>
        <v>3.16</v>
      </c>
      <c r="Q19" s="257">
        <f t="shared" si="1"/>
        <v>11</v>
      </c>
      <c r="R19" s="257">
        <f t="shared" si="1"/>
        <v>10.26</v>
      </c>
      <c r="S19" s="257">
        <f t="shared" si="1"/>
        <v>10</v>
      </c>
      <c r="T19" s="255"/>
      <c r="U19" s="255"/>
      <c r="V19" s="252"/>
      <c r="W19" s="249"/>
      <c r="X19" s="247"/>
      <c r="Y19" s="257">
        <v>15.8</v>
      </c>
      <c r="Z19" s="257">
        <v>44</v>
      </c>
      <c r="AA19" s="257">
        <v>51.3</v>
      </c>
      <c r="AB19" s="257">
        <v>30</v>
      </c>
      <c r="AC19" s="247"/>
      <c r="AD19" s="247"/>
    </row>
    <row r="20" spans="1:30" s="250" customFormat="1" ht="57" customHeight="1" thickBot="1">
      <c r="A20" s="240">
        <v>14</v>
      </c>
      <c r="B20" s="251" t="s">
        <v>216</v>
      </c>
      <c r="C20" s="240" t="s">
        <v>221</v>
      </c>
      <c r="D20" s="240" t="s">
        <v>223</v>
      </c>
      <c r="E20" s="244">
        <v>298.14</v>
      </c>
      <c r="F20" s="244"/>
      <c r="G20" s="257"/>
      <c r="H20" s="256">
        <v>452.8</v>
      </c>
      <c r="I20" s="256"/>
      <c r="J20" s="256"/>
      <c r="K20" s="244"/>
      <c r="L20" s="244"/>
      <c r="M20" s="240" t="s">
        <v>223</v>
      </c>
      <c r="N20" s="244">
        <v>3.0368</v>
      </c>
      <c r="O20" s="253"/>
      <c r="P20" s="257"/>
      <c r="Q20" s="257">
        <f>Z20/H20</f>
        <v>5.032685512367491</v>
      </c>
      <c r="R20" s="256"/>
      <c r="S20" s="265"/>
      <c r="T20" s="255"/>
      <c r="U20" s="255"/>
      <c r="V20" s="240" t="s">
        <v>223</v>
      </c>
      <c r="W20" s="249">
        <v>905.4</v>
      </c>
      <c r="X20" s="247"/>
      <c r="Y20" s="257"/>
      <c r="Z20" s="256">
        <v>2278.8</v>
      </c>
      <c r="AA20" s="256"/>
      <c r="AB20" s="261"/>
      <c r="AC20" s="247"/>
      <c r="AD20" s="247"/>
    </row>
    <row r="21" spans="1:30" s="250" customFormat="1" ht="77.25" customHeight="1" thickBot="1">
      <c r="A21" s="240">
        <v>15</v>
      </c>
      <c r="B21" s="251" t="s">
        <v>217</v>
      </c>
      <c r="C21" s="240" t="s">
        <v>222</v>
      </c>
      <c r="D21" s="240"/>
      <c r="E21" s="244">
        <v>2</v>
      </c>
      <c r="F21" s="244"/>
      <c r="G21" s="258">
        <v>2</v>
      </c>
      <c r="H21" s="256"/>
      <c r="I21" s="256"/>
      <c r="J21" s="256"/>
      <c r="K21" s="244"/>
      <c r="L21" s="244"/>
      <c r="M21" s="240"/>
      <c r="N21" s="244">
        <v>2.7</v>
      </c>
      <c r="O21" s="255"/>
      <c r="P21" s="257">
        <f>Y21/G21</f>
        <v>3.4</v>
      </c>
      <c r="Q21" s="256"/>
      <c r="R21" s="256"/>
      <c r="S21" s="265"/>
      <c r="T21" s="255"/>
      <c r="U21" s="255"/>
      <c r="V21" s="252"/>
      <c r="W21" s="249">
        <v>5.4</v>
      </c>
      <c r="X21" s="247"/>
      <c r="Y21" s="257">
        <v>6.8</v>
      </c>
      <c r="Z21" s="256"/>
      <c r="AA21" s="256"/>
      <c r="AB21" s="261"/>
      <c r="AC21" s="247"/>
      <c r="AD21" s="247"/>
    </row>
    <row r="22" spans="1:30" s="94" customFormat="1" ht="48" customHeight="1" thickBot="1">
      <c r="A22" s="268">
        <v>16</v>
      </c>
      <c r="B22" s="100" t="s">
        <v>218</v>
      </c>
      <c r="C22" s="268" t="s">
        <v>194</v>
      </c>
      <c r="D22" s="268"/>
      <c r="E22" s="267">
        <v>28</v>
      </c>
      <c r="F22" s="267">
        <v>22</v>
      </c>
      <c r="G22" s="267">
        <v>16</v>
      </c>
      <c r="H22" s="267">
        <v>21</v>
      </c>
      <c r="I22" s="267">
        <v>14</v>
      </c>
      <c r="J22" s="267"/>
      <c r="K22" s="267"/>
      <c r="L22" s="267"/>
      <c r="M22" s="268"/>
      <c r="N22" s="97">
        <v>508.68</v>
      </c>
      <c r="O22" s="97">
        <v>499.2272</v>
      </c>
      <c r="P22" s="97">
        <v>484.268</v>
      </c>
      <c r="Q22" s="106">
        <f>Z22/H22</f>
        <v>645.047619047619</v>
      </c>
      <c r="R22" s="106">
        <f>AA22/I22</f>
        <v>500</v>
      </c>
      <c r="S22" s="106"/>
      <c r="T22" s="97"/>
      <c r="U22" s="97"/>
      <c r="V22" s="103"/>
      <c r="W22" s="99">
        <v>14243.2</v>
      </c>
      <c r="X22" s="97">
        <v>10983</v>
      </c>
      <c r="Y22" s="97">
        <v>7748.3</v>
      </c>
      <c r="Z22" s="97">
        <v>13546</v>
      </c>
      <c r="AA22" s="97">
        <v>7000</v>
      </c>
      <c r="AB22" s="97"/>
      <c r="AC22" s="97"/>
      <c r="AD22" s="97"/>
    </row>
    <row r="23" spans="1:30" ht="56.25" customHeight="1" thickBot="1">
      <c r="A23" s="268">
        <v>17</v>
      </c>
      <c r="B23" s="100" t="s">
        <v>219</v>
      </c>
      <c r="C23" s="268" t="s">
        <v>194</v>
      </c>
      <c r="D23" s="268"/>
      <c r="E23" s="267">
        <v>10</v>
      </c>
      <c r="F23" s="267">
        <v>12</v>
      </c>
      <c r="G23" s="267">
        <v>14</v>
      </c>
      <c r="H23" s="183">
        <v>13</v>
      </c>
      <c r="I23" s="183">
        <v>12</v>
      </c>
      <c r="J23" s="183">
        <v>5</v>
      </c>
      <c r="K23" s="183">
        <v>5</v>
      </c>
      <c r="L23" s="183">
        <v>5</v>
      </c>
      <c r="M23" s="268"/>
      <c r="N23" s="267">
        <v>518.17</v>
      </c>
      <c r="O23" s="97">
        <v>631.4666</v>
      </c>
      <c r="P23" s="97">
        <v>633.25</v>
      </c>
      <c r="Q23" s="97">
        <v>500</v>
      </c>
      <c r="R23" s="97">
        <v>500</v>
      </c>
      <c r="S23" s="97">
        <v>500</v>
      </c>
      <c r="T23" s="97">
        <v>500</v>
      </c>
      <c r="U23" s="97">
        <v>500</v>
      </c>
      <c r="V23" s="103"/>
      <c r="W23" s="99">
        <v>5181.7</v>
      </c>
      <c r="X23" s="97">
        <v>7577.6</v>
      </c>
      <c r="Y23" s="97">
        <v>8865.5</v>
      </c>
      <c r="Z23" s="97">
        <f>H23*Q23</f>
        <v>6500</v>
      </c>
      <c r="AA23" s="97">
        <f>I23*R23</f>
        <v>6000</v>
      </c>
      <c r="AB23" s="97">
        <f>J23*S23</f>
        <v>2500</v>
      </c>
      <c r="AC23" s="97">
        <f>K23*T23</f>
        <v>2500</v>
      </c>
      <c r="AD23" s="97">
        <f>L23*U23</f>
        <v>2500</v>
      </c>
    </row>
    <row r="24" spans="1:30" ht="51" customHeight="1" thickBot="1">
      <c r="A24" s="268">
        <v>18</v>
      </c>
      <c r="B24" s="100" t="s">
        <v>220</v>
      </c>
      <c r="C24" s="268" t="s">
        <v>194</v>
      </c>
      <c r="D24" s="268"/>
      <c r="E24" s="267"/>
      <c r="F24" s="267">
        <v>1</v>
      </c>
      <c r="G24" s="267">
        <v>1</v>
      </c>
      <c r="H24" s="267">
        <v>3</v>
      </c>
      <c r="I24" s="267">
        <v>3</v>
      </c>
      <c r="J24" s="267"/>
      <c r="K24" s="267"/>
      <c r="L24" s="267"/>
      <c r="M24" s="268"/>
      <c r="N24" s="267"/>
      <c r="O24" s="97">
        <v>499.03</v>
      </c>
      <c r="P24" s="97">
        <v>500</v>
      </c>
      <c r="Q24" s="97">
        <v>500</v>
      </c>
      <c r="R24" s="97">
        <v>500</v>
      </c>
      <c r="S24" s="97"/>
      <c r="T24" s="97"/>
      <c r="U24" s="97"/>
      <c r="V24" s="101"/>
      <c r="W24" s="99"/>
      <c r="X24" s="97">
        <v>499.03</v>
      </c>
      <c r="Y24" s="97">
        <v>500</v>
      </c>
      <c r="Z24" s="97">
        <v>1500</v>
      </c>
      <c r="AA24" s="97">
        <v>1500</v>
      </c>
      <c r="AB24" s="97"/>
      <c r="AC24" s="97"/>
      <c r="AD24" s="97"/>
    </row>
    <row r="25" spans="1:30" ht="78.75" customHeight="1" thickBot="1">
      <c r="A25" s="74">
        <v>19</v>
      </c>
      <c r="B25" s="100" t="s">
        <v>350</v>
      </c>
      <c r="C25" s="268" t="s">
        <v>194</v>
      </c>
      <c r="D25" s="182"/>
      <c r="E25" s="74"/>
      <c r="F25" s="74">
        <v>1</v>
      </c>
      <c r="G25" s="267"/>
      <c r="H25" s="267"/>
      <c r="I25" s="267"/>
      <c r="J25" s="74"/>
      <c r="K25" s="182"/>
      <c r="L25" s="74"/>
      <c r="M25" s="182"/>
      <c r="N25" s="74"/>
      <c r="O25" s="98">
        <v>299</v>
      </c>
      <c r="P25" s="74"/>
      <c r="Q25" s="74"/>
      <c r="R25" s="74"/>
      <c r="S25" s="74"/>
      <c r="T25" s="74"/>
      <c r="U25" s="74"/>
      <c r="V25" s="74"/>
      <c r="W25" s="74"/>
      <c r="X25" s="98">
        <v>299</v>
      </c>
      <c r="Y25" s="74"/>
      <c r="Z25" s="74"/>
      <c r="AA25" s="74"/>
      <c r="AB25" s="74"/>
      <c r="AC25" s="74"/>
      <c r="AD25" s="74"/>
    </row>
    <row r="26" spans="1:30" ht="54" customHeight="1" thickBot="1">
      <c r="A26" s="74">
        <v>20</v>
      </c>
      <c r="B26" s="100" t="s">
        <v>377</v>
      </c>
      <c r="C26" s="268" t="s">
        <v>194</v>
      </c>
      <c r="D26" s="182"/>
      <c r="E26" s="74"/>
      <c r="F26" s="74"/>
      <c r="G26" s="267">
        <v>1</v>
      </c>
      <c r="H26" s="267"/>
      <c r="I26" s="267"/>
      <c r="J26" s="74"/>
      <c r="K26" s="182"/>
      <c r="L26" s="74"/>
      <c r="M26" s="182"/>
      <c r="N26" s="74"/>
      <c r="O26" s="98"/>
      <c r="P26" s="98">
        <v>500</v>
      </c>
      <c r="Q26" s="74"/>
      <c r="R26" s="74"/>
      <c r="S26" s="74"/>
      <c r="T26" s="74"/>
      <c r="U26" s="74"/>
      <c r="V26" s="74"/>
      <c r="W26" s="74"/>
      <c r="X26" s="98"/>
      <c r="Y26" s="98">
        <v>500</v>
      </c>
      <c r="Z26" s="74"/>
      <c r="AA26" s="74"/>
      <c r="AB26" s="74"/>
      <c r="AC26" s="74"/>
      <c r="AD26" s="74"/>
    </row>
    <row r="27" spans="1:30" ht="99" customHeight="1" thickBot="1">
      <c r="A27" s="179">
        <v>21</v>
      </c>
      <c r="B27" s="100" t="s">
        <v>380</v>
      </c>
      <c r="C27" s="182" t="s">
        <v>194</v>
      </c>
      <c r="D27" s="74"/>
      <c r="E27" s="182"/>
      <c r="F27" s="74"/>
      <c r="G27" s="182">
        <v>2</v>
      </c>
      <c r="H27" s="74"/>
      <c r="I27" s="182"/>
      <c r="J27" s="74"/>
      <c r="K27" s="182"/>
      <c r="L27" s="74"/>
      <c r="M27" s="182"/>
      <c r="N27" s="74"/>
      <c r="O27" s="171"/>
      <c r="P27" s="98">
        <v>172.5</v>
      </c>
      <c r="Q27" s="182"/>
      <c r="R27" s="74"/>
      <c r="S27" s="182"/>
      <c r="T27" s="74"/>
      <c r="U27" s="182"/>
      <c r="V27" s="74"/>
      <c r="W27" s="182"/>
      <c r="X27" s="98"/>
      <c r="Y27" s="171">
        <v>345</v>
      </c>
      <c r="Z27" s="74"/>
      <c r="AA27" s="182"/>
      <c r="AB27" s="74"/>
      <c r="AC27" s="182"/>
      <c r="AD27" s="74"/>
    </row>
    <row r="28" spans="1:30" ht="69" customHeight="1" thickBot="1">
      <c r="A28" s="74">
        <v>22</v>
      </c>
      <c r="B28" s="100" t="s">
        <v>40</v>
      </c>
      <c r="C28" s="268" t="s">
        <v>194</v>
      </c>
      <c r="D28" s="182"/>
      <c r="E28" s="74"/>
      <c r="F28" s="74"/>
      <c r="G28" s="267">
        <v>1</v>
      </c>
      <c r="H28" s="267"/>
      <c r="I28" s="267"/>
      <c r="J28" s="74"/>
      <c r="K28" s="182"/>
      <c r="L28" s="74"/>
      <c r="M28" s="182"/>
      <c r="N28" s="74"/>
      <c r="O28" s="98"/>
      <c r="P28" s="98">
        <v>500</v>
      </c>
      <c r="Q28" s="74"/>
      <c r="R28" s="74"/>
      <c r="S28" s="74"/>
      <c r="T28" s="74"/>
      <c r="U28" s="74"/>
      <c r="V28" s="74"/>
      <c r="W28" s="74"/>
      <c r="X28" s="98"/>
      <c r="Y28" s="98">
        <v>500</v>
      </c>
      <c r="Z28" s="74"/>
      <c r="AA28" s="74"/>
      <c r="AB28" s="74"/>
      <c r="AC28" s="74"/>
      <c r="AD28" s="74"/>
    </row>
    <row r="29" spans="1:30" ht="22.5" customHeight="1">
      <c r="A29" s="104"/>
      <c r="B29" s="104"/>
      <c r="C29" s="104"/>
      <c r="D29" s="104"/>
      <c r="E29" s="104"/>
      <c r="F29" s="104"/>
      <c r="G29" s="104"/>
      <c r="H29" s="104"/>
      <c r="I29" s="104"/>
      <c r="J29" s="104"/>
      <c r="K29" s="104"/>
      <c r="L29" s="104"/>
      <c r="M29" s="104"/>
      <c r="N29" s="104"/>
      <c r="O29" s="104"/>
      <c r="P29" s="104"/>
      <c r="Q29" s="104"/>
      <c r="R29" s="104"/>
      <c r="S29" s="104"/>
      <c r="T29" s="104"/>
      <c r="U29" s="104"/>
      <c r="V29" s="105">
        <f aca="true" t="shared" si="2" ref="V29:AD29">SUM(V7:V26)</f>
        <v>21802.2</v>
      </c>
      <c r="W29" s="105">
        <f t="shared" si="2"/>
        <v>52066.8</v>
      </c>
      <c r="X29" s="105">
        <f t="shared" si="2"/>
        <v>29698.129999999997</v>
      </c>
      <c r="Y29" s="105">
        <f>SUM(Y7:Y28)</f>
        <v>20543.2</v>
      </c>
      <c r="Z29" s="105">
        <f>SUM(Z7:Z28)</f>
        <v>69341.5</v>
      </c>
      <c r="AA29" s="105">
        <f t="shared" si="2"/>
        <v>65778.1</v>
      </c>
      <c r="AB29" s="105">
        <f>SUM(AB7:AB28)</f>
        <v>37057.8</v>
      </c>
      <c r="AC29" s="105">
        <f t="shared" si="2"/>
        <v>2843</v>
      </c>
      <c r="AD29" s="105">
        <f t="shared" si="2"/>
        <v>2843</v>
      </c>
    </row>
  </sheetData>
  <sheetProtection/>
  <mergeCells count="8">
    <mergeCell ref="D4:L5"/>
    <mergeCell ref="M4:U5"/>
    <mergeCell ref="V4:AD5"/>
    <mergeCell ref="A2:AD2"/>
    <mergeCell ref="A3:AD3"/>
    <mergeCell ref="A4:A6"/>
    <mergeCell ref="B4:B6"/>
    <mergeCell ref="C4:C6"/>
  </mergeCells>
  <printOptions/>
  <pageMargins left="0.7" right="0.7" top="0.75" bottom="0.75" header="0.3" footer="0.3"/>
  <pageSetup horizontalDpi="600" verticalDpi="600" orientation="landscape" paperSize="9" scale="39"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2018-08-20T13:47:25Z</cp:lastPrinted>
  <dcterms:created xsi:type="dcterms:W3CDTF">2006-09-28T05:33:49Z</dcterms:created>
  <dcterms:modified xsi:type="dcterms:W3CDTF">2021-02-02T08:04:00Z</dcterms:modified>
  <cp:category/>
  <cp:version/>
  <cp:contentType/>
  <cp:contentStatus/>
</cp:coreProperties>
</file>