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прил." sheetId="1" r:id="rId1"/>
  </sheets>
  <definedNames>
    <definedName name="_xlnm.Print_Titles" localSheetId="0">'прил.'!$11:$16</definedName>
    <definedName name="_xlnm.Print_Area" localSheetId="0">'прил.'!$A$1:$R$553</definedName>
  </definedNames>
  <calcPr fullCalcOnLoad="1"/>
</workbook>
</file>

<file path=xl/sharedStrings.xml><?xml version="1.0" encoding="utf-8"?>
<sst xmlns="http://schemas.openxmlformats.org/spreadsheetml/2006/main" count="721" uniqueCount="387">
  <si>
    <t>№ п/п</t>
  </si>
  <si>
    <t>Строительство ул. Степановской в г. Томске</t>
  </si>
  <si>
    <t>Реконструкция ул.Д.Ключевской от ул.Пушкина до ул.Р.Люксембург</t>
  </si>
  <si>
    <t>Примечание</t>
  </si>
  <si>
    <t>Стоимость строительно-монтажных работ будет определена после получения положительного заключения государственной экспертизы</t>
  </si>
  <si>
    <t>Реконструкция ул. Московский тракт</t>
  </si>
  <si>
    <t>Стоимость строительно-монтажных работ будет определена после получения заключения о достоверности определения сметной стоимости</t>
  </si>
  <si>
    <t>Строительство автодорожного моста  через р.Ушайка с подходами по ул. Петропавловская.</t>
  </si>
  <si>
    <t>Строительство ул. Елизаровых от ул. Шевченко до ул. Клюева</t>
  </si>
  <si>
    <t>Реконструкция ул. Герасименко от ул. Беринга до ул. Бирюкова</t>
  </si>
  <si>
    <t>Капитальный ремонт ул. Амурской, пер. Камский</t>
  </si>
  <si>
    <t>Капитальный ремонт ул. С. Щедрина</t>
  </si>
  <si>
    <t>Капитальный ремонт ул. Никитина от пр. Комсомольского до ул. С. Разина</t>
  </si>
  <si>
    <t>Капитальный ремонт пер. Курский</t>
  </si>
  <si>
    <t>Капитальный ремонт ул. Черемуховая, ул Поляночная, ул. Урманская, пер. Урочинский</t>
  </si>
  <si>
    <t>Капитальный ремонт ул. Дружбы, ул. Депутатской</t>
  </si>
  <si>
    <t>Капитальный ремонт ул. Героев Чубаровцев</t>
  </si>
  <si>
    <t>Срок исполнения</t>
  </si>
  <si>
    <t>потребность</t>
  </si>
  <si>
    <t>утверждено</t>
  </si>
  <si>
    <t>Объем финансирования 
(тыс. рублей)</t>
  </si>
  <si>
    <t>местного бюджета</t>
  </si>
  <si>
    <t>областного бюджета</t>
  </si>
  <si>
    <t>федерального бюджета</t>
  </si>
  <si>
    <t>внебюджетных источников</t>
  </si>
  <si>
    <t>1.1.</t>
  </si>
  <si>
    <t>Всего</t>
  </si>
  <si>
    <t>Строительство объектов улично-дорожной сети, в том числе:</t>
  </si>
  <si>
    <t>1.1.21</t>
  </si>
  <si>
    <t>1.1.22</t>
  </si>
  <si>
    <t>1.1.24</t>
  </si>
  <si>
    <t>1.1.1</t>
  </si>
  <si>
    <t>1.1.2</t>
  </si>
  <si>
    <t>1.1.4</t>
  </si>
  <si>
    <t>1.1.5</t>
  </si>
  <si>
    <t>1.1.6</t>
  </si>
  <si>
    <t>1.1.7</t>
  </si>
  <si>
    <t>Реконструкция объектов улично-дорожной сети, в том числе:</t>
  </si>
  <si>
    <t>Капитальный ремонт объектов улично-дорожной сети, в том числе:</t>
  </si>
  <si>
    <t>ИТОГО по задаче 1, в том числе:</t>
  </si>
  <si>
    <t>Строительство ул. Обручева от ул. Беринга до ул. Клюева в г. Томске.</t>
  </si>
  <si>
    <t>Строительно-монтажные работы</t>
  </si>
  <si>
    <t>Проведение специализированного обследования мостовых сооружений с целью определения их технического состояния, уровня физического износа и предельной грузоподъемности (10 шт.)</t>
  </si>
  <si>
    <t>В том числе, за счет средств</t>
  </si>
  <si>
    <t>Наименование целей, задач, мероприятий  подпрограммы</t>
  </si>
  <si>
    <t>Строительство транспортной развязки в 2-х уровнях на пересечении пр. Комсомольского и ул. Пушкина - 2 этап.</t>
  </si>
  <si>
    <t>1.4 км. - работы по объекту выполнены. Дорога открыта для движения.</t>
  </si>
  <si>
    <t>1.1.3</t>
  </si>
  <si>
    <t>Капитальный ремонт ул. Советской от пл. Батенькова до пр. Кирова</t>
  </si>
  <si>
    <t>Задача 2 подпрограммы: Приведение улично-дорожной сети  в нормативное состояние</t>
  </si>
  <si>
    <t xml:space="preserve">Цель подпрограммы: Повышение доступности и безопасности улично-дорожной сети </t>
  </si>
  <si>
    <t xml:space="preserve">Задача 1 подпрограммы: Развитие улично-дорожной сети </t>
  </si>
  <si>
    <t>Капитальный ремонт ул. Советской от пр. Кирова до ул. Нахимова</t>
  </si>
  <si>
    <t>Капитальный ремонт пер. Плеханова от пр. Ленина до ул. Красноармейская</t>
  </si>
  <si>
    <t>Капитальный ремонт ул. Лебедева от  ул. Красноармейская до ул. Колхозная</t>
  </si>
  <si>
    <t xml:space="preserve">Капитальный ремонт пр.Фрунзе от пр. Ленина до ул. Елизаровых </t>
  </si>
  <si>
    <t>Капитальный ремонт пр. Кирова</t>
  </si>
  <si>
    <t>Капитальный ремонт ул. Энергетиков</t>
  </si>
  <si>
    <t>Капитальный ремонт тротуаров вдоль линий жилой застройки около школы № 66 по адресам: г. Томск, ул. Сплавная, 56, д. Эушта, ул. Школьная, 3</t>
  </si>
  <si>
    <t>1.1.11</t>
  </si>
  <si>
    <t>1.1.14</t>
  </si>
  <si>
    <t>1.1.15</t>
  </si>
  <si>
    <t>1.1.18</t>
  </si>
  <si>
    <t>ПЕРЕЧЕНЬ МЕРОПРИЯТИЙ И РЕСУРСНОЕ ОБЕСПЕЧЕНИЕ ПОДПРОГРАММЫ 
"Развитие улично-дорожной сети"</t>
  </si>
  <si>
    <t>ИТОГО по задаче 2, в том числе:</t>
  </si>
  <si>
    <t>ИТОГО по задачам 1, 2, в том числе:</t>
  </si>
  <si>
    <t>2.2.1</t>
  </si>
  <si>
    <t>2</t>
  </si>
  <si>
    <t>Средства предусмотрены в целях приварки заградительных решеток на вводах на автомагистрали по ул. Елизаровых от ул. Шевченко до ул. Клюева в г. Томске в районе г. Томск, ул. Кулагина, ½, строение 2; по уста-новлению на автомагистрали по ул. Елизаровых от ул. Шевченко до ул. Клюева в г. Томске, ул. Кулагина, ½,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 удалению загиба на выводе водоотводящей трубы, проходящей через автомагистраль ул. Елизаровых в г. Томске от ул. Шевченко до ул. Клюева в районе г. Томске, ул. Кулагина, ½, строение 2, разработке и выполнению его съемного крепления и укладке поверх лотка и канавы съемной решетки</t>
  </si>
  <si>
    <t>Потребность на вводные мероприятия и корректировку проектной документации</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</si>
  <si>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</si>
  <si>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Строительство транспортной развязки с ж.д. Тайга  - Томск на 76 км</t>
  </si>
  <si>
    <t>Реконструкция ул. Гоголя от ул. Никитина до ул. Алтайская</t>
  </si>
  <si>
    <t>Капитальный ремонт ул. Бакунина</t>
  </si>
  <si>
    <t>Капитальный ремонт объектов улично-дорожной сети в мкр. Каменка</t>
  </si>
  <si>
    <t>Разработка эскизного проекта</t>
  </si>
  <si>
    <t>Дорога открыта для движения.</t>
  </si>
  <si>
    <t>на вводные мероприятия (комплекс кадастровых работ по уточнению границ двух земельных участков)</t>
  </si>
  <si>
    <t>На проведение государственной экспертизы преоктной документации</t>
  </si>
  <si>
    <t>Разработка проектной и изыскательской документации</t>
  </si>
  <si>
    <t>Капитальный ремонт объектов улично-дорожной сети в пос. 2-ой ЛПК</t>
  </si>
  <si>
    <t>1.1.8</t>
  </si>
  <si>
    <t>1.1.13</t>
  </si>
  <si>
    <t>Капитальный ремонт тротуара на участке ул. Энтузиастов от ул. В. Болдырева до бассейна "Звездный"</t>
  </si>
  <si>
    <t>Капитальный ремонт тротуаров по пер. Урожайному от ул. Б. Подгорная до дома № 27Б в г. Томске</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</si>
  <si>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</si>
  <si>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Строительство автомобильной дороги по 
пер. Еловый в с. Дзержинское</t>
  </si>
  <si>
    <t>1.1.10</t>
  </si>
  <si>
    <t>Строительство улиц в ж/д Копылово</t>
  </si>
  <si>
    <t>1.1.25</t>
  </si>
  <si>
    <t>1.1.26</t>
  </si>
  <si>
    <t>1.1.27</t>
  </si>
  <si>
    <t>Строительсвто автомобильной дороги по 
ул. Бутакова от ул. Добровидова до 
ул. Большакова в г. Томске</t>
  </si>
  <si>
    <t>Строительство транспортной развязки в двух уровнях на пересечении пр. Комсомольского с 
ул. Пушкина в г. Томске - 2 этап.</t>
  </si>
  <si>
    <t>Строительство ул. Сибирской от ул. Л. Толстого до ж.д. переезда, в том числе строительство транспортной развязки и моста через р. Ушайку</t>
  </si>
  <si>
    <t>В целях проведения комплекса топографо-геодезических работ, землеустроительных работ, кадастровых работ</t>
  </si>
  <si>
    <t>Реконструкция автодорожного мсота через 
р. Ушайку в пос. Восточный</t>
  </si>
  <si>
    <t>в целях выполнения топосъемки, технической инвентаризации, изготовления технических паспортов</t>
  </si>
  <si>
    <t>Строительство автодорожного моста через 
р. Ушайку по ул. Короленко в пос. Степановка</t>
  </si>
  <si>
    <t>Капитальный ремонт моста через р. Ушайку и путепровод через ж.д. пути на ул. Балтийской</t>
  </si>
  <si>
    <t>Строительство надземных пешеходных переходов по пр. Фрунзе и по ул. Елизаровых г. Томска</t>
  </si>
  <si>
    <t>Строительство объектов улично-дорожной сети в 
д. Киргизка</t>
  </si>
  <si>
    <t>2.1.2</t>
  </si>
  <si>
    <t>Код бюджетной классификации
(КЦСР, КВР)</t>
  </si>
  <si>
    <t>10 1 01 4П960 414
10 1 01 40010 414</t>
  </si>
  <si>
    <t>10 1 01 40010 414</t>
  </si>
  <si>
    <t>10 1 01 60099 243</t>
  </si>
  <si>
    <t>10 1 01 20420 243</t>
  </si>
  <si>
    <t>Основное мероприятие: Повышение доступности и безопасности улично-дорожной сети</t>
  </si>
  <si>
    <t>10 1 01 40010 414
10 1 01 4П960 414
10 1 01 60099 243
10 1 01 20420 243</t>
  </si>
  <si>
    <t xml:space="preserve">Капитальный ремонт металлических пешеходных ограждений, расположенных на разделительной полосе пр. Комсомольского в 80 метрах от здания 
№ 44 по пер. Мариинскому
</t>
  </si>
  <si>
    <t>2.1.</t>
  </si>
  <si>
    <t>2.1.1.</t>
  </si>
  <si>
    <t>2.1.3</t>
  </si>
  <si>
    <t>2.1.5</t>
  </si>
  <si>
    <t>2.1.9</t>
  </si>
  <si>
    <t>2.1.10</t>
  </si>
  <si>
    <t>2.1.13</t>
  </si>
  <si>
    <t>2.1.14</t>
  </si>
  <si>
    <t>2.1.15</t>
  </si>
  <si>
    <t>2.2.</t>
  </si>
  <si>
    <t>2.2.2</t>
  </si>
  <si>
    <t>2.2.3</t>
  </si>
  <si>
    <t>2.2.4</t>
  </si>
  <si>
    <t>2.2.5</t>
  </si>
  <si>
    <t>2.2.6</t>
  </si>
  <si>
    <t>2.2.7</t>
  </si>
  <si>
    <t>2.2.8</t>
  </si>
  <si>
    <t>2.2.9</t>
  </si>
  <si>
    <t>2.2.10</t>
  </si>
  <si>
    <t>2.2.12</t>
  </si>
  <si>
    <t>2.2.11</t>
  </si>
  <si>
    <t>2.2.26</t>
  </si>
  <si>
    <t>2.2.27</t>
  </si>
  <si>
    <t>2.2.29</t>
  </si>
  <si>
    <t>2.2.31</t>
  </si>
  <si>
    <t>2.3</t>
  </si>
  <si>
    <t>2.3.1</t>
  </si>
  <si>
    <t>Консервация объектов</t>
  </si>
  <si>
    <t>1.2</t>
  </si>
  <si>
    <t>1.2.1</t>
  </si>
  <si>
    <t>Консервация объекта</t>
  </si>
  <si>
    <t>Консервация объекта "Строительство левобережной объездной автодороги г. Томска в Томской области (вторая очередь строительства)"</t>
  </si>
  <si>
    <t>10 1 01 99990 244</t>
  </si>
  <si>
    <t>Консервация</t>
  </si>
  <si>
    <t>Положительное заключение о достоверности определения сметной стоимости от 10.07.2015 
№ 6-2-1-0340-15</t>
  </si>
  <si>
    <t xml:space="preserve">Положительное заключение государственной экспертизы № 70-1-5-0236-14 от 24.10.2014 г. </t>
  </si>
  <si>
    <t>Пположительное заключение о проверке достоверности определения сметной стоимости № 70-1-6-0101-14 от 10.11.2014 г.</t>
  </si>
  <si>
    <t>Строительство ул. Пастера в г. Томске</t>
  </si>
  <si>
    <t>10 1 01 SП960 414
10 1 01 40010 414</t>
  </si>
  <si>
    <t>Реконструкция ул. Континентальной в г. Томске (ПСД)</t>
  </si>
  <si>
    <t>Департамент капитального строительства администрации Города Томска</t>
  </si>
  <si>
    <t>Строительство объекта "Улицы № 1 и № 2 в микрорайоне № 13 жилого района "Восточный" в 
г. Томске"</t>
  </si>
  <si>
    <t>10 1 01 40010 414
10 1 01 SИ995 414</t>
  </si>
  <si>
    <t>10 1 01 20420 243
10 1 01 40010 414
10 1 01 99990 244
10 1 01 SП960 414
10 1 01 SИ995 414
10 1 01 53901 414</t>
  </si>
  <si>
    <t>10 1 01 53901 414</t>
  </si>
  <si>
    <t>Реконструкция ул. Травяная, ул. Тенистая, ул. Приветливая (п. Степановка)</t>
  </si>
  <si>
    <t>1.1.20</t>
  </si>
  <si>
    <t>1.1.28</t>
  </si>
  <si>
    <t>2.1.12</t>
  </si>
  <si>
    <t>2.1.4</t>
  </si>
  <si>
    <t>Строительство левобережной объездной автодороги г. Томска в Томской области (вторая очередь строительства)</t>
  </si>
  <si>
    <t>В целях проведения кадастровых работ, технической инвентаризации, работ по изготовлению технического плана и постановке на кадастровый учет</t>
  </si>
  <si>
    <t>Строительство транспортной развязки в 2-х уровнях на пересечении пр. Комсомольского с ул. Пушкина в г. Томске. 1 этап 2 этапа</t>
  </si>
  <si>
    <t xml:space="preserve">В целях выполнения кадастровых работ и технической инвентаризации </t>
  </si>
  <si>
    <t>1.1.30</t>
  </si>
  <si>
    <t>2.1.11</t>
  </si>
  <si>
    <t>Реконструкция моста через р. Басандайка в п. Аникино</t>
  </si>
  <si>
    <t>2.1.16</t>
  </si>
  <si>
    <t>Реконструкция железнодорожного переезда в пос. Степановка в районе ул. Шевченко в г. Томске</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</si>
  <si>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</si>
  <si>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Реконструкция ул. Мечникова в г. Томске</t>
  </si>
  <si>
    <t>2.1.17</t>
  </si>
  <si>
    <t>2.1.18</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</si>
  <si>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</si>
  <si>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</si>
  <si>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</si>
  <si>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</si>
  <si>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Капитальный ремонт лестничного схода, расположенного на ул. Тимакова в районе дома по адресу: ул. Тимакова, 29</t>
  </si>
  <si>
    <t>2.2.16</t>
  </si>
  <si>
    <t>2.2.24</t>
  </si>
  <si>
    <t>2.2.25</t>
  </si>
  <si>
    <t>Реконструкция автомобильной дороги по ул. Вилюйская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</si>
  <si>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</si>
  <si>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Реконструкция автомобильной дороги по ул. Макарова в г. Томске</t>
  </si>
  <si>
    <t>2.1.19</t>
  </si>
  <si>
    <t>2.1.20</t>
  </si>
  <si>
    <t>2.1.21</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</si>
  <si>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</si>
  <si>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</si>
  <si>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Строительство улиц в мкр. пос. Светлый г. Томска</t>
  </si>
  <si>
    <t>Обращения граждан</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</si>
  <si>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</si>
  <si>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Бюджетные ассигнования в сумме 2.2 тыс. руб. предусмотрены на проведение проверки достоверности определения сметной стоимости</t>
  </si>
  <si>
    <t>1.625 км. - работы по объекту выполнены. Дорога открыта для движения в 2013 году. Разрешение на ввод объекта в эксплуатацию от 29.03.2017 
№ 70-301000-021-2017 О</t>
  </si>
  <si>
    <t>2,778 км. - работы по объекту выполнены. Дорога открыта для движения в 2010 году. Разрешение на ввод объекта в эксплуатацию от 13.04.2017 
№ 70-301000-030-2017 С</t>
  </si>
  <si>
    <r>
      <t xml:space="preserve">В целях ввода в эксплуатацию объекта, необходимо выполнить работы по исследованию акустического режима на территории, прилегающей к ул. Балтийской и оценке фактической эффективности построенного шумозащитного экрана высотой 3 м
</t>
    </r>
    <r>
      <rPr>
        <u val="single"/>
        <sz val="10"/>
        <color indexed="12"/>
        <rFont val="Times New Roman"/>
        <family val="1"/>
      </rPr>
      <t>Справочно:</t>
    </r>
    <r>
      <rPr>
        <sz val="10"/>
        <color indexed="12"/>
        <rFont val="Times New Roman"/>
        <family val="1"/>
      </rPr>
      <t xml:space="preserve"> 6,077 км. - работы по объекту выполнены. Дорога открыта для движения в 2010 году. Разрешение на ввод объекта в эксплуатацию от 29.09.2017 
№ 70-301000-064-2017</t>
    </r>
  </si>
  <si>
    <t>1,3 км. - работы по объекту выполнены. Дорога открыта для движения в 2013 году. Разрешение на ввод объекта в эксплуатацию от 22.11.2017 
№ 70-301000-077-2017</t>
  </si>
  <si>
    <t>Строительство улиц в пос. Озерки в г. Томске 
(вблизи пос. Росинка)</t>
  </si>
  <si>
    <t>Реконструкция автомобильной дороги по ул. Чапаева в г. Томске</t>
  </si>
  <si>
    <t>Обращение Правления Томской региональной организации "Российский Союз ветеранов Афганистана"</t>
  </si>
  <si>
    <t>Строительство искусственного сооружения (моста) по ул. Облепиховая в пос. Заварзино г. Томска</t>
  </si>
  <si>
    <t>Реконструкция пер. Зырянский в г. Томске</t>
  </si>
  <si>
    <t>Капитальный ремонт коммунального моста через р. Томь в г. Томске</t>
  </si>
  <si>
    <t>Реконструкция ул. Кутузова, ул. Асиновская, 
ул. Алеутская</t>
  </si>
  <si>
    <t>1.1.9</t>
  </si>
  <si>
    <t>Положительное заключение о достоверности определения сметной стоимости от 29.07.2015
№ 6-2-1-0417-15</t>
  </si>
  <si>
    <t>В целях выполнения топосъемки, технической инвентаризации, изготовления технических паспортов</t>
  </si>
  <si>
    <t>план</t>
  </si>
  <si>
    <t>1.1.16</t>
  </si>
  <si>
    <t>1.1.29</t>
  </si>
  <si>
    <t>1.1.31</t>
  </si>
  <si>
    <t>2.1.6</t>
  </si>
  <si>
    <t>2.1.7</t>
  </si>
  <si>
    <t>2.1.8</t>
  </si>
  <si>
    <t>1.1.32</t>
  </si>
  <si>
    <t>1.1.33</t>
  </si>
  <si>
    <t>Реконструкция участка автомобильной дороги от 
ул. Д. Бедного до п. Родионово</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</si>
  <si>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</si>
  <si>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Строительство улиц в пос. Родионово
(ул. Заварзинская, ул. Российская, ул. 1000 лет Руси, ул. Окружная)</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</si>
  <si>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</si>
  <si>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1.1.34</t>
  </si>
  <si>
    <t>Строительство участка автомобильной дороги от моста через р. Малая Ушайка до п. Родионово</t>
  </si>
  <si>
    <t>10 1 01 00499 414
10 1 01 40010 414</t>
  </si>
  <si>
    <t>10 1 01 20420 243
10 1 01 40010 414
10 1 01 00499 414
10 1 01 53901 414</t>
  </si>
  <si>
    <t>Капитальный ремонт лестничного схода, расположенного на ул. Тимакова в районе дома по адресу: г. Томск, ул. Тимакова, 29</t>
  </si>
  <si>
    <t>Положительное заключение о достоверности определения сметной стоимости от 24.11.2017
№ 6-2-1-0635-17</t>
  </si>
  <si>
    <t>Реконструкция ул. Любы Шевцовой в г. Томске</t>
  </si>
  <si>
    <t>2.1.22</t>
  </si>
  <si>
    <t>Обращение заместителя начальника департамента архитектуры и градостроительства администрации Города Томска от 06.03.2018 № 01-01-21/1134</t>
  </si>
  <si>
    <t>Строительство ул. Шахова в мкр. Наука г. Томска</t>
  </si>
  <si>
    <t>1.1.36</t>
  </si>
  <si>
    <t>Обращение главы советского района от 10.05.2018 № 2136</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</si>
  <si>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 транспорта, дорожной деятельности и связи Администрации Томской области была нправлена бюджетная заявка на финансирование из областного бюджета объектов капитального строительства.</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</si>
  <si>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</si>
  <si>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2.1.23</t>
  </si>
  <si>
    <t>Реконструкция ул. Ижевская</t>
  </si>
  <si>
    <t>Реконструкция ул. Строевая</t>
  </si>
  <si>
    <t>Реконструкция пер. Карский</t>
  </si>
  <si>
    <t>Капитальный ремонт ул. О. Кошевого</t>
  </si>
  <si>
    <t>2022 (10 шт)</t>
  </si>
  <si>
    <t>2.2.32</t>
  </si>
  <si>
    <t>Капитальный ремонт ул. 5-ой Армии</t>
  </si>
  <si>
    <t>Приложение 2
к подпрограмме
"Развитие улично-дорожной сети"</t>
  </si>
  <si>
    <r>
      <t xml:space="preserve">Согласно Соглашению о предоставлении иного межбюджетного трансферта на финансовое обеспечение дорожной деятельности в рамках основного мероприятия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 бюджету Томской области из федерального бюджета г. Москва от 26.04.2018 № 108-17-2018-049, заключенного между Федеральным дорожным агентством и Администрацией Томской области, </t>
    </r>
    <r>
      <rPr>
        <b/>
        <u val="single"/>
        <sz val="10"/>
        <color indexed="8"/>
        <rFont val="Times New Roman"/>
        <family val="1"/>
      </rPr>
      <t xml:space="preserve">показатели, характеризующие использование иного межбюджетного трансферта не установлен. </t>
    </r>
    <r>
      <rPr>
        <sz val="10"/>
        <color indexed="8"/>
        <rFont val="Times New Roman"/>
        <family val="1"/>
      </rPr>
      <t xml:space="preserve">
Технико-экономические показатели, позволяющие охарактеризовать строительство объекта указаны в положительном заключении государственной экспертизы от 10.11.2014 № 70-1-6-0101-14. </t>
    </r>
    <r>
      <rPr>
        <b/>
        <u val="single"/>
        <sz val="10"/>
        <color indexed="8"/>
        <rFont val="Times New Roman"/>
        <family val="1"/>
      </rPr>
      <t>Достижение данных показателей возможно только по окончании строительства объекта.</t>
    </r>
    <r>
      <rPr>
        <sz val="10"/>
        <color indexed="8"/>
        <rFont val="Times New Roman"/>
        <family val="1"/>
      </rPr>
      <t xml:space="preserve">
</t>
    </r>
  </si>
  <si>
    <t>2.1.24</t>
  </si>
  <si>
    <t>2.1.25</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</si>
  <si>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</si>
  <si>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</si>
  <si>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2.1.26</t>
  </si>
  <si>
    <t>2.1.27</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</si>
  <si>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</si>
  <si>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</si>
  <si>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</si>
  <si>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</si>
  <si>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2.1.28</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</si>
  <si>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</si>
  <si>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Реконструкция ул. Демьяна Бедного в г. Томске</t>
  </si>
  <si>
    <t>2.1.29</t>
  </si>
  <si>
    <t>Строительство ул. Вешняя в мкр. Наука г. Томска</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</si>
  <si>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</si>
  <si>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</si>
  <si>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</si>
  <si>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 xml:space="preserve">Реконструкция ул. Нефтяная в г. Томске </t>
  </si>
  <si>
    <t>Проведение обследования (исследования) объектов улично-дорожной сети, мостовых сооружений</t>
  </si>
  <si>
    <t xml:space="preserve">Исследование интенсивности движения пешеходных потоков, в том числе маломобильных групп населения, в районе надземного пешеходного перехода, расположенного по адресу: г. Томск, 
ул. Елизаровых, 97п
</t>
  </si>
  <si>
    <t>2.4</t>
  </si>
  <si>
    <t>2.4.1</t>
  </si>
  <si>
    <t>2.4.2</t>
  </si>
  <si>
    <t>Проведение специализированного обследования мостовых сооружений с целью определения их технического состояния, уровня физического износа и предельной грузоподъемности</t>
  </si>
  <si>
    <t>Капитальный ремонт барьерного ограждения и водоотводного лотка на Коларовском тракте в районе здания, 8/1</t>
  </si>
  <si>
    <t xml:space="preserve">Строительство объекта начато в 2015 году и завершено в 2016 году. Сметная стоимость объекта в ценах 2015 года составляет 281 399,5 тыс. руб. В 2015 году выполнены и оплачены работы на сумму 10 100,00 тыс. руб., финансирование работ осуществлялось в рамках муниципальной программы «Энергосбережение и повышение энергетической эффективности на 2015-2020 годы». В 2016 году стоимость выполненных и оплаченных работ составила 147 998,9 тыс. руб., финансирование работ осуществлялось вне рамок муниципальных программ. Общий объем финансирования по состоянию на 01.01.2017 г. составил 158 098,9 тыс. руб. В бюджете муниципального образования «Город Томск» в 2017 году на реализацию указанного объекта были  предусмотрены бюджетные ассигнования в сумме 33 000,0 тыс. руб., в том числе за счет средств областного бюджета – 30 000,0 тыс. руб., за счет средств местного бюджета – 3 000,00 тыс. руб. Таким образом, с учетом предусмотренного финансирования остаток потребности в средствах составляет 90 300,6 тыс. руб. (281 399,5 – 10 100,0 – 147 998,9 – 33 000,0).
</t>
  </si>
  <si>
    <t>2.4.3</t>
  </si>
  <si>
    <t>Выполнение оценки земельных участков и объектов недвижимости, необходимых для изъятия в целях строительства объекта: «Строительство транспортной развязки с ж.д. Тайга – Томск на 76 км»</t>
  </si>
  <si>
    <t>Проведение обследования (исследования) объектов улично-дорожной сети, мостовых сооружений, оценка земельных участков и объектов недвижимости</t>
  </si>
  <si>
    <t>Реконструкция ул. Карпова в г. Томске на участке от ул. Учебная до ул. Савиных</t>
  </si>
  <si>
    <t>2.1.30</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</si>
  <si>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</si>
  <si>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2.1.31</t>
  </si>
  <si>
    <t>Реконструкция ул. Мичурина в г. Томске от ул. Рабочая до ул. Бела Куна</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</si>
  <si>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</si>
  <si>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В 2020 году будет подана бюджетная заявка на финансирование объекта в 2021 году за счет средств областного бюджета.</t>
  </si>
  <si>
    <t>Реконструкция ул. Лебедева в г. Томске</t>
  </si>
  <si>
    <t>1.1.12</t>
  </si>
  <si>
    <t>1.1.17</t>
  </si>
  <si>
    <t>1.1.23</t>
  </si>
  <si>
    <t>1.1.35</t>
  </si>
  <si>
    <t>2.1.32</t>
  </si>
  <si>
    <t>2.2.28</t>
  </si>
  <si>
    <t>2.2.30</t>
  </si>
  <si>
    <t>2.2.23</t>
  </si>
  <si>
    <t>Проведение предпроектного обследования путепровода на автомобильной дороге от ул. Мичурина до Кузовлевского тракта в направлении ТНХК</t>
  </si>
  <si>
    <t xml:space="preserve">В целях увеличения протяженности построенной улично-дорожной сети с усовершенствованным покрытием в рамках реализации мероприятий подпрограммы предусмотрено выполнение работ по строительству объекта: «Строительство транспортной развязки с ж.д. Тайга – Томск на 76 км». По объекту получено положительное заключение государственной экспертизы от 27.06.2014 № 198-14/КРЭ-2049/02. Согласно сводного сметного расчета, составленного в ценах 2 квартала 2014 года, главой 1. «Подготовка площадок (территории) строительства» предусмотрены затраты связанные с компенсацией убытков, подлежащих возмещению правообладателям объектов недвижимого имущества в связи с изъятием земельных участков. В данной связи необходимо выполнить оценку земельных участков и объектов недвижимости, необходимых для изъятия в целях строительства данного объекта. </t>
  </si>
  <si>
    <t>Капитальный ремонт ул. Нижне - Складская в 
пос. Нижний склад г. Томска</t>
  </si>
  <si>
    <t>Капитальный ремонт ул. Левобережная в пос. Нижний склад г. Томска</t>
  </si>
  <si>
    <t>Капитальный ремонт ул. Сплавная в пос. Нижний склад г. Томска</t>
  </si>
  <si>
    <t>решение комиссии Думы Города Томска по дорожному хозяйству и благоустройству от 22.02.2019 г.</t>
  </si>
  <si>
    <t>Капитальный ремонт ул. Петровская в с. Дзержинское г. Томска</t>
  </si>
  <si>
    <t>Капитальный ремонт ул. Дзержинская в 
с. Дзержинское г. Томска</t>
  </si>
  <si>
    <t>Обращение жетеля мкр. Наука, обращение председателя Думы Города Томска С.Ю. Панова</t>
  </si>
  <si>
    <t>Строительство ул. Спасская в мкр. Наука г. Томска</t>
  </si>
  <si>
    <t>Обращение председателя Думы Города Томска С.Ю. Панова</t>
  </si>
  <si>
    <t>Строительство ул. Красные зори и 
ул. Преображенская в мкр. Наука г. Томска</t>
  </si>
  <si>
    <t>протокольное поручение Мэра Города Томска И.Г. Кляйн (ЭДО № 198162 от 21.05.2019 г.).</t>
  </si>
  <si>
    <t>2.1.33</t>
  </si>
  <si>
    <t>2.1.34</t>
  </si>
  <si>
    <t>2.1.35</t>
  </si>
  <si>
    <t>2.1.36</t>
  </si>
  <si>
    <t>10 1 01 20420 243
10 1 01 40010 414
10 1 01 53901 414
10 1 01 99990 244
10 1 01 4И995 414</t>
  </si>
  <si>
    <t>10 1 01 40010 414
10 1 01 4И995 414</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</si>
  <si>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</si>
  <si>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Строительство ул. Ковалева от ул. Иркутский тракт до ул. Энтузиастов</t>
  </si>
  <si>
    <t>2.4.4</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</si>
  <si>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</si>
  <si>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2.4.5</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</si>
  <si>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</si>
  <si>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1.3</t>
  </si>
  <si>
    <t>1.3.1</t>
  </si>
  <si>
    <t>Приобретение объектов улично-дорожнй сети</t>
  </si>
  <si>
    <t>Жилая улица № 1 в жилом микрорайоне по ул. Береговая, 2д в г. Томске. Корректировка (1 этап)</t>
  </si>
  <si>
    <t>1.3.2</t>
  </si>
  <si>
    <t>Жилая улица № 1 в жилом микрорайоне по ул. Береговая, 2д в г. Томске. Корректировка (2 этап)</t>
  </si>
  <si>
    <t>1.3.3</t>
  </si>
  <si>
    <t>Переулок Речной в г. Томске Томской области</t>
  </si>
  <si>
    <t>Департамент управления муниципальной собственностью администрации Города Томска</t>
  </si>
  <si>
    <t>10 1 01 53901 414
10 1 01 5390F 414</t>
  </si>
  <si>
    <t>Реконструкция ул. Советская (от пр. Кирова до пр. Фрунзе)</t>
  </si>
  <si>
    <t>1.1.19</t>
  </si>
  <si>
    <r>
      <t xml:space="preserve">10 1 01 20420 243
</t>
    </r>
    <r>
      <rPr>
        <sz val="12"/>
        <color indexed="8"/>
        <rFont val="Times New Roman"/>
        <family val="1"/>
      </rPr>
      <t>10 1 01 40010 414</t>
    </r>
    <r>
      <rPr>
        <sz val="12"/>
        <color indexed="56"/>
        <rFont val="Times New Roman"/>
        <family val="1"/>
      </rPr>
      <t xml:space="preserve">
10 1 01 99990 244
10 1 01 53901 414
10 1 01 5390F 414</t>
    </r>
  </si>
  <si>
    <t>Уровень приоритетности мероприятий</t>
  </si>
  <si>
    <t>Критерий уровня приоритетности мероприятий</t>
  </si>
  <si>
    <t>I</t>
  </si>
  <si>
    <t>Д</t>
  </si>
  <si>
    <t>В</t>
  </si>
  <si>
    <t>II</t>
  </si>
  <si>
    <t>III</t>
  </si>
  <si>
    <t>Б</t>
  </si>
  <si>
    <t>А</t>
  </si>
  <si>
    <t>Г</t>
  </si>
  <si>
    <t>1.1.37</t>
  </si>
  <si>
    <t>Строительство автомобильной дороги по пер. Ореховый пос. Росинка г. Томска</t>
  </si>
  <si>
    <t>2.4.6</t>
  </si>
  <si>
    <t>Разработка  рабочей документации на ремонт участка автомобильной дороги – путепровода, протяженностью 89,55 м, по адресу: г. Томск, ул. Мичурина, 98а (решение судов)</t>
  </si>
  <si>
    <t>10 1 01 53900 414</t>
  </si>
  <si>
    <t>Реконструкция ул. Заречная 1-я, ул. Новоселов, пр. Малиновый в г. Томске</t>
  </si>
  <si>
    <t>Строительство ул. Петра Федоровского, ул. Андрея Крячкого в г. Томске</t>
  </si>
  <si>
    <t>Строительство проезда по ул. Ковалева в микрорайоне № 13 жилого района "Восточный" в г. Томске</t>
  </si>
  <si>
    <t>Строительство ул. Маршала Жукова в пос. Родионово</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</si>
  <si>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</si>
  <si>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Строительство ул. Николая Рукавишникова в г. Томске</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</si>
  <si>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</si>
  <si>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Реконструкция ул. Барнаульская в г. Томске</t>
  </si>
  <si>
    <t>Реконструкция ул. Парковая в г. Томске</t>
  </si>
  <si>
    <t>Реконструкция ул. Центральная в г. Томске</t>
  </si>
  <si>
    <t>Реконструкция ул. Ивановского, ул. Гамалеи ул. Баумана в г. Томске</t>
  </si>
  <si>
    <t>Реконструкция ул. Школьная от пер. Школьный до дома по ул. Школьная, 42 в г. Томске</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</si>
  <si>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</si>
  <si>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Реконструкция ул. Тургенева в г. Томске</t>
  </si>
  <si>
    <t>Обследование моста через р. Ушайку по ул. Красноармейской</t>
  </si>
  <si>
    <t>Департамент дорожной деятельности и благоустройства администрации Города Томска</t>
  </si>
  <si>
    <t>Обследование моста через р. Ушайку по ул. Мостовой в пос. Заварзино в г. Томске</t>
  </si>
  <si>
    <t>Обследование трубы на оз. Керепеть на ул. Трудовая</t>
  </si>
  <si>
    <t>Обследование моста-трубы в псо. Свечном по ул. Смирнова в г. Томске</t>
  </si>
  <si>
    <t>Обследование моста-трубы на р. Ушайка по пр. Комсомольскому в г. Томске</t>
  </si>
  <si>
    <t>Обследование моста-трубы на р. Ушайка по пр. Ленина у магазина "1000 мелочей" в г. Томске</t>
  </si>
  <si>
    <t>2.4.7</t>
  </si>
  <si>
    <t>2.4.8</t>
  </si>
  <si>
    <t>2.4.9</t>
  </si>
  <si>
    <t>2.4.10</t>
  </si>
  <si>
    <t>2.4.11</t>
  </si>
  <si>
    <t>2.4.12</t>
  </si>
  <si>
    <t>1.1.38</t>
  </si>
  <si>
    <t>1.1.39</t>
  </si>
  <si>
    <t>1.1.40</t>
  </si>
  <si>
    <t>1.1.41</t>
  </si>
  <si>
    <t>2.1.37</t>
  </si>
  <si>
    <t>2.2.17</t>
  </si>
  <si>
    <t>2.2.18</t>
  </si>
  <si>
    <t>2.2.19</t>
  </si>
  <si>
    <t>2.2.20</t>
  </si>
  <si>
    <t>2.2.21</t>
  </si>
  <si>
    <t>2.2.22</t>
  </si>
  <si>
    <t>10 1 01 53901 414
10 1 01 99990 244      10 1 01 53900 414</t>
  </si>
  <si>
    <t>Ответственный исполнитель, соисполнители, участники</t>
  </si>
  <si>
    <t>2.2.13</t>
  </si>
  <si>
    <t>2.2.14</t>
  </si>
  <si>
    <t>2.2.15</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</si>
</sst>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_ ;\-#,##0.00\ "/>
    <numFmt numFmtId="175" formatCode="#,##0.0_ ;\-#,##0.0\ "/>
    <numFmt numFmtId="176" formatCode="_-* #,##0.0_р_._-;\-* #,##0.0_р_._-;_-* &quot;-&quot;??_р_._-;_-@_-"/>
    <numFmt numFmtId="177" formatCode="0.0"/>
    <numFmt numFmtId="178" formatCode="[$-FC19]d\ mmmm\ yyyy\ &quot;г.&quot;"/>
    <numFmt numFmtId="179" formatCode="#,##0_ ;\-#,##0\ "/>
    <numFmt numFmtId="180" formatCode="0.000"/>
    <numFmt numFmtId="181" formatCode="#.##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
    <numFmt numFmtId="187" formatCode="0.00000"/>
    <numFmt numFmtId="188" formatCode="0.0000"/>
    <numFmt numFmtId="189" formatCode="0.0000000"/>
    <numFmt numFmtId="190" formatCode="#,##0.00000"/>
    <numFmt numFmtId="191" formatCode="#,##0.0000"/>
  </numFmts>
  <fonts count="43">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0"/>
      <color indexed="12"/>
      <name val="Times New Roman"/>
      <family val="1"/>
    </font>
    <font>
      <u val="single"/>
      <sz val="10"/>
      <color indexed="12"/>
      <name val="Times New Roman"/>
      <family val="1"/>
    </font>
    <font>
      <sz val="12"/>
      <name val="Times New Roman"/>
      <family val="1"/>
    </font>
    <font>
      <sz val="10"/>
      <color indexed="8"/>
      <name val="Times New Roman"/>
      <family val="1"/>
    </font>
    <font>
      <b/>
      <u val="single"/>
      <sz val="10"/>
      <color indexed="8"/>
      <name val="Times New Roman"/>
      <family val="1"/>
    </font>
    <font>
      <sz val="12"/>
      <color indexed="56"/>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8"/>
      <color indexed="8"/>
      <name val="Times New Roman"/>
      <family val="1"/>
    </font>
    <font>
      <sz val="18"/>
      <color indexed="8"/>
      <name val="Arial Cyr"/>
      <family val="0"/>
    </font>
    <font>
      <sz val="18"/>
      <color indexed="56"/>
      <name val="Times New Roman"/>
      <family val="1"/>
    </font>
    <font>
      <b/>
      <sz val="12"/>
      <color indexed="56"/>
      <name val="Times New Roman"/>
      <family val="1"/>
    </font>
    <font>
      <b/>
      <sz val="12"/>
      <color indexed="8"/>
      <name val="Times New Roman"/>
      <family val="1"/>
    </font>
    <font>
      <sz val="12"/>
      <color indexed="63"/>
      <name val="Times New Roman"/>
      <family val="1"/>
    </font>
    <font>
      <sz val="10"/>
      <color indexed="14"/>
      <name val="Times New Roman"/>
      <family val="1"/>
    </font>
    <font>
      <b/>
      <sz val="18"/>
      <color indexed="8"/>
      <name val="Times New Roman"/>
      <family val="1"/>
    </font>
    <font>
      <sz val="10"/>
      <color indexed="8"/>
      <name val="Arial Cyr"/>
      <family val="0"/>
    </font>
    <font>
      <sz val="10"/>
      <name val="Times New Roman"/>
      <family val="1"/>
    </font>
    <font>
      <sz val="18"/>
      <name val="Times New Roman"/>
      <family val="1"/>
    </font>
    <font>
      <b/>
      <sz val="12"/>
      <name val="Times New Roman"/>
      <family val="1"/>
    </font>
    <font>
      <sz val="12"/>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4" fillId="0" borderId="0">
      <alignment/>
      <protection/>
    </xf>
    <xf numFmtId="0" fontId="4" fillId="0" borderId="0">
      <alignment/>
      <protection/>
    </xf>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54">
    <xf numFmtId="0" fontId="0" fillId="0" borderId="0" xfId="0" applyAlignment="1">
      <alignment/>
    </xf>
    <xf numFmtId="173" fontId="11"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11" fillId="0" borderId="11" xfId="0" applyFont="1" applyFill="1" applyBorder="1" applyAlignment="1">
      <alignment vertical="top" wrapText="1"/>
    </xf>
    <xf numFmtId="0" fontId="29" fillId="0" borderId="0" xfId="0" applyFont="1" applyFill="1" applyBorder="1" applyAlignment="1">
      <alignment/>
    </xf>
    <xf numFmtId="0" fontId="29" fillId="0" borderId="0" xfId="0" applyFont="1" applyFill="1" applyAlignment="1">
      <alignment/>
    </xf>
    <xf numFmtId="175" fontId="29" fillId="0" borderId="0" xfId="0" applyNumberFormat="1" applyFont="1" applyFill="1" applyAlignment="1">
      <alignment/>
    </xf>
    <xf numFmtId="4" fontId="11" fillId="0" borderId="0" xfId="0" applyNumberFormat="1" applyFont="1" applyFill="1" applyBorder="1" applyAlignment="1">
      <alignment horizontal="center" vertical="center" wrapText="1"/>
    </xf>
    <xf numFmtId="175" fontId="29" fillId="0" borderId="0" xfId="0" applyNumberFormat="1" applyFont="1" applyFill="1" applyBorder="1" applyAlignment="1">
      <alignment/>
    </xf>
    <xf numFmtId="172" fontId="29" fillId="0" borderId="0" xfId="0" applyNumberFormat="1" applyFont="1" applyFill="1" applyAlignment="1">
      <alignment/>
    </xf>
    <xf numFmtId="172" fontId="29" fillId="0" borderId="0" xfId="0" applyNumberFormat="1" applyFont="1" applyFill="1" applyBorder="1" applyAlignment="1">
      <alignment/>
    </xf>
    <xf numFmtId="4" fontId="29" fillId="0" borderId="0" xfId="0" applyNumberFormat="1" applyFont="1" applyFill="1" applyBorder="1" applyAlignment="1">
      <alignment/>
    </xf>
    <xf numFmtId="0" fontId="29" fillId="0" borderId="0" xfId="0" applyFont="1" applyFill="1" applyAlignment="1">
      <alignment horizontal="centerContinuous"/>
    </xf>
    <xf numFmtId="0" fontId="29" fillId="0" borderId="0" xfId="0" applyFont="1" applyFill="1" applyAlignment="1">
      <alignment horizontal="centerContinuous" wrapText="1"/>
    </xf>
    <xf numFmtId="1" fontId="11" fillId="0" borderId="10" xfId="0" applyNumberFormat="1" applyFont="1" applyFill="1" applyBorder="1" applyAlignment="1">
      <alignment horizontal="center" vertical="center" wrapText="1"/>
    </xf>
    <xf numFmtId="0" fontId="29" fillId="0" borderId="10" xfId="0" applyFont="1" applyFill="1" applyBorder="1" applyAlignment="1">
      <alignment horizontal="center"/>
    </xf>
    <xf numFmtId="174" fontId="30" fillId="0" borderId="10" xfId="62" applyNumberFormat="1" applyFont="1" applyFill="1" applyBorder="1" applyAlignment="1">
      <alignment horizontal="center" vertical="center" wrapText="1"/>
    </xf>
    <xf numFmtId="1" fontId="30"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1" fillId="0" borderId="0" xfId="0" applyFont="1" applyFill="1" applyBorder="1" applyAlignment="1">
      <alignment/>
    </xf>
    <xf numFmtId="0" fontId="31" fillId="0" borderId="0" xfId="0" applyFont="1" applyFill="1" applyAlignment="1">
      <alignment/>
    </xf>
    <xf numFmtId="1" fontId="32"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wrapText="1"/>
    </xf>
    <xf numFmtId="175" fontId="33" fillId="0" borderId="10" xfId="62"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1" fontId="10" fillId="0" borderId="10" xfId="0" applyNumberFormat="1" applyFont="1" applyFill="1" applyBorder="1" applyAlignment="1">
      <alignment horizontal="center" vertical="center" wrapText="1"/>
    </xf>
    <xf numFmtId="175" fontId="10" fillId="0" borderId="10" xfId="62" applyNumberFormat="1" applyFont="1" applyFill="1" applyBorder="1" applyAlignment="1">
      <alignment horizontal="center" vertical="center" wrapText="1"/>
    </xf>
    <xf numFmtId="1" fontId="34" fillId="0" borderId="10" xfId="0" applyNumberFormat="1" applyFont="1" applyFill="1" applyBorder="1" applyAlignment="1">
      <alignment horizontal="center" vertical="center" wrapText="1"/>
    </xf>
    <xf numFmtId="175" fontId="34" fillId="0" borderId="10" xfId="62"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175" fontId="11" fillId="0" borderId="10" xfId="62" applyNumberFormat="1" applyFont="1" applyFill="1" applyBorder="1" applyAlignment="1">
      <alignment horizontal="center" vertical="center" wrapText="1"/>
    </xf>
    <xf numFmtId="173" fontId="11" fillId="0" borderId="10" xfId="62" applyNumberFormat="1"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0" xfId="0" applyFont="1" applyFill="1" applyBorder="1" applyAlignment="1">
      <alignment vertical="center" wrapText="1"/>
    </xf>
    <xf numFmtId="0" fontId="11" fillId="0" borderId="10" xfId="0" applyFont="1" applyFill="1" applyBorder="1" applyAlignment="1">
      <alignment vertical="top" wrapText="1"/>
    </xf>
    <xf numFmtId="175" fontId="11" fillId="0" borderId="13" xfId="62" applyNumberFormat="1" applyFont="1" applyFill="1" applyBorder="1" applyAlignment="1">
      <alignment horizontal="center" vertical="center" wrapText="1"/>
    </xf>
    <xf numFmtId="173" fontId="11" fillId="0" borderId="13" xfId="0" applyNumberFormat="1" applyFont="1" applyFill="1" applyBorder="1" applyAlignment="1">
      <alignment horizontal="center" vertical="center" wrapText="1"/>
    </xf>
    <xf numFmtId="1" fontId="30" fillId="0" borderId="0" xfId="0" applyNumberFormat="1" applyFont="1" applyFill="1" applyBorder="1" applyAlignment="1">
      <alignment vertical="center" wrapText="1"/>
    </xf>
    <xf numFmtId="1" fontId="34" fillId="0" borderId="0" xfId="0" applyNumberFormat="1" applyFont="1" applyFill="1" applyBorder="1" applyAlignment="1">
      <alignment horizontal="center" vertical="center" wrapText="1"/>
    </xf>
    <xf numFmtId="174" fontId="34" fillId="0" borderId="0" xfId="62"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174" fontId="11" fillId="0" borderId="0" xfId="62" applyNumberFormat="1" applyFont="1" applyFill="1" applyBorder="1" applyAlignment="1">
      <alignment horizontal="center" vertical="center" wrapText="1"/>
    </xf>
    <xf numFmtId="173" fontId="30" fillId="0" borderId="0" xfId="0" applyNumberFormat="1" applyFont="1" applyFill="1" applyBorder="1" applyAlignment="1">
      <alignment vertical="center" wrapText="1"/>
    </xf>
    <xf numFmtId="175" fontId="11" fillId="0" borderId="0" xfId="62" applyNumberFormat="1" applyFont="1" applyFill="1" applyBorder="1" applyAlignment="1">
      <alignment horizontal="center" vertical="center" wrapText="1"/>
    </xf>
    <xf numFmtId="175" fontId="34" fillId="0" borderId="0" xfId="62" applyNumberFormat="1" applyFont="1" applyFill="1" applyBorder="1" applyAlignment="1">
      <alignment horizontal="center" vertical="center" wrapText="1"/>
    </xf>
    <xf numFmtId="177" fontId="11" fillId="0" borderId="0" xfId="0" applyNumberFormat="1" applyFont="1" applyFill="1" applyBorder="1" applyAlignment="1">
      <alignment horizontal="center" vertical="center" wrapText="1"/>
    </xf>
    <xf numFmtId="0" fontId="29" fillId="0" borderId="11" xfId="0" applyFont="1" applyFill="1" applyBorder="1" applyAlignment="1">
      <alignment/>
    </xf>
    <xf numFmtId="173" fontId="35" fillId="0" borderId="10" xfId="0" applyNumberFormat="1" applyFont="1" applyFill="1" applyBorder="1" applyAlignment="1">
      <alignment horizontal="center" vertical="center" wrapText="1"/>
    </xf>
    <xf numFmtId="1" fontId="33" fillId="0" borderId="0" xfId="0" applyNumberFormat="1" applyFont="1" applyFill="1" applyBorder="1" applyAlignment="1">
      <alignment horizontal="center" vertical="center" wrapText="1"/>
    </xf>
    <xf numFmtId="175" fontId="33" fillId="0" borderId="0" xfId="62"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175" fontId="33" fillId="0" borderId="14" xfId="62"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75" fontId="10" fillId="0" borderId="0" xfId="62" applyNumberFormat="1" applyFont="1" applyFill="1" applyBorder="1" applyAlignment="1">
      <alignment horizontal="center" vertical="center" wrapText="1"/>
    </xf>
    <xf numFmtId="175" fontId="10" fillId="0" borderId="14" xfId="62" applyNumberFormat="1" applyFont="1" applyFill="1" applyBorder="1" applyAlignment="1">
      <alignment horizontal="center" vertical="center" wrapText="1"/>
    </xf>
    <xf numFmtId="49" fontId="29" fillId="0" borderId="0" xfId="0" applyNumberFormat="1" applyFont="1" applyFill="1" applyAlignment="1">
      <alignment/>
    </xf>
    <xf numFmtId="1" fontId="7" fillId="0" borderId="10" xfId="54" applyNumberFormat="1" applyFont="1" applyFill="1" applyBorder="1" applyAlignment="1" applyProtection="1">
      <alignment horizontal="center" vertical="center" wrapText="1"/>
      <protection locked="0"/>
    </xf>
    <xf numFmtId="0" fontId="36" fillId="0" borderId="11" xfId="0" applyFont="1" applyFill="1" applyBorder="1" applyAlignment="1">
      <alignment horizontal="left" vertical="center" wrapText="1"/>
    </xf>
    <xf numFmtId="1" fontId="32" fillId="0" borderId="15" xfId="0" applyNumberFormat="1"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7" fillId="0" borderId="12" xfId="0" applyFont="1" applyFill="1" applyBorder="1" applyAlignment="1">
      <alignment horizontal="left" vertical="center" wrapText="1"/>
    </xf>
    <xf numFmtId="1" fontId="30" fillId="0" borderId="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12" xfId="0"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11" fillId="0" borderId="11" xfId="0" applyFont="1" applyFill="1" applyBorder="1" applyAlignment="1">
      <alignment horizontal="center" vertical="top" wrapText="1"/>
    </xf>
    <xf numFmtId="1" fontId="30" fillId="0" borderId="12"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0" fillId="0" borderId="13" xfId="0" applyNumberFormat="1" applyFont="1" applyFill="1" applyBorder="1" applyAlignment="1">
      <alignment horizontal="center" vertical="center" wrapText="1"/>
    </xf>
    <xf numFmtId="0" fontId="38" fillId="0" borderId="13"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11" xfId="0" applyFont="1" applyFill="1" applyBorder="1" applyAlignment="1">
      <alignment horizontal="center" vertical="top" wrapText="1"/>
    </xf>
    <xf numFmtId="1" fontId="30" fillId="0" borderId="12"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0" fillId="0" borderId="10" xfId="0" applyNumberFormat="1"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11" fillId="0" borderId="1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1" fontId="30" fillId="0" borderId="0" xfId="0" applyNumberFormat="1" applyFont="1" applyFill="1" applyBorder="1" applyAlignment="1">
      <alignment horizontal="center" vertical="center" wrapText="1"/>
    </xf>
    <xf numFmtId="0" fontId="38" fillId="0" borderId="12" xfId="0" applyFont="1" applyFill="1" applyBorder="1" applyAlignment="1">
      <alignment horizontal="left" vertical="center" wrapText="1"/>
    </xf>
    <xf numFmtId="1" fontId="32" fillId="0" borderId="16" xfId="0" applyNumberFormat="1" applyFont="1" applyFill="1" applyBorder="1" applyAlignment="1">
      <alignment horizontal="center" vertical="center" wrapText="1"/>
    </xf>
    <xf numFmtId="1" fontId="32" fillId="0" borderId="17" xfId="0" applyNumberFormat="1" applyFont="1" applyFill="1" applyBorder="1" applyAlignment="1">
      <alignment horizontal="center" vertical="center" wrapText="1"/>
    </xf>
    <xf numFmtId="1" fontId="32" fillId="0" borderId="18" xfId="0" applyNumberFormat="1" applyFont="1" applyFill="1" applyBorder="1" applyAlignment="1">
      <alignment horizontal="center" vertical="center" wrapText="1"/>
    </xf>
    <xf numFmtId="1" fontId="32" fillId="0" borderId="15" xfId="0" applyNumberFormat="1"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1" fontId="32" fillId="0" borderId="19"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1" fontId="32" fillId="0" borderId="20"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1" fontId="30" fillId="0" borderId="16" xfId="0" applyNumberFormat="1" applyFont="1" applyFill="1" applyBorder="1" applyAlignment="1">
      <alignment horizontal="center" vertical="center" wrapText="1"/>
    </xf>
    <xf numFmtId="1" fontId="30" fillId="0" borderId="15" xfId="0" applyNumberFormat="1" applyFont="1" applyFill="1" applyBorder="1" applyAlignment="1">
      <alignment horizontal="center" vertical="center" wrapText="1"/>
    </xf>
    <xf numFmtId="1" fontId="30" fillId="0" borderId="2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 fontId="11" fillId="0" borderId="12"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1" fontId="30" fillId="0" borderId="13" xfId="0" applyNumberFormat="1" applyFont="1" applyFill="1" applyBorder="1" applyAlignment="1">
      <alignment horizontal="center" vertical="center" wrapText="1"/>
    </xf>
    <xf numFmtId="4" fontId="11" fillId="0" borderId="13" xfId="0" applyNumberFormat="1" applyFont="1" applyFill="1" applyBorder="1" applyAlignment="1">
      <alignment horizontal="center" vertical="center" wrapText="1"/>
    </xf>
    <xf numFmtId="0" fontId="29" fillId="0" borderId="0" xfId="0" applyFont="1" applyFill="1" applyAlignment="1">
      <alignment horizontal="right" wrapText="1"/>
    </xf>
    <xf numFmtId="1" fontId="32" fillId="0" borderId="12" xfId="0" applyNumberFormat="1" applyFont="1" applyFill="1" applyBorder="1" applyAlignment="1">
      <alignment horizontal="center" vertical="center" wrapText="1"/>
    </xf>
    <xf numFmtId="1" fontId="32" fillId="0" borderId="11" xfId="0" applyNumberFormat="1" applyFont="1" applyFill="1" applyBorder="1" applyAlignment="1">
      <alignment horizontal="center" vertical="center" wrapText="1"/>
    </xf>
    <xf numFmtId="1" fontId="32"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top"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3" fontId="7" fillId="0" borderId="10" xfId="0" applyNumberFormat="1" applyFont="1" applyFill="1" applyBorder="1" applyAlignment="1">
      <alignment horizontal="center" vertical="center" wrapText="1"/>
    </xf>
    <xf numFmtId="0" fontId="39" fillId="0" borderId="10" xfId="0" applyFont="1" applyFill="1" applyBorder="1" applyAlignment="1">
      <alignment horizontal="left" vertical="center" wrapText="1"/>
    </xf>
    <xf numFmtId="0" fontId="7" fillId="0" borderId="10" xfId="0" applyFont="1" applyFill="1" applyBorder="1" applyAlignment="1">
      <alignment vertical="top" wrapText="1"/>
    </xf>
    <xf numFmtId="49" fontId="40" fillId="0" borderId="12" xfId="0" applyNumberFormat="1" applyFont="1" applyFill="1" applyBorder="1" applyAlignment="1">
      <alignment horizontal="center" vertical="center" wrapText="1"/>
    </xf>
    <xf numFmtId="1" fontId="40" fillId="0" borderId="16" xfId="0" applyNumberFormat="1" applyFont="1" applyFill="1" applyBorder="1" applyAlignment="1">
      <alignment horizontal="center" vertical="center" wrapText="1"/>
    </xf>
    <xf numFmtId="1" fontId="40" fillId="0" borderId="10" xfId="0" applyNumberFormat="1" applyFont="1" applyFill="1" applyBorder="1" applyAlignment="1">
      <alignment horizontal="center" vertical="center" wrapText="1"/>
    </xf>
    <xf numFmtId="1" fontId="41" fillId="0" borderId="10" xfId="0" applyNumberFormat="1" applyFont="1" applyFill="1" applyBorder="1" applyAlignment="1">
      <alignment horizontal="center" vertical="center" wrapText="1"/>
    </xf>
    <xf numFmtId="175" fontId="41" fillId="0" borderId="10" xfId="62"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9" fontId="40" fillId="0" borderId="10" xfId="0" applyNumberFormat="1" applyFont="1" applyFill="1" applyBorder="1" applyAlignment="1">
      <alignment horizontal="center" vertical="center" wrapText="1"/>
    </xf>
    <xf numFmtId="49" fontId="40" fillId="0" borderId="11" xfId="0" applyNumberFormat="1" applyFont="1" applyFill="1" applyBorder="1" applyAlignment="1">
      <alignment horizontal="center" vertical="center" wrapText="1"/>
    </xf>
    <xf numFmtId="1" fontId="40" fillId="0" borderId="15"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75" fontId="7" fillId="0" borderId="10" xfId="62" applyNumberFormat="1" applyFont="1" applyFill="1" applyBorder="1" applyAlignment="1">
      <alignment horizontal="center" vertical="center" wrapText="1"/>
    </xf>
    <xf numFmtId="0" fontId="7" fillId="0" borderId="11" xfId="0" applyFont="1" applyFill="1" applyBorder="1" applyAlignment="1">
      <alignment vertical="top" wrapText="1"/>
    </xf>
    <xf numFmtId="49" fontId="40" fillId="0" borderId="13" xfId="0" applyNumberFormat="1" applyFont="1" applyFill="1" applyBorder="1" applyAlignment="1">
      <alignment horizontal="center" vertical="center" wrapText="1"/>
    </xf>
    <xf numFmtId="1" fontId="40" fillId="0" borderId="20" xfId="0" applyNumberFormat="1" applyFont="1" applyFill="1" applyBorder="1" applyAlignment="1">
      <alignment horizontal="center" vertical="center" wrapText="1"/>
    </xf>
    <xf numFmtId="0" fontId="7" fillId="0" borderId="13" xfId="0" applyFont="1" applyFill="1" applyBorder="1" applyAlignment="1">
      <alignment vertical="top" wrapText="1"/>
    </xf>
    <xf numFmtId="49" fontId="42" fillId="0" borderId="0" xfId="0" applyNumberFormat="1" applyFont="1" applyFill="1" applyAlignment="1">
      <alignment horizontal="center" vertical="center" wrapText="1"/>
    </xf>
    <xf numFmtId="0" fontId="42" fillId="0" borderId="0" xfId="0" applyFont="1" applyFill="1" applyAlignment="1">
      <alignment horizontal="center" vertical="center" wrapText="1"/>
    </xf>
    <xf numFmtId="172" fontId="42" fillId="0" borderId="0" xfId="0" applyNumberFormat="1" applyFont="1" applyFill="1" applyAlignment="1">
      <alignment horizontal="center" vertical="center" wrapText="1"/>
    </xf>
    <xf numFmtId="0" fontId="42" fillId="0" borderId="0" xfId="0" applyFont="1" applyFill="1" applyAlignment="1">
      <alignment/>
    </xf>
    <xf numFmtId="49" fontId="42" fillId="0" borderId="0" xfId="0" applyNumberFormat="1" applyFont="1" applyFill="1" applyAlignment="1">
      <alignment/>
    </xf>
    <xf numFmtId="172" fontId="42" fillId="0" borderId="0" xfId="0" applyNumberFormat="1" applyFont="1" applyFill="1" applyAlignment="1">
      <alignment/>
    </xf>
    <xf numFmtId="2" fontId="42" fillId="0" borderId="0" xfId="0" applyNumberFormat="1" applyFont="1" applyFill="1" applyAlignment="1">
      <alignment/>
    </xf>
    <xf numFmtId="173" fontId="42"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Pril_6_6_111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640"/>
  <sheetViews>
    <sheetView tabSelected="1" zoomScale="63" zoomScaleNormal="63" zoomScaleSheetLayoutView="50" zoomScalePageLayoutView="0" workbookViewId="0" topLeftCell="A1">
      <pane xSplit="2" ySplit="15" topLeftCell="H528" activePane="bottomRight" state="frozen"/>
      <selection pane="topLeft" activeCell="A1" sqref="A1"/>
      <selection pane="topRight" activeCell="C1" sqref="C1"/>
      <selection pane="bottomLeft" activeCell="A16" sqref="A16"/>
      <selection pane="bottomRight" activeCell="L561" sqref="L561"/>
    </sheetView>
  </sheetViews>
  <sheetFormatPr defaultColWidth="9.00390625" defaultRowHeight="12.75"/>
  <cols>
    <col min="1" max="1" width="12.625" style="5" bestFit="1" customWidth="1"/>
    <col min="2" max="2" width="54.375" style="5" customWidth="1"/>
    <col min="3" max="3" width="22.125" style="5" customWidth="1"/>
    <col min="4" max="4" width="17.25390625" style="5" customWidth="1"/>
    <col min="5" max="5" width="18.875" style="5" customWidth="1"/>
    <col min="6" max="6" width="14.625" style="5" customWidth="1"/>
    <col min="7" max="7" width="16.375" style="5" customWidth="1"/>
    <col min="8" max="8" width="15.125" style="5" customWidth="1"/>
    <col min="9" max="10" width="23.125" style="5" customWidth="1"/>
    <col min="11" max="11" width="21.875" style="5" customWidth="1"/>
    <col min="12" max="12" width="21.25390625" style="5" customWidth="1"/>
    <col min="13" max="13" width="21.875" style="5" customWidth="1"/>
    <col min="14" max="14" width="21.25390625" style="5" customWidth="1"/>
    <col min="15" max="15" width="21.875" style="5" customWidth="1"/>
    <col min="16" max="16" width="21.25390625" style="5" customWidth="1"/>
    <col min="17" max="17" width="47.75390625" style="5" hidden="1" customWidth="1"/>
    <col min="18" max="18" width="19.00390625" style="5" customWidth="1"/>
    <col min="19" max="19" width="21.375" style="4" customWidth="1"/>
    <col min="20" max="108" width="9.125" style="4" customWidth="1"/>
    <col min="109" max="16384" width="9.125" style="5" customWidth="1"/>
  </cols>
  <sheetData>
    <row r="1" spans="9:10" ht="15">
      <c r="I1" s="6"/>
      <c r="J1" s="6"/>
    </row>
    <row r="2" spans="3:18" ht="43.5" customHeight="1">
      <c r="C2" s="7"/>
      <c r="D2" s="7"/>
      <c r="E2" s="7"/>
      <c r="F2" s="4"/>
      <c r="G2" s="8"/>
      <c r="I2" s="9"/>
      <c r="J2" s="9"/>
      <c r="K2" s="6"/>
      <c r="M2" s="6"/>
      <c r="N2" s="6"/>
      <c r="O2" s="121" t="s">
        <v>243</v>
      </c>
      <c r="P2" s="121"/>
      <c r="Q2" s="121"/>
      <c r="R2" s="121"/>
    </row>
    <row r="3" spans="3:7" ht="15">
      <c r="C3" s="10"/>
      <c r="D3" s="10"/>
      <c r="E3" s="10"/>
      <c r="F3" s="4"/>
      <c r="G3" s="4"/>
    </row>
    <row r="4" spans="3:7" ht="15">
      <c r="C4" s="11"/>
      <c r="D4" s="11"/>
      <c r="E4" s="11"/>
      <c r="F4" s="4"/>
      <c r="G4" s="4"/>
    </row>
    <row r="5" spans="3:7" ht="15">
      <c r="C5" s="4"/>
      <c r="D5" s="4"/>
      <c r="E5" s="4"/>
      <c r="F5" s="4"/>
      <c r="G5" s="4"/>
    </row>
    <row r="6" spans="3:7" ht="15">
      <c r="C6" s="4"/>
      <c r="D6" s="4"/>
      <c r="E6" s="4"/>
      <c r="F6" s="4"/>
      <c r="G6" s="4"/>
    </row>
    <row r="7" spans="1:17" ht="15">
      <c r="A7" s="12"/>
      <c r="B7" s="12"/>
      <c r="C7" s="12"/>
      <c r="D7" s="12"/>
      <c r="E7" s="12"/>
      <c r="F7" s="12"/>
      <c r="G7" s="12"/>
      <c r="H7" s="12"/>
      <c r="I7" s="12"/>
      <c r="J7" s="12"/>
      <c r="K7" s="12"/>
      <c r="L7" s="12"/>
      <c r="M7" s="12"/>
      <c r="N7" s="12"/>
      <c r="O7" s="12"/>
      <c r="P7" s="12"/>
      <c r="Q7" s="12"/>
    </row>
    <row r="8" spans="1:17" ht="30">
      <c r="A8" s="13" t="s">
        <v>63</v>
      </c>
      <c r="B8" s="12"/>
      <c r="C8" s="12"/>
      <c r="D8" s="12"/>
      <c r="E8" s="12"/>
      <c r="F8" s="12"/>
      <c r="G8" s="12"/>
      <c r="H8" s="12"/>
      <c r="I8" s="12"/>
      <c r="J8" s="12"/>
      <c r="K8" s="12"/>
      <c r="L8" s="12"/>
      <c r="M8" s="12"/>
      <c r="N8" s="12"/>
      <c r="O8" s="12"/>
      <c r="P8" s="12"/>
      <c r="Q8" s="12"/>
    </row>
    <row r="11" spans="1:18" ht="15.75" customHeight="1">
      <c r="A11" s="88" t="s">
        <v>0</v>
      </c>
      <c r="B11" s="88" t="s">
        <v>44</v>
      </c>
      <c r="C11" s="117" t="s">
        <v>103</v>
      </c>
      <c r="D11" s="117" t="s">
        <v>329</v>
      </c>
      <c r="E11" s="117" t="s">
        <v>330</v>
      </c>
      <c r="F11" s="88" t="s">
        <v>17</v>
      </c>
      <c r="G11" s="88" t="s">
        <v>20</v>
      </c>
      <c r="H11" s="88"/>
      <c r="I11" s="77" t="s">
        <v>43</v>
      </c>
      <c r="J11" s="77"/>
      <c r="K11" s="77"/>
      <c r="L11" s="77"/>
      <c r="M11" s="77"/>
      <c r="N11" s="77"/>
      <c r="O11" s="77"/>
      <c r="P11" s="77"/>
      <c r="Q11" s="102" t="s">
        <v>3</v>
      </c>
      <c r="R11" s="102" t="s">
        <v>383</v>
      </c>
    </row>
    <row r="12" spans="1:18" ht="14.25" customHeight="1">
      <c r="A12" s="88"/>
      <c r="B12" s="88"/>
      <c r="C12" s="118"/>
      <c r="D12" s="118"/>
      <c r="E12" s="118"/>
      <c r="F12" s="88"/>
      <c r="G12" s="88"/>
      <c r="H12" s="88"/>
      <c r="I12" s="77"/>
      <c r="J12" s="77"/>
      <c r="K12" s="77"/>
      <c r="L12" s="77"/>
      <c r="M12" s="77"/>
      <c r="N12" s="77"/>
      <c r="O12" s="77"/>
      <c r="P12" s="77"/>
      <c r="Q12" s="103"/>
      <c r="R12" s="103"/>
    </row>
    <row r="13" spans="1:18" ht="29.25" customHeight="1">
      <c r="A13" s="88"/>
      <c r="B13" s="88"/>
      <c r="C13" s="118"/>
      <c r="D13" s="118"/>
      <c r="E13" s="118"/>
      <c r="F13" s="88"/>
      <c r="G13" s="88"/>
      <c r="H13" s="88"/>
      <c r="I13" s="77" t="s">
        <v>21</v>
      </c>
      <c r="J13" s="77"/>
      <c r="K13" s="77" t="s">
        <v>23</v>
      </c>
      <c r="L13" s="77"/>
      <c r="M13" s="77" t="s">
        <v>22</v>
      </c>
      <c r="N13" s="77"/>
      <c r="O13" s="77" t="s">
        <v>24</v>
      </c>
      <c r="P13" s="77"/>
      <c r="Q13" s="103"/>
      <c r="R13" s="103"/>
    </row>
    <row r="14" spans="1:18" ht="3" customHeight="1">
      <c r="A14" s="88"/>
      <c r="B14" s="88"/>
      <c r="C14" s="118"/>
      <c r="D14" s="118"/>
      <c r="E14" s="118"/>
      <c r="F14" s="88"/>
      <c r="G14" s="88"/>
      <c r="H14" s="88"/>
      <c r="I14" s="77"/>
      <c r="J14" s="77"/>
      <c r="K14" s="77"/>
      <c r="L14" s="77"/>
      <c r="M14" s="77"/>
      <c r="N14" s="77"/>
      <c r="O14" s="77"/>
      <c r="P14" s="77"/>
      <c r="Q14" s="103"/>
      <c r="R14" s="103"/>
    </row>
    <row r="15" spans="1:18" ht="51.75" customHeight="1">
      <c r="A15" s="88"/>
      <c r="B15" s="88"/>
      <c r="C15" s="120"/>
      <c r="D15" s="120"/>
      <c r="E15" s="120"/>
      <c r="F15" s="88"/>
      <c r="G15" s="70" t="s">
        <v>18</v>
      </c>
      <c r="H15" s="70" t="s">
        <v>19</v>
      </c>
      <c r="I15" s="70" t="s">
        <v>18</v>
      </c>
      <c r="J15" s="70" t="s">
        <v>19</v>
      </c>
      <c r="K15" s="70" t="s">
        <v>18</v>
      </c>
      <c r="L15" s="70" t="s">
        <v>19</v>
      </c>
      <c r="M15" s="70" t="s">
        <v>18</v>
      </c>
      <c r="N15" s="70" t="s">
        <v>19</v>
      </c>
      <c r="O15" s="70" t="s">
        <v>18</v>
      </c>
      <c r="P15" s="70" t="s">
        <v>208</v>
      </c>
      <c r="Q15" s="104"/>
      <c r="R15" s="104"/>
    </row>
    <row r="16" spans="1:18" ht="15.75" customHeight="1">
      <c r="A16" s="14">
        <v>1</v>
      </c>
      <c r="B16" s="14">
        <v>2</v>
      </c>
      <c r="C16" s="14">
        <v>3</v>
      </c>
      <c r="D16" s="14">
        <v>4</v>
      </c>
      <c r="E16" s="14">
        <v>5</v>
      </c>
      <c r="F16" s="14">
        <v>6</v>
      </c>
      <c r="G16" s="14">
        <v>7</v>
      </c>
      <c r="H16" s="14">
        <v>8</v>
      </c>
      <c r="I16" s="14">
        <v>9</v>
      </c>
      <c r="J16" s="14">
        <v>10</v>
      </c>
      <c r="K16" s="14">
        <v>11</v>
      </c>
      <c r="L16" s="14">
        <v>12</v>
      </c>
      <c r="M16" s="14">
        <v>13</v>
      </c>
      <c r="N16" s="14">
        <v>14</v>
      </c>
      <c r="O16" s="14">
        <v>15</v>
      </c>
      <c r="P16" s="14">
        <v>16</v>
      </c>
      <c r="Q16" s="67"/>
      <c r="R16" s="15">
        <v>15</v>
      </c>
    </row>
    <row r="17" spans="1:108" s="20" customFormat="1" ht="72" customHeight="1">
      <c r="A17" s="82" t="s">
        <v>50</v>
      </c>
      <c r="B17" s="82"/>
      <c r="C17" s="82"/>
      <c r="D17" s="82"/>
      <c r="E17" s="82"/>
      <c r="F17" s="82"/>
      <c r="G17" s="16"/>
      <c r="H17" s="16"/>
      <c r="I17" s="17"/>
      <c r="J17" s="17"/>
      <c r="K17" s="17"/>
      <c r="L17" s="17"/>
      <c r="M17" s="17"/>
      <c r="N17" s="17"/>
      <c r="O17" s="17"/>
      <c r="P17" s="17"/>
      <c r="Q17" s="18"/>
      <c r="R17" s="78" t="s">
        <v>151</v>
      </c>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row>
    <row r="18" spans="1:18" ht="19.5" customHeight="1">
      <c r="A18" s="106"/>
      <c r="B18" s="92" t="s">
        <v>108</v>
      </c>
      <c r="C18" s="21"/>
      <c r="D18" s="21"/>
      <c r="E18" s="21"/>
      <c r="F18" s="22" t="s">
        <v>26</v>
      </c>
      <c r="G18" s="23">
        <f>I18+K18+M18+O18</f>
        <v>6383768.600000001</v>
      </c>
      <c r="H18" s="23">
        <f aca="true" t="shared" si="0" ref="G18:H24">J18+L18+N18+P18</f>
        <v>2533145.1</v>
      </c>
      <c r="I18" s="23">
        <f>I19+I20+I21+I22+I23+I24+I25+I26+I27+I28+I29</f>
        <v>1847463.4000000001</v>
      </c>
      <c r="J18" s="23">
        <f aca="true" t="shared" si="1" ref="J18:P18">J19+J20+J21+J22+J23+J24+J25+J26+J27+J28+J29</f>
        <v>493046.5</v>
      </c>
      <c r="K18" s="23">
        <f t="shared" si="1"/>
        <v>1949550</v>
      </c>
      <c r="L18" s="23">
        <f t="shared" si="1"/>
        <v>1949550</v>
      </c>
      <c r="M18" s="23">
        <f t="shared" si="1"/>
        <v>2586755.2</v>
      </c>
      <c r="N18" s="23">
        <f t="shared" si="1"/>
        <v>90548.6</v>
      </c>
      <c r="O18" s="23">
        <f t="shared" si="1"/>
        <v>0</v>
      </c>
      <c r="P18" s="23">
        <f t="shared" si="1"/>
        <v>0</v>
      </c>
      <c r="Q18" s="24"/>
      <c r="R18" s="79"/>
    </row>
    <row r="19" spans="1:18" ht="22.5" customHeight="1">
      <c r="A19" s="107"/>
      <c r="B19" s="95"/>
      <c r="C19" s="21"/>
      <c r="D19" s="21"/>
      <c r="E19" s="21"/>
      <c r="F19" s="25">
        <v>2015</v>
      </c>
      <c r="G19" s="26">
        <f t="shared" si="0"/>
        <v>123108.90000000002</v>
      </c>
      <c r="H19" s="26">
        <f t="shared" si="0"/>
        <v>123108.90000000002</v>
      </c>
      <c r="I19" s="26">
        <f aca="true" t="shared" si="2" ref="I19:I29">I471</f>
        <v>116641.80000000002</v>
      </c>
      <c r="J19" s="26">
        <f aca="true" t="shared" si="3" ref="J19:P19">J471</f>
        <v>116641.80000000002</v>
      </c>
      <c r="K19" s="26">
        <f t="shared" si="3"/>
        <v>0</v>
      </c>
      <c r="L19" s="26">
        <f t="shared" si="3"/>
        <v>0</v>
      </c>
      <c r="M19" s="26">
        <f t="shared" si="3"/>
        <v>6467.1</v>
      </c>
      <c r="N19" s="26">
        <f t="shared" si="3"/>
        <v>6467.1</v>
      </c>
      <c r="O19" s="26">
        <f t="shared" si="3"/>
        <v>0</v>
      </c>
      <c r="P19" s="26">
        <f t="shared" si="3"/>
        <v>0</v>
      </c>
      <c r="Q19" s="24"/>
      <c r="R19" s="79"/>
    </row>
    <row r="20" spans="1:18" ht="79.5" customHeight="1">
      <c r="A20" s="107"/>
      <c r="B20" s="95"/>
      <c r="C20" s="25" t="s">
        <v>109</v>
      </c>
      <c r="D20" s="25"/>
      <c r="E20" s="25"/>
      <c r="F20" s="25">
        <v>2016</v>
      </c>
      <c r="G20" s="26">
        <f t="shared" si="0"/>
        <v>103625.10000000002</v>
      </c>
      <c r="H20" s="26">
        <f t="shared" si="0"/>
        <v>103625.10000000002</v>
      </c>
      <c r="I20" s="26">
        <f t="shared" si="2"/>
        <v>94153.30000000002</v>
      </c>
      <c r="J20" s="26">
        <f aca="true" t="shared" si="4" ref="J20:P24">J472</f>
        <v>94153.30000000002</v>
      </c>
      <c r="K20" s="26">
        <f t="shared" si="4"/>
        <v>0</v>
      </c>
      <c r="L20" s="26">
        <f t="shared" si="4"/>
        <v>0</v>
      </c>
      <c r="M20" s="26">
        <f t="shared" si="4"/>
        <v>9471.8</v>
      </c>
      <c r="N20" s="26">
        <f t="shared" si="4"/>
        <v>9471.8</v>
      </c>
      <c r="O20" s="26">
        <f t="shared" si="4"/>
        <v>0</v>
      </c>
      <c r="P20" s="26">
        <f t="shared" si="4"/>
        <v>0</v>
      </c>
      <c r="Q20" s="24"/>
      <c r="R20" s="79"/>
    </row>
    <row r="21" spans="1:18" ht="107.25" customHeight="1">
      <c r="A21" s="107"/>
      <c r="B21" s="95"/>
      <c r="C21" s="25" t="s">
        <v>154</v>
      </c>
      <c r="D21" s="25"/>
      <c r="E21" s="25"/>
      <c r="F21" s="25">
        <v>2017</v>
      </c>
      <c r="G21" s="26">
        <f t="shared" si="0"/>
        <v>312674.4</v>
      </c>
      <c r="H21" s="26">
        <f>J21+L21+N21+P21</f>
        <v>312674.4</v>
      </c>
      <c r="I21" s="26">
        <f t="shared" si="2"/>
        <v>179335.4</v>
      </c>
      <c r="J21" s="26">
        <f>J473</f>
        <v>179335.4</v>
      </c>
      <c r="K21" s="26">
        <f t="shared" si="4"/>
        <v>100000</v>
      </c>
      <c r="L21" s="26">
        <f t="shared" si="4"/>
        <v>100000</v>
      </c>
      <c r="M21" s="26">
        <f t="shared" si="4"/>
        <v>33339</v>
      </c>
      <c r="N21" s="26">
        <f t="shared" si="4"/>
        <v>33339</v>
      </c>
      <c r="O21" s="26">
        <f t="shared" si="4"/>
        <v>0</v>
      </c>
      <c r="P21" s="26">
        <f t="shared" si="4"/>
        <v>0</v>
      </c>
      <c r="Q21" s="24"/>
      <c r="R21" s="3"/>
    </row>
    <row r="22" spans="1:18" ht="78" customHeight="1">
      <c r="A22" s="107"/>
      <c r="B22" s="95"/>
      <c r="C22" s="25" t="s">
        <v>224</v>
      </c>
      <c r="D22" s="25"/>
      <c r="E22" s="25"/>
      <c r="F22" s="25">
        <v>2018</v>
      </c>
      <c r="G22" s="26">
        <f t="shared" si="0"/>
        <v>268653.4</v>
      </c>
      <c r="H22" s="26">
        <f t="shared" si="0"/>
        <v>268653.4</v>
      </c>
      <c r="I22" s="26">
        <f t="shared" si="2"/>
        <v>1184.4</v>
      </c>
      <c r="J22" s="26">
        <f t="shared" si="4"/>
        <v>1184.4</v>
      </c>
      <c r="K22" s="26">
        <f t="shared" si="4"/>
        <v>264130</v>
      </c>
      <c r="L22" s="26">
        <f t="shared" si="4"/>
        <v>264130</v>
      </c>
      <c r="M22" s="26">
        <f t="shared" si="4"/>
        <v>3339</v>
      </c>
      <c r="N22" s="26">
        <f t="shared" si="4"/>
        <v>3339</v>
      </c>
      <c r="O22" s="26">
        <f t="shared" si="4"/>
        <v>0</v>
      </c>
      <c r="P22" s="26">
        <f t="shared" si="4"/>
        <v>0</v>
      </c>
      <c r="Q22" s="24"/>
      <c r="R22" s="3"/>
    </row>
    <row r="23" spans="1:18" ht="94.5" customHeight="1">
      <c r="A23" s="107"/>
      <c r="B23" s="95"/>
      <c r="C23" s="25" t="s">
        <v>308</v>
      </c>
      <c r="D23" s="25"/>
      <c r="E23" s="25"/>
      <c r="F23" s="25">
        <v>2019</v>
      </c>
      <c r="G23" s="26">
        <f t="shared" si="0"/>
        <v>836816</v>
      </c>
      <c r="H23" s="26">
        <f t="shared" si="0"/>
        <v>836816</v>
      </c>
      <c r="I23" s="26">
        <f t="shared" si="2"/>
        <v>38884.299999999996</v>
      </c>
      <c r="J23" s="26">
        <f t="shared" si="4"/>
        <v>38884.299999999996</v>
      </c>
      <c r="K23" s="26">
        <f t="shared" si="4"/>
        <v>760000</v>
      </c>
      <c r="L23" s="26">
        <f t="shared" si="4"/>
        <v>760000</v>
      </c>
      <c r="M23" s="26">
        <f t="shared" si="4"/>
        <v>37931.7</v>
      </c>
      <c r="N23" s="26">
        <f t="shared" si="4"/>
        <v>37931.7</v>
      </c>
      <c r="O23" s="26">
        <f t="shared" si="4"/>
        <v>0</v>
      </c>
      <c r="P23" s="26">
        <f t="shared" si="4"/>
        <v>0</v>
      </c>
      <c r="Q23" s="24"/>
      <c r="R23" s="3"/>
    </row>
    <row r="24" spans="1:18" ht="95.25" customHeight="1">
      <c r="A24" s="107"/>
      <c r="B24" s="95"/>
      <c r="C24" s="25" t="s">
        <v>328</v>
      </c>
      <c r="D24" s="25"/>
      <c r="E24" s="25"/>
      <c r="F24" s="25">
        <v>2020</v>
      </c>
      <c r="G24" s="26">
        <f t="shared" si="0"/>
        <v>741148.9</v>
      </c>
      <c r="H24" s="26">
        <f t="shared" si="0"/>
        <v>741148.9</v>
      </c>
      <c r="I24" s="26">
        <f t="shared" si="2"/>
        <v>62252.3</v>
      </c>
      <c r="J24" s="26">
        <f t="shared" si="4"/>
        <v>62252.3</v>
      </c>
      <c r="K24" s="26">
        <f t="shared" si="4"/>
        <v>678896.6</v>
      </c>
      <c r="L24" s="26">
        <f t="shared" si="4"/>
        <v>678896.6</v>
      </c>
      <c r="M24" s="26">
        <f t="shared" si="4"/>
        <v>0</v>
      </c>
      <c r="N24" s="26">
        <f t="shared" si="4"/>
        <v>0</v>
      </c>
      <c r="O24" s="26">
        <f t="shared" si="4"/>
        <v>0</v>
      </c>
      <c r="P24" s="26">
        <f t="shared" si="4"/>
        <v>0</v>
      </c>
      <c r="Q24" s="24"/>
      <c r="R24" s="3"/>
    </row>
    <row r="25" spans="1:18" ht="58.5" customHeight="1">
      <c r="A25" s="107"/>
      <c r="B25" s="59"/>
      <c r="C25" s="25" t="s">
        <v>382</v>
      </c>
      <c r="D25" s="25"/>
      <c r="E25" s="25"/>
      <c r="F25" s="25">
        <v>2021</v>
      </c>
      <c r="G25" s="26">
        <f aca="true" t="shared" si="5" ref="G25:H29">I25+K25+M25+O25</f>
        <v>147118.4</v>
      </c>
      <c r="H25" s="26">
        <f t="shared" si="5"/>
        <v>147118.4</v>
      </c>
      <c r="I25" s="26">
        <f t="shared" si="2"/>
        <v>595</v>
      </c>
      <c r="J25" s="26">
        <f aca="true" t="shared" si="6" ref="J25:P29">J477</f>
        <v>595</v>
      </c>
      <c r="K25" s="26">
        <f t="shared" si="6"/>
        <v>146523.4</v>
      </c>
      <c r="L25" s="26">
        <f t="shared" si="6"/>
        <v>146523.4</v>
      </c>
      <c r="M25" s="26">
        <f t="shared" si="6"/>
        <v>0</v>
      </c>
      <c r="N25" s="26">
        <f t="shared" si="6"/>
        <v>0</v>
      </c>
      <c r="O25" s="26">
        <f t="shared" si="6"/>
        <v>0</v>
      </c>
      <c r="P25" s="26">
        <f t="shared" si="6"/>
        <v>0</v>
      </c>
      <c r="Q25" s="24"/>
      <c r="R25" s="3"/>
    </row>
    <row r="26" spans="1:18" ht="21.75" customHeight="1">
      <c r="A26" s="107"/>
      <c r="B26" s="59"/>
      <c r="C26" s="21"/>
      <c r="D26" s="21"/>
      <c r="E26" s="21"/>
      <c r="F26" s="25">
        <v>2022</v>
      </c>
      <c r="G26" s="26">
        <f t="shared" si="5"/>
        <v>1407502.9000000001</v>
      </c>
      <c r="H26" s="26">
        <f t="shared" si="5"/>
        <v>0</v>
      </c>
      <c r="I26" s="26">
        <f t="shared" si="2"/>
        <v>356116.60000000003</v>
      </c>
      <c r="J26" s="26">
        <f t="shared" si="6"/>
        <v>0</v>
      </c>
      <c r="K26" s="26">
        <f t="shared" si="6"/>
        <v>0</v>
      </c>
      <c r="L26" s="26">
        <f t="shared" si="6"/>
        <v>0</v>
      </c>
      <c r="M26" s="26">
        <f t="shared" si="6"/>
        <v>1051386.3</v>
      </c>
      <c r="N26" s="26">
        <f t="shared" si="6"/>
        <v>0</v>
      </c>
      <c r="O26" s="26">
        <f t="shared" si="6"/>
        <v>0</v>
      </c>
      <c r="P26" s="26">
        <f t="shared" si="6"/>
        <v>0</v>
      </c>
      <c r="Q26" s="24"/>
      <c r="R26" s="3"/>
    </row>
    <row r="27" spans="1:18" ht="21.75" customHeight="1">
      <c r="A27" s="107"/>
      <c r="B27" s="59"/>
      <c r="C27" s="21"/>
      <c r="D27" s="21"/>
      <c r="E27" s="21"/>
      <c r="F27" s="25">
        <v>2023</v>
      </c>
      <c r="G27" s="26">
        <f t="shared" si="5"/>
        <v>1101709.5</v>
      </c>
      <c r="H27" s="26">
        <f t="shared" si="5"/>
        <v>0</v>
      </c>
      <c r="I27" s="26">
        <f t="shared" si="2"/>
        <v>192740.4</v>
      </c>
      <c r="J27" s="26">
        <f t="shared" si="6"/>
        <v>0</v>
      </c>
      <c r="K27" s="26">
        <f t="shared" si="6"/>
        <v>0</v>
      </c>
      <c r="L27" s="26">
        <f t="shared" si="6"/>
        <v>0</v>
      </c>
      <c r="M27" s="26">
        <f t="shared" si="6"/>
        <v>908969.1000000001</v>
      </c>
      <c r="N27" s="26">
        <f t="shared" si="6"/>
        <v>0</v>
      </c>
      <c r="O27" s="26">
        <f t="shared" si="6"/>
        <v>0</v>
      </c>
      <c r="P27" s="26">
        <f t="shared" si="6"/>
        <v>0</v>
      </c>
      <c r="Q27" s="24"/>
      <c r="R27" s="3"/>
    </row>
    <row r="28" spans="1:18" ht="21.75" customHeight="1">
      <c r="A28" s="107"/>
      <c r="B28" s="59"/>
      <c r="C28" s="21"/>
      <c r="D28" s="21"/>
      <c r="E28" s="21"/>
      <c r="F28" s="25">
        <v>2024</v>
      </c>
      <c r="G28" s="26">
        <f t="shared" si="5"/>
        <v>783123.8999999999</v>
      </c>
      <c r="H28" s="26">
        <f t="shared" si="5"/>
        <v>0</v>
      </c>
      <c r="I28" s="26">
        <f t="shared" si="2"/>
        <v>247272.7</v>
      </c>
      <c r="J28" s="26">
        <f t="shared" si="6"/>
        <v>0</v>
      </c>
      <c r="K28" s="26">
        <f t="shared" si="6"/>
        <v>0</v>
      </c>
      <c r="L28" s="26">
        <f t="shared" si="6"/>
        <v>0</v>
      </c>
      <c r="M28" s="26">
        <f t="shared" si="6"/>
        <v>535851.2</v>
      </c>
      <c r="N28" s="26">
        <f t="shared" si="6"/>
        <v>0</v>
      </c>
      <c r="O28" s="26">
        <f t="shared" si="6"/>
        <v>0</v>
      </c>
      <c r="P28" s="26">
        <f t="shared" si="6"/>
        <v>0</v>
      </c>
      <c r="Q28" s="24"/>
      <c r="R28" s="3"/>
    </row>
    <row r="29" spans="1:18" ht="21.75" customHeight="1">
      <c r="A29" s="108"/>
      <c r="B29" s="59"/>
      <c r="C29" s="21"/>
      <c r="D29" s="21"/>
      <c r="E29" s="21"/>
      <c r="F29" s="25">
        <v>2025</v>
      </c>
      <c r="G29" s="26">
        <f t="shared" si="5"/>
        <v>558287.2</v>
      </c>
      <c r="H29" s="26">
        <f t="shared" si="5"/>
        <v>0</v>
      </c>
      <c r="I29" s="26">
        <f t="shared" si="2"/>
        <v>558287.2</v>
      </c>
      <c r="J29" s="26">
        <f t="shared" si="6"/>
        <v>0</v>
      </c>
      <c r="K29" s="26">
        <f t="shared" si="6"/>
        <v>0</v>
      </c>
      <c r="L29" s="26">
        <f t="shared" si="6"/>
        <v>0</v>
      </c>
      <c r="M29" s="26">
        <f t="shared" si="6"/>
        <v>0</v>
      </c>
      <c r="N29" s="26">
        <f t="shared" si="6"/>
        <v>0</v>
      </c>
      <c r="O29" s="26">
        <f t="shared" si="6"/>
        <v>0</v>
      </c>
      <c r="P29" s="26">
        <f t="shared" si="6"/>
        <v>0</v>
      </c>
      <c r="Q29" s="24"/>
      <c r="R29" s="3"/>
    </row>
    <row r="30" spans="1:108" s="20" customFormat="1" ht="57" customHeight="1">
      <c r="A30" s="82" t="s">
        <v>51</v>
      </c>
      <c r="B30" s="82"/>
      <c r="C30" s="82"/>
      <c r="D30" s="82"/>
      <c r="E30" s="82"/>
      <c r="F30" s="82"/>
      <c r="G30" s="16"/>
      <c r="H30" s="16"/>
      <c r="I30" s="17"/>
      <c r="J30" s="17"/>
      <c r="K30" s="17"/>
      <c r="L30" s="17"/>
      <c r="M30" s="17"/>
      <c r="N30" s="17"/>
      <c r="O30" s="17"/>
      <c r="P30" s="17"/>
      <c r="Q30" s="18"/>
      <c r="R30" s="3"/>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row>
    <row r="31" spans="1:18" ht="27.75" customHeight="1">
      <c r="A31" s="80" t="s">
        <v>25</v>
      </c>
      <c r="B31" s="113" t="s">
        <v>27</v>
      </c>
      <c r="C31" s="17"/>
      <c r="D31" s="17"/>
      <c r="E31" s="17"/>
      <c r="F31" s="27" t="s">
        <v>26</v>
      </c>
      <c r="G31" s="28">
        <f>G43+G55</f>
        <v>3404903.4</v>
      </c>
      <c r="H31" s="28">
        <f>H43+H55</f>
        <v>2238576</v>
      </c>
      <c r="I31" s="28">
        <f>I43+I55</f>
        <v>690867.3999999999</v>
      </c>
      <c r="J31" s="28">
        <f aca="true" t="shared" si="7" ref="J31:P31">J43+J55</f>
        <v>221094.30000000002</v>
      </c>
      <c r="K31" s="28">
        <f t="shared" si="7"/>
        <v>1949550</v>
      </c>
      <c r="L31" s="28">
        <f t="shared" si="7"/>
        <v>1949550</v>
      </c>
      <c r="M31" s="28">
        <f t="shared" si="7"/>
        <v>764486</v>
      </c>
      <c r="N31" s="28">
        <f t="shared" si="7"/>
        <v>67931.7</v>
      </c>
      <c r="O31" s="28">
        <f t="shared" si="7"/>
        <v>0</v>
      </c>
      <c r="P31" s="28">
        <f t="shared" si="7"/>
        <v>0</v>
      </c>
      <c r="Q31" s="29"/>
      <c r="R31" s="3"/>
    </row>
    <row r="32" spans="1:18" ht="24" customHeight="1">
      <c r="A32" s="81"/>
      <c r="B32" s="114"/>
      <c r="C32" s="17"/>
      <c r="D32" s="17"/>
      <c r="E32" s="17"/>
      <c r="F32" s="14">
        <v>2015</v>
      </c>
      <c r="G32" s="30">
        <f aca="true" t="shared" si="8" ref="G32:P32">G44+G56</f>
        <v>59690</v>
      </c>
      <c r="H32" s="30">
        <f t="shared" si="8"/>
        <v>59690</v>
      </c>
      <c r="I32" s="30">
        <f>I44+I56</f>
        <v>59690</v>
      </c>
      <c r="J32" s="30">
        <f t="shared" si="8"/>
        <v>59690</v>
      </c>
      <c r="K32" s="30">
        <f t="shared" si="8"/>
        <v>0</v>
      </c>
      <c r="L32" s="30">
        <f t="shared" si="8"/>
        <v>0</v>
      </c>
      <c r="M32" s="30">
        <f t="shared" si="8"/>
        <v>0</v>
      </c>
      <c r="N32" s="30">
        <f t="shared" si="8"/>
        <v>0</v>
      </c>
      <c r="O32" s="30">
        <f t="shared" si="8"/>
        <v>0</v>
      </c>
      <c r="P32" s="30">
        <f t="shared" si="8"/>
        <v>0</v>
      </c>
      <c r="Q32" s="29"/>
      <c r="R32" s="3"/>
    </row>
    <row r="33" spans="1:18" ht="24" customHeight="1">
      <c r="A33" s="81"/>
      <c r="B33" s="114"/>
      <c r="C33" s="17"/>
      <c r="D33" s="17"/>
      <c r="E33" s="17"/>
      <c r="F33" s="14">
        <v>2016</v>
      </c>
      <c r="G33" s="30">
        <f aca="true" t="shared" si="9" ref="G33:P33">G45+G57</f>
        <v>80360.80000000002</v>
      </c>
      <c r="H33" s="30">
        <f t="shared" si="9"/>
        <v>80360.80000000002</v>
      </c>
      <c r="I33" s="30">
        <f t="shared" si="9"/>
        <v>80360.80000000002</v>
      </c>
      <c r="J33" s="30">
        <f t="shared" si="9"/>
        <v>80360.80000000002</v>
      </c>
      <c r="K33" s="30">
        <f t="shared" si="9"/>
        <v>0</v>
      </c>
      <c r="L33" s="30">
        <f t="shared" si="9"/>
        <v>0</v>
      </c>
      <c r="M33" s="30">
        <f t="shared" si="9"/>
        <v>0</v>
      </c>
      <c r="N33" s="30">
        <f t="shared" si="9"/>
        <v>0</v>
      </c>
      <c r="O33" s="30">
        <f t="shared" si="9"/>
        <v>0</v>
      </c>
      <c r="P33" s="30">
        <f t="shared" si="9"/>
        <v>0</v>
      </c>
      <c r="Q33" s="29"/>
      <c r="R33" s="3"/>
    </row>
    <row r="34" spans="1:18" ht="18.75" customHeight="1">
      <c r="A34" s="81"/>
      <c r="B34" s="114"/>
      <c r="C34" s="17"/>
      <c r="D34" s="17"/>
      <c r="E34" s="17"/>
      <c r="F34" s="14">
        <v>2017</v>
      </c>
      <c r="G34" s="30">
        <f aca="true" t="shared" si="10" ref="G34:I36">G46+G58</f>
        <v>172242.80000000002</v>
      </c>
      <c r="H34" s="30">
        <f t="shared" si="10"/>
        <v>172242.80000000002</v>
      </c>
      <c r="I34" s="30">
        <f t="shared" si="10"/>
        <v>42242.799999999996</v>
      </c>
      <c r="J34" s="30">
        <f aca="true" t="shared" si="11" ref="J34:P34">J46+J58</f>
        <v>42242.799999999996</v>
      </c>
      <c r="K34" s="30">
        <f t="shared" si="11"/>
        <v>100000</v>
      </c>
      <c r="L34" s="30">
        <f t="shared" si="11"/>
        <v>100000</v>
      </c>
      <c r="M34" s="30">
        <f t="shared" si="11"/>
        <v>30000</v>
      </c>
      <c r="N34" s="30">
        <f t="shared" si="11"/>
        <v>30000</v>
      </c>
      <c r="O34" s="30">
        <f t="shared" si="11"/>
        <v>0</v>
      </c>
      <c r="P34" s="30">
        <f t="shared" si="11"/>
        <v>0</v>
      </c>
      <c r="Q34" s="29"/>
      <c r="R34" s="3"/>
    </row>
    <row r="35" spans="1:18" ht="24" customHeight="1">
      <c r="A35" s="81"/>
      <c r="B35" s="114"/>
      <c r="C35" s="17"/>
      <c r="D35" s="17"/>
      <c r="E35" s="17"/>
      <c r="F35" s="14">
        <v>2018</v>
      </c>
      <c r="G35" s="30">
        <f t="shared" si="10"/>
        <v>264130</v>
      </c>
      <c r="H35" s="30">
        <f t="shared" si="10"/>
        <v>264130</v>
      </c>
      <c r="I35" s="30">
        <f t="shared" si="10"/>
        <v>0</v>
      </c>
      <c r="J35" s="30">
        <f aca="true" t="shared" si="12" ref="J35:P35">J47+J59</f>
        <v>0</v>
      </c>
      <c r="K35" s="30">
        <f t="shared" si="12"/>
        <v>264130</v>
      </c>
      <c r="L35" s="30">
        <f t="shared" si="12"/>
        <v>264130</v>
      </c>
      <c r="M35" s="30">
        <f t="shared" si="12"/>
        <v>0</v>
      </c>
      <c r="N35" s="30">
        <f t="shared" si="12"/>
        <v>0</v>
      </c>
      <c r="O35" s="30">
        <f t="shared" si="12"/>
        <v>0</v>
      </c>
      <c r="P35" s="30">
        <f t="shared" si="12"/>
        <v>0</v>
      </c>
      <c r="Q35" s="29"/>
      <c r="R35" s="3"/>
    </row>
    <row r="36" spans="1:18" ht="24" customHeight="1">
      <c r="A36" s="81"/>
      <c r="B36" s="114"/>
      <c r="C36" s="17"/>
      <c r="D36" s="17"/>
      <c r="E36" s="17"/>
      <c r="F36" s="14">
        <v>2019</v>
      </c>
      <c r="G36" s="30">
        <f t="shared" si="10"/>
        <v>836543.3999999999</v>
      </c>
      <c r="H36" s="30">
        <f t="shared" si="10"/>
        <v>836543.3999999999</v>
      </c>
      <c r="I36" s="30">
        <f t="shared" si="10"/>
        <v>38611.7</v>
      </c>
      <c r="J36" s="30">
        <f aca="true" t="shared" si="13" ref="J36:P36">J48+J60</f>
        <v>38611.7</v>
      </c>
      <c r="K36" s="30">
        <f t="shared" si="13"/>
        <v>760000</v>
      </c>
      <c r="L36" s="30">
        <f t="shared" si="13"/>
        <v>760000</v>
      </c>
      <c r="M36" s="30">
        <f t="shared" si="13"/>
        <v>37931.7</v>
      </c>
      <c r="N36" s="30">
        <f t="shared" si="13"/>
        <v>37931.7</v>
      </c>
      <c r="O36" s="30">
        <f t="shared" si="13"/>
        <v>0</v>
      </c>
      <c r="P36" s="30">
        <f t="shared" si="13"/>
        <v>0</v>
      </c>
      <c r="Q36" s="29"/>
      <c r="R36" s="3"/>
    </row>
    <row r="37" spans="1:18" ht="21.75" customHeight="1">
      <c r="A37" s="81"/>
      <c r="B37" s="114"/>
      <c r="C37" s="17"/>
      <c r="D37" s="17"/>
      <c r="E37" s="17"/>
      <c r="F37" s="14">
        <v>2020</v>
      </c>
      <c r="G37" s="30">
        <f aca="true" t="shared" si="14" ref="G37:G42">G49+G61</f>
        <v>679085.6</v>
      </c>
      <c r="H37" s="30">
        <f aca="true" t="shared" si="15" ref="H37:I40">H49+H61</f>
        <v>679085.6</v>
      </c>
      <c r="I37" s="30">
        <f t="shared" si="15"/>
        <v>189</v>
      </c>
      <c r="J37" s="30">
        <f>J49+J61</f>
        <v>189</v>
      </c>
      <c r="K37" s="30">
        <f aca="true" t="shared" si="16" ref="K37:P37">K49+K61</f>
        <v>678896.6</v>
      </c>
      <c r="L37" s="30">
        <f t="shared" si="16"/>
        <v>678896.6</v>
      </c>
      <c r="M37" s="30">
        <f t="shared" si="16"/>
        <v>0</v>
      </c>
      <c r="N37" s="30">
        <f t="shared" si="16"/>
        <v>0</v>
      </c>
      <c r="O37" s="30">
        <f t="shared" si="16"/>
        <v>0</v>
      </c>
      <c r="P37" s="30">
        <f t="shared" si="16"/>
        <v>0</v>
      </c>
      <c r="Q37" s="29"/>
      <c r="R37" s="3"/>
    </row>
    <row r="38" spans="1:18" ht="21.75" customHeight="1">
      <c r="A38" s="81"/>
      <c r="B38" s="114"/>
      <c r="C38" s="17"/>
      <c r="D38" s="17"/>
      <c r="E38" s="17"/>
      <c r="F38" s="14">
        <v>2021</v>
      </c>
      <c r="G38" s="30">
        <f t="shared" si="14"/>
        <v>146523.4</v>
      </c>
      <c r="H38" s="30">
        <f t="shared" si="15"/>
        <v>146523.4</v>
      </c>
      <c r="I38" s="30">
        <f t="shared" si="15"/>
        <v>0</v>
      </c>
      <c r="J38" s="30">
        <f aca="true" t="shared" si="17" ref="J38:P38">J50+J62</f>
        <v>0</v>
      </c>
      <c r="K38" s="30">
        <f t="shared" si="17"/>
        <v>146523.4</v>
      </c>
      <c r="L38" s="30">
        <f t="shared" si="17"/>
        <v>146523.4</v>
      </c>
      <c r="M38" s="30">
        <f t="shared" si="17"/>
        <v>0</v>
      </c>
      <c r="N38" s="30">
        <f t="shared" si="17"/>
        <v>0</v>
      </c>
      <c r="O38" s="30">
        <f t="shared" si="17"/>
        <v>0</v>
      </c>
      <c r="P38" s="30">
        <f t="shared" si="17"/>
        <v>0</v>
      </c>
      <c r="Q38" s="24"/>
      <c r="R38" s="3"/>
    </row>
    <row r="39" spans="1:18" ht="21.75" customHeight="1">
      <c r="A39" s="81"/>
      <c r="B39" s="114"/>
      <c r="C39" s="17"/>
      <c r="D39" s="17"/>
      <c r="E39" s="17"/>
      <c r="F39" s="14">
        <v>2022</v>
      </c>
      <c r="G39" s="30">
        <f t="shared" si="14"/>
        <v>210231.9</v>
      </c>
      <c r="H39" s="30">
        <f t="shared" si="15"/>
        <v>0</v>
      </c>
      <c r="I39" s="30">
        <f t="shared" si="15"/>
        <v>79435.3</v>
      </c>
      <c r="J39" s="30">
        <f aca="true" t="shared" si="18" ref="J39:P39">J51+J63</f>
        <v>0</v>
      </c>
      <c r="K39" s="30">
        <f t="shared" si="18"/>
        <v>0</v>
      </c>
      <c r="L39" s="30">
        <f t="shared" si="18"/>
        <v>0</v>
      </c>
      <c r="M39" s="30">
        <f t="shared" si="18"/>
        <v>130796.6</v>
      </c>
      <c r="N39" s="30">
        <f t="shared" si="18"/>
        <v>0</v>
      </c>
      <c r="O39" s="30">
        <f t="shared" si="18"/>
        <v>0</v>
      </c>
      <c r="P39" s="30">
        <f t="shared" si="18"/>
        <v>0</v>
      </c>
      <c r="Q39" s="24"/>
      <c r="R39" s="3"/>
    </row>
    <row r="40" spans="1:18" ht="21.75" customHeight="1">
      <c r="A40" s="81"/>
      <c r="B40" s="114"/>
      <c r="C40" s="17"/>
      <c r="D40" s="17"/>
      <c r="E40" s="17"/>
      <c r="F40" s="14">
        <v>2023</v>
      </c>
      <c r="G40" s="30">
        <f t="shared" si="14"/>
        <v>98171.29999999999</v>
      </c>
      <c r="H40" s="30">
        <f t="shared" si="15"/>
        <v>0</v>
      </c>
      <c r="I40" s="30">
        <f t="shared" si="15"/>
        <v>40932.6</v>
      </c>
      <c r="J40" s="30">
        <f aca="true" t="shared" si="19" ref="J40:P40">J52+J64</f>
        <v>0</v>
      </c>
      <c r="K40" s="30">
        <f t="shared" si="19"/>
        <v>0</v>
      </c>
      <c r="L40" s="30">
        <f t="shared" si="19"/>
        <v>0</v>
      </c>
      <c r="M40" s="30">
        <f t="shared" si="19"/>
        <v>57238.7</v>
      </c>
      <c r="N40" s="30">
        <f t="shared" si="19"/>
        <v>0</v>
      </c>
      <c r="O40" s="30">
        <f t="shared" si="19"/>
        <v>0</v>
      </c>
      <c r="P40" s="30">
        <f t="shared" si="19"/>
        <v>0</v>
      </c>
      <c r="Q40" s="24"/>
      <c r="R40" s="3"/>
    </row>
    <row r="41" spans="1:18" ht="21.75" customHeight="1">
      <c r="A41" s="81"/>
      <c r="B41" s="114"/>
      <c r="C41" s="17"/>
      <c r="D41" s="17"/>
      <c r="E41" s="17"/>
      <c r="F41" s="14">
        <v>2024</v>
      </c>
      <c r="G41" s="30">
        <f t="shared" si="14"/>
        <v>701623.5</v>
      </c>
      <c r="H41" s="30">
        <f>H53+H65</f>
        <v>0</v>
      </c>
      <c r="I41" s="30">
        <f aca="true" t="shared" si="20" ref="I41:P41">I53+I65</f>
        <v>193104.5</v>
      </c>
      <c r="J41" s="30">
        <f t="shared" si="20"/>
        <v>0</v>
      </c>
      <c r="K41" s="30">
        <f t="shared" si="20"/>
        <v>0</v>
      </c>
      <c r="L41" s="30">
        <f t="shared" si="20"/>
        <v>0</v>
      </c>
      <c r="M41" s="30">
        <f t="shared" si="20"/>
        <v>508519</v>
      </c>
      <c r="N41" s="30">
        <f t="shared" si="20"/>
        <v>0</v>
      </c>
      <c r="O41" s="30">
        <f t="shared" si="20"/>
        <v>0</v>
      </c>
      <c r="P41" s="30">
        <f t="shared" si="20"/>
        <v>0</v>
      </c>
      <c r="Q41" s="24"/>
      <c r="R41" s="3"/>
    </row>
    <row r="42" spans="1:18" ht="21.75" customHeight="1">
      <c r="A42" s="81"/>
      <c r="B42" s="115"/>
      <c r="C42" s="17"/>
      <c r="D42" s="17"/>
      <c r="E42" s="17"/>
      <c r="F42" s="14">
        <v>2025</v>
      </c>
      <c r="G42" s="30">
        <f t="shared" si="14"/>
        <v>156300.69999999998</v>
      </c>
      <c r="H42" s="30">
        <f>H54+H66</f>
        <v>0</v>
      </c>
      <c r="I42" s="30">
        <f aca="true" t="shared" si="21" ref="I42:P42">I54+I66</f>
        <v>156300.69999999998</v>
      </c>
      <c r="J42" s="30">
        <f t="shared" si="21"/>
        <v>0</v>
      </c>
      <c r="K42" s="30">
        <f t="shared" si="21"/>
        <v>0</v>
      </c>
      <c r="L42" s="30">
        <f t="shared" si="21"/>
        <v>0</v>
      </c>
      <c r="M42" s="30">
        <f t="shared" si="21"/>
        <v>0</v>
      </c>
      <c r="N42" s="30">
        <f t="shared" si="21"/>
        <v>0</v>
      </c>
      <c r="O42" s="30">
        <f t="shared" si="21"/>
        <v>0</v>
      </c>
      <c r="P42" s="30">
        <f t="shared" si="21"/>
        <v>0</v>
      </c>
      <c r="Q42" s="24"/>
      <c r="R42" s="3"/>
    </row>
    <row r="43" spans="1:18" ht="19.5" customHeight="1">
      <c r="A43" s="81"/>
      <c r="B43" s="113" t="s">
        <v>79</v>
      </c>
      <c r="C43" s="17"/>
      <c r="D43" s="17"/>
      <c r="E43" s="17"/>
      <c r="F43" s="27" t="s">
        <v>26</v>
      </c>
      <c r="G43" s="28">
        <f>I43+K43+M43+O43</f>
        <v>1024491.2999999999</v>
      </c>
      <c r="H43" s="28">
        <f>J43+L43+N43+P43</f>
        <v>9866.9</v>
      </c>
      <c r="I43" s="28">
        <f>SUM(I44:I54)</f>
        <v>441714.19999999995</v>
      </c>
      <c r="J43" s="28">
        <f aca="true" t="shared" si="22" ref="J43:P43">SUM(J44:J54)</f>
        <v>9866.9</v>
      </c>
      <c r="K43" s="28">
        <f t="shared" si="22"/>
        <v>0</v>
      </c>
      <c r="L43" s="28">
        <f t="shared" si="22"/>
        <v>0</v>
      </c>
      <c r="M43" s="28">
        <f t="shared" si="22"/>
        <v>582777.1</v>
      </c>
      <c r="N43" s="28">
        <f t="shared" si="22"/>
        <v>0</v>
      </c>
      <c r="O43" s="28">
        <f t="shared" si="22"/>
        <v>0</v>
      </c>
      <c r="P43" s="28">
        <f t="shared" si="22"/>
        <v>0</v>
      </c>
      <c r="Q43" s="29"/>
      <c r="R43" s="3"/>
    </row>
    <row r="44" spans="1:18" ht="20.25" customHeight="1">
      <c r="A44" s="81"/>
      <c r="B44" s="114"/>
      <c r="C44" s="17"/>
      <c r="D44" s="17"/>
      <c r="E44" s="17"/>
      <c r="F44" s="14">
        <v>2015</v>
      </c>
      <c r="G44" s="30">
        <f>I44+K44+M44+O44</f>
        <v>181.7</v>
      </c>
      <c r="H44" s="30">
        <f aca="true" t="shared" si="23" ref="H44:H55">J44+L44+N44+P44</f>
        <v>181.7</v>
      </c>
      <c r="I44" s="30">
        <f>I72</f>
        <v>181.7</v>
      </c>
      <c r="J44" s="30">
        <f aca="true" t="shared" si="24" ref="J44:P44">J72</f>
        <v>181.7</v>
      </c>
      <c r="K44" s="30">
        <f t="shared" si="24"/>
        <v>0</v>
      </c>
      <c r="L44" s="30">
        <f t="shared" si="24"/>
        <v>0</v>
      </c>
      <c r="M44" s="30">
        <f t="shared" si="24"/>
        <v>0</v>
      </c>
      <c r="N44" s="30">
        <f t="shared" si="24"/>
        <v>0</v>
      </c>
      <c r="O44" s="30">
        <f t="shared" si="24"/>
        <v>0</v>
      </c>
      <c r="P44" s="30">
        <f t="shared" si="24"/>
        <v>0</v>
      </c>
      <c r="Q44" s="29"/>
      <c r="R44" s="3"/>
    </row>
    <row r="45" spans="1:18" ht="19.5" customHeight="1">
      <c r="A45" s="81"/>
      <c r="B45" s="114"/>
      <c r="C45" s="17"/>
      <c r="D45" s="17"/>
      <c r="E45" s="17"/>
      <c r="F45" s="14">
        <v>2016</v>
      </c>
      <c r="G45" s="30">
        <f>I45+K45+M45+O45</f>
        <v>551.1</v>
      </c>
      <c r="H45" s="30">
        <f t="shared" si="23"/>
        <v>551.1</v>
      </c>
      <c r="I45" s="30">
        <f aca="true" t="shared" si="25" ref="I45:P45">I87+I81+I86+I75</f>
        <v>551.1</v>
      </c>
      <c r="J45" s="30">
        <f t="shared" si="25"/>
        <v>551.1</v>
      </c>
      <c r="K45" s="30">
        <f t="shared" si="25"/>
        <v>0</v>
      </c>
      <c r="L45" s="30">
        <f t="shared" si="25"/>
        <v>0</v>
      </c>
      <c r="M45" s="30">
        <f t="shared" si="25"/>
        <v>0</v>
      </c>
      <c r="N45" s="30">
        <f t="shared" si="25"/>
        <v>0</v>
      </c>
      <c r="O45" s="30">
        <f t="shared" si="25"/>
        <v>0</v>
      </c>
      <c r="P45" s="30">
        <f t="shared" si="25"/>
        <v>0</v>
      </c>
      <c r="Q45" s="29"/>
      <c r="R45" s="3"/>
    </row>
    <row r="46" spans="1:18" ht="21.75" customHeight="1">
      <c r="A46" s="81"/>
      <c r="B46" s="114"/>
      <c r="C46" s="17"/>
      <c r="D46" s="17"/>
      <c r="E46" s="17"/>
      <c r="F46" s="14">
        <v>2017</v>
      </c>
      <c r="G46" s="30">
        <f>I46+K46+M46+O46</f>
        <v>8265.1</v>
      </c>
      <c r="H46" s="30">
        <f t="shared" si="23"/>
        <v>8265.1</v>
      </c>
      <c r="I46" s="30">
        <f aca="true" t="shared" si="26" ref="I46:P46">I79+I76+I82+I85</f>
        <v>8265.1</v>
      </c>
      <c r="J46" s="30">
        <f t="shared" si="26"/>
        <v>8265.1</v>
      </c>
      <c r="K46" s="30">
        <f t="shared" si="26"/>
        <v>0</v>
      </c>
      <c r="L46" s="30">
        <f t="shared" si="26"/>
        <v>0</v>
      </c>
      <c r="M46" s="30">
        <f t="shared" si="26"/>
        <v>0</v>
      </c>
      <c r="N46" s="30">
        <f t="shared" si="26"/>
        <v>0</v>
      </c>
      <c r="O46" s="30">
        <f t="shared" si="26"/>
        <v>0</v>
      </c>
      <c r="P46" s="30">
        <f t="shared" si="26"/>
        <v>0</v>
      </c>
      <c r="Q46" s="29"/>
      <c r="R46" s="3"/>
    </row>
    <row r="47" spans="1:18" ht="21.75" customHeight="1">
      <c r="A47" s="81"/>
      <c r="B47" s="114"/>
      <c r="C47" s="17"/>
      <c r="D47" s="17"/>
      <c r="E47" s="17"/>
      <c r="F47" s="14">
        <v>2018</v>
      </c>
      <c r="G47" s="30">
        <f aca="true" t="shared" si="27" ref="G47:G54">I47+K47+M47+O47</f>
        <v>0</v>
      </c>
      <c r="H47" s="30">
        <f t="shared" si="23"/>
        <v>0</v>
      </c>
      <c r="I47" s="30">
        <v>0</v>
      </c>
      <c r="J47" s="30">
        <v>0</v>
      </c>
      <c r="K47" s="30">
        <v>0</v>
      </c>
      <c r="L47" s="30">
        <v>0</v>
      </c>
      <c r="M47" s="30">
        <v>0</v>
      </c>
      <c r="N47" s="30">
        <v>0</v>
      </c>
      <c r="O47" s="30">
        <v>0</v>
      </c>
      <c r="P47" s="30">
        <v>0</v>
      </c>
      <c r="Q47" s="29"/>
      <c r="R47" s="3"/>
    </row>
    <row r="48" spans="1:18" ht="18.75" customHeight="1">
      <c r="A48" s="81"/>
      <c r="B48" s="114"/>
      <c r="C48" s="17"/>
      <c r="D48" s="17"/>
      <c r="E48" s="17"/>
      <c r="F48" s="14">
        <v>2019</v>
      </c>
      <c r="G48" s="30">
        <f t="shared" si="27"/>
        <v>680</v>
      </c>
      <c r="H48" s="30">
        <f t="shared" si="23"/>
        <v>680</v>
      </c>
      <c r="I48" s="30">
        <f>I90</f>
        <v>680</v>
      </c>
      <c r="J48" s="30">
        <f aca="true" t="shared" si="28" ref="J48:P48">J90</f>
        <v>680</v>
      </c>
      <c r="K48" s="30">
        <f t="shared" si="28"/>
        <v>0</v>
      </c>
      <c r="L48" s="30">
        <f t="shared" si="28"/>
        <v>0</v>
      </c>
      <c r="M48" s="30">
        <f t="shared" si="28"/>
        <v>0</v>
      </c>
      <c r="N48" s="30">
        <f t="shared" si="28"/>
        <v>0</v>
      </c>
      <c r="O48" s="30">
        <f t="shared" si="28"/>
        <v>0</v>
      </c>
      <c r="P48" s="30">
        <f t="shared" si="28"/>
        <v>0</v>
      </c>
      <c r="Q48" s="29"/>
      <c r="R48" s="3"/>
    </row>
    <row r="49" spans="1:18" ht="20.25" customHeight="1">
      <c r="A49" s="81"/>
      <c r="B49" s="114"/>
      <c r="C49" s="17"/>
      <c r="D49" s="17"/>
      <c r="E49" s="17"/>
      <c r="F49" s="14">
        <v>2020</v>
      </c>
      <c r="G49" s="30">
        <f t="shared" si="27"/>
        <v>189</v>
      </c>
      <c r="H49" s="30">
        <f t="shared" si="23"/>
        <v>189</v>
      </c>
      <c r="I49" s="30">
        <f>I92+I93</f>
        <v>189</v>
      </c>
      <c r="J49" s="30">
        <f aca="true" t="shared" si="29" ref="J49:P49">J92+J93</f>
        <v>189</v>
      </c>
      <c r="K49" s="30">
        <f t="shared" si="29"/>
        <v>0</v>
      </c>
      <c r="L49" s="30">
        <f t="shared" si="29"/>
        <v>0</v>
      </c>
      <c r="M49" s="30">
        <f t="shared" si="29"/>
        <v>0</v>
      </c>
      <c r="N49" s="30">
        <f t="shared" si="29"/>
        <v>0</v>
      </c>
      <c r="O49" s="30">
        <f t="shared" si="29"/>
        <v>0</v>
      </c>
      <c r="P49" s="30">
        <f t="shared" si="29"/>
        <v>0</v>
      </c>
      <c r="Q49" s="29"/>
      <c r="R49" s="3"/>
    </row>
    <row r="50" spans="1:18" ht="21.75" customHeight="1">
      <c r="A50" s="81"/>
      <c r="B50" s="114"/>
      <c r="C50" s="17"/>
      <c r="D50" s="17"/>
      <c r="E50" s="17"/>
      <c r="F50" s="14">
        <v>2021</v>
      </c>
      <c r="G50" s="30">
        <f>I50+K50+M50+O50</f>
        <v>0</v>
      </c>
      <c r="H50" s="30">
        <f>J50+L50+N50+P50</f>
        <v>0</v>
      </c>
      <c r="I50" s="30">
        <f>0</f>
        <v>0</v>
      </c>
      <c r="J50" s="30">
        <v>0</v>
      </c>
      <c r="K50" s="30">
        <v>0</v>
      </c>
      <c r="L50" s="30">
        <v>0</v>
      </c>
      <c r="M50" s="30">
        <v>0</v>
      </c>
      <c r="N50" s="30">
        <v>0</v>
      </c>
      <c r="O50" s="30">
        <v>0</v>
      </c>
      <c r="P50" s="30">
        <v>0</v>
      </c>
      <c r="Q50" s="24"/>
      <c r="R50" s="3"/>
    </row>
    <row r="51" spans="1:18" ht="21.75" customHeight="1">
      <c r="A51" s="81"/>
      <c r="B51" s="114"/>
      <c r="C51" s="17"/>
      <c r="D51" s="17"/>
      <c r="E51" s="17"/>
      <c r="F51" s="14">
        <v>2022</v>
      </c>
      <c r="G51" s="30">
        <f t="shared" si="27"/>
        <v>58528.9</v>
      </c>
      <c r="H51" s="30">
        <f t="shared" si="23"/>
        <v>0</v>
      </c>
      <c r="I51" s="30">
        <f>I96+I97+I99+I100</f>
        <v>41509.5</v>
      </c>
      <c r="J51" s="30">
        <f aca="true" t="shared" si="30" ref="J51:P51">J96+J97+J99+J100</f>
        <v>0</v>
      </c>
      <c r="K51" s="30">
        <f t="shared" si="30"/>
        <v>0</v>
      </c>
      <c r="L51" s="30">
        <f t="shared" si="30"/>
        <v>0</v>
      </c>
      <c r="M51" s="30">
        <f t="shared" si="30"/>
        <v>17019.4</v>
      </c>
      <c r="N51" s="30">
        <f t="shared" si="30"/>
        <v>0</v>
      </c>
      <c r="O51" s="30">
        <f t="shared" si="30"/>
        <v>0</v>
      </c>
      <c r="P51" s="30">
        <f t="shared" si="30"/>
        <v>0</v>
      </c>
      <c r="Q51" s="24"/>
      <c r="R51" s="3"/>
    </row>
    <row r="52" spans="1:18" ht="21.75" customHeight="1">
      <c r="A52" s="81"/>
      <c r="B52" s="114"/>
      <c r="C52" s="17"/>
      <c r="D52" s="17"/>
      <c r="E52" s="17"/>
      <c r="F52" s="14">
        <v>2023</v>
      </c>
      <c r="G52" s="30">
        <f t="shared" si="27"/>
        <v>98171.29999999999</v>
      </c>
      <c r="H52" s="30">
        <f t="shared" si="23"/>
        <v>0</v>
      </c>
      <c r="I52" s="30">
        <f>I101+I102+I103+I104</f>
        <v>40932.6</v>
      </c>
      <c r="J52" s="30">
        <f aca="true" t="shared" si="31" ref="J52:P52">J101+J102+J103+J104</f>
        <v>0</v>
      </c>
      <c r="K52" s="30">
        <f t="shared" si="31"/>
        <v>0</v>
      </c>
      <c r="L52" s="30">
        <f t="shared" si="31"/>
        <v>0</v>
      </c>
      <c r="M52" s="30">
        <f t="shared" si="31"/>
        <v>57238.7</v>
      </c>
      <c r="N52" s="30">
        <f t="shared" si="31"/>
        <v>0</v>
      </c>
      <c r="O52" s="30">
        <f t="shared" si="31"/>
        <v>0</v>
      </c>
      <c r="P52" s="30">
        <f t="shared" si="31"/>
        <v>0</v>
      </c>
      <c r="Q52" s="24"/>
      <c r="R52" s="3"/>
    </row>
    <row r="53" spans="1:18" ht="21.75" customHeight="1">
      <c r="A53" s="81"/>
      <c r="B53" s="114"/>
      <c r="C53" s="17"/>
      <c r="D53" s="17"/>
      <c r="E53" s="17"/>
      <c r="F53" s="14">
        <v>2024</v>
      </c>
      <c r="G53" s="30">
        <f t="shared" si="27"/>
        <v>701623.5</v>
      </c>
      <c r="H53" s="30">
        <f t="shared" si="23"/>
        <v>0</v>
      </c>
      <c r="I53" s="30">
        <f>I105+I106+I107+I108+I109+I110</f>
        <v>193104.5</v>
      </c>
      <c r="J53" s="30">
        <f aca="true" t="shared" si="32" ref="J53:P53">J105+J106+J107+J108+J109+J110</f>
        <v>0</v>
      </c>
      <c r="K53" s="30">
        <f t="shared" si="32"/>
        <v>0</v>
      </c>
      <c r="L53" s="30">
        <f t="shared" si="32"/>
        <v>0</v>
      </c>
      <c r="M53" s="30">
        <f t="shared" si="32"/>
        <v>508519</v>
      </c>
      <c r="N53" s="30">
        <f t="shared" si="32"/>
        <v>0</v>
      </c>
      <c r="O53" s="30">
        <f t="shared" si="32"/>
        <v>0</v>
      </c>
      <c r="P53" s="30">
        <f t="shared" si="32"/>
        <v>0</v>
      </c>
      <c r="Q53" s="24"/>
      <c r="R53" s="3"/>
    </row>
    <row r="54" spans="1:18" ht="21.75" customHeight="1">
      <c r="A54" s="81"/>
      <c r="B54" s="115"/>
      <c r="C54" s="17"/>
      <c r="D54" s="17"/>
      <c r="E54" s="17"/>
      <c r="F54" s="14">
        <v>2025</v>
      </c>
      <c r="G54" s="30">
        <f t="shared" si="27"/>
        <v>156300.69999999998</v>
      </c>
      <c r="H54" s="30">
        <f t="shared" si="23"/>
        <v>0</v>
      </c>
      <c r="I54" s="30">
        <f>I125+I124+I123+I122+I121+I120+I119+I118+I117+I116+I115+I114+I113+I112+I111</f>
        <v>156300.69999999998</v>
      </c>
      <c r="J54" s="30">
        <f aca="true" t="shared" si="33" ref="J54:P54">J125+J124+J123+J122+J121+J120+J119+J118+J117+J116+J115+J114+J113+J112+J111</f>
        <v>0</v>
      </c>
      <c r="K54" s="30">
        <f t="shared" si="33"/>
        <v>0</v>
      </c>
      <c r="L54" s="30">
        <f t="shared" si="33"/>
        <v>0</v>
      </c>
      <c r="M54" s="30">
        <f t="shared" si="33"/>
        <v>0</v>
      </c>
      <c r="N54" s="30">
        <f t="shared" si="33"/>
        <v>0</v>
      </c>
      <c r="O54" s="30">
        <f t="shared" si="33"/>
        <v>0</v>
      </c>
      <c r="P54" s="30">
        <f t="shared" si="33"/>
        <v>0</v>
      </c>
      <c r="Q54" s="24"/>
      <c r="R54" s="3"/>
    </row>
    <row r="55" spans="1:18" ht="18" customHeight="1">
      <c r="A55" s="81"/>
      <c r="B55" s="113" t="s">
        <v>41</v>
      </c>
      <c r="C55" s="17"/>
      <c r="D55" s="17"/>
      <c r="E55" s="17"/>
      <c r="F55" s="27" t="s">
        <v>26</v>
      </c>
      <c r="G55" s="28">
        <f aca="true" t="shared" si="34" ref="G55:G66">I55+K55+M55+O55</f>
        <v>2380412.1</v>
      </c>
      <c r="H55" s="28">
        <f t="shared" si="23"/>
        <v>2228709.1</v>
      </c>
      <c r="I55" s="28">
        <f>SUM(I56:I66)</f>
        <v>249153.2</v>
      </c>
      <c r="J55" s="28">
        <f aca="true" t="shared" si="35" ref="J55:P55">SUM(J56:J66)</f>
        <v>211227.40000000002</v>
      </c>
      <c r="K55" s="28">
        <f t="shared" si="35"/>
        <v>1949550</v>
      </c>
      <c r="L55" s="28">
        <f t="shared" si="35"/>
        <v>1949550</v>
      </c>
      <c r="M55" s="28">
        <f t="shared" si="35"/>
        <v>181708.9</v>
      </c>
      <c r="N55" s="28">
        <f t="shared" si="35"/>
        <v>67931.7</v>
      </c>
      <c r="O55" s="28">
        <f t="shared" si="35"/>
        <v>0</v>
      </c>
      <c r="P55" s="28">
        <f t="shared" si="35"/>
        <v>0</v>
      </c>
      <c r="Q55" s="29"/>
      <c r="R55" s="3"/>
    </row>
    <row r="56" spans="1:18" ht="21.75" customHeight="1">
      <c r="A56" s="81"/>
      <c r="B56" s="114"/>
      <c r="C56" s="17"/>
      <c r="D56" s="17"/>
      <c r="E56" s="17"/>
      <c r="F56" s="14">
        <v>2015</v>
      </c>
      <c r="G56" s="31">
        <f t="shared" si="34"/>
        <v>59508.3</v>
      </c>
      <c r="H56" s="31">
        <f>J56+L56+N56+P56</f>
        <v>59508.3</v>
      </c>
      <c r="I56" s="31">
        <f aca="true" t="shared" si="36" ref="I56:P56">I67+I69+I77</f>
        <v>59508.3</v>
      </c>
      <c r="J56" s="31">
        <f t="shared" si="36"/>
        <v>59508.3</v>
      </c>
      <c r="K56" s="31">
        <f t="shared" si="36"/>
        <v>0</v>
      </c>
      <c r="L56" s="31">
        <f t="shared" si="36"/>
        <v>0</v>
      </c>
      <c r="M56" s="31">
        <f t="shared" si="36"/>
        <v>0</v>
      </c>
      <c r="N56" s="31">
        <f t="shared" si="36"/>
        <v>0</v>
      </c>
      <c r="O56" s="31">
        <f t="shared" si="36"/>
        <v>0</v>
      </c>
      <c r="P56" s="31">
        <f t="shared" si="36"/>
        <v>0</v>
      </c>
      <c r="Q56" s="29"/>
      <c r="R56" s="3"/>
    </row>
    <row r="57" spans="1:18" ht="19.5" customHeight="1">
      <c r="A57" s="81"/>
      <c r="B57" s="114"/>
      <c r="C57" s="17"/>
      <c r="D57" s="17"/>
      <c r="E57" s="17"/>
      <c r="F57" s="14">
        <v>2016</v>
      </c>
      <c r="G57" s="31">
        <f t="shared" si="34"/>
        <v>79809.70000000001</v>
      </c>
      <c r="H57" s="31">
        <f>J57+L57+N57+P57</f>
        <v>79809.70000000001</v>
      </c>
      <c r="I57" s="31">
        <f aca="true" t="shared" si="37" ref="I57:P57">I70+I68+I73+I78+I74</f>
        <v>79809.70000000001</v>
      </c>
      <c r="J57" s="31">
        <f t="shared" si="37"/>
        <v>79809.70000000001</v>
      </c>
      <c r="K57" s="31">
        <f t="shared" si="37"/>
        <v>0</v>
      </c>
      <c r="L57" s="31">
        <f t="shared" si="37"/>
        <v>0</v>
      </c>
      <c r="M57" s="31">
        <f t="shared" si="37"/>
        <v>0</v>
      </c>
      <c r="N57" s="31">
        <f t="shared" si="37"/>
        <v>0</v>
      </c>
      <c r="O57" s="31">
        <f t="shared" si="37"/>
        <v>0</v>
      </c>
      <c r="P57" s="31">
        <f t="shared" si="37"/>
        <v>0</v>
      </c>
      <c r="Q57" s="29"/>
      <c r="R57" s="3"/>
    </row>
    <row r="58" spans="1:18" ht="18.75" customHeight="1">
      <c r="A58" s="81"/>
      <c r="B58" s="114"/>
      <c r="C58" s="17"/>
      <c r="D58" s="17"/>
      <c r="E58" s="17"/>
      <c r="F58" s="14">
        <v>2017</v>
      </c>
      <c r="G58" s="31">
        <f t="shared" si="34"/>
        <v>163977.7</v>
      </c>
      <c r="H58" s="31">
        <f>J58+L58+N58+P58</f>
        <v>163977.7</v>
      </c>
      <c r="I58" s="31">
        <f aca="true" t="shared" si="38" ref="I58:P58">I71+I80+I88+I83</f>
        <v>33977.7</v>
      </c>
      <c r="J58" s="31">
        <f t="shared" si="38"/>
        <v>33977.7</v>
      </c>
      <c r="K58" s="31">
        <f t="shared" si="38"/>
        <v>100000</v>
      </c>
      <c r="L58" s="31">
        <f t="shared" si="38"/>
        <v>100000</v>
      </c>
      <c r="M58" s="31">
        <f t="shared" si="38"/>
        <v>30000</v>
      </c>
      <c r="N58" s="31">
        <f t="shared" si="38"/>
        <v>30000</v>
      </c>
      <c r="O58" s="31">
        <f t="shared" si="38"/>
        <v>0</v>
      </c>
      <c r="P58" s="31">
        <f t="shared" si="38"/>
        <v>0</v>
      </c>
      <c r="Q58" s="29"/>
      <c r="R58" s="3"/>
    </row>
    <row r="59" spans="1:18" ht="17.25" customHeight="1">
      <c r="A59" s="81"/>
      <c r="B59" s="114"/>
      <c r="C59" s="17"/>
      <c r="D59" s="17"/>
      <c r="E59" s="17"/>
      <c r="F59" s="14">
        <v>2018</v>
      </c>
      <c r="G59" s="31">
        <f t="shared" si="34"/>
        <v>264130</v>
      </c>
      <c r="H59" s="31">
        <f>J59+L59+N59+P59</f>
        <v>264130</v>
      </c>
      <c r="I59" s="31">
        <f aca="true" t="shared" si="39" ref="I59:P59">I89</f>
        <v>0</v>
      </c>
      <c r="J59" s="31">
        <f t="shared" si="39"/>
        <v>0</v>
      </c>
      <c r="K59" s="31">
        <f t="shared" si="39"/>
        <v>264130</v>
      </c>
      <c r="L59" s="31">
        <f t="shared" si="39"/>
        <v>264130</v>
      </c>
      <c r="M59" s="31">
        <f t="shared" si="39"/>
        <v>0</v>
      </c>
      <c r="N59" s="31">
        <f t="shared" si="39"/>
        <v>0</v>
      </c>
      <c r="O59" s="31">
        <f t="shared" si="39"/>
        <v>0</v>
      </c>
      <c r="P59" s="31">
        <f t="shared" si="39"/>
        <v>0</v>
      </c>
      <c r="Q59" s="29"/>
      <c r="R59" s="3"/>
    </row>
    <row r="60" spans="1:18" ht="19.5" customHeight="1">
      <c r="A60" s="81"/>
      <c r="B60" s="114"/>
      <c r="C60" s="17"/>
      <c r="D60" s="17"/>
      <c r="E60" s="17"/>
      <c r="F60" s="14">
        <v>2019</v>
      </c>
      <c r="G60" s="31">
        <f>I60+K60+M60+O60</f>
        <v>835863.3999999999</v>
      </c>
      <c r="H60" s="31">
        <f aca="true" t="shared" si="40" ref="G60:H65">J60+L60+N60+P60</f>
        <v>835863.3999999999</v>
      </c>
      <c r="I60" s="31">
        <f>I84+I91</f>
        <v>37931.7</v>
      </c>
      <c r="J60" s="31">
        <f aca="true" t="shared" si="41" ref="J60:P60">J84+J91</f>
        <v>37931.7</v>
      </c>
      <c r="K60" s="31">
        <f t="shared" si="41"/>
        <v>760000</v>
      </c>
      <c r="L60" s="31">
        <f t="shared" si="41"/>
        <v>760000</v>
      </c>
      <c r="M60" s="31">
        <f t="shared" si="41"/>
        <v>37931.7</v>
      </c>
      <c r="N60" s="31">
        <f t="shared" si="41"/>
        <v>37931.7</v>
      </c>
      <c r="O60" s="31">
        <f t="shared" si="41"/>
        <v>0</v>
      </c>
      <c r="P60" s="31">
        <f t="shared" si="41"/>
        <v>0</v>
      </c>
      <c r="Q60" s="29"/>
      <c r="R60" s="3"/>
    </row>
    <row r="61" spans="1:18" ht="18" customHeight="1">
      <c r="A61" s="81"/>
      <c r="B61" s="114"/>
      <c r="C61" s="17"/>
      <c r="D61" s="17"/>
      <c r="E61" s="17"/>
      <c r="F61" s="14">
        <v>2020</v>
      </c>
      <c r="G61" s="31">
        <f t="shared" si="40"/>
        <v>678896.6</v>
      </c>
      <c r="H61" s="31">
        <f>J61+L61+N61+P61</f>
        <v>678896.6</v>
      </c>
      <c r="I61" s="31">
        <f>I94</f>
        <v>0</v>
      </c>
      <c r="J61" s="31">
        <f aca="true" t="shared" si="42" ref="J61:P61">J94</f>
        <v>0</v>
      </c>
      <c r="K61" s="31">
        <f t="shared" si="42"/>
        <v>678896.6</v>
      </c>
      <c r="L61" s="31">
        <f t="shared" si="42"/>
        <v>678896.6</v>
      </c>
      <c r="M61" s="31">
        <f t="shared" si="42"/>
        <v>0</v>
      </c>
      <c r="N61" s="31">
        <f t="shared" si="42"/>
        <v>0</v>
      </c>
      <c r="O61" s="31">
        <f t="shared" si="42"/>
        <v>0</v>
      </c>
      <c r="P61" s="31">
        <f t="shared" si="42"/>
        <v>0</v>
      </c>
      <c r="Q61" s="29"/>
      <c r="R61" s="3"/>
    </row>
    <row r="62" spans="1:18" ht="21.75" customHeight="1">
      <c r="A62" s="81"/>
      <c r="B62" s="114"/>
      <c r="C62" s="17"/>
      <c r="D62" s="17"/>
      <c r="E62" s="17"/>
      <c r="F62" s="14">
        <v>2021</v>
      </c>
      <c r="G62" s="31">
        <f t="shared" si="40"/>
        <v>146523.4</v>
      </c>
      <c r="H62" s="31">
        <f t="shared" si="40"/>
        <v>146523.4</v>
      </c>
      <c r="I62" s="31">
        <f>I95</f>
        <v>0</v>
      </c>
      <c r="J62" s="31">
        <f aca="true" t="shared" si="43" ref="J62:P62">J95</f>
        <v>0</v>
      </c>
      <c r="K62" s="31">
        <f t="shared" si="43"/>
        <v>146523.4</v>
      </c>
      <c r="L62" s="31">
        <f t="shared" si="43"/>
        <v>146523.4</v>
      </c>
      <c r="M62" s="31">
        <f t="shared" si="43"/>
        <v>0</v>
      </c>
      <c r="N62" s="31">
        <f t="shared" si="43"/>
        <v>0</v>
      </c>
      <c r="O62" s="31">
        <f t="shared" si="43"/>
        <v>0</v>
      </c>
      <c r="P62" s="31">
        <f t="shared" si="43"/>
        <v>0</v>
      </c>
      <c r="Q62" s="24"/>
      <c r="R62" s="3"/>
    </row>
    <row r="63" spans="1:18" ht="21.75" customHeight="1">
      <c r="A63" s="81"/>
      <c r="B63" s="114"/>
      <c r="C63" s="17"/>
      <c r="D63" s="17"/>
      <c r="E63" s="17"/>
      <c r="F63" s="14">
        <v>2022</v>
      </c>
      <c r="G63" s="31">
        <f t="shared" si="40"/>
        <v>151703</v>
      </c>
      <c r="H63" s="31">
        <f t="shared" si="40"/>
        <v>0</v>
      </c>
      <c r="I63" s="31">
        <f>I98</f>
        <v>37925.8</v>
      </c>
      <c r="J63" s="31">
        <f aca="true" t="shared" si="44" ref="J63:P63">J98</f>
        <v>0</v>
      </c>
      <c r="K63" s="31">
        <f t="shared" si="44"/>
        <v>0</v>
      </c>
      <c r="L63" s="31">
        <f t="shared" si="44"/>
        <v>0</v>
      </c>
      <c r="M63" s="31">
        <f t="shared" si="44"/>
        <v>113777.2</v>
      </c>
      <c r="N63" s="31">
        <f t="shared" si="44"/>
        <v>0</v>
      </c>
      <c r="O63" s="31">
        <f t="shared" si="44"/>
        <v>0</v>
      </c>
      <c r="P63" s="31">
        <f t="shared" si="44"/>
        <v>0</v>
      </c>
      <c r="Q63" s="24"/>
      <c r="R63" s="3"/>
    </row>
    <row r="64" spans="1:18" ht="21.75" customHeight="1">
      <c r="A64" s="81"/>
      <c r="B64" s="114"/>
      <c r="C64" s="17"/>
      <c r="D64" s="17"/>
      <c r="E64" s="17"/>
      <c r="F64" s="14">
        <v>2023</v>
      </c>
      <c r="G64" s="31">
        <f t="shared" si="40"/>
        <v>0</v>
      </c>
      <c r="H64" s="31">
        <f t="shared" si="40"/>
        <v>0</v>
      </c>
      <c r="I64" s="31">
        <v>0</v>
      </c>
      <c r="J64" s="31">
        <v>0</v>
      </c>
      <c r="K64" s="31">
        <v>0</v>
      </c>
      <c r="L64" s="31">
        <v>0</v>
      </c>
      <c r="M64" s="31">
        <v>0</v>
      </c>
      <c r="N64" s="31">
        <v>0</v>
      </c>
      <c r="O64" s="31">
        <v>0</v>
      </c>
      <c r="P64" s="31">
        <v>0</v>
      </c>
      <c r="Q64" s="24"/>
      <c r="R64" s="3"/>
    </row>
    <row r="65" spans="1:18" ht="21.75" customHeight="1">
      <c r="A65" s="81"/>
      <c r="B65" s="114"/>
      <c r="C65" s="17"/>
      <c r="D65" s="17"/>
      <c r="E65" s="17"/>
      <c r="F65" s="14">
        <v>2024</v>
      </c>
      <c r="G65" s="31">
        <f t="shared" si="40"/>
        <v>0</v>
      </c>
      <c r="H65" s="31">
        <f t="shared" si="40"/>
        <v>0</v>
      </c>
      <c r="I65" s="30">
        <v>0</v>
      </c>
      <c r="J65" s="30">
        <v>0</v>
      </c>
      <c r="K65" s="30">
        <v>0</v>
      </c>
      <c r="L65" s="30">
        <v>0</v>
      </c>
      <c r="M65" s="30">
        <v>0</v>
      </c>
      <c r="N65" s="30">
        <v>0</v>
      </c>
      <c r="O65" s="30">
        <v>0</v>
      </c>
      <c r="P65" s="30">
        <v>0</v>
      </c>
      <c r="Q65" s="24"/>
      <c r="R65" s="3"/>
    </row>
    <row r="66" spans="1:18" ht="21.75" customHeight="1">
      <c r="A66" s="119"/>
      <c r="B66" s="115"/>
      <c r="C66" s="17"/>
      <c r="D66" s="17"/>
      <c r="E66" s="17"/>
      <c r="F66" s="14">
        <v>2025</v>
      </c>
      <c r="G66" s="31">
        <f t="shared" si="34"/>
        <v>0</v>
      </c>
      <c r="H66" s="31">
        <f>J66+L66+N66+P66</f>
        <v>0</v>
      </c>
      <c r="I66" s="30">
        <v>0</v>
      </c>
      <c r="J66" s="30">
        <v>0</v>
      </c>
      <c r="K66" s="30">
        <v>0</v>
      </c>
      <c r="L66" s="30">
        <v>0</v>
      </c>
      <c r="M66" s="30">
        <v>0</v>
      </c>
      <c r="N66" s="30">
        <v>0</v>
      </c>
      <c r="O66" s="30">
        <v>0</v>
      </c>
      <c r="P66" s="30">
        <v>0</v>
      </c>
      <c r="Q66" s="24"/>
      <c r="R66" s="3"/>
    </row>
    <row r="67" spans="1:18" ht="43.5" customHeight="1">
      <c r="A67" s="99" t="s">
        <v>31</v>
      </c>
      <c r="B67" s="102" t="s">
        <v>1</v>
      </c>
      <c r="C67" s="67"/>
      <c r="D67" s="67"/>
      <c r="E67" s="67"/>
      <c r="F67" s="67">
        <v>2015</v>
      </c>
      <c r="G67" s="30">
        <f aca="true" t="shared" si="45" ref="G67:H72">I67+K67+M67+O67</f>
        <v>9229.800000000001</v>
      </c>
      <c r="H67" s="30">
        <f t="shared" si="45"/>
        <v>9229.800000000001</v>
      </c>
      <c r="I67" s="1">
        <f>28109.2-18879.3-0.1</f>
        <v>9229.800000000001</v>
      </c>
      <c r="J67" s="1">
        <f>28109.2-18879.3-0.1</f>
        <v>9229.800000000001</v>
      </c>
      <c r="K67" s="1">
        <v>0</v>
      </c>
      <c r="L67" s="1">
        <v>0</v>
      </c>
      <c r="M67" s="1">
        <v>0</v>
      </c>
      <c r="N67" s="1">
        <v>0</v>
      </c>
      <c r="O67" s="1">
        <v>0</v>
      </c>
      <c r="P67" s="1">
        <v>0</v>
      </c>
      <c r="Q67" s="2" t="s">
        <v>76</v>
      </c>
      <c r="R67" s="3"/>
    </row>
    <row r="68" spans="1:18" ht="45" customHeight="1">
      <c r="A68" s="100"/>
      <c r="B68" s="103"/>
      <c r="C68" s="67" t="s">
        <v>105</v>
      </c>
      <c r="D68" s="67"/>
      <c r="E68" s="67"/>
      <c r="F68" s="67">
        <v>2016</v>
      </c>
      <c r="G68" s="30">
        <f t="shared" si="45"/>
        <v>15374.699999999999</v>
      </c>
      <c r="H68" s="30">
        <f t="shared" si="45"/>
        <v>15374.699999999999</v>
      </c>
      <c r="I68" s="1">
        <f>18879.3-3504.6</f>
        <v>15374.699999999999</v>
      </c>
      <c r="J68" s="1">
        <f>18879.3-3504.6</f>
        <v>15374.699999999999</v>
      </c>
      <c r="K68" s="1">
        <v>0</v>
      </c>
      <c r="L68" s="1">
        <v>0</v>
      </c>
      <c r="M68" s="1">
        <v>0</v>
      </c>
      <c r="N68" s="1">
        <v>0</v>
      </c>
      <c r="O68" s="1">
        <v>0</v>
      </c>
      <c r="P68" s="1">
        <v>0</v>
      </c>
      <c r="Q68" s="2" t="s">
        <v>76</v>
      </c>
      <c r="R68" s="3"/>
    </row>
    <row r="69" spans="1:18" ht="32.25" customHeight="1">
      <c r="A69" s="99" t="s">
        <v>32</v>
      </c>
      <c r="B69" s="102" t="s">
        <v>40</v>
      </c>
      <c r="C69" s="67"/>
      <c r="D69" s="67"/>
      <c r="E69" s="67"/>
      <c r="F69" s="67">
        <v>2015</v>
      </c>
      <c r="G69" s="30">
        <f t="shared" si="45"/>
        <v>49518.8</v>
      </c>
      <c r="H69" s="30">
        <f t="shared" si="45"/>
        <v>49518.8</v>
      </c>
      <c r="I69" s="1">
        <v>49518.8</v>
      </c>
      <c r="J69" s="1">
        <v>49518.8</v>
      </c>
      <c r="K69" s="1">
        <v>0</v>
      </c>
      <c r="L69" s="1">
        <v>0</v>
      </c>
      <c r="M69" s="1">
        <v>0</v>
      </c>
      <c r="N69" s="1">
        <v>0</v>
      </c>
      <c r="O69" s="1">
        <v>0</v>
      </c>
      <c r="P69" s="1">
        <v>0</v>
      </c>
      <c r="Q69" s="85" t="s">
        <v>194</v>
      </c>
      <c r="R69" s="3"/>
    </row>
    <row r="70" spans="1:18" ht="34.5" customHeight="1">
      <c r="A70" s="100"/>
      <c r="B70" s="103"/>
      <c r="C70" s="67" t="s">
        <v>105</v>
      </c>
      <c r="D70" s="67"/>
      <c r="E70" s="67"/>
      <c r="F70" s="67">
        <v>2016</v>
      </c>
      <c r="G70" s="30">
        <f t="shared" si="45"/>
        <v>64198.7</v>
      </c>
      <c r="H70" s="30">
        <f t="shared" si="45"/>
        <v>64198.7</v>
      </c>
      <c r="I70" s="1">
        <f>109198.7-45000</f>
        <v>64198.7</v>
      </c>
      <c r="J70" s="1">
        <f>109198.7-45000</f>
        <v>64198.7</v>
      </c>
      <c r="K70" s="1">
        <v>0</v>
      </c>
      <c r="L70" s="1">
        <v>0</v>
      </c>
      <c r="M70" s="1">
        <v>0</v>
      </c>
      <c r="N70" s="1">
        <v>0</v>
      </c>
      <c r="O70" s="1">
        <v>0</v>
      </c>
      <c r="P70" s="1">
        <v>0</v>
      </c>
      <c r="Q70" s="86"/>
      <c r="R70" s="3"/>
    </row>
    <row r="71" spans="1:18" ht="33.75" customHeight="1">
      <c r="A71" s="101"/>
      <c r="B71" s="104"/>
      <c r="C71" s="67" t="s">
        <v>105</v>
      </c>
      <c r="D71" s="67"/>
      <c r="E71" s="67"/>
      <c r="F71" s="67">
        <v>2017</v>
      </c>
      <c r="G71" s="30">
        <f t="shared" si="45"/>
        <v>30925.6</v>
      </c>
      <c r="H71" s="30">
        <f t="shared" si="45"/>
        <v>30925.6</v>
      </c>
      <c r="I71" s="1">
        <f>45000-357.8-4672.7-8544.9-499</f>
        <v>30925.6</v>
      </c>
      <c r="J71" s="1">
        <f>45000-357.8-4672.7-8544.9-499</f>
        <v>30925.6</v>
      </c>
      <c r="K71" s="1">
        <v>0</v>
      </c>
      <c r="L71" s="1">
        <v>0</v>
      </c>
      <c r="M71" s="1">
        <v>0</v>
      </c>
      <c r="N71" s="1">
        <v>0</v>
      </c>
      <c r="O71" s="1">
        <v>0</v>
      </c>
      <c r="P71" s="1">
        <v>0</v>
      </c>
      <c r="Q71" s="87"/>
      <c r="R71" s="3"/>
    </row>
    <row r="72" spans="1:18" ht="55.5" customHeight="1">
      <c r="A72" s="99" t="s">
        <v>47</v>
      </c>
      <c r="B72" s="67" t="s">
        <v>45</v>
      </c>
      <c r="C72" s="67"/>
      <c r="D72" s="67"/>
      <c r="E72" s="67"/>
      <c r="F72" s="67">
        <v>2015</v>
      </c>
      <c r="G72" s="30">
        <f t="shared" si="45"/>
        <v>181.7</v>
      </c>
      <c r="H72" s="30">
        <f t="shared" si="45"/>
        <v>181.7</v>
      </c>
      <c r="I72" s="1">
        <f>84.4+97.3</f>
        <v>181.7</v>
      </c>
      <c r="J72" s="1">
        <f>84.4+97.3</f>
        <v>181.7</v>
      </c>
      <c r="K72" s="1">
        <v>0</v>
      </c>
      <c r="L72" s="1">
        <v>0</v>
      </c>
      <c r="M72" s="1">
        <v>0</v>
      </c>
      <c r="N72" s="1">
        <v>0</v>
      </c>
      <c r="O72" s="1">
        <v>0</v>
      </c>
      <c r="P72" s="1">
        <v>0</v>
      </c>
      <c r="Q72" s="2" t="s">
        <v>77</v>
      </c>
      <c r="R72" s="3"/>
    </row>
    <row r="73" spans="1:18" ht="55.5" customHeight="1">
      <c r="A73" s="100"/>
      <c r="B73" s="102" t="s">
        <v>93</v>
      </c>
      <c r="C73" s="67" t="s">
        <v>105</v>
      </c>
      <c r="D73" s="67"/>
      <c r="E73" s="67"/>
      <c r="F73" s="67">
        <v>2016</v>
      </c>
      <c r="G73" s="30">
        <f aca="true" t="shared" si="46" ref="G73:H75">I73+K73+M73+O73</f>
        <v>109.1</v>
      </c>
      <c r="H73" s="30">
        <f t="shared" si="46"/>
        <v>109.1</v>
      </c>
      <c r="I73" s="1">
        <f>96.8+12.3</f>
        <v>109.1</v>
      </c>
      <c r="J73" s="1">
        <f>96.8+12.3</f>
        <v>109.1</v>
      </c>
      <c r="K73" s="1">
        <v>0</v>
      </c>
      <c r="L73" s="1">
        <v>0</v>
      </c>
      <c r="M73" s="1">
        <v>0</v>
      </c>
      <c r="N73" s="1">
        <v>0</v>
      </c>
      <c r="O73" s="1">
        <v>0</v>
      </c>
      <c r="P73" s="1">
        <v>0</v>
      </c>
      <c r="Q73" s="2"/>
      <c r="R73" s="3"/>
    </row>
    <row r="74" spans="1:18" ht="68.25" customHeight="1">
      <c r="A74" s="100"/>
      <c r="B74" s="103"/>
      <c r="C74" s="67" t="s">
        <v>105</v>
      </c>
      <c r="D74" s="67"/>
      <c r="E74" s="67"/>
      <c r="F74" s="67">
        <v>2016</v>
      </c>
      <c r="G74" s="30">
        <f t="shared" si="46"/>
        <v>121.6</v>
      </c>
      <c r="H74" s="30">
        <f t="shared" si="46"/>
        <v>121.6</v>
      </c>
      <c r="I74" s="1">
        <f>99.8+21.8</f>
        <v>121.6</v>
      </c>
      <c r="J74" s="1">
        <f>99.8+21.8</f>
        <v>121.6</v>
      </c>
      <c r="K74" s="1">
        <v>0</v>
      </c>
      <c r="L74" s="1">
        <v>0</v>
      </c>
      <c r="M74" s="1">
        <v>0</v>
      </c>
      <c r="N74" s="1">
        <v>0</v>
      </c>
      <c r="O74" s="1">
        <v>0</v>
      </c>
      <c r="P74" s="1">
        <v>0</v>
      </c>
      <c r="Q74" s="2"/>
      <c r="R74" s="3"/>
    </row>
    <row r="75" spans="1:18" ht="63.75" customHeight="1">
      <c r="A75" s="100"/>
      <c r="B75" s="103"/>
      <c r="C75" s="67" t="s">
        <v>105</v>
      </c>
      <c r="D75" s="67"/>
      <c r="E75" s="67"/>
      <c r="F75" s="67">
        <v>2016</v>
      </c>
      <c r="G75" s="30">
        <f t="shared" si="46"/>
        <v>60</v>
      </c>
      <c r="H75" s="30">
        <f t="shared" si="46"/>
        <v>60</v>
      </c>
      <c r="I75" s="1">
        <v>60</v>
      </c>
      <c r="J75" s="1">
        <v>60</v>
      </c>
      <c r="K75" s="1">
        <v>0</v>
      </c>
      <c r="L75" s="1">
        <v>0</v>
      </c>
      <c r="M75" s="1">
        <v>0</v>
      </c>
      <c r="N75" s="1">
        <v>0</v>
      </c>
      <c r="O75" s="1">
        <v>0</v>
      </c>
      <c r="P75" s="1">
        <v>0</v>
      </c>
      <c r="Q75" s="2"/>
      <c r="R75" s="3"/>
    </row>
    <row r="76" spans="1:18" ht="57" customHeight="1">
      <c r="A76" s="69" t="s">
        <v>33</v>
      </c>
      <c r="B76" s="67" t="s">
        <v>163</v>
      </c>
      <c r="C76" s="67" t="s">
        <v>105</v>
      </c>
      <c r="D76" s="67"/>
      <c r="E76" s="67"/>
      <c r="F76" s="67">
        <v>2017</v>
      </c>
      <c r="G76" s="30">
        <f aca="true" t="shared" si="47" ref="G76:H81">I76+K76+M76+O76</f>
        <v>74</v>
      </c>
      <c r="H76" s="30">
        <f t="shared" si="47"/>
        <v>74</v>
      </c>
      <c r="I76" s="1">
        <v>74</v>
      </c>
      <c r="J76" s="1">
        <v>74</v>
      </c>
      <c r="K76" s="1">
        <v>0</v>
      </c>
      <c r="L76" s="1">
        <v>0</v>
      </c>
      <c r="M76" s="1">
        <v>0</v>
      </c>
      <c r="N76" s="1">
        <v>0</v>
      </c>
      <c r="O76" s="1">
        <v>0</v>
      </c>
      <c r="P76" s="1">
        <v>0</v>
      </c>
      <c r="Q76" s="2" t="s">
        <v>164</v>
      </c>
      <c r="R76" s="3"/>
    </row>
    <row r="77" spans="1:18" ht="216.75" customHeight="1">
      <c r="A77" s="99" t="s">
        <v>34</v>
      </c>
      <c r="B77" s="117" t="s">
        <v>8</v>
      </c>
      <c r="C77" s="70"/>
      <c r="D77" s="70"/>
      <c r="E77" s="70"/>
      <c r="F77" s="14">
        <v>2015</v>
      </c>
      <c r="G77" s="30">
        <f t="shared" si="47"/>
        <v>759.6999999999999</v>
      </c>
      <c r="H77" s="30">
        <f t="shared" si="47"/>
        <v>759.6999999999999</v>
      </c>
      <c r="I77" s="1">
        <f>341.1+448.7-30.1</f>
        <v>759.6999999999999</v>
      </c>
      <c r="J77" s="1">
        <f>341.1+448.7-30.1</f>
        <v>759.6999999999999</v>
      </c>
      <c r="K77" s="1">
        <v>0</v>
      </c>
      <c r="L77" s="1">
        <v>0</v>
      </c>
      <c r="M77" s="1">
        <v>0</v>
      </c>
      <c r="N77" s="1">
        <v>0</v>
      </c>
      <c r="O77" s="1">
        <v>0</v>
      </c>
      <c r="P77" s="1">
        <v>0</v>
      </c>
      <c r="Q77" s="2" t="s">
        <v>68</v>
      </c>
      <c r="R77" s="3"/>
    </row>
    <row r="78" spans="1:18" ht="30.75" customHeight="1">
      <c r="A78" s="100"/>
      <c r="B78" s="118"/>
      <c r="C78" s="70" t="s">
        <v>105</v>
      </c>
      <c r="D78" s="70"/>
      <c r="E78" s="70"/>
      <c r="F78" s="14">
        <v>2016</v>
      </c>
      <c r="G78" s="30">
        <f t="shared" si="47"/>
        <v>5.6</v>
      </c>
      <c r="H78" s="30">
        <f t="shared" si="47"/>
        <v>5.6</v>
      </c>
      <c r="I78" s="1">
        <f>5.6</f>
        <v>5.6</v>
      </c>
      <c r="J78" s="1">
        <f>5.6</f>
        <v>5.6</v>
      </c>
      <c r="K78" s="1">
        <v>0</v>
      </c>
      <c r="L78" s="1">
        <v>0</v>
      </c>
      <c r="M78" s="1">
        <v>0</v>
      </c>
      <c r="N78" s="1">
        <v>0</v>
      </c>
      <c r="O78" s="1">
        <v>0</v>
      </c>
      <c r="P78" s="1">
        <v>0</v>
      </c>
      <c r="Q78" s="85" t="s">
        <v>195</v>
      </c>
      <c r="R78" s="3"/>
    </row>
    <row r="79" spans="1:18" ht="29.25" customHeight="1">
      <c r="A79" s="100"/>
      <c r="B79" s="118"/>
      <c r="C79" s="70" t="s">
        <v>105</v>
      </c>
      <c r="D79" s="70"/>
      <c r="E79" s="70"/>
      <c r="F79" s="14">
        <v>2017</v>
      </c>
      <c r="G79" s="30">
        <f t="shared" si="47"/>
        <v>7994.1</v>
      </c>
      <c r="H79" s="30">
        <f t="shared" si="47"/>
        <v>7994.1</v>
      </c>
      <c r="I79" s="1">
        <f>7994.1</f>
        <v>7994.1</v>
      </c>
      <c r="J79" s="1">
        <v>7994.1</v>
      </c>
      <c r="K79" s="1">
        <v>0</v>
      </c>
      <c r="L79" s="1">
        <v>0</v>
      </c>
      <c r="M79" s="1">
        <v>0</v>
      </c>
      <c r="N79" s="1">
        <v>0</v>
      </c>
      <c r="O79" s="1">
        <v>0</v>
      </c>
      <c r="P79" s="1">
        <v>0</v>
      </c>
      <c r="Q79" s="86"/>
      <c r="R79" s="3"/>
    </row>
    <row r="80" spans="1:18" ht="36" customHeight="1">
      <c r="A80" s="100"/>
      <c r="B80" s="118"/>
      <c r="C80" s="70" t="s">
        <v>105</v>
      </c>
      <c r="D80" s="70"/>
      <c r="E80" s="70"/>
      <c r="F80" s="14">
        <v>2017</v>
      </c>
      <c r="G80" s="30">
        <f t="shared" si="47"/>
        <v>52.1</v>
      </c>
      <c r="H80" s="30">
        <f t="shared" si="47"/>
        <v>52.1</v>
      </c>
      <c r="I80" s="1">
        <v>52.1</v>
      </c>
      <c r="J80" s="1">
        <v>52.1</v>
      </c>
      <c r="K80" s="1">
        <v>0</v>
      </c>
      <c r="L80" s="1">
        <v>0</v>
      </c>
      <c r="M80" s="1">
        <v>0</v>
      </c>
      <c r="N80" s="1">
        <v>0</v>
      </c>
      <c r="O80" s="1">
        <v>0</v>
      </c>
      <c r="P80" s="1">
        <v>0</v>
      </c>
      <c r="Q80" s="87"/>
      <c r="R80" s="3"/>
    </row>
    <row r="81" spans="1:18" ht="63" customHeight="1">
      <c r="A81" s="99" t="s">
        <v>35</v>
      </c>
      <c r="B81" s="102" t="s">
        <v>94</v>
      </c>
      <c r="C81" s="67" t="s">
        <v>105</v>
      </c>
      <c r="D81" s="67"/>
      <c r="E81" s="67"/>
      <c r="F81" s="67">
        <v>2016</v>
      </c>
      <c r="G81" s="30">
        <f t="shared" si="47"/>
        <v>411.70000000000005</v>
      </c>
      <c r="H81" s="30">
        <f t="shared" si="47"/>
        <v>411.70000000000005</v>
      </c>
      <c r="I81" s="1">
        <f>1258.4-1.7-150-695</f>
        <v>411.70000000000005</v>
      </c>
      <c r="J81" s="1">
        <f>1258.4-1.7-150-695</f>
        <v>411.70000000000005</v>
      </c>
      <c r="K81" s="1">
        <v>0</v>
      </c>
      <c r="L81" s="1">
        <v>0</v>
      </c>
      <c r="M81" s="1">
        <v>0</v>
      </c>
      <c r="N81" s="1">
        <v>0</v>
      </c>
      <c r="O81" s="1">
        <v>0</v>
      </c>
      <c r="P81" s="1">
        <v>0</v>
      </c>
      <c r="Q81" s="2" t="s">
        <v>95</v>
      </c>
      <c r="R81" s="3"/>
    </row>
    <row r="82" spans="1:18" ht="115.5" customHeight="1">
      <c r="A82" s="101"/>
      <c r="B82" s="104"/>
      <c r="C82" s="67" t="s">
        <v>105</v>
      </c>
      <c r="D82" s="67"/>
      <c r="E82" s="67"/>
      <c r="F82" s="67">
        <v>2017</v>
      </c>
      <c r="G82" s="30">
        <f aca="true" t="shared" si="48" ref="G82:H85">I82+K82+M82+O82</f>
        <v>99</v>
      </c>
      <c r="H82" s="30">
        <f t="shared" si="48"/>
        <v>99</v>
      </c>
      <c r="I82" s="1">
        <v>99</v>
      </c>
      <c r="J82" s="1">
        <v>99</v>
      </c>
      <c r="K82" s="1">
        <v>0</v>
      </c>
      <c r="L82" s="1">
        <v>0</v>
      </c>
      <c r="M82" s="1">
        <v>0</v>
      </c>
      <c r="N82" s="1">
        <v>0</v>
      </c>
      <c r="O82" s="1">
        <v>0</v>
      </c>
      <c r="P82" s="1">
        <v>0</v>
      </c>
      <c r="Q82" s="2" t="s">
        <v>196</v>
      </c>
      <c r="R82" s="3"/>
    </row>
    <row r="83" spans="1:18" ht="117" customHeight="1">
      <c r="A83" s="99" t="s">
        <v>36</v>
      </c>
      <c r="B83" s="102" t="s">
        <v>152</v>
      </c>
      <c r="C83" s="67" t="s">
        <v>153</v>
      </c>
      <c r="D83" s="67"/>
      <c r="E83" s="67"/>
      <c r="F83" s="67">
        <v>2017</v>
      </c>
      <c r="G83" s="30">
        <f t="shared" si="48"/>
        <v>33000</v>
      </c>
      <c r="H83" s="30">
        <f t="shared" si="48"/>
        <v>33000</v>
      </c>
      <c r="I83" s="1">
        <f>12330.1-9330.1</f>
        <v>3000</v>
      </c>
      <c r="J83" s="1">
        <f>12330.1-9330.1</f>
        <v>3000</v>
      </c>
      <c r="K83" s="1">
        <v>0</v>
      </c>
      <c r="L83" s="1">
        <v>0</v>
      </c>
      <c r="M83" s="1">
        <v>30000</v>
      </c>
      <c r="N83" s="1">
        <v>30000</v>
      </c>
      <c r="O83" s="1">
        <v>0</v>
      </c>
      <c r="P83" s="1">
        <v>0</v>
      </c>
      <c r="Q83" s="83" t="s">
        <v>271</v>
      </c>
      <c r="R83" s="3"/>
    </row>
    <row r="84" spans="1:18" ht="160.5" customHeight="1">
      <c r="A84" s="101"/>
      <c r="B84" s="104"/>
      <c r="C84" s="67" t="s">
        <v>309</v>
      </c>
      <c r="D84" s="67"/>
      <c r="E84" s="67"/>
      <c r="F84" s="67">
        <v>2019</v>
      </c>
      <c r="G84" s="30">
        <f>I84+K84+M84+O84</f>
        <v>75863.4</v>
      </c>
      <c r="H84" s="30">
        <f>J84+L84+N84+P84</f>
        <v>75863.4</v>
      </c>
      <c r="I84" s="1">
        <f>18360.2+21639.8+10300.6-12368.9</f>
        <v>37931.7</v>
      </c>
      <c r="J84" s="1">
        <f>18360.2+21639.8+10300.6-12368.9</f>
        <v>37931.7</v>
      </c>
      <c r="K84" s="1">
        <v>0</v>
      </c>
      <c r="L84" s="1">
        <v>0</v>
      </c>
      <c r="M84" s="1">
        <f>40000-2068.3</f>
        <v>37931.7</v>
      </c>
      <c r="N84" s="1">
        <f>40000-2068.3</f>
        <v>37931.7</v>
      </c>
      <c r="O84" s="1">
        <v>0</v>
      </c>
      <c r="P84" s="1">
        <v>0</v>
      </c>
      <c r="Q84" s="84"/>
      <c r="R84" s="3"/>
    </row>
    <row r="85" spans="1:18" ht="67.5" customHeight="1">
      <c r="A85" s="69" t="s">
        <v>81</v>
      </c>
      <c r="B85" s="67" t="s">
        <v>161</v>
      </c>
      <c r="C85" s="67" t="s">
        <v>105</v>
      </c>
      <c r="D85" s="67"/>
      <c r="E85" s="67"/>
      <c r="F85" s="67">
        <v>2017</v>
      </c>
      <c r="G85" s="30">
        <f t="shared" si="48"/>
        <v>98</v>
      </c>
      <c r="H85" s="30">
        <f t="shared" si="48"/>
        <v>98</v>
      </c>
      <c r="I85" s="1">
        <v>98</v>
      </c>
      <c r="J85" s="1">
        <v>98</v>
      </c>
      <c r="K85" s="1">
        <v>0</v>
      </c>
      <c r="L85" s="1">
        <v>0</v>
      </c>
      <c r="M85" s="1">
        <v>0</v>
      </c>
      <c r="N85" s="1">
        <v>0</v>
      </c>
      <c r="O85" s="1">
        <v>0</v>
      </c>
      <c r="P85" s="1">
        <v>0</v>
      </c>
      <c r="Q85" s="2" t="s">
        <v>162</v>
      </c>
      <c r="R85" s="3"/>
    </row>
    <row r="86" spans="1:18" ht="48.75" customHeight="1">
      <c r="A86" s="69" t="s">
        <v>205</v>
      </c>
      <c r="B86" s="67" t="s">
        <v>98</v>
      </c>
      <c r="C86" s="67" t="s">
        <v>105</v>
      </c>
      <c r="D86" s="67"/>
      <c r="E86" s="67"/>
      <c r="F86" s="67">
        <v>2016</v>
      </c>
      <c r="G86" s="30">
        <f aca="true" t="shared" si="49" ref="G86:H94">I86+K86+M86+O86</f>
        <v>30</v>
      </c>
      <c r="H86" s="30">
        <f t="shared" si="49"/>
        <v>30</v>
      </c>
      <c r="I86" s="1">
        <v>30</v>
      </c>
      <c r="J86" s="1">
        <v>30</v>
      </c>
      <c r="K86" s="1">
        <v>0</v>
      </c>
      <c r="L86" s="1">
        <v>0</v>
      </c>
      <c r="M86" s="1">
        <v>0</v>
      </c>
      <c r="N86" s="1">
        <v>0</v>
      </c>
      <c r="O86" s="1">
        <v>0</v>
      </c>
      <c r="P86" s="1">
        <v>0</v>
      </c>
      <c r="Q86" s="2" t="s">
        <v>97</v>
      </c>
      <c r="R86" s="3"/>
    </row>
    <row r="87" spans="1:18" ht="48" customHeight="1">
      <c r="A87" s="62" t="s">
        <v>87</v>
      </c>
      <c r="B87" s="67" t="s">
        <v>100</v>
      </c>
      <c r="C87" s="67" t="s">
        <v>105</v>
      </c>
      <c r="D87" s="67"/>
      <c r="E87" s="67"/>
      <c r="F87" s="67">
        <v>2016</v>
      </c>
      <c r="G87" s="30">
        <f t="shared" si="49"/>
        <v>49.4</v>
      </c>
      <c r="H87" s="30">
        <f t="shared" si="49"/>
        <v>49.4</v>
      </c>
      <c r="I87" s="1">
        <v>49.4</v>
      </c>
      <c r="J87" s="1">
        <v>49.4</v>
      </c>
      <c r="K87" s="1">
        <v>0</v>
      </c>
      <c r="L87" s="1">
        <v>0</v>
      </c>
      <c r="M87" s="1">
        <v>0</v>
      </c>
      <c r="N87" s="1">
        <v>0</v>
      </c>
      <c r="O87" s="1">
        <v>0</v>
      </c>
      <c r="P87" s="1">
        <v>0</v>
      </c>
      <c r="Q87" s="2"/>
      <c r="R87" s="3"/>
    </row>
    <row r="88" spans="1:18" ht="42.75" customHeight="1">
      <c r="A88" s="99" t="s">
        <v>59</v>
      </c>
      <c r="B88" s="102" t="s">
        <v>71</v>
      </c>
      <c r="C88" s="67" t="s">
        <v>155</v>
      </c>
      <c r="D88" s="67"/>
      <c r="E88" s="67"/>
      <c r="F88" s="67">
        <v>2017</v>
      </c>
      <c r="G88" s="30">
        <f t="shared" si="49"/>
        <v>100000</v>
      </c>
      <c r="H88" s="30">
        <f t="shared" si="49"/>
        <v>100000</v>
      </c>
      <c r="I88" s="1">
        <v>0</v>
      </c>
      <c r="J88" s="1">
        <v>0</v>
      </c>
      <c r="K88" s="1">
        <v>100000</v>
      </c>
      <c r="L88" s="1">
        <v>100000</v>
      </c>
      <c r="M88" s="1">
        <v>0</v>
      </c>
      <c r="N88" s="1">
        <v>0</v>
      </c>
      <c r="O88" s="1">
        <v>0</v>
      </c>
      <c r="P88" s="1">
        <v>0</v>
      </c>
      <c r="Q88" s="32" t="s">
        <v>147</v>
      </c>
      <c r="R88" s="79"/>
    </row>
    <row r="89" spans="1:18" ht="267.75">
      <c r="A89" s="100"/>
      <c r="B89" s="103"/>
      <c r="C89" s="67" t="s">
        <v>155</v>
      </c>
      <c r="D89" s="67"/>
      <c r="E89" s="67"/>
      <c r="F89" s="67">
        <v>2018</v>
      </c>
      <c r="G89" s="30">
        <f t="shared" si="49"/>
        <v>264130</v>
      </c>
      <c r="H89" s="30">
        <f t="shared" si="49"/>
        <v>264130</v>
      </c>
      <c r="I89" s="1">
        <v>0</v>
      </c>
      <c r="J89" s="1">
        <v>0</v>
      </c>
      <c r="K89" s="1">
        <f>300000-35870</f>
        <v>264130</v>
      </c>
      <c r="L89" s="1">
        <f>300000-35870</f>
        <v>264130</v>
      </c>
      <c r="M89" s="1">
        <v>0</v>
      </c>
      <c r="N89" s="1">
        <v>0</v>
      </c>
      <c r="O89" s="1">
        <v>0</v>
      </c>
      <c r="P89" s="1">
        <v>0</v>
      </c>
      <c r="Q89" s="33" t="s">
        <v>244</v>
      </c>
      <c r="R89" s="79"/>
    </row>
    <row r="90" spans="1:18" ht="32.25" customHeight="1">
      <c r="A90" s="100"/>
      <c r="B90" s="103"/>
      <c r="C90" s="67" t="s">
        <v>105</v>
      </c>
      <c r="D90" s="67"/>
      <c r="E90" s="67"/>
      <c r="F90" s="67">
        <v>2019</v>
      </c>
      <c r="G90" s="30">
        <f aca="true" t="shared" si="50" ref="G90:H92">I90+K90+M90+O90</f>
        <v>680</v>
      </c>
      <c r="H90" s="30">
        <f t="shared" si="50"/>
        <v>680</v>
      </c>
      <c r="I90" s="1">
        <f>720-20-3.6-16.4</f>
        <v>680</v>
      </c>
      <c r="J90" s="1">
        <f>720-20-3.6-16.4</f>
        <v>680</v>
      </c>
      <c r="K90" s="1">
        <v>0</v>
      </c>
      <c r="L90" s="1">
        <v>0</v>
      </c>
      <c r="M90" s="1">
        <v>0</v>
      </c>
      <c r="N90" s="1">
        <v>0</v>
      </c>
      <c r="O90" s="1">
        <v>0</v>
      </c>
      <c r="P90" s="1">
        <v>0</v>
      </c>
      <c r="Q90" s="33"/>
      <c r="R90" s="79"/>
    </row>
    <row r="91" spans="1:18" ht="54" customHeight="1">
      <c r="A91" s="100"/>
      <c r="B91" s="103"/>
      <c r="C91" s="67" t="s">
        <v>155</v>
      </c>
      <c r="D91" s="67"/>
      <c r="E91" s="67"/>
      <c r="F91" s="67">
        <v>2019</v>
      </c>
      <c r="G91" s="30">
        <f t="shared" si="50"/>
        <v>760000</v>
      </c>
      <c r="H91" s="30">
        <f t="shared" si="50"/>
        <v>760000</v>
      </c>
      <c r="I91" s="1">
        <v>0</v>
      </c>
      <c r="J91" s="1">
        <v>0</v>
      </c>
      <c r="K91" s="1">
        <f>200000+560000</f>
        <v>760000</v>
      </c>
      <c r="L91" s="1">
        <f>200000+560000</f>
        <v>760000</v>
      </c>
      <c r="M91" s="1">
        <v>0</v>
      </c>
      <c r="N91" s="1">
        <v>0</v>
      </c>
      <c r="O91" s="1">
        <v>0</v>
      </c>
      <c r="P91" s="1">
        <v>0</v>
      </c>
      <c r="Q91" s="32"/>
      <c r="R91" s="79"/>
    </row>
    <row r="92" spans="1:18" ht="123.75" customHeight="1">
      <c r="A92" s="100"/>
      <c r="B92" s="103"/>
      <c r="C92" s="67" t="s">
        <v>105</v>
      </c>
      <c r="D92" s="67"/>
      <c r="E92" s="67"/>
      <c r="F92" s="67">
        <v>2020</v>
      </c>
      <c r="G92" s="30">
        <f t="shared" si="50"/>
        <v>79</v>
      </c>
      <c r="H92" s="30">
        <f t="shared" si="50"/>
        <v>79</v>
      </c>
      <c r="I92" s="1">
        <v>79</v>
      </c>
      <c r="J92" s="1">
        <v>79</v>
      </c>
      <c r="K92" s="1">
        <v>0</v>
      </c>
      <c r="L92" s="1">
        <v>0</v>
      </c>
      <c r="M92" s="1">
        <f aca="true" t="shared" si="51" ref="M92:N94">100000-100000</f>
        <v>0</v>
      </c>
      <c r="N92" s="1">
        <f t="shared" si="51"/>
        <v>0</v>
      </c>
      <c r="O92" s="1">
        <v>0</v>
      </c>
      <c r="P92" s="1">
        <v>0</v>
      </c>
      <c r="Q92" s="32"/>
      <c r="R92" s="79"/>
    </row>
    <row r="93" spans="1:18" ht="123.75" customHeight="1">
      <c r="A93" s="100"/>
      <c r="B93" s="103"/>
      <c r="C93" s="67" t="s">
        <v>105</v>
      </c>
      <c r="D93" s="67"/>
      <c r="E93" s="67"/>
      <c r="F93" s="67">
        <v>2020</v>
      </c>
      <c r="G93" s="30">
        <f>I93+K93+M93+O93</f>
        <v>110</v>
      </c>
      <c r="H93" s="30">
        <f>J93+L93+N93+P93</f>
        <v>110</v>
      </c>
      <c r="I93" s="1">
        <v>110</v>
      </c>
      <c r="J93" s="1">
        <v>110</v>
      </c>
      <c r="K93" s="1">
        <v>0</v>
      </c>
      <c r="L93" s="1">
        <v>0</v>
      </c>
      <c r="M93" s="1">
        <f t="shared" si="51"/>
        <v>0</v>
      </c>
      <c r="N93" s="1">
        <f t="shared" si="51"/>
        <v>0</v>
      </c>
      <c r="O93" s="1">
        <v>0</v>
      </c>
      <c r="P93" s="1">
        <v>0</v>
      </c>
      <c r="Q93" s="32"/>
      <c r="R93" s="79"/>
    </row>
    <row r="94" spans="1:18" ht="54" customHeight="1">
      <c r="A94" s="100"/>
      <c r="B94" s="103"/>
      <c r="C94" s="67" t="s">
        <v>325</v>
      </c>
      <c r="D94" s="67"/>
      <c r="E94" s="67"/>
      <c r="F94" s="67">
        <v>2020</v>
      </c>
      <c r="G94" s="30">
        <f t="shared" si="49"/>
        <v>678896.6</v>
      </c>
      <c r="H94" s="30">
        <f t="shared" si="49"/>
        <v>678896.6</v>
      </c>
      <c r="I94" s="1">
        <v>0</v>
      </c>
      <c r="J94" s="1">
        <v>0</v>
      </c>
      <c r="K94" s="1">
        <f>500000+28896.6+150000</f>
        <v>678896.6</v>
      </c>
      <c r="L94" s="1">
        <f>500000+28896.6+150000</f>
        <v>678896.6</v>
      </c>
      <c r="M94" s="1">
        <f t="shared" si="51"/>
        <v>0</v>
      </c>
      <c r="N94" s="1">
        <f t="shared" si="51"/>
        <v>0</v>
      </c>
      <c r="O94" s="1">
        <v>0</v>
      </c>
      <c r="P94" s="1">
        <v>0</v>
      </c>
      <c r="Q94" s="83" t="s">
        <v>233</v>
      </c>
      <c r="R94" s="79"/>
    </row>
    <row r="95" spans="1:18" ht="60.75" customHeight="1">
      <c r="A95" s="101"/>
      <c r="B95" s="104"/>
      <c r="C95" s="67" t="s">
        <v>343</v>
      </c>
      <c r="D95" s="67" t="s">
        <v>331</v>
      </c>
      <c r="E95" s="67" t="s">
        <v>332</v>
      </c>
      <c r="F95" s="67">
        <v>2021</v>
      </c>
      <c r="G95" s="30">
        <f>I95+K95+M95+O95</f>
        <v>146523.4</v>
      </c>
      <c r="H95" s="30">
        <f>J95+L95+N95+P95</f>
        <v>146523.4</v>
      </c>
      <c r="I95" s="1">
        <v>0</v>
      </c>
      <c r="J95" s="1">
        <v>0</v>
      </c>
      <c r="K95" s="1">
        <v>146523.4</v>
      </c>
      <c r="L95" s="1">
        <v>146523.4</v>
      </c>
      <c r="M95" s="1">
        <v>0</v>
      </c>
      <c r="N95" s="1">
        <v>0</v>
      </c>
      <c r="O95" s="1">
        <v>0</v>
      </c>
      <c r="P95" s="1">
        <v>0</v>
      </c>
      <c r="Q95" s="84"/>
      <c r="R95" s="72"/>
    </row>
    <row r="96" spans="1:18" ht="51" customHeight="1">
      <c r="A96" s="69" t="s">
        <v>283</v>
      </c>
      <c r="B96" s="67" t="s">
        <v>219</v>
      </c>
      <c r="C96" s="67"/>
      <c r="D96" s="67" t="s">
        <v>334</v>
      </c>
      <c r="E96" s="67" t="s">
        <v>333</v>
      </c>
      <c r="F96" s="67">
        <v>2022</v>
      </c>
      <c r="G96" s="30">
        <f aca="true" t="shared" si="52" ref="G96:H103">I96+K96+M96+O96</f>
        <v>19131.1</v>
      </c>
      <c r="H96" s="30">
        <f t="shared" si="52"/>
        <v>0</v>
      </c>
      <c r="I96" s="1">
        <v>19131.1</v>
      </c>
      <c r="J96" s="1">
        <v>0</v>
      </c>
      <c r="K96" s="1">
        <v>0</v>
      </c>
      <c r="L96" s="1">
        <v>0</v>
      </c>
      <c r="M96" s="1">
        <v>0</v>
      </c>
      <c r="N96" s="1">
        <v>0</v>
      </c>
      <c r="O96" s="1">
        <v>0</v>
      </c>
      <c r="P96" s="1">
        <v>0</v>
      </c>
      <c r="Q96" s="2" t="s">
        <v>4</v>
      </c>
      <c r="R96" s="3"/>
    </row>
    <row r="97" spans="1:18" ht="45.75" customHeight="1">
      <c r="A97" s="69" t="s">
        <v>82</v>
      </c>
      <c r="B97" s="67" t="s">
        <v>345</v>
      </c>
      <c r="C97" s="67"/>
      <c r="D97" s="67" t="s">
        <v>335</v>
      </c>
      <c r="E97" s="67" t="s">
        <v>336</v>
      </c>
      <c r="F97" s="67">
        <v>2022</v>
      </c>
      <c r="G97" s="1">
        <f t="shared" si="52"/>
        <v>22692.600000000002</v>
      </c>
      <c r="H97" s="1">
        <f t="shared" si="52"/>
        <v>0</v>
      </c>
      <c r="I97" s="1">
        <v>5673.2</v>
      </c>
      <c r="J97" s="1">
        <v>0</v>
      </c>
      <c r="K97" s="1">
        <v>0</v>
      </c>
      <c r="L97" s="1">
        <v>0</v>
      </c>
      <c r="M97" s="1">
        <v>17019.4</v>
      </c>
      <c r="N97" s="1">
        <v>0</v>
      </c>
      <c r="O97" s="1">
        <v>0</v>
      </c>
      <c r="P97" s="1">
        <v>0</v>
      </c>
      <c r="Q97" s="2" t="s">
        <v>229</v>
      </c>
      <c r="R97" s="3"/>
    </row>
    <row r="98" spans="1:18" ht="66" customHeight="1">
      <c r="A98" s="69" t="s">
        <v>60</v>
      </c>
      <c r="B98" s="67" t="s">
        <v>346</v>
      </c>
      <c r="C98" s="67"/>
      <c r="D98" s="70" t="s">
        <v>334</v>
      </c>
      <c r="E98" s="67" t="s">
        <v>337</v>
      </c>
      <c r="F98" s="67">
        <v>2022</v>
      </c>
      <c r="G98" s="1">
        <f t="shared" si="52"/>
        <v>151703</v>
      </c>
      <c r="H98" s="1">
        <f t="shared" si="52"/>
        <v>0</v>
      </c>
      <c r="I98" s="1">
        <v>37925.8</v>
      </c>
      <c r="J98" s="1">
        <v>0</v>
      </c>
      <c r="K98" s="1">
        <v>0</v>
      </c>
      <c r="L98" s="1">
        <v>0</v>
      </c>
      <c r="M98" s="1">
        <v>113777.2</v>
      </c>
      <c r="N98" s="1">
        <v>0</v>
      </c>
      <c r="O98" s="1">
        <v>0</v>
      </c>
      <c r="P98" s="1">
        <v>0</v>
      </c>
      <c r="Q98" s="2" t="s">
        <v>220</v>
      </c>
      <c r="R98" s="3"/>
    </row>
    <row r="99" spans="1:18" ht="66" customHeight="1">
      <c r="A99" s="69" t="s">
        <v>61</v>
      </c>
      <c r="B99" s="67" t="s">
        <v>201</v>
      </c>
      <c r="C99" s="67"/>
      <c r="D99" s="67" t="s">
        <v>335</v>
      </c>
      <c r="E99" s="67" t="s">
        <v>336</v>
      </c>
      <c r="F99" s="67">
        <v>2022</v>
      </c>
      <c r="G99" s="1">
        <f>I99+K99+M99+O99</f>
        <v>9848.7</v>
      </c>
      <c r="H99" s="1">
        <f>J99+L99+N99+P99</f>
        <v>0</v>
      </c>
      <c r="I99" s="1">
        <v>9848.7</v>
      </c>
      <c r="J99" s="1">
        <v>0</v>
      </c>
      <c r="K99" s="1">
        <v>0</v>
      </c>
      <c r="L99" s="1">
        <v>0</v>
      </c>
      <c r="M99" s="1">
        <v>0</v>
      </c>
      <c r="N99" s="1">
        <v>0</v>
      </c>
      <c r="O99" s="1">
        <v>0</v>
      </c>
      <c r="P99" s="1">
        <v>0</v>
      </c>
      <c r="Q99" s="2" t="s">
        <v>192</v>
      </c>
      <c r="R99" s="3"/>
    </row>
    <row r="100" spans="1:18" ht="66" customHeight="1">
      <c r="A100" s="69" t="s">
        <v>209</v>
      </c>
      <c r="B100" s="67" t="s">
        <v>222</v>
      </c>
      <c r="C100" s="67"/>
      <c r="D100" s="67" t="s">
        <v>335</v>
      </c>
      <c r="E100" s="67" t="s">
        <v>336</v>
      </c>
      <c r="F100" s="67">
        <v>2022</v>
      </c>
      <c r="G100" s="1">
        <f>I100+K100+M100+O100</f>
        <v>6856.5</v>
      </c>
      <c r="H100" s="1">
        <f>J100+L100+N100+P100</f>
        <v>0</v>
      </c>
      <c r="I100" s="1">
        <v>6856.5</v>
      </c>
      <c r="J100" s="1">
        <v>0</v>
      </c>
      <c r="K100" s="1">
        <v>0</v>
      </c>
      <c r="L100" s="1">
        <v>0</v>
      </c>
      <c r="M100" s="1">
        <v>0</v>
      </c>
      <c r="N100" s="1">
        <v>0</v>
      </c>
      <c r="O100" s="1">
        <v>0</v>
      </c>
      <c r="P100" s="1">
        <v>0</v>
      </c>
      <c r="Q100" s="2" t="s">
        <v>220</v>
      </c>
      <c r="R100" s="3"/>
    </row>
    <row r="101" spans="1:18" ht="66" customHeight="1">
      <c r="A101" s="69" t="s">
        <v>284</v>
      </c>
      <c r="B101" s="67" t="s">
        <v>347</v>
      </c>
      <c r="C101" s="67"/>
      <c r="D101" s="67" t="s">
        <v>335</v>
      </c>
      <c r="E101" s="67" t="s">
        <v>336</v>
      </c>
      <c r="F101" s="67">
        <v>2023</v>
      </c>
      <c r="G101" s="1">
        <f t="shared" si="52"/>
        <v>11907.4</v>
      </c>
      <c r="H101" s="1">
        <f t="shared" si="52"/>
        <v>0</v>
      </c>
      <c r="I101" s="1">
        <v>11907.4</v>
      </c>
      <c r="J101" s="1">
        <v>0</v>
      </c>
      <c r="K101" s="1">
        <v>0</v>
      </c>
      <c r="L101" s="1">
        <v>0</v>
      </c>
      <c r="M101" s="1">
        <v>0</v>
      </c>
      <c r="N101" s="1">
        <v>0</v>
      </c>
      <c r="O101" s="1">
        <v>0</v>
      </c>
      <c r="P101" s="1">
        <v>0</v>
      </c>
      <c r="Q101" s="2" t="s">
        <v>220</v>
      </c>
      <c r="R101" s="3"/>
    </row>
    <row r="102" spans="1:18" ht="116.25" customHeight="1">
      <c r="A102" s="69" t="s">
        <v>62</v>
      </c>
      <c r="B102" s="63" t="s">
        <v>260</v>
      </c>
      <c r="C102" s="67"/>
      <c r="D102" s="67" t="s">
        <v>335</v>
      </c>
      <c r="E102" s="67" t="s">
        <v>336</v>
      </c>
      <c r="F102" s="67">
        <v>2023</v>
      </c>
      <c r="G102" s="30">
        <f t="shared" si="52"/>
        <v>5989.1</v>
      </c>
      <c r="H102" s="30">
        <f t="shared" si="52"/>
        <v>0</v>
      </c>
      <c r="I102" s="1">
        <v>5989.1</v>
      </c>
      <c r="J102" s="1">
        <v>0</v>
      </c>
      <c r="K102" s="1">
        <v>0</v>
      </c>
      <c r="L102" s="1">
        <v>0</v>
      </c>
      <c r="M102" s="1">
        <v>0</v>
      </c>
      <c r="N102" s="1">
        <v>0</v>
      </c>
      <c r="O102" s="1">
        <v>0</v>
      </c>
      <c r="P102" s="1">
        <v>0</v>
      </c>
      <c r="Q102" s="83" t="s">
        <v>256</v>
      </c>
      <c r="R102" s="34"/>
    </row>
    <row r="103" spans="1:18" ht="116.25" customHeight="1">
      <c r="A103" s="69" t="s">
        <v>327</v>
      </c>
      <c r="B103" s="63" t="s">
        <v>261</v>
      </c>
      <c r="C103" s="67"/>
      <c r="D103" s="67" t="s">
        <v>335</v>
      </c>
      <c r="E103" s="67" t="s">
        <v>336</v>
      </c>
      <c r="F103" s="67">
        <v>2023</v>
      </c>
      <c r="G103" s="30">
        <f t="shared" si="52"/>
        <v>3956.5</v>
      </c>
      <c r="H103" s="30">
        <f t="shared" si="52"/>
        <v>0</v>
      </c>
      <c r="I103" s="1">
        <v>3956.5</v>
      </c>
      <c r="J103" s="1">
        <v>0</v>
      </c>
      <c r="K103" s="1">
        <v>0</v>
      </c>
      <c r="L103" s="1">
        <v>0</v>
      </c>
      <c r="M103" s="1">
        <v>0</v>
      </c>
      <c r="N103" s="1">
        <v>0</v>
      </c>
      <c r="O103" s="1">
        <v>0</v>
      </c>
      <c r="P103" s="1">
        <v>0</v>
      </c>
      <c r="Q103" s="84"/>
      <c r="R103" s="34"/>
    </row>
    <row r="104" spans="1:18" ht="105.75" customHeight="1">
      <c r="A104" s="69" t="s">
        <v>157</v>
      </c>
      <c r="B104" s="63" t="s">
        <v>262</v>
      </c>
      <c r="C104" s="67"/>
      <c r="D104" s="67" t="s">
        <v>331</v>
      </c>
      <c r="E104" s="67" t="s">
        <v>333</v>
      </c>
      <c r="F104" s="67">
        <v>2023</v>
      </c>
      <c r="G104" s="30">
        <f aca="true" t="shared" si="53" ref="G104:G121">I104+K104+M104+O104</f>
        <v>76318.29999999999</v>
      </c>
      <c r="H104" s="30">
        <f aca="true" t="shared" si="54" ref="H104:H121">J104+L104+N104+P104</f>
        <v>0</v>
      </c>
      <c r="I104" s="1">
        <v>19079.6</v>
      </c>
      <c r="J104" s="1">
        <v>0</v>
      </c>
      <c r="K104" s="1">
        <v>0</v>
      </c>
      <c r="L104" s="1">
        <v>0</v>
      </c>
      <c r="M104" s="1">
        <v>57238.7</v>
      </c>
      <c r="N104" s="1">
        <v>0</v>
      </c>
      <c r="O104" s="1">
        <v>0</v>
      </c>
      <c r="P104" s="1">
        <v>0</v>
      </c>
      <c r="Q104" s="68" t="s">
        <v>234</v>
      </c>
      <c r="R104" s="34"/>
    </row>
    <row r="105" spans="1:18" ht="101.25" customHeight="1">
      <c r="A105" s="69" t="s">
        <v>28</v>
      </c>
      <c r="B105" s="63" t="s">
        <v>350</v>
      </c>
      <c r="C105" s="63"/>
      <c r="D105" s="67" t="s">
        <v>335</v>
      </c>
      <c r="E105" s="67" t="s">
        <v>336</v>
      </c>
      <c r="F105" s="67">
        <v>2024</v>
      </c>
      <c r="G105" s="30">
        <f t="shared" si="53"/>
        <v>192438.1</v>
      </c>
      <c r="H105" s="30">
        <f t="shared" si="54"/>
        <v>0</v>
      </c>
      <c r="I105" s="1">
        <v>48109.5</v>
      </c>
      <c r="J105" s="1">
        <v>0</v>
      </c>
      <c r="K105" s="1">
        <v>0</v>
      </c>
      <c r="L105" s="1">
        <v>0</v>
      </c>
      <c r="M105" s="1">
        <v>144328.6</v>
      </c>
      <c r="N105" s="1">
        <v>0</v>
      </c>
      <c r="O105" s="1">
        <v>0</v>
      </c>
      <c r="P105" s="1">
        <v>0</v>
      </c>
      <c r="Q105" s="58"/>
      <c r="R105" s="3"/>
    </row>
    <row r="106" spans="1:18" ht="60" customHeight="1">
      <c r="A106" s="69" t="s">
        <v>29</v>
      </c>
      <c r="B106" s="70" t="s">
        <v>311</v>
      </c>
      <c r="C106" s="70"/>
      <c r="D106" s="70" t="s">
        <v>334</v>
      </c>
      <c r="E106" s="70" t="s">
        <v>333</v>
      </c>
      <c r="F106" s="67">
        <v>2024</v>
      </c>
      <c r="G106" s="30">
        <f t="shared" si="53"/>
        <v>220317.09999999998</v>
      </c>
      <c r="H106" s="30">
        <f t="shared" si="54"/>
        <v>0</v>
      </c>
      <c r="I106" s="1">
        <v>55079.3</v>
      </c>
      <c r="J106" s="1">
        <v>0</v>
      </c>
      <c r="K106" s="1">
        <v>0</v>
      </c>
      <c r="L106" s="1">
        <v>0</v>
      </c>
      <c r="M106" s="1">
        <v>165237.8</v>
      </c>
      <c r="N106" s="1">
        <v>0</v>
      </c>
      <c r="O106" s="1">
        <v>0</v>
      </c>
      <c r="P106" s="1">
        <v>0</v>
      </c>
      <c r="Q106" s="68" t="s">
        <v>4</v>
      </c>
      <c r="R106" s="3"/>
    </row>
    <row r="107" spans="1:18" ht="72" customHeight="1">
      <c r="A107" s="69" t="s">
        <v>285</v>
      </c>
      <c r="B107" s="70" t="s">
        <v>348</v>
      </c>
      <c r="C107" s="70"/>
      <c r="D107" s="70" t="s">
        <v>334</v>
      </c>
      <c r="E107" s="70" t="s">
        <v>333</v>
      </c>
      <c r="F107" s="67">
        <v>2024</v>
      </c>
      <c r="G107" s="30">
        <f t="shared" si="53"/>
        <v>250130.7</v>
      </c>
      <c r="H107" s="30">
        <f t="shared" si="54"/>
        <v>0</v>
      </c>
      <c r="I107" s="1">
        <v>62532.7</v>
      </c>
      <c r="J107" s="1">
        <v>0</v>
      </c>
      <c r="K107" s="1">
        <v>0</v>
      </c>
      <c r="L107" s="1">
        <v>0</v>
      </c>
      <c r="M107" s="1">
        <v>187598</v>
      </c>
      <c r="N107" s="1">
        <v>0</v>
      </c>
      <c r="O107" s="1">
        <v>0</v>
      </c>
      <c r="P107" s="1">
        <v>0</v>
      </c>
      <c r="Q107" s="68" t="s">
        <v>4</v>
      </c>
      <c r="R107" s="3"/>
    </row>
    <row r="108" spans="1:18" ht="72" customHeight="1">
      <c r="A108" s="69" t="s">
        <v>30</v>
      </c>
      <c r="B108" s="70" t="s">
        <v>349</v>
      </c>
      <c r="C108" s="70"/>
      <c r="D108" s="70" t="s">
        <v>334</v>
      </c>
      <c r="E108" s="70" t="s">
        <v>333</v>
      </c>
      <c r="F108" s="67">
        <v>2024</v>
      </c>
      <c r="G108" s="30">
        <f t="shared" si="53"/>
        <v>15139.5</v>
      </c>
      <c r="H108" s="30">
        <f t="shared" si="54"/>
        <v>0</v>
      </c>
      <c r="I108" s="1">
        <v>3784.9</v>
      </c>
      <c r="J108" s="1">
        <v>0</v>
      </c>
      <c r="K108" s="1">
        <v>0</v>
      </c>
      <c r="L108" s="1">
        <v>0</v>
      </c>
      <c r="M108" s="1">
        <v>11354.6</v>
      </c>
      <c r="N108" s="1">
        <v>0</v>
      </c>
      <c r="O108" s="1">
        <v>0</v>
      </c>
      <c r="P108" s="1">
        <v>0</v>
      </c>
      <c r="Q108" s="68" t="s">
        <v>4</v>
      </c>
      <c r="R108" s="3"/>
    </row>
    <row r="109" spans="1:18" ht="48" customHeight="1">
      <c r="A109" s="69" t="s">
        <v>89</v>
      </c>
      <c r="B109" s="64" t="s">
        <v>88</v>
      </c>
      <c r="C109" s="67"/>
      <c r="D109" s="67" t="s">
        <v>335</v>
      </c>
      <c r="E109" s="67" t="s">
        <v>336</v>
      </c>
      <c r="F109" s="67">
        <v>2024</v>
      </c>
      <c r="G109" s="30">
        <f t="shared" si="53"/>
        <v>14454.4</v>
      </c>
      <c r="H109" s="30">
        <f t="shared" si="54"/>
        <v>0</v>
      </c>
      <c r="I109" s="1">
        <v>14454.4</v>
      </c>
      <c r="J109" s="1">
        <v>0</v>
      </c>
      <c r="K109" s="1">
        <v>0</v>
      </c>
      <c r="L109" s="1">
        <v>0</v>
      </c>
      <c r="M109" s="1">
        <v>0</v>
      </c>
      <c r="N109" s="1">
        <v>0</v>
      </c>
      <c r="O109" s="1">
        <v>0</v>
      </c>
      <c r="P109" s="1">
        <v>0</v>
      </c>
      <c r="Q109" s="2" t="s">
        <v>4</v>
      </c>
      <c r="R109" s="3"/>
    </row>
    <row r="110" spans="1:18" ht="101.25" customHeight="1">
      <c r="A110" s="69" t="s">
        <v>90</v>
      </c>
      <c r="B110" s="67" t="s">
        <v>198</v>
      </c>
      <c r="C110" s="67"/>
      <c r="D110" s="67" t="s">
        <v>335</v>
      </c>
      <c r="E110" s="67" t="s">
        <v>336</v>
      </c>
      <c r="F110" s="67">
        <v>2024</v>
      </c>
      <c r="G110" s="1">
        <f t="shared" si="53"/>
        <v>9143.7</v>
      </c>
      <c r="H110" s="1">
        <f t="shared" si="54"/>
        <v>0</v>
      </c>
      <c r="I110" s="1">
        <v>9143.7</v>
      </c>
      <c r="J110" s="1">
        <v>0</v>
      </c>
      <c r="K110" s="1">
        <v>0</v>
      </c>
      <c r="L110" s="1">
        <v>0</v>
      </c>
      <c r="M110" s="1">
        <v>0</v>
      </c>
      <c r="N110" s="1">
        <v>0</v>
      </c>
      <c r="O110" s="1">
        <v>0</v>
      </c>
      <c r="P110" s="1">
        <v>0</v>
      </c>
      <c r="Q110" s="2" t="s">
        <v>200</v>
      </c>
      <c r="R110" s="3"/>
    </row>
    <row r="111" spans="1:18" ht="81.75" customHeight="1">
      <c r="A111" s="69" t="s">
        <v>91</v>
      </c>
      <c r="B111" s="64" t="s">
        <v>251</v>
      </c>
      <c r="C111" s="64"/>
      <c r="D111" s="64" t="s">
        <v>331</v>
      </c>
      <c r="E111" s="64" t="s">
        <v>336</v>
      </c>
      <c r="F111" s="64">
        <v>2025</v>
      </c>
      <c r="G111" s="35">
        <f t="shared" si="53"/>
        <v>10254.6</v>
      </c>
      <c r="H111" s="35">
        <f t="shared" si="54"/>
        <v>0</v>
      </c>
      <c r="I111" s="36">
        <v>10254.6</v>
      </c>
      <c r="J111" s="1">
        <v>0</v>
      </c>
      <c r="K111" s="1">
        <v>0</v>
      </c>
      <c r="L111" s="1">
        <v>0</v>
      </c>
      <c r="M111" s="1">
        <v>0</v>
      </c>
      <c r="N111" s="1">
        <v>0</v>
      </c>
      <c r="O111" s="1">
        <v>0</v>
      </c>
      <c r="P111" s="1">
        <v>0</v>
      </c>
      <c r="Q111" s="2" t="s">
        <v>252</v>
      </c>
      <c r="R111" s="3"/>
    </row>
    <row r="112" spans="1:18" ht="103.5" customHeight="1">
      <c r="A112" s="69" t="s">
        <v>158</v>
      </c>
      <c r="B112" s="67" t="s">
        <v>176</v>
      </c>
      <c r="C112" s="67"/>
      <c r="D112" s="67" t="s">
        <v>335</v>
      </c>
      <c r="E112" s="67" t="s">
        <v>336</v>
      </c>
      <c r="F112" s="67">
        <v>2025</v>
      </c>
      <c r="G112" s="1">
        <f t="shared" si="53"/>
        <v>6448.5</v>
      </c>
      <c r="H112" s="1">
        <f t="shared" si="54"/>
        <v>0</v>
      </c>
      <c r="I112" s="1">
        <v>6448.5</v>
      </c>
      <c r="J112" s="1">
        <v>0</v>
      </c>
      <c r="K112" s="1">
        <v>0</v>
      </c>
      <c r="L112" s="1">
        <v>0</v>
      </c>
      <c r="M112" s="1">
        <v>0</v>
      </c>
      <c r="N112" s="1">
        <v>0</v>
      </c>
      <c r="O112" s="1">
        <v>0</v>
      </c>
      <c r="P112" s="1">
        <v>0</v>
      </c>
      <c r="Q112" s="2" t="s">
        <v>177</v>
      </c>
      <c r="R112" s="3"/>
    </row>
    <row r="113" spans="1:18" ht="81.75" customHeight="1">
      <c r="A113" s="69" t="s">
        <v>210</v>
      </c>
      <c r="B113" s="63" t="s">
        <v>259</v>
      </c>
      <c r="C113" s="67"/>
      <c r="D113" s="67" t="s">
        <v>335</v>
      </c>
      <c r="E113" s="67" t="s">
        <v>336</v>
      </c>
      <c r="F113" s="67">
        <v>2025</v>
      </c>
      <c r="G113" s="30">
        <f t="shared" si="53"/>
        <v>9688</v>
      </c>
      <c r="H113" s="30">
        <f t="shared" si="54"/>
        <v>0</v>
      </c>
      <c r="I113" s="1">
        <v>9688</v>
      </c>
      <c r="J113" s="1">
        <v>0</v>
      </c>
      <c r="K113" s="1">
        <v>0</v>
      </c>
      <c r="L113" s="1">
        <v>0</v>
      </c>
      <c r="M113" s="1">
        <v>0</v>
      </c>
      <c r="N113" s="1">
        <v>0</v>
      </c>
      <c r="O113" s="1">
        <v>0</v>
      </c>
      <c r="P113" s="1">
        <v>0</v>
      </c>
      <c r="Q113" s="68" t="s">
        <v>299</v>
      </c>
      <c r="R113" s="34"/>
    </row>
    <row r="114" spans="1:18" ht="105.75" customHeight="1">
      <c r="A114" s="69" t="s">
        <v>165</v>
      </c>
      <c r="B114" s="67" t="s">
        <v>92</v>
      </c>
      <c r="C114" s="67"/>
      <c r="D114" s="67" t="s">
        <v>335</v>
      </c>
      <c r="E114" s="67" t="s">
        <v>336</v>
      </c>
      <c r="F114" s="67">
        <v>2025</v>
      </c>
      <c r="G114" s="30">
        <f t="shared" si="53"/>
        <v>4006.4</v>
      </c>
      <c r="H114" s="30">
        <f t="shared" si="54"/>
        <v>0</v>
      </c>
      <c r="I114" s="1">
        <v>4006.4</v>
      </c>
      <c r="J114" s="1">
        <v>0</v>
      </c>
      <c r="K114" s="1">
        <v>0</v>
      </c>
      <c r="L114" s="1">
        <v>0</v>
      </c>
      <c r="M114" s="1">
        <v>0</v>
      </c>
      <c r="N114" s="1">
        <v>0</v>
      </c>
      <c r="O114" s="1">
        <v>0</v>
      </c>
      <c r="P114" s="1">
        <v>0</v>
      </c>
      <c r="Q114" s="2" t="s">
        <v>4</v>
      </c>
      <c r="R114" s="3"/>
    </row>
    <row r="115" spans="1:18" ht="48" customHeight="1">
      <c r="A115" s="69" t="s">
        <v>211</v>
      </c>
      <c r="B115" s="64" t="s">
        <v>300</v>
      </c>
      <c r="C115" s="67"/>
      <c r="D115" s="67" t="s">
        <v>335</v>
      </c>
      <c r="E115" s="67" t="s">
        <v>336</v>
      </c>
      <c r="F115" s="67">
        <v>2025</v>
      </c>
      <c r="G115" s="30">
        <f t="shared" si="53"/>
        <v>7254.6</v>
      </c>
      <c r="H115" s="30">
        <f t="shared" si="54"/>
        <v>0</v>
      </c>
      <c r="I115" s="1">
        <v>7254.6</v>
      </c>
      <c r="J115" s="1">
        <v>0</v>
      </c>
      <c r="K115" s="1">
        <v>0</v>
      </c>
      <c r="L115" s="1">
        <v>0</v>
      </c>
      <c r="M115" s="1">
        <v>0</v>
      </c>
      <c r="N115" s="1">
        <v>0</v>
      </c>
      <c r="O115" s="1">
        <v>0</v>
      </c>
      <c r="P115" s="1">
        <v>0</v>
      </c>
      <c r="Q115" s="2" t="s">
        <v>301</v>
      </c>
      <c r="R115" s="3"/>
    </row>
    <row r="116" spans="1:18" ht="48" customHeight="1">
      <c r="A116" s="69" t="s">
        <v>215</v>
      </c>
      <c r="B116" s="64" t="s">
        <v>302</v>
      </c>
      <c r="C116" s="67"/>
      <c r="D116" s="67" t="s">
        <v>334</v>
      </c>
      <c r="E116" s="67" t="s">
        <v>333</v>
      </c>
      <c r="F116" s="67">
        <v>2025</v>
      </c>
      <c r="G116" s="30">
        <f t="shared" si="53"/>
        <v>6866.8</v>
      </c>
      <c r="H116" s="30">
        <f t="shared" si="54"/>
        <v>0</v>
      </c>
      <c r="I116" s="1">
        <v>6866.8</v>
      </c>
      <c r="J116" s="1">
        <v>0</v>
      </c>
      <c r="K116" s="1">
        <v>0</v>
      </c>
      <c r="L116" s="1">
        <v>0</v>
      </c>
      <c r="M116" s="1">
        <v>0</v>
      </c>
      <c r="N116" s="1">
        <v>0</v>
      </c>
      <c r="O116" s="1">
        <v>0</v>
      </c>
      <c r="P116" s="1">
        <v>0</v>
      </c>
      <c r="Q116" s="2" t="s">
        <v>301</v>
      </c>
      <c r="R116" s="3"/>
    </row>
    <row r="117" spans="1:18" ht="113.25" customHeight="1">
      <c r="A117" s="69" t="s">
        <v>216</v>
      </c>
      <c r="B117" s="67" t="s">
        <v>174</v>
      </c>
      <c r="C117" s="67"/>
      <c r="D117" s="67" t="s">
        <v>335</v>
      </c>
      <c r="E117" s="67" t="s">
        <v>336</v>
      </c>
      <c r="F117" s="67">
        <v>2025</v>
      </c>
      <c r="G117" s="1">
        <f t="shared" si="53"/>
        <v>10794.8</v>
      </c>
      <c r="H117" s="1">
        <f t="shared" si="54"/>
        <v>0</v>
      </c>
      <c r="I117" s="1">
        <v>10794.8</v>
      </c>
      <c r="J117" s="1">
        <v>0</v>
      </c>
      <c r="K117" s="1">
        <v>0</v>
      </c>
      <c r="L117" s="1">
        <v>0</v>
      </c>
      <c r="M117" s="1">
        <v>0</v>
      </c>
      <c r="N117" s="1">
        <v>0</v>
      </c>
      <c r="O117" s="1">
        <v>0</v>
      </c>
      <c r="P117" s="1">
        <v>0</v>
      </c>
      <c r="Q117" s="2" t="s">
        <v>175</v>
      </c>
      <c r="R117" s="3"/>
    </row>
    <row r="118" spans="1:18" ht="40.5" customHeight="1">
      <c r="A118" s="69" t="s">
        <v>221</v>
      </c>
      <c r="B118" s="67" t="s">
        <v>148</v>
      </c>
      <c r="C118" s="67"/>
      <c r="D118" s="67" t="s">
        <v>335</v>
      </c>
      <c r="E118" s="67" t="s">
        <v>336</v>
      </c>
      <c r="F118" s="67">
        <v>2025</v>
      </c>
      <c r="G118" s="30">
        <f t="shared" si="53"/>
        <v>10626.9</v>
      </c>
      <c r="H118" s="30">
        <f t="shared" si="54"/>
        <v>0</v>
      </c>
      <c r="I118" s="1">
        <v>10626.9</v>
      </c>
      <c r="J118" s="1">
        <v>0</v>
      </c>
      <c r="K118" s="1">
        <v>0</v>
      </c>
      <c r="L118" s="1">
        <v>0</v>
      </c>
      <c r="M118" s="1">
        <v>0</v>
      </c>
      <c r="N118" s="1">
        <v>0</v>
      </c>
      <c r="O118" s="1">
        <v>0</v>
      </c>
      <c r="P118" s="1">
        <v>0</v>
      </c>
      <c r="Q118" s="2" t="s">
        <v>4</v>
      </c>
      <c r="R118" s="3"/>
    </row>
    <row r="119" spans="1:18" ht="48" customHeight="1">
      <c r="A119" s="69" t="s">
        <v>286</v>
      </c>
      <c r="B119" s="64" t="s">
        <v>86</v>
      </c>
      <c r="C119" s="64"/>
      <c r="D119" s="67" t="s">
        <v>335</v>
      </c>
      <c r="E119" s="67" t="s">
        <v>336</v>
      </c>
      <c r="F119" s="64">
        <v>2025</v>
      </c>
      <c r="G119" s="35">
        <f t="shared" si="53"/>
        <v>4035.3</v>
      </c>
      <c r="H119" s="35">
        <f t="shared" si="54"/>
        <v>0</v>
      </c>
      <c r="I119" s="36">
        <v>4035.3</v>
      </c>
      <c r="J119" s="1">
        <v>0</v>
      </c>
      <c r="K119" s="1">
        <v>0</v>
      </c>
      <c r="L119" s="1">
        <v>0</v>
      </c>
      <c r="M119" s="1">
        <v>0</v>
      </c>
      <c r="N119" s="1">
        <v>0</v>
      </c>
      <c r="O119" s="1">
        <v>0</v>
      </c>
      <c r="P119" s="1">
        <v>0</v>
      </c>
      <c r="Q119" s="2" t="s">
        <v>4</v>
      </c>
      <c r="R119" s="3"/>
    </row>
    <row r="120" spans="1:18" ht="111" customHeight="1">
      <c r="A120" s="69" t="s">
        <v>231</v>
      </c>
      <c r="B120" s="67" t="s">
        <v>230</v>
      </c>
      <c r="C120" s="67"/>
      <c r="D120" s="67" t="s">
        <v>335</v>
      </c>
      <c r="E120" s="67" t="s">
        <v>336</v>
      </c>
      <c r="F120" s="67">
        <v>2025</v>
      </c>
      <c r="G120" s="1">
        <f t="shared" si="53"/>
        <v>9988.1</v>
      </c>
      <c r="H120" s="1">
        <f t="shared" si="54"/>
        <v>0</v>
      </c>
      <c r="I120" s="1">
        <v>9988.1</v>
      </c>
      <c r="J120" s="1">
        <v>0</v>
      </c>
      <c r="K120" s="1">
        <v>0</v>
      </c>
      <c r="L120" s="1">
        <v>0</v>
      </c>
      <c r="M120" s="1">
        <v>0</v>
      </c>
      <c r="N120" s="1">
        <v>0</v>
      </c>
      <c r="O120" s="1">
        <v>0</v>
      </c>
      <c r="P120" s="1">
        <v>0</v>
      </c>
      <c r="Q120" s="2" t="s">
        <v>232</v>
      </c>
      <c r="R120" s="3"/>
    </row>
    <row r="121" spans="1:18" ht="111" customHeight="1">
      <c r="A121" s="69" t="s">
        <v>339</v>
      </c>
      <c r="B121" s="67" t="s">
        <v>340</v>
      </c>
      <c r="C121" s="67"/>
      <c r="D121" s="67" t="s">
        <v>335</v>
      </c>
      <c r="E121" s="67" t="s">
        <v>336</v>
      </c>
      <c r="F121" s="67">
        <v>2025</v>
      </c>
      <c r="G121" s="1">
        <f t="shared" si="53"/>
        <v>5865.9</v>
      </c>
      <c r="H121" s="1">
        <f t="shared" si="54"/>
        <v>0</v>
      </c>
      <c r="I121" s="1">
        <v>5865.9</v>
      </c>
      <c r="J121" s="1">
        <v>0</v>
      </c>
      <c r="K121" s="1">
        <v>0</v>
      </c>
      <c r="L121" s="1">
        <v>0</v>
      </c>
      <c r="M121" s="1">
        <v>0</v>
      </c>
      <c r="N121" s="1">
        <v>0</v>
      </c>
      <c r="O121" s="1">
        <v>0</v>
      </c>
      <c r="P121" s="1">
        <v>0</v>
      </c>
      <c r="Q121" s="2" t="s">
        <v>232</v>
      </c>
      <c r="R121" s="3"/>
    </row>
    <row r="122" spans="1:18" ht="112.5" customHeight="1">
      <c r="A122" s="69" t="s">
        <v>371</v>
      </c>
      <c r="B122" s="67" t="s">
        <v>7</v>
      </c>
      <c r="C122" s="67"/>
      <c r="D122" s="67" t="s">
        <v>335</v>
      </c>
      <c r="E122" s="67" t="s">
        <v>336</v>
      </c>
      <c r="F122" s="67">
        <v>2025</v>
      </c>
      <c r="G122" s="30">
        <f aca="true" t="shared" si="55" ref="G122:H125">I122+K122+M122+O122</f>
        <v>9892.2</v>
      </c>
      <c r="H122" s="30">
        <f t="shared" si="55"/>
        <v>0</v>
      </c>
      <c r="I122" s="1">
        <v>9892.2</v>
      </c>
      <c r="J122" s="1">
        <v>0</v>
      </c>
      <c r="K122" s="1">
        <v>0</v>
      </c>
      <c r="L122" s="1">
        <v>0</v>
      </c>
      <c r="M122" s="1">
        <v>0</v>
      </c>
      <c r="N122" s="1">
        <v>0</v>
      </c>
      <c r="O122" s="1">
        <v>0</v>
      </c>
      <c r="P122" s="1">
        <v>0</v>
      </c>
      <c r="Q122" s="2" t="s">
        <v>4</v>
      </c>
      <c r="R122" s="3"/>
    </row>
    <row r="123" spans="1:18" ht="101.25" customHeight="1">
      <c r="A123" s="69" t="s">
        <v>372</v>
      </c>
      <c r="B123" s="67" t="s">
        <v>101</v>
      </c>
      <c r="C123" s="67"/>
      <c r="D123" s="67" t="s">
        <v>335</v>
      </c>
      <c r="E123" s="67" t="s">
        <v>336</v>
      </c>
      <c r="F123" s="67">
        <v>2025</v>
      </c>
      <c r="G123" s="1">
        <f t="shared" si="55"/>
        <v>24014.3</v>
      </c>
      <c r="H123" s="1">
        <f t="shared" si="55"/>
        <v>0</v>
      </c>
      <c r="I123" s="1">
        <v>24014.3</v>
      </c>
      <c r="J123" s="1">
        <v>0</v>
      </c>
      <c r="K123" s="1">
        <v>0</v>
      </c>
      <c r="L123" s="1">
        <v>0</v>
      </c>
      <c r="M123" s="1">
        <v>0</v>
      </c>
      <c r="N123" s="1">
        <v>0</v>
      </c>
      <c r="O123" s="1">
        <v>0</v>
      </c>
      <c r="P123" s="1">
        <v>0</v>
      </c>
      <c r="Q123" s="2" t="s">
        <v>6</v>
      </c>
      <c r="R123" s="3"/>
    </row>
    <row r="124" spans="1:18" ht="100.5" customHeight="1">
      <c r="A124" s="69" t="s">
        <v>373</v>
      </c>
      <c r="B124" s="67" t="s">
        <v>188</v>
      </c>
      <c r="C124" s="67"/>
      <c r="D124" s="67" t="s">
        <v>335</v>
      </c>
      <c r="E124" s="67" t="s">
        <v>336</v>
      </c>
      <c r="F124" s="67">
        <v>2025</v>
      </c>
      <c r="G124" s="1">
        <f t="shared" si="55"/>
        <v>3185.6</v>
      </c>
      <c r="H124" s="1">
        <f t="shared" si="55"/>
        <v>0</v>
      </c>
      <c r="I124" s="1">
        <v>3185.6</v>
      </c>
      <c r="J124" s="1">
        <v>0</v>
      </c>
      <c r="K124" s="1">
        <v>0</v>
      </c>
      <c r="L124" s="1">
        <v>0</v>
      </c>
      <c r="M124" s="1">
        <v>0</v>
      </c>
      <c r="N124" s="1">
        <v>0</v>
      </c>
      <c r="O124" s="1">
        <v>0</v>
      </c>
      <c r="P124" s="1">
        <v>0</v>
      </c>
      <c r="Q124" s="2" t="s">
        <v>189</v>
      </c>
      <c r="R124" s="3"/>
    </row>
    <row r="125" spans="1:18" ht="111" customHeight="1">
      <c r="A125" s="69" t="s">
        <v>374</v>
      </c>
      <c r="B125" s="67" t="s">
        <v>190</v>
      </c>
      <c r="C125" s="67"/>
      <c r="D125" s="67" t="s">
        <v>335</v>
      </c>
      <c r="E125" s="67" t="s">
        <v>336</v>
      </c>
      <c r="F125" s="67">
        <v>2025</v>
      </c>
      <c r="G125" s="1">
        <f t="shared" si="55"/>
        <v>33378.7</v>
      </c>
      <c r="H125" s="1">
        <f t="shared" si="55"/>
        <v>0</v>
      </c>
      <c r="I125" s="1">
        <v>33378.7</v>
      </c>
      <c r="J125" s="1">
        <v>0</v>
      </c>
      <c r="K125" s="1">
        <v>0</v>
      </c>
      <c r="L125" s="1">
        <v>0</v>
      </c>
      <c r="M125" s="1">
        <v>0</v>
      </c>
      <c r="N125" s="1">
        <v>0</v>
      </c>
      <c r="O125" s="1">
        <v>0</v>
      </c>
      <c r="P125" s="1">
        <v>0</v>
      </c>
      <c r="Q125" s="2" t="s">
        <v>191</v>
      </c>
      <c r="R125" s="3"/>
    </row>
    <row r="126" spans="1:18" ht="29.25" customHeight="1">
      <c r="A126" s="110" t="s">
        <v>139</v>
      </c>
      <c r="B126" s="113" t="s">
        <v>141</v>
      </c>
      <c r="C126" s="80"/>
      <c r="D126" s="73"/>
      <c r="E126" s="73"/>
      <c r="F126" s="27" t="s">
        <v>26</v>
      </c>
      <c r="G126" s="28">
        <f aca="true" t="shared" si="56" ref="G126:G138">I126+K126+M126+O126</f>
        <v>9859.6</v>
      </c>
      <c r="H126" s="28">
        <f aca="true" t="shared" si="57" ref="H126:H138">J126+L126+N126+P126</f>
        <v>9859.6</v>
      </c>
      <c r="I126" s="28">
        <f aca="true" t="shared" si="58" ref="I126:P126">I127+I128+I129+I130+I131+I132</f>
        <v>9859.6</v>
      </c>
      <c r="J126" s="28">
        <f t="shared" si="58"/>
        <v>9859.6</v>
      </c>
      <c r="K126" s="28">
        <f t="shared" si="58"/>
        <v>0</v>
      </c>
      <c r="L126" s="28">
        <f t="shared" si="58"/>
        <v>0</v>
      </c>
      <c r="M126" s="28">
        <f t="shared" si="58"/>
        <v>0</v>
      </c>
      <c r="N126" s="28">
        <f t="shared" si="58"/>
        <v>0</v>
      </c>
      <c r="O126" s="28">
        <f t="shared" si="58"/>
        <v>0</v>
      </c>
      <c r="P126" s="28">
        <f t="shared" si="58"/>
        <v>0</v>
      </c>
      <c r="Q126" s="29"/>
      <c r="R126" s="3"/>
    </row>
    <row r="127" spans="1:18" ht="22.5" customHeight="1">
      <c r="A127" s="111"/>
      <c r="B127" s="114"/>
      <c r="C127" s="81"/>
      <c r="D127" s="74"/>
      <c r="E127" s="74"/>
      <c r="F127" s="14">
        <v>2015</v>
      </c>
      <c r="G127" s="30">
        <f t="shared" si="56"/>
        <v>0</v>
      </c>
      <c r="H127" s="30">
        <f t="shared" si="57"/>
        <v>0</v>
      </c>
      <c r="I127" s="30">
        <v>0</v>
      </c>
      <c r="J127" s="30">
        <v>0</v>
      </c>
      <c r="K127" s="30">
        <v>0</v>
      </c>
      <c r="L127" s="30">
        <v>0</v>
      </c>
      <c r="M127" s="30">
        <v>0</v>
      </c>
      <c r="N127" s="30">
        <v>0</v>
      </c>
      <c r="O127" s="30">
        <v>0</v>
      </c>
      <c r="P127" s="30">
        <v>0</v>
      </c>
      <c r="Q127" s="29"/>
      <c r="R127" s="3"/>
    </row>
    <row r="128" spans="1:18" ht="20.25" customHeight="1">
      <c r="A128" s="111"/>
      <c r="B128" s="114"/>
      <c r="C128" s="81"/>
      <c r="D128" s="74"/>
      <c r="E128" s="74"/>
      <c r="F128" s="14">
        <v>2016</v>
      </c>
      <c r="G128" s="30">
        <f t="shared" si="56"/>
        <v>0</v>
      </c>
      <c r="H128" s="30">
        <f t="shared" si="57"/>
        <v>0</v>
      </c>
      <c r="I128" s="30">
        <v>0</v>
      </c>
      <c r="J128" s="30">
        <v>0</v>
      </c>
      <c r="K128" s="30">
        <v>0</v>
      </c>
      <c r="L128" s="30">
        <v>0</v>
      </c>
      <c r="M128" s="30">
        <v>0</v>
      </c>
      <c r="N128" s="30">
        <v>0</v>
      </c>
      <c r="O128" s="30">
        <v>0</v>
      </c>
      <c r="P128" s="30">
        <v>0</v>
      </c>
      <c r="Q128" s="29"/>
      <c r="R128" s="3"/>
    </row>
    <row r="129" spans="1:18" ht="21.75" customHeight="1">
      <c r="A129" s="111"/>
      <c r="B129" s="114"/>
      <c r="C129" s="81"/>
      <c r="D129" s="74"/>
      <c r="E129" s="74"/>
      <c r="F129" s="14">
        <v>2017</v>
      </c>
      <c r="G129" s="30">
        <f t="shared" si="56"/>
        <v>9859.6</v>
      </c>
      <c r="H129" s="30">
        <f t="shared" si="57"/>
        <v>9859.6</v>
      </c>
      <c r="I129" s="30">
        <f aca="true" t="shared" si="59" ref="I129:P129">I138</f>
        <v>9859.6</v>
      </c>
      <c r="J129" s="30">
        <f t="shared" si="59"/>
        <v>9859.6</v>
      </c>
      <c r="K129" s="30">
        <f t="shared" si="59"/>
        <v>0</v>
      </c>
      <c r="L129" s="30">
        <f t="shared" si="59"/>
        <v>0</v>
      </c>
      <c r="M129" s="30">
        <f t="shared" si="59"/>
        <v>0</v>
      </c>
      <c r="N129" s="30">
        <f t="shared" si="59"/>
        <v>0</v>
      </c>
      <c r="O129" s="30">
        <f t="shared" si="59"/>
        <v>0</v>
      </c>
      <c r="P129" s="30">
        <f t="shared" si="59"/>
        <v>0</v>
      </c>
      <c r="Q129" s="29"/>
      <c r="R129" s="3"/>
    </row>
    <row r="130" spans="1:18" ht="24" customHeight="1">
      <c r="A130" s="111"/>
      <c r="B130" s="114"/>
      <c r="C130" s="81"/>
      <c r="D130" s="74"/>
      <c r="E130" s="74"/>
      <c r="F130" s="14">
        <v>2018</v>
      </c>
      <c r="G130" s="30">
        <f t="shared" si="56"/>
        <v>0</v>
      </c>
      <c r="H130" s="30">
        <f t="shared" si="57"/>
        <v>0</v>
      </c>
      <c r="I130" s="30">
        <v>0</v>
      </c>
      <c r="J130" s="30">
        <v>0</v>
      </c>
      <c r="K130" s="30">
        <v>0</v>
      </c>
      <c r="L130" s="30">
        <v>0</v>
      </c>
      <c r="M130" s="30">
        <v>0</v>
      </c>
      <c r="N130" s="30">
        <v>0</v>
      </c>
      <c r="O130" s="30">
        <v>0</v>
      </c>
      <c r="P130" s="30">
        <v>0</v>
      </c>
      <c r="Q130" s="29"/>
      <c r="R130" s="3"/>
    </row>
    <row r="131" spans="1:18" ht="18" customHeight="1">
      <c r="A131" s="111"/>
      <c r="B131" s="114"/>
      <c r="C131" s="81"/>
      <c r="D131" s="74"/>
      <c r="E131" s="74"/>
      <c r="F131" s="14">
        <v>2019</v>
      </c>
      <c r="G131" s="30">
        <f t="shared" si="56"/>
        <v>0</v>
      </c>
      <c r="H131" s="30">
        <f t="shared" si="57"/>
        <v>0</v>
      </c>
      <c r="I131" s="30">
        <v>0</v>
      </c>
      <c r="J131" s="30">
        <v>0</v>
      </c>
      <c r="K131" s="30">
        <v>0</v>
      </c>
      <c r="L131" s="30">
        <v>0</v>
      </c>
      <c r="M131" s="30">
        <v>0</v>
      </c>
      <c r="N131" s="30">
        <v>0</v>
      </c>
      <c r="O131" s="30">
        <v>0</v>
      </c>
      <c r="P131" s="30">
        <v>0</v>
      </c>
      <c r="Q131" s="29"/>
      <c r="R131" s="3"/>
    </row>
    <row r="132" spans="1:18" ht="21.75" customHeight="1">
      <c r="A132" s="111"/>
      <c r="B132" s="114"/>
      <c r="C132" s="81"/>
      <c r="D132" s="74"/>
      <c r="E132" s="74"/>
      <c r="F132" s="14">
        <v>2020</v>
      </c>
      <c r="G132" s="30">
        <f t="shared" si="56"/>
        <v>0</v>
      </c>
      <c r="H132" s="30">
        <f t="shared" si="57"/>
        <v>0</v>
      </c>
      <c r="I132" s="30">
        <v>0</v>
      </c>
      <c r="J132" s="30">
        <v>0</v>
      </c>
      <c r="K132" s="30">
        <v>0</v>
      </c>
      <c r="L132" s="30">
        <v>0</v>
      </c>
      <c r="M132" s="30">
        <v>0</v>
      </c>
      <c r="N132" s="30">
        <v>0</v>
      </c>
      <c r="O132" s="30">
        <v>0</v>
      </c>
      <c r="P132" s="30">
        <v>0</v>
      </c>
      <c r="Q132" s="29"/>
      <c r="R132" s="3"/>
    </row>
    <row r="133" spans="1:18" ht="21.75" customHeight="1">
      <c r="A133" s="111"/>
      <c r="B133" s="114"/>
      <c r="C133" s="81"/>
      <c r="D133" s="74"/>
      <c r="E133" s="74"/>
      <c r="F133" s="14">
        <v>2021</v>
      </c>
      <c r="G133" s="30">
        <f t="shared" si="56"/>
        <v>0</v>
      </c>
      <c r="H133" s="30">
        <f t="shared" si="57"/>
        <v>0</v>
      </c>
      <c r="I133" s="30">
        <v>0</v>
      </c>
      <c r="J133" s="30">
        <v>0</v>
      </c>
      <c r="K133" s="30">
        <v>0</v>
      </c>
      <c r="L133" s="30">
        <v>0</v>
      </c>
      <c r="M133" s="30">
        <v>0</v>
      </c>
      <c r="N133" s="30">
        <v>0</v>
      </c>
      <c r="O133" s="30">
        <v>0</v>
      </c>
      <c r="P133" s="30">
        <v>0</v>
      </c>
      <c r="Q133" s="24"/>
      <c r="R133" s="3"/>
    </row>
    <row r="134" spans="1:18" ht="21.75" customHeight="1">
      <c r="A134" s="111"/>
      <c r="B134" s="114"/>
      <c r="C134" s="81"/>
      <c r="D134" s="74"/>
      <c r="E134" s="74"/>
      <c r="F134" s="14">
        <v>2022</v>
      </c>
      <c r="G134" s="30">
        <f t="shared" si="56"/>
        <v>0</v>
      </c>
      <c r="H134" s="30">
        <f t="shared" si="57"/>
        <v>0</v>
      </c>
      <c r="I134" s="30">
        <v>0</v>
      </c>
      <c r="J134" s="30">
        <v>0</v>
      </c>
      <c r="K134" s="30">
        <v>0</v>
      </c>
      <c r="L134" s="30">
        <v>0</v>
      </c>
      <c r="M134" s="30">
        <v>0</v>
      </c>
      <c r="N134" s="30">
        <v>0</v>
      </c>
      <c r="O134" s="30">
        <v>0</v>
      </c>
      <c r="P134" s="30">
        <v>0</v>
      </c>
      <c r="Q134" s="24"/>
      <c r="R134" s="3"/>
    </row>
    <row r="135" spans="1:18" ht="21.75" customHeight="1">
      <c r="A135" s="111"/>
      <c r="B135" s="114"/>
      <c r="C135" s="81"/>
      <c r="D135" s="74"/>
      <c r="E135" s="74"/>
      <c r="F135" s="14">
        <v>2023</v>
      </c>
      <c r="G135" s="30">
        <f t="shared" si="56"/>
        <v>0</v>
      </c>
      <c r="H135" s="30">
        <f t="shared" si="57"/>
        <v>0</v>
      </c>
      <c r="I135" s="30">
        <v>0</v>
      </c>
      <c r="J135" s="30">
        <v>0</v>
      </c>
      <c r="K135" s="30">
        <v>0</v>
      </c>
      <c r="L135" s="30">
        <v>0</v>
      </c>
      <c r="M135" s="30">
        <v>0</v>
      </c>
      <c r="N135" s="30">
        <v>0</v>
      </c>
      <c r="O135" s="30">
        <v>0</v>
      </c>
      <c r="P135" s="30">
        <v>0</v>
      </c>
      <c r="Q135" s="24"/>
      <c r="R135" s="3"/>
    </row>
    <row r="136" spans="1:18" ht="21.75" customHeight="1">
      <c r="A136" s="111"/>
      <c r="B136" s="114"/>
      <c r="C136" s="81"/>
      <c r="D136" s="74"/>
      <c r="E136" s="74"/>
      <c r="F136" s="14">
        <v>2024</v>
      </c>
      <c r="G136" s="30">
        <f t="shared" si="56"/>
        <v>0</v>
      </c>
      <c r="H136" s="30">
        <f t="shared" si="57"/>
        <v>0</v>
      </c>
      <c r="I136" s="30">
        <v>0</v>
      </c>
      <c r="J136" s="30">
        <v>0</v>
      </c>
      <c r="K136" s="30">
        <v>0</v>
      </c>
      <c r="L136" s="30">
        <v>0</v>
      </c>
      <c r="M136" s="30">
        <v>0</v>
      </c>
      <c r="N136" s="30">
        <v>0</v>
      </c>
      <c r="O136" s="30">
        <v>0</v>
      </c>
      <c r="P136" s="30">
        <v>0</v>
      </c>
      <c r="Q136" s="24"/>
      <c r="R136" s="3"/>
    </row>
    <row r="137" spans="1:18" ht="21.75" customHeight="1">
      <c r="A137" s="112"/>
      <c r="B137" s="115"/>
      <c r="C137" s="119"/>
      <c r="D137" s="75"/>
      <c r="E137" s="75"/>
      <c r="F137" s="14">
        <v>2025</v>
      </c>
      <c r="G137" s="30">
        <f t="shared" si="56"/>
        <v>0</v>
      </c>
      <c r="H137" s="30">
        <f t="shared" si="57"/>
        <v>0</v>
      </c>
      <c r="I137" s="30">
        <v>0</v>
      </c>
      <c r="J137" s="30">
        <v>0</v>
      </c>
      <c r="K137" s="30">
        <v>0</v>
      </c>
      <c r="L137" s="30">
        <v>0</v>
      </c>
      <c r="M137" s="30">
        <v>0</v>
      </c>
      <c r="N137" s="30">
        <v>0</v>
      </c>
      <c r="O137" s="30">
        <v>0</v>
      </c>
      <c r="P137" s="30">
        <v>0</v>
      </c>
      <c r="Q137" s="24"/>
      <c r="R137" s="3"/>
    </row>
    <row r="138" spans="1:18" ht="60" customHeight="1">
      <c r="A138" s="69" t="s">
        <v>140</v>
      </c>
      <c r="B138" s="29" t="s">
        <v>142</v>
      </c>
      <c r="C138" s="67" t="s">
        <v>143</v>
      </c>
      <c r="D138" s="67"/>
      <c r="E138" s="67"/>
      <c r="F138" s="67">
        <v>2017</v>
      </c>
      <c r="G138" s="1">
        <f t="shared" si="56"/>
        <v>9859.6</v>
      </c>
      <c r="H138" s="1">
        <f t="shared" si="57"/>
        <v>9859.6</v>
      </c>
      <c r="I138" s="1">
        <f>10000-48.9-91.5</f>
        <v>9859.6</v>
      </c>
      <c r="J138" s="1">
        <f>10000-48.9-91.5</f>
        <v>9859.6</v>
      </c>
      <c r="K138" s="1">
        <v>0</v>
      </c>
      <c r="L138" s="1">
        <v>0</v>
      </c>
      <c r="M138" s="1">
        <v>0</v>
      </c>
      <c r="N138" s="1">
        <v>0</v>
      </c>
      <c r="O138" s="1">
        <v>0</v>
      </c>
      <c r="P138" s="1">
        <v>0</v>
      </c>
      <c r="Q138" s="2"/>
      <c r="R138" s="3"/>
    </row>
    <row r="139" spans="1:18" ht="29.25" customHeight="1">
      <c r="A139" s="110" t="s">
        <v>316</v>
      </c>
      <c r="B139" s="113" t="s">
        <v>318</v>
      </c>
      <c r="C139" s="80"/>
      <c r="D139" s="73"/>
      <c r="E139" s="73"/>
      <c r="F139" s="27" t="s">
        <v>26</v>
      </c>
      <c r="G139" s="28">
        <f>I139+K139+M139+O139</f>
        <v>187228.8</v>
      </c>
      <c r="H139" s="28">
        <f aca="true" t="shared" si="60" ref="H139:H151">J139+L139+N139+P139</f>
        <v>0</v>
      </c>
      <c r="I139" s="28">
        <f>I140+I141+I142+I143+I144+I145+I146+I147+I148+I149+I150</f>
        <v>46807.2</v>
      </c>
      <c r="J139" s="28">
        <f aca="true" t="shared" si="61" ref="J139:Q139">J140+J141+J142+J143+J144+J145+J146+J147+J148+J149+J150</f>
        <v>0</v>
      </c>
      <c r="K139" s="28">
        <f t="shared" si="61"/>
        <v>0</v>
      </c>
      <c r="L139" s="28">
        <f t="shared" si="61"/>
        <v>0</v>
      </c>
      <c r="M139" s="28">
        <f t="shared" si="61"/>
        <v>140421.6</v>
      </c>
      <c r="N139" s="28">
        <f t="shared" si="61"/>
        <v>0</v>
      </c>
      <c r="O139" s="28">
        <f t="shared" si="61"/>
        <v>0</v>
      </c>
      <c r="P139" s="28">
        <f t="shared" si="61"/>
        <v>0</v>
      </c>
      <c r="Q139" s="28">
        <f t="shared" si="61"/>
        <v>0</v>
      </c>
      <c r="R139" s="3"/>
    </row>
    <row r="140" spans="1:18" ht="22.5" customHeight="1">
      <c r="A140" s="111"/>
      <c r="B140" s="114"/>
      <c r="C140" s="81"/>
      <c r="D140" s="74"/>
      <c r="E140" s="74"/>
      <c r="F140" s="14">
        <v>2015</v>
      </c>
      <c r="G140" s="30">
        <f aca="true" t="shared" si="62" ref="G140:G151">I140+K140+M140+O140</f>
        <v>0</v>
      </c>
      <c r="H140" s="30">
        <f t="shared" si="60"/>
        <v>0</v>
      </c>
      <c r="I140" s="30">
        <v>0</v>
      </c>
      <c r="J140" s="30">
        <v>0</v>
      </c>
      <c r="K140" s="30">
        <v>0</v>
      </c>
      <c r="L140" s="30">
        <v>0</v>
      </c>
      <c r="M140" s="30">
        <v>0</v>
      </c>
      <c r="N140" s="30">
        <v>0</v>
      </c>
      <c r="O140" s="30">
        <v>0</v>
      </c>
      <c r="P140" s="30">
        <v>0</v>
      </c>
      <c r="Q140" s="29"/>
      <c r="R140" s="3"/>
    </row>
    <row r="141" spans="1:18" ht="20.25" customHeight="1">
      <c r="A141" s="111"/>
      <c r="B141" s="114"/>
      <c r="C141" s="81"/>
      <c r="D141" s="74"/>
      <c r="E141" s="74"/>
      <c r="F141" s="14">
        <v>2016</v>
      </c>
      <c r="G141" s="30">
        <f t="shared" si="62"/>
        <v>0</v>
      </c>
      <c r="H141" s="30">
        <f t="shared" si="60"/>
        <v>0</v>
      </c>
      <c r="I141" s="30">
        <v>0</v>
      </c>
      <c r="J141" s="30">
        <v>0</v>
      </c>
      <c r="K141" s="30">
        <v>0</v>
      </c>
      <c r="L141" s="30">
        <v>0</v>
      </c>
      <c r="M141" s="30">
        <v>0</v>
      </c>
      <c r="N141" s="30">
        <v>0</v>
      </c>
      <c r="O141" s="30">
        <v>0</v>
      </c>
      <c r="P141" s="30">
        <v>0</v>
      </c>
      <c r="Q141" s="29"/>
      <c r="R141" s="3"/>
    </row>
    <row r="142" spans="1:18" ht="21.75" customHeight="1">
      <c r="A142" s="111"/>
      <c r="B142" s="114"/>
      <c r="C142" s="81"/>
      <c r="D142" s="74"/>
      <c r="E142" s="74"/>
      <c r="F142" s="14">
        <v>2017</v>
      </c>
      <c r="G142" s="30">
        <f t="shared" si="62"/>
        <v>0</v>
      </c>
      <c r="H142" s="30">
        <f t="shared" si="60"/>
        <v>0</v>
      </c>
      <c r="I142" s="30">
        <v>0</v>
      </c>
      <c r="J142" s="30">
        <v>0</v>
      </c>
      <c r="K142" s="30">
        <v>0</v>
      </c>
      <c r="L142" s="30">
        <v>0</v>
      </c>
      <c r="M142" s="30">
        <v>0</v>
      </c>
      <c r="N142" s="30">
        <v>0</v>
      </c>
      <c r="O142" s="30">
        <v>0</v>
      </c>
      <c r="P142" s="30">
        <v>0</v>
      </c>
      <c r="Q142" s="29"/>
      <c r="R142" s="3"/>
    </row>
    <row r="143" spans="1:18" ht="24" customHeight="1">
      <c r="A143" s="111"/>
      <c r="B143" s="114"/>
      <c r="C143" s="81"/>
      <c r="D143" s="74"/>
      <c r="E143" s="74"/>
      <c r="F143" s="14">
        <v>2018</v>
      </c>
      <c r="G143" s="30">
        <f t="shared" si="62"/>
        <v>0</v>
      </c>
      <c r="H143" s="30">
        <f t="shared" si="60"/>
        <v>0</v>
      </c>
      <c r="I143" s="30">
        <v>0</v>
      </c>
      <c r="J143" s="30">
        <v>0</v>
      </c>
      <c r="K143" s="30">
        <v>0</v>
      </c>
      <c r="L143" s="30">
        <v>0</v>
      </c>
      <c r="M143" s="30">
        <v>0</v>
      </c>
      <c r="N143" s="30">
        <v>0</v>
      </c>
      <c r="O143" s="30">
        <v>0</v>
      </c>
      <c r="P143" s="30">
        <v>0</v>
      </c>
      <c r="Q143" s="29"/>
      <c r="R143" s="3"/>
    </row>
    <row r="144" spans="1:18" ht="18" customHeight="1">
      <c r="A144" s="111"/>
      <c r="B144" s="114"/>
      <c r="C144" s="81"/>
      <c r="D144" s="74"/>
      <c r="E144" s="74"/>
      <c r="F144" s="14">
        <v>2019</v>
      </c>
      <c r="G144" s="30">
        <f t="shared" si="62"/>
        <v>0</v>
      </c>
      <c r="H144" s="30">
        <f t="shared" si="60"/>
        <v>0</v>
      </c>
      <c r="I144" s="30">
        <v>0</v>
      </c>
      <c r="J144" s="30">
        <v>0</v>
      </c>
      <c r="K144" s="30">
        <v>0</v>
      </c>
      <c r="L144" s="30">
        <v>0</v>
      </c>
      <c r="M144" s="30">
        <v>0</v>
      </c>
      <c r="N144" s="30">
        <v>0</v>
      </c>
      <c r="O144" s="30">
        <v>0</v>
      </c>
      <c r="P144" s="30">
        <v>0</v>
      </c>
      <c r="Q144" s="29"/>
      <c r="R144" s="3"/>
    </row>
    <row r="145" spans="1:18" ht="21.75" customHeight="1">
      <c r="A145" s="111"/>
      <c r="B145" s="114"/>
      <c r="C145" s="81"/>
      <c r="D145" s="74"/>
      <c r="E145" s="74"/>
      <c r="F145" s="14">
        <v>2020</v>
      </c>
      <c r="G145" s="30">
        <f t="shared" si="62"/>
        <v>0</v>
      </c>
      <c r="H145" s="30">
        <f t="shared" si="60"/>
        <v>0</v>
      </c>
      <c r="I145" s="30">
        <v>0</v>
      </c>
      <c r="J145" s="30">
        <v>0</v>
      </c>
      <c r="K145" s="30">
        <v>0</v>
      </c>
      <c r="L145" s="30">
        <v>0</v>
      </c>
      <c r="M145" s="30">
        <v>0</v>
      </c>
      <c r="N145" s="30">
        <v>0</v>
      </c>
      <c r="O145" s="30">
        <v>0</v>
      </c>
      <c r="P145" s="30">
        <v>0</v>
      </c>
      <c r="Q145" s="29"/>
      <c r="R145" s="3"/>
    </row>
    <row r="146" spans="1:18" ht="21.75" customHeight="1">
      <c r="A146" s="111"/>
      <c r="B146" s="114"/>
      <c r="C146" s="81"/>
      <c r="D146" s="74"/>
      <c r="E146" s="74"/>
      <c r="F146" s="14">
        <v>2021</v>
      </c>
      <c r="G146" s="30">
        <f t="shared" si="62"/>
        <v>0</v>
      </c>
      <c r="H146" s="30">
        <f t="shared" si="60"/>
        <v>0</v>
      </c>
      <c r="I146" s="30">
        <v>0</v>
      </c>
      <c r="J146" s="30">
        <v>0</v>
      </c>
      <c r="K146" s="30">
        <v>0</v>
      </c>
      <c r="L146" s="30">
        <v>0</v>
      </c>
      <c r="M146" s="30">
        <v>0</v>
      </c>
      <c r="N146" s="30">
        <f>N151+N152+N153</f>
        <v>0</v>
      </c>
      <c r="O146" s="30">
        <f>O151+O152+O153</f>
        <v>0</v>
      </c>
      <c r="P146" s="30">
        <f>P151+P152+P153</f>
        <v>0</v>
      </c>
      <c r="Q146" s="24"/>
      <c r="R146" s="3"/>
    </row>
    <row r="147" spans="1:18" ht="21.75" customHeight="1">
      <c r="A147" s="111"/>
      <c r="B147" s="114"/>
      <c r="C147" s="81"/>
      <c r="D147" s="74"/>
      <c r="E147" s="74"/>
      <c r="F147" s="14">
        <v>2022</v>
      </c>
      <c r="G147" s="30">
        <f t="shared" si="62"/>
        <v>187228.8</v>
      </c>
      <c r="H147" s="30">
        <f t="shared" si="60"/>
        <v>0</v>
      </c>
      <c r="I147" s="30">
        <f>I151+I152+I153</f>
        <v>46807.2</v>
      </c>
      <c r="J147" s="30">
        <f aca="true" t="shared" si="63" ref="J147:P147">J151+J152+J153</f>
        <v>0</v>
      </c>
      <c r="K147" s="30">
        <f t="shared" si="63"/>
        <v>0</v>
      </c>
      <c r="L147" s="30">
        <f t="shared" si="63"/>
        <v>0</v>
      </c>
      <c r="M147" s="30">
        <f t="shared" si="63"/>
        <v>140421.6</v>
      </c>
      <c r="N147" s="30">
        <f t="shared" si="63"/>
        <v>0</v>
      </c>
      <c r="O147" s="30">
        <f t="shared" si="63"/>
        <v>0</v>
      </c>
      <c r="P147" s="30">
        <f t="shared" si="63"/>
        <v>0</v>
      </c>
      <c r="Q147" s="24"/>
      <c r="R147" s="3"/>
    </row>
    <row r="148" spans="1:18" ht="21.75" customHeight="1">
      <c r="A148" s="111"/>
      <c r="B148" s="114"/>
      <c r="C148" s="81"/>
      <c r="D148" s="74"/>
      <c r="E148" s="74"/>
      <c r="F148" s="14">
        <v>2023</v>
      </c>
      <c r="G148" s="30">
        <f t="shared" si="62"/>
        <v>0</v>
      </c>
      <c r="H148" s="30">
        <f t="shared" si="60"/>
        <v>0</v>
      </c>
      <c r="I148" s="30">
        <v>0</v>
      </c>
      <c r="J148" s="30">
        <v>0</v>
      </c>
      <c r="K148" s="30">
        <v>0</v>
      </c>
      <c r="L148" s="30">
        <v>0</v>
      </c>
      <c r="M148" s="30">
        <v>0</v>
      </c>
      <c r="N148" s="30">
        <v>0</v>
      </c>
      <c r="O148" s="30">
        <v>0</v>
      </c>
      <c r="P148" s="30">
        <v>0</v>
      </c>
      <c r="Q148" s="24"/>
      <c r="R148" s="3"/>
    </row>
    <row r="149" spans="1:18" ht="21.75" customHeight="1">
      <c r="A149" s="111"/>
      <c r="B149" s="114"/>
      <c r="C149" s="81"/>
      <c r="D149" s="74"/>
      <c r="E149" s="74"/>
      <c r="F149" s="14">
        <v>2024</v>
      </c>
      <c r="G149" s="30">
        <f t="shared" si="62"/>
        <v>0</v>
      </c>
      <c r="H149" s="30">
        <f t="shared" si="60"/>
        <v>0</v>
      </c>
      <c r="I149" s="30">
        <v>0</v>
      </c>
      <c r="J149" s="30">
        <v>0</v>
      </c>
      <c r="K149" s="30">
        <v>0</v>
      </c>
      <c r="L149" s="30">
        <v>0</v>
      </c>
      <c r="M149" s="30">
        <v>0</v>
      </c>
      <c r="N149" s="30">
        <v>0</v>
      </c>
      <c r="O149" s="30">
        <v>0</v>
      </c>
      <c r="P149" s="30">
        <v>0</v>
      </c>
      <c r="Q149" s="24"/>
      <c r="R149" s="3"/>
    </row>
    <row r="150" spans="1:18" ht="21.75" customHeight="1">
      <c r="A150" s="112"/>
      <c r="B150" s="115"/>
      <c r="C150" s="119"/>
      <c r="D150" s="75"/>
      <c r="E150" s="75"/>
      <c r="F150" s="14">
        <v>2025</v>
      </c>
      <c r="G150" s="30">
        <f t="shared" si="62"/>
        <v>0</v>
      </c>
      <c r="H150" s="30">
        <f t="shared" si="60"/>
        <v>0</v>
      </c>
      <c r="I150" s="30">
        <v>0</v>
      </c>
      <c r="J150" s="30">
        <v>0</v>
      </c>
      <c r="K150" s="30">
        <v>0</v>
      </c>
      <c r="L150" s="30">
        <v>0</v>
      </c>
      <c r="M150" s="30">
        <v>0</v>
      </c>
      <c r="N150" s="30">
        <v>0</v>
      </c>
      <c r="O150" s="30">
        <v>0</v>
      </c>
      <c r="P150" s="30">
        <v>0</v>
      </c>
      <c r="Q150" s="24"/>
      <c r="R150" s="3"/>
    </row>
    <row r="151" spans="1:18" ht="60" customHeight="1">
      <c r="A151" s="69" t="s">
        <v>317</v>
      </c>
      <c r="B151" s="29" t="s">
        <v>319</v>
      </c>
      <c r="C151" s="67"/>
      <c r="D151" s="67" t="s">
        <v>334</v>
      </c>
      <c r="E151" s="67" t="s">
        <v>336</v>
      </c>
      <c r="F151" s="67">
        <v>2022</v>
      </c>
      <c r="G151" s="1">
        <f t="shared" si="62"/>
        <v>58879.100000000006</v>
      </c>
      <c r="H151" s="1">
        <f t="shared" si="60"/>
        <v>0</v>
      </c>
      <c r="I151" s="1">
        <v>14719.8</v>
      </c>
      <c r="J151" s="1">
        <v>0</v>
      </c>
      <c r="K151" s="1">
        <v>0</v>
      </c>
      <c r="L151" s="1">
        <v>0</v>
      </c>
      <c r="M151" s="1">
        <v>44159.3</v>
      </c>
      <c r="N151" s="1">
        <v>0</v>
      </c>
      <c r="O151" s="1">
        <v>0</v>
      </c>
      <c r="P151" s="1">
        <v>0</v>
      </c>
      <c r="Q151" s="2"/>
      <c r="R151" s="78" t="s">
        <v>324</v>
      </c>
    </row>
    <row r="152" spans="1:18" ht="60" customHeight="1">
      <c r="A152" s="69" t="s">
        <v>320</v>
      </c>
      <c r="B152" s="29" t="s">
        <v>321</v>
      </c>
      <c r="C152" s="67"/>
      <c r="D152" s="67" t="s">
        <v>334</v>
      </c>
      <c r="E152" s="67" t="s">
        <v>336</v>
      </c>
      <c r="F152" s="67">
        <v>2022</v>
      </c>
      <c r="G152" s="1">
        <f>I152+K152+M152+O152</f>
        <v>100526.6</v>
      </c>
      <c r="H152" s="1">
        <f>J152+L152+N152+P152</f>
        <v>0</v>
      </c>
      <c r="I152" s="1">
        <v>25131.6</v>
      </c>
      <c r="J152" s="1">
        <v>0</v>
      </c>
      <c r="K152" s="1">
        <v>0</v>
      </c>
      <c r="L152" s="1">
        <v>0</v>
      </c>
      <c r="M152" s="1">
        <v>75395</v>
      </c>
      <c r="N152" s="1">
        <v>0</v>
      </c>
      <c r="O152" s="1">
        <v>0</v>
      </c>
      <c r="P152" s="1">
        <v>0</v>
      </c>
      <c r="Q152" s="2"/>
      <c r="R152" s="79"/>
    </row>
    <row r="153" spans="1:18" ht="60" customHeight="1">
      <c r="A153" s="69" t="s">
        <v>322</v>
      </c>
      <c r="B153" s="29" t="s">
        <v>323</v>
      </c>
      <c r="C153" s="67"/>
      <c r="D153" s="67" t="s">
        <v>334</v>
      </c>
      <c r="E153" s="67" t="s">
        <v>336</v>
      </c>
      <c r="F153" s="67">
        <v>2022</v>
      </c>
      <c r="G153" s="1">
        <f>I153+K153+M153+O153</f>
        <v>27823.1</v>
      </c>
      <c r="H153" s="1">
        <f>J153+L153+N153+P153</f>
        <v>0</v>
      </c>
      <c r="I153" s="1">
        <v>6955.8</v>
      </c>
      <c r="J153" s="1">
        <v>0</v>
      </c>
      <c r="K153" s="1">
        <v>0</v>
      </c>
      <c r="L153" s="1">
        <v>0</v>
      </c>
      <c r="M153" s="1">
        <v>20867.3</v>
      </c>
      <c r="N153" s="1">
        <v>0</v>
      </c>
      <c r="O153" s="1">
        <v>0</v>
      </c>
      <c r="P153" s="1">
        <v>0</v>
      </c>
      <c r="Q153" s="2"/>
      <c r="R153" s="125"/>
    </row>
    <row r="154" spans="1:254" s="4" customFormat="1" ht="18.75" customHeight="1">
      <c r="A154" s="122"/>
      <c r="B154" s="92" t="s">
        <v>39</v>
      </c>
      <c r="C154" s="21"/>
      <c r="D154" s="21"/>
      <c r="E154" s="21"/>
      <c r="F154" s="22" t="s">
        <v>26</v>
      </c>
      <c r="G154" s="23">
        <f>G166+G178+G190+G202</f>
        <v>3601991.8</v>
      </c>
      <c r="H154" s="23">
        <f aca="true" t="shared" si="64" ref="H154:P154">H166+H178+H190+H202</f>
        <v>2248435.6</v>
      </c>
      <c r="I154" s="23">
        <f t="shared" si="64"/>
        <v>747534.1999999998</v>
      </c>
      <c r="J154" s="23">
        <f t="shared" si="64"/>
        <v>230953.90000000002</v>
      </c>
      <c r="K154" s="23">
        <f t="shared" si="64"/>
        <v>1949550</v>
      </c>
      <c r="L154" s="23">
        <f t="shared" si="64"/>
        <v>1949550</v>
      </c>
      <c r="M154" s="23">
        <f>M166+M178+M190+M202</f>
        <v>904907.6</v>
      </c>
      <c r="N154" s="23">
        <f t="shared" si="64"/>
        <v>67931.7</v>
      </c>
      <c r="O154" s="23">
        <f t="shared" si="64"/>
        <v>0</v>
      </c>
      <c r="P154" s="23">
        <f t="shared" si="64"/>
        <v>0</v>
      </c>
      <c r="Q154" s="24"/>
      <c r="R154" s="3"/>
      <c r="S154" s="37"/>
      <c r="T154" s="37"/>
      <c r="U154" s="38"/>
      <c r="V154" s="39"/>
      <c r="W154" s="39"/>
      <c r="X154" s="39"/>
      <c r="Y154" s="39"/>
      <c r="Z154" s="39"/>
      <c r="AA154" s="39"/>
      <c r="AB154" s="39"/>
      <c r="AC154" s="39"/>
      <c r="AD154" s="39"/>
      <c r="AE154" s="39"/>
      <c r="AF154" s="40"/>
      <c r="AG154" s="90"/>
      <c r="AH154" s="90"/>
      <c r="AI154" s="90"/>
      <c r="AJ154" s="90"/>
      <c r="AK154" s="38"/>
      <c r="AL154" s="39"/>
      <c r="AM154" s="39"/>
      <c r="AN154" s="39"/>
      <c r="AO154" s="39"/>
      <c r="AP154" s="39"/>
      <c r="AQ154" s="39"/>
      <c r="AR154" s="39"/>
      <c r="AS154" s="39"/>
      <c r="AT154" s="39"/>
      <c r="AU154" s="39"/>
      <c r="AV154" s="40"/>
      <c r="AW154" s="90"/>
      <c r="AX154" s="90"/>
      <c r="AY154" s="90"/>
      <c r="AZ154" s="90"/>
      <c r="BA154" s="38"/>
      <c r="BB154" s="39"/>
      <c r="BC154" s="39"/>
      <c r="BD154" s="39"/>
      <c r="BE154" s="39"/>
      <c r="BF154" s="39"/>
      <c r="BG154" s="39"/>
      <c r="BH154" s="39"/>
      <c r="BI154" s="39"/>
      <c r="BJ154" s="39"/>
      <c r="BK154" s="39"/>
      <c r="BL154" s="40"/>
      <c r="BM154" s="90"/>
      <c r="BN154" s="90"/>
      <c r="BO154" s="90"/>
      <c r="BP154" s="90"/>
      <c r="BQ154" s="38"/>
      <c r="BR154" s="39"/>
      <c r="BS154" s="39"/>
      <c r="BT154" s="39"/>
      <c r="BU154" s="39"/>
      <c r="BV154" s="39"/>
      <c r="BW154" s="39"/>
      <c r="BX154" s="39"/>
      <c r="BY154" s="39"/>
      <c r="BZ154" s="39"/>
      <c r="CA154" s="39"/>
      <c r="CB154" s="40"/>
      <c r="CC154" s="90"/>
      <c r="CD154" s="90"/>
      <c r="CE154" s="90"/>
      <c r="CF154" s="90"/>
      <c r="CG154" s="38"/>
      <c r="CH154" s="39"/>
      <c r="CI154" s="39"/>
      <c r="CJ154" s="39"/>
      <c r="CK154" s="39"/>
      <c r="CL154" s="39"/>
      <c r="CM154" s="39"/>
      <c r="CN154" s="39"/>
      <c r="CO154" s="39"/>
      <c r="CP154" s="39"/>
      <c r="CQ154" s="39"/>
      <c r="CR154" s="40"/>
      <c r="CS154" s="90"/>
      <c r="CT154" s="90"/>
      <c r="CU154" s="90"/>
      <c r="CV154" s="90"/>
      <c r="CW154" s="38"/>
      <c r="CX154" s="39"/>
      <c r="CY154" s="39"/>
      <c r="CZ154" s="39"/>
      <c r="DA154" s="39"/>
      <c r="DB154" s="39"/>
      <c r="DC154" s="39"/>
      <c r="DD154" s="39"/>
      <c r="DE154" s="39"/>
      <c r="DF154" s="39"/>
      <c r="DG154" s="39"/>
      <c r="DH154" s="40"/>
      <c r="DI154" s="90"/>
      <c r="DJ154" s="90"/>
      <c r="DK154" s="90"/>
      <c r="DL154" s="90"/>
      <c r="DM154" s="38"/>
      <c r="DN154" s="39"/>
      <c r="DO154" s="39"/>
      <c r="DP154" s="39"/>
      <c r="DQ154" s="39"/>
      <c r="DR154" s="39"/>
      <c r="DS154" s="39"/>
      <c r="DT154" s="39"/>
      <c r="DU154" s="39"/>
      <c r="DV154" s="39"/>
      <c r="DW154" s="39"/>
      <c r="DX154" s="40"/>
      <c r="DY154" s="90"/>
      <c r="DZ154" s="90"/>
      <c r="EA154" s="90"/>
      <c r="EB154" s="90"/>
      <c r="EC154" s="38"/>
      <c r="ED154" s="39"/>
      <c r="EE154" s="39"/>
      <c r="EF154" s="39"/>
      <c r="EG154" s="39"/>
      <c r="EH154" s="39"/>
      <c r="EI154" s="39"/>
      <c r="EJ154" s="39"/>
      <c r="EK154" s="39"/>
      <c r="EL154" s="39"/>
      <c r="EM154" s="39"/>
      <c r="EN154" s="40"/>
      <c r="EO154" s="90"/>
      <c r="EP154" s="90"/>
      <c r="EQ154" s="90"/>
      <c r="ER154" s="90"/>
      <c r="ES154" s="38"/>
      <c r="ET154" s="39"/>
      <c r="EU154" s="39"/>
      <c r="EV154" s="39"/>
      <c r="EW154" s="39"/>
      <c r="EX154" s="39"/>
      <c r="EY154" s="39"/>
      <c r="EZ154" s="39"/>
      <c r="FA154" s="39"/>
      <c r="FB154" s="39"/>
      <c r="FC154" s="39"/>
      <c r="FD154" s="40"/>
      <c r="FE154" s="90"/>
      <c r="FF154" s="90"/>
      <c r="FG154" s="90"/>
      <c r="FH154" s="90"/>
      <c r="FI154" s="38"/>
      <c r="FJ154" s="39"/>
      <c r="FK154" s="39"/>
      <c r="FL154" s="39"/>
      <c r="FM154" s="39"/>
      <c r="FN154" s="39"/>
      <c r="FO154" s="39"/>
      <c r="FP154" s="39"/>
      <c r="FQ154" s="39"/>
      <c r="FR154" s="39"/>
      <c r="FS154" s="39"/>
      <c r="FT154" s="40"/>
      <c r="FU154" s="90"/>
      <c r="FV154" s="90"/>
      <c r="FW154" s="90"/>
      <c r="FX154" s="90"/>
      <c r="FY154" s="38"/>
      <c r="FZ154" s="39"/>
      <c r="GA154" s="39"/>
      <c r="GB154" s="39"/>
      <c r="GC154" s="39"/>
      <c r="GD154" s="39"/>
      <c r="GE154" s="39"/>
      <c r="GF154" s="39"/>
      <c r="GG154" s="39"/>
      <c r="GH154" s="39"/>
      <c r="GI154" s="39"/>
      <c r="GJ154" s="40"/>
      <c r="GK154" s="90"/>
      <c r="GL154" s="90"/>
      <c r="GM154" s="90"/>
      <c r="GN154" s="90"/>
      <c r="GO154" s="38"/>
      <c r="GP154" s="39"/>
      <c r="GQ154" s="39"/>
      <c r="GR154" s="39"/>
      <c r="GS154" s="39"/>
      <c r="GT154" s="39"/>
      <c r="GU154" s="39"/>
      <c r="GV154" s="39"/>
      <c r="GW154" s="39"/>
      <c r="GX154" s="39"/>
      <c r="GY154" s="39"/>
      <c r="GZ154" s="40"/>
      <c r="HA154" s="90"/>
      <c r="HB154" s="90"/>
      <c r="HC154" s="90"/>
      <c r="HD154" s="90"/>
      <c r="HE154" s="38"/>
      <c r="HF154" s="39"/>
      <c r="HG154" s="39"/>
      <c r="HH154" s="39"/>
      <c r="HI154" s="39"/>
      <c r="HJ154" s="39"/>
      <c r="HK154" s="39"/>
      <c r="HL154" s="39"/>
      <c r="HM154" s="39"/>
      <c r="HN154" s="39"/>
      <c r="HO154" s="39"/>
      <c r="HP154" s="40"/>
      <c r="HQ154" s="90"/>
      <c r="HR154" s="90"/>
      <c r="HS154" s="90"/>
      <c r="HT154" s="90"/>
      <c r="HU154" s="38"/>
      <c r="HV154" s="39"/>
      <c r="HW154" s="39"/>
      <c r="HX154" s="39"/>
      <c r="HY154" s="39"/>
      <c r="HZ154" s="39"/>
      <c r="IA154" s="39"/>
      <c r="IB154" s="39"/>
      <c r="IC154" s="39"/>
      <c r="ID154" s="39"/>
      <c r="IE154" s="39"/>
      <c r="IF154" s="40"/>
      <c r="IG154" s="90"/>
      <c r="IH154" s="90"/>
      <c r="II154" s="90"/>
      <c r="IJ154" s="90"/>
      <c r="IK154" s="38"/>
      <c r="IL154" s="39"/>
      <c r="IM154" s="39"/>
      <c r="IN154" s="39"/>
      <c r="IO154" s="39"/>
      <c r="IP154" s="39"/>
      <c r="IQ154" s="39"/>
      <c r="IR154" s="39"/>
      <c r="IS154" s="39"/>
      <c r="IT154" s="39"/>
    </row>
    <row r="155" spans="1:254" s="4" customFormat="1" ht="18.75" customHeight="1">
      <c r="A155" s="123"/>
      <c r="B155" s="95"/>
      <c r="C155" s="21"/>
      <c r="D155" s="21"/>
      <c r="E155" s="21"/>
      <c r="F155" s="25">
        <v>2015</v>
      </c>
      <c r="G155" s="26">
        <f>G167+G179+G191+G203</f>
        <v>59690</v>
      </c>
      <c r="H155" s="26">
        <f>H167+H179+H191+H203</f>
        <v>59690</v>
      </c>
      <c r="I155" s="26">
        <f>I167+I179+I191+I203</f>
        <v>59690</v>
      </c>
      <c r="J155" s="26">
        <f aca="true" t="shared" si="65" ref="J155:P155">J167+J179+J191+J203</f>
        <v>59690</v>
      </c>
      <c r="K155" s="26">
        <f t="shared" si="65"/>
        <v>0</v>
      </c>
      <c r="L155" s="26">
        <f t="shared" si="65"/>
        <v>0</v>
      </c>
      <c r="M155" s="26">
        <f t="shared" si="65"/>
        <v>0</v>
      </c>
      <c r="N155" s="26">
        <f t="shared" si="65"/>
        <v>0</v>
      </c>
      <c r="O155" s="26">
        <f t="shared" si="65"/>
        <v>0</v>
      </c>
      <c r="P155" s="26">
        <f t="shared" si="65"/>
        <v>0</v>
      </c>
      <c r="Q155" s="24"/>
      <c r="R155" s="3"/>
      <c r="S155" s="37"/>
      <c r="T155" s="37"/>
      <c r="U155" s="41"/>
      <c r="V155" s="42"/>
      <c r="W155" s="42"/>
      <c r="X155" s="42"/>
      <c r="Y155" s="42"/>
      <c r="Z155" s="42"/>
      <c r="AA155" s="42"/>
      <c r="AB155" s="42"/>
      <c r="AC155" s="42"/>
      <c r="AD155" s="42"/>
      <c r="AE155" s="42"/>
      <c r="AF155" s="40"/>
      <c r="AG155" s="90"/>
      <c r="AH155" s="90"/>
      <c r="AI155" s="90"/>
      <c r="AJ155" s="90"/>
      <c r="AK155" s="41"/>
      <c r="AL155" s="42"/>
      <c r="AM155" s="42"/>
      <c r="AN155" s="42"/>
      <c r="AO155" s="42"/>
      <c r="AP155" s="42"/>
      <c r="AQ155" s="42"/>
      <c r="AR155" s="42"/>
      <c r="AS155" s="42"/>
      <c r="AT155" s="42"/>
      <c r="AU155" s="42"/>
      <c r="AV155" s="40"/>
      <c r="AW155" s="90"/>
      <c r="AX155" s="90"/>
      <c r="AY155" s="90"/>
      <c r="AZ155" s="90"/>
      <c r="BA155" s="41"/>
      <c r="BB155" s="42"/>
      <c r="BC155" s="42"/>
      <c r="BD155" s="42"/>
      <c r="BE155" s="42"/>
      <c r="BF155" s="42"/>
      <c r="BG155" s="42"/>
      <c r="BH155" s="42"/>
      <c r="BI155" s="42"/>
      <c r="BJ155" s="42"/>
      <c r="BK155" s="42"/>
      <c r="BL155" s="40"/>
      <c r="BM155" s="90"/>
      <c r="BN155" s="90"/>
      <c r="BO155" s="90"/>
      <c r="BP155" s="90"/>
      <c r="BQ155" s="41"/>
      <c r="BR155" s="42"/>
      <c r="BS155" s="42"/>
      <c r="BT155" s="42"/>
      <c r="BU155" s="42"/>
      <c r="BV155" s="42"/>
      <c r="BW155" s="42"/>
      <c r="BX155" s="42"/>
      <c r="BY155" s="42"/>
      <c r="BZ155" s="42"/>
      <c r="CA155" s="42"/>
      <c r="CB155" s="40"/>
      <c r="CC155" s="90"/>
      <c r="CD155" s="90"/>
      <c r="CE155" s="90"/>
      <c r="CF155" s="90"/>
      <c r="CG155" s="41"/>
      <c r="CH155" s="42"/>
      <c r="CI155" s="42"/>
      <c r="CJ155" s="42"/>
      <c r="CK155" s="42"/>
      <c r="CL155" s="42"/>
      <c r="CM155" s="42"/>
      <c r="CN155" s="42"/>
      <c r="CO155" s="42"/>
      <c r="CP155" s="42"/>
      <c r="CQ155" s="42"/>
      <c r="CR155" s="40"/>
      <c r="CS155" s="90"/>
      <c r="CT155" s="90"/>
      <c r="CU155" s="90"/>
      <c r="CV155" s="90"/>
      <c r="CW155" s="41"/>
      <c r="CX155" s="42"/>
      <c r="CY155" s="42"/>
      <c r="CZ155" s="42"/>
      <c r="DA155" s="42"/>
      <c r="DB155" s="42"/>
      <c r="DC155" s="42"/>
      <c r="DD155" s="42"/>
      <c r="DE155" s="42"/>
      <c r="DF155" s="42"/>
      <c r="DG155" s="42"/>
      <c r="DH155" s="40"/>
      <c r="DI155" s="90"/>
      <c r="DJ155" s="90"/>
      <c r="DK155" s="90"/>
      <c r="DL155" s="90"/>
      <c r="DM155" s="41"/>
      <c r="DN155" s="42"/>
      <c r="DO155" s="42"/>
      <c r="DP155" s="42"/>
      <c r="DQ155" s="42"/>
      <c r="DR155" s="42"/>
      <c r="DS155" s="42"/>
      <c r="DT155" s="42"/>
      <c r="DU155" s="42"/>
      <c r="DV155" s="42"/>
      <c r="DW155" s="42"/>
      <c r="DX155" s="40"/>
      <c r="DY155" s="90"/>
      <c r="DZ155" s="90"/>
      <c r="EA155" s="90"/>
      <c r="EB155" s="90"/>
      <c r="EC155" s="41"/>
      <c r="ED155" s="42"/>
      <c r="EE155" s="42"/>
      <c r="EF155" s="42"/>
      <c r="EG155" s="42"/>
      <c r="EH155" s="42"/>
      <c r="EI155" s="42"/>
      <c r="EJ155" s="42"/>
      <c r="EK155" s="42"/>
      <c r="EL155" s="42"/>
      <c r="EM155" s="42"/>
      <c r="EN155" s="40"/>
      <c r="EO155" s="90"/>
      <c r="EP155" s="90"/>
      <c r="EQ155" s="90"/>
      <c r="ER155" s="90"/>
      <c r="ES155" s="41"/>
      <c r="ET155" s="42"/>
      <c r="EU155" s="42"/>
      <c r="EV155" s="42"/>
      <c r="EW155" s="42"/>
      <c r="EX155" s="42"/>
      <c r="EY155" s="42"/>
      <c r="EZ155" s="42"/>
      <c r="FA155" s="42"/>
      <c r="FB155" s="42"/>
      <c r="FC155" s="42"/>
      <c r="FD155" s="40"/>
      <c r="FE155" s="90"/>
      <c r="FF155" s="90"/>
      <c r="FG155" s="90"/>
      <c r="FH155" s="90"/>
      <c r="FI155" s="41"/>
      <c r="FJ155" s="42"/>
      <c r="FK155" s="42"/>
      <c r="FL155" s="42"/>
      <c r="FM155" s="42"/>
      <c r="FN155" s="42"/>
      <c r="FO155" s="42"/>
      <c r="FP155" s="42"/>
      <c r="FQ155" s="42"/>
      <c r="FR155" s="42"/>
      <c r="FS155" s="42"/>
      <c r="FT155" s="40"/>
      <c r="FU155" s="90"/>
      <c r="FV155" s="90"/>
      <c r="FW155" s="90"/>
      <c r="FX155" s="90"/>
      <c r="FY155" s="41"/>
      <c r="FZ155" s="42"/>
      <c r="GA155" s="42"/>
      <c r="GB155" s="42"/>
      <c r="GC155" s="42"/>
      <c r="GD155" s="42"/>
      <c r="GE155" s="42"/>
      <c r="GF155" s="42"/>
      <c r="GG155" s="42"/>
      <c r="GH155" s="42"/>
      <c r="GI155" s="42"/>
      <c r="GJ155" s="40"/>
      <c r="GK155" s="90"/>
      <c r="GL155" s="90"/>
      <c r="GM155" s="90"/>
      <c r="GN155" s="90"/>
      <c r="GO155" s="41"/>
      <c r="GP155" s="42"/>
      <c r="GQ155" s="42"/>
      <c r="GR155" s="42"/>
      <c r="GS155" s="42"/>
      <c r="GT155" s="42"/>
      <c r="GU155" s="42"/>
      <c r="GV155" s="42"/>
      <c r="GW155" s="42"/>
      <c r="GX155" s="42"/>
      <c r="GY155" s="42"/>
      <c r="GZ155" s="40"/>
      <c r="HA155" s="90"/>
      <c r="HB155" s="90"/>
      <c r="HC155" s="90"/>
      <c r="HD155" s="90"/>
      <c r="HE155" s="41"/>
      <c r="HF155" s="42"/>
      <c r="HG155" s="42"/>
      <c r="HH155" s="42"/>
      <c r="HI155" s="42"/>
      <c r="HJ155" s="42"/>
      <c r="HK155" s="42"/>
      <c r="HL155" s="42"/>
      <c r="HM155" s="42"/>
      <c r="HN155" s="42"/>
      <c r="HO155" s="42"/>
      <c r="HP155" s="40"/>
      <c r="HQ155" s="90"/>
      <c r="HR155" s="90"/>
      <c r="HS155" s="90"/>
      <c r="HT155" s="90"/>
      <c r="HU155" s="41"/>
      <c r="HV155" s="42"/>
      <c r="HW155" s="42"/>
      <c r="HX155" s="42"/>
      <c r="HY155" s="42"/>
      <c r="HZ155" s="42"/>
      <c r="IA155" s="42"/>
      <c r="IB155" s="42"/>
      <c r="IC155" s="42"/>
      <c r="ID155" s="42"/>
      <c r="IE155" s="42"/>
      <c r="IF155" s="40"/>
      <c r="IG155" s="90"/>
      <c r="IH155" s="90"/>
      <c r="II155" s="90"/>
      <c r="IJ155" s="90"/>
      <c r="IK155" s="41"/>
      <c r="IL155" s="42"/>
      <c r="IM155" s="42"/>
      <c r="IN155" s="42"/>
      <c r="IO155" s="42"/>
      <c r="IP155" s="42"/>
      <c r="IQ155" s="42"/>
      <c r="IR155" s="42"/>
      <c r="IS155" s="42"/>
      <c r="IT155" s="42"/>
    </row>
    <row r="156" spans="1:254" s="4" customFormat="1" ht="18.75" customHeight="1">
      <c r="A156" s="123"/>
      <c r="B156" s="95"/>
      <c r="C156" s="21"/>
      <c r="D156" s="21"/>
      <c r="E156" s="21"/>
      <c r="F156" s="25">
        <v>2016</v>
      </c>
      <c r="G156" s="26">
        <f aca="true" t="shared" si="66" ref="G156:P156">G168+G180+G192+G204</f>
        <v>80360.80000000002</v>
      </c>
      <c r="H156" s="26">
        <f t="shared" si="66"/>
        <v>80360.80000000002</v>
      </c>
      <c r="I156" s="26">
        <f t="shared" si="66"/>
        <v>80360.80000000002</v>
      </c>
      <c r="J156" s="26">
        <f t="shared" si="66"/>
        <v>80360.80000000002</v>
      </c>
      <c r="K156" s="26">
        <f t="shared" si="66"/>
        <v>0</v>
      </c>
      <c r="L156" s="26">
        <f t="shared" si="66"/>
        <v>0</v>
      </c>
      <c r="M156" s="26">
        <f t="shared" si="66"/>
        <v>0</v>
      </c>
      <c r="N156" s="26">
        <f t="shared" si="66"/>
        <v>0</v>
      </c>
      <c r="O156" s="26">
        <f t="shared" si="66"/>
        <v>0</v>
      </c>
      <c r="P156" s="26">
        <f t="shared" si="66"/>
        <v>0</v>
      </c>
      <c r="Q156" s="24"/>
      <c r="R156" s="3"/>
      <c r="S156" s="37"/>
      <c r="T156" s="37"/>
      <c r="U156" s="41"/>
      <c r="V156" s="42"/>
      <c r="W156" s="42"/>
      <c r="X156" s="42"/>
      <c r="Y156" s="42"/>
      <c r="Z156" s="42"/>
      <c r="AA156" s="42"/>
      <c r="AB156" s="42"/>
      <c r="AC156" s="42"/>
      <c r="AD156" s="42"/>
      <c r="AE156" s="42"/>
      <c r="AF156" s="40"/>
      <c r="AG156" s="90"/>
      <c r="AH156" s="90"/>
      <c r="AI156" s="90"/>
      <c r="AJ156" s="90"/>
      <c r="AK156" s="41"/>
      <c r="AL156" s="42"/>
      <c r="AM156" s="42"/>
      <c r="AN156" s="42"/>
      <c r="AO156" s="42"/>
      <c r="AP156" s="42"/>
      <c r="AQ156" s="42"/>
      <c r="AR156" s="42"/>
      <c r="AS156" s="42"/>
      <c r="AT156" s="42"/>
      <c r="AU156" s="42"/>
      <c r="AV156" s="40"/>
      <c r="AW156" s="90"/>
      <c r="AX156" s="90"/>
      <c r="AY156" s="90"/>
      <c r="AZ156" s="90"/>
      <c r="BA156" s="41"/>
      <c r="BB156" s="42"/>
      <c r="BC156" s="42"/>
      <c r="BD156" s="42"/>
      <c r="BE156" s="42"/>
      <c r="BF156" s="42"/>
      <c r="BG156" s="42"/>
      <c r="BH156" s="42"/>
      <c r="BI156" s="42"/>
      <c r="BJ156" s="42"/>
      <c r="BK156" s="42"/>
      <c r="BL156" s="40"/>
      <c r="BM156" s="90"/>
      <c r="BN156" s="90"/>
      <c r="BO156" s="90"/>
      <c r="BP156" s="90"/>
      <c r="BQ156" s="41"/>
      <c r="BR156" s="42"/>
      <c r="BS156" s="42"/>
      <c r="BT156" s="42"/>
      <c r="BU156" s="42"/>
      <c r="BV156" s="42"/>
      <c r="BW156" s="42"/>
      <c r="BX156" s="42"/>
      <c r="BY156" s="42"/>
      <c r="BZ156" s="42"/>
      <c r="CA156" s="42"/>
      <c r="CB156" s="40"/>
      <c r="CC156" s="90"/>
      <c r="CD156" s="90"/>
      <c r="CE156" s="90"/>
      <c r="CF156" s="90"/>
      <c r="CG156" s="41"/>
      <c r="CH156" s="42"/>
      <c r="CI156" s="42"/>
      <c r="CJ156" s="42"/>
      <c r="CK156" s="42"/>
      <c r="CL156" s="42"/>
      <c r="CM156" s="42"/>
      <c r="CN156" s="42"/>
      <c r="CO156" s="42"/>
      <c r="CP156" s="42"/>
      <c r="CQ156" s="42"/>
      <c r="CR156" s="40"/>
      <c r="CS156" s="90"/>
      <c r="CT156" s="90"/>
      <c r="CU156" s="90"/>
      <c r="CV156" s="90"/>
      <c r="CW156" s="41"/>
      <c r="CX156" s="42"/>
      <c r="CY156" s="42"/>
      <c r="CZ156" s="42"/>
      <c r="DA156" s="42"/>
      <c r="DB156" s="42"/>
      <c r="DC156" s="42"/>
      <c r="DD156" s="42"/>
      <c r="DE156" s="42"/>
      <c r="DF156" s="42"/>
      <c r="DG156" s="42"/>
      <c r="DH156" s="40"/>
      <c r="DI156" s="90"/>
      <c r="DJ156" s="90"/>
      <c r="DK156" s="90"/>
      <c r="DL156" s="90"/>
      <c r="DM156" s="41"/>
      <c r="DN156" s="42"/>
      <c r="DO156" s="42"/>
      <c r="DP156" s="42"/>
      <c r="DQ156" s="42"/>
      <c r="DR156" s="42"/>
      <c r="DS156" s="42"/>
      <c r="DT156" s="42"/>
      <c r="DU156" s="42"/>
      <c r="DV156" s="42"/>
      <c r="DW156" s="42"/>
      <c r="DX156" s="40"/>
      <c r="DY156" s="90"/>
      <c r="DZ156" s="90"/>
      <c r="EA156" s="90"/>
      <c r="EB156" s="90"/>
      <c r="EC156" s="41"/>
      <c r="ED156" s="42"/>
      <c r="EE156" s="42"/>
      <c r="EF156" s="42"/>
      <c r="EG156" s="42"/>
      <c r="EH156" s="42"/>
      <c r="EI156" s="42"/>
      <c r="EJ156" s="42"/>
      <c r="EK156" s="42"/>
      <c r="EL156" s="42"/>
      <c r="EM156" s="42"/>
      <c r="EN156" s="40"/>
      <c r="EO156" s="90"/>
      <c r="EP156" s="90"/>
      <c r="EQ156" s="90"/>
      <c r="ER156" s="90"/>
      <c r="ES156" s="41"/>
      <c r="ET156" s="42"/>
      <c r="EU156" s="42"/>
      <c r="EV156" s="42"/>
      <c r="EW156" s="42"/>
      <c r="EX156" s="42"/>
      <c r="EY156" s="42"/>
      <c r="EZ156" s="42"/>
      <c r="FA156" s="42"/>
      <c r="FB156" s="42"/>
      <c r="FC156" s="42"/>
      <c r="FD156" s="40"/>
      <c r="FE156" s="90"/>
      <c r="FF156" s="90"/>
      <c r="FG156" s="90"/>
      <c r="FH156" s="90"/>
      <c r="FI156" s="41"/>
      <c r="FJ156" s="42"/>
      <c r="FK156" s="42"/>
      <c r="FL156" s="42"/>
      <c r="FM156" s="42"/>
      <c r="FN156" s="42"/>
      <c r="FO156" s="42"/>
      <c r="FP156" s="42"/>
      <c r="FQ156" s="42"/>
      <c r="FR156" s="42"/>
      <c r="FS156" s="42"/>
      <c r="FT156" s="40"/>
      <c r="FU156" s="90"/>
      <c r="FV156" s="90"/>
      <c r="FW156" s="90"/>
      <c r="FX156" s="90"/>
      <c r="FY156" s="41"/>
      <c r="FZ156" s="42"/>
      <c r="GA156" s="42"/>
      <c r="GB156" s="42"/>
      <c r="GC156" s="42"/>
      <c r="GD156" s="42"/>
      <c r="GE156" s="42"/>
      <c r="GF156" s="42"/>
      <c r="GG156" s="42"/>
      <c r="GH156" s="42"/>
      <c r="GI156" s="42"/>
      <c r="GJ156" s="40"/>
      <c r="GK156" s="90"/>
      <c r="GL156" s="90"/>
      <c r="GM156" s="90"/>
      <c r="GN156" s="90"/>
      <c r="GO156" s="41"/>
      <c r="GP156" s="42"/>
      <c r="GQ156" s="42"/>
      <c r="GR156" s="42"/>
      <c r="GS156" s="42"/>
      <c r="GT156" s="42"/>
      <c r="GU156" s="42"/>
      <c r="GV156" s="42"/>
      <c r="GW156" s="42"/>
      <c r="GX156" s="42"/>
      <c r="GY156" s="42"/>
      <c r="GZ156" s="40"/>
      <c r="HA156" s="90"/>
      <c r="HB156" s="90"/>
      <c r="HC156" s="90"/>
      <c r="HD156" s="90"/>
      <c r="HE156" s="41"/>
      <c r="HF156" s="42"/>
      <c r="HG156" s="42"/>
      <c r="HH156" s="42"/>
      <c r="HI156" s="42"/>
      <c r="HJ156" s="42"/>
      <c r="HK156" s="42"/>
      <c r="HL156" s="42"/>
      <c r="HM156" s="42"/>
      <c r="HN156" s="42"/>
      <c r="HO156" s="42"/>
      <c r="HP156" s="40"/>
      <c r="HQ156" s="90"/>
      <c r="HR156" s="90"/>
      <c r="HS156" s="90"/>
      <c r="HT156" s="90"/>
      <c r="HU156" s="41"/>
      <c r="HV156" s="42"/>
      <c r="HW156" s="42"/>
      <c r="HX156" s="42"/>
      <c r="HY156" s="42"/>
      <c r="HZ156" s="42"/>
      <c r="IA156" s="42"/>
      <c r="IB156" s="42"/>
      <c r="IC156" s="42"/>
      <c r="ID156" s="42"/>
      <c r="IE156" s="42"/>
      <c r="IF156" s="40"/>
      <c r="IG156" s="90"/>
      <c r="IH156" s="90"/>
      <c r="II156" s="90"/>
      <c r="IJ156" s="90"/>
      <c r="IK156" s="41"/>
      <c r="IL156" s="42"/>
      <c r="IM156" s="42"/>
      <c r="IN156" s="42"/>
      <c r="IO156" s="42"/>
      <c r="IP156" s="42"/>
      <c r="IQ156" s="42"/>
      <c r="IR156" s="42"/>
      <c r="IS156" s="42"/>
      <c r="IT156" s="42"/>
    </row>
    <row r="157" spans="1:254" s="4" customFormat="1" ht="18.75" customHeight="1">
      <c r="A157" s="123"/>
      <c r="B157" s="95"/>
      <c r="C157" s="21"/>
      <c r="D157" s="21"/>
      <c r="E157" s="21"/>
      <c r="F157" s="25">
        <v>2017</v>
      </c>
      <c r="G157" s="26">
        <f aca="true" t="shared" si="67" ref="G157:P157">G169+G181+G193+G205</f>
        <v>182102.40000000002</v>
      </c>
      <c r="H157" s="26">
        <f t="shared" si="67"/>
        <v>182102.40000000002</v>
      </c>
      <c r="I157" s="26">
        <f t="shared" si="67"/>
        <v>52102.399999999994</v>
      </c>
      <c r="J157" s="26">
        <f t="shared" si="67"/>
        <v>52102.399999999994</v>
      </c>
      <c r="K157" s="26">
        <f t="shared" si="67"/>
        <v>100000</v>
      </c>
      <c r="L157" s="26">
        <f t="shared" si="67"/>
        <v>100000</v>
      </c>
      <c r="M157" s="26">
        <f t="shared" si="67"/>
        <v>30000</v>
      </c>
      <c r="N157" s="26">
        <f t="shared" si="67"/>
        <v>30000</v>
      </c>
      <c r="O157" s="26">
        <f t="shared" si="67"/>
        <v>0</v>
      </c>
      <c r="P157" s="26">
        <f t="shared" si="67"/>
        <v>0</v>
      </c>
      <c r="Q157" s="24"/>
      <c r="R157" s="3"/>
      <c r="S157" s="37"/>
      <c r="T157" s="37"/>
      <c r="U157" s="41"/>
      <c r="V157" s="42"/>
      <c r="W157" s="42"/>
      <c r="X157" s="42"/>
      <c r="Y157" s="42"/>
      <c r="Z157" s="42"/>
      <c r="AA157" s="42"/>
      <c r="AB157" s="42"/>
      <c r="AC157" s="42"/>
      <c r="AD157" s="42"/>
      <c r="AE157" s="42"/>
      <c r="AF157" s="40"/>
      <c r="AG157" s="90"/>
      <c r="AH157" s="90"/>
      <c r="AI157" s="90"/>
      <c r="AJ157" s="90"/>
      <c r="AK157" s="41"/>
      <c r="AL157" s="42"/>
      <c r="AM157" s="42"/>
      <c r="AN157" s="42"/>
      <c r="AO157" s="42"/>
      <c r="AP157" s="42"/>
      <c r="AQ157" s="42"/>
      <c r="AR157" s="42"/>
      <c r="AS157" s="42"/>
      <c r="AT157" s="42"/>
      <c r="AU157" s="42"/>
      <c r="AV157" s="40"/>
      <c r="AW157" s="90"/>
      <c r="AX157" s="90"/>
      <c r="AY157" s="90"/>
      <c r="AZ157" s="90"/>
      <c r="BA157" s="41"/>
      <c r="BB157" s="42"/>
      <c r="BC157" s="42"/>
      <c r="BD157" s="42"/>
      <c r="BE157" s="42"/>
      <c r="BF157" s="42"/>
      <c r="BG157" s="42"/>
      <c r="BH157" s="42"/>
      <c r="BI157" s="42"/>
      <c r="BJ157" s="42"/>
      <c r="BK157" s="42"/>
      <c r="BL157" s="40"/>
      <c r="BM157" s="90"/>
      <c r="BN157" s="90"/>
      <c r="BO157" s="90"/>
      <c r="BP157" s="90"/>
      <c r="BQ157" s="41"/>
      <c r="BR157" s="42"/>
      <c r="BS157" s="42"/>
      <c r="BT157" s="42"/>
      <c r="BU157" s="42"/>
      <c r="BV157" s="42"/>
      <c r="BW157" s="42"/>
      <c r="BX157" s="42"/>
      <c r="BY157" s="42"/>
      <c r="BZ157" s="42"/>
      <c r="CA157" s="42"/>
      <c r="CB157" s="40"/>
      <c r="CC157" s="90"/>
      <c r="CD157" s="90"/>
      <c r="CE157" s="90"/>
      <c r="CF157" s="90"/>
      <c r="CG157" s="41"/>
      <c r="CH157" s="42"/>
      <c r="CI157" s="42"/>
      <c r="CJ157" s="42"/>
      <c r="CK157" s="42"/>
      <c r="CL157" s="42"/>
      <c r="CM157" s="42"/>
      <c r="CN157" s="42"/>
      <c r="CO157" s="42"/>
      <c r="CP157" s="42"/>
      <c r="CQ157" s="42"/>
      <c r="CR157" s="40"/>
      <c r="CS157" s="90"/>
      <c r="CT157" s="90"/>
      <c r="CU157" s="90"/>
      <c r="CV157" s="90"/>
      <c r="CW157" s="41"/>
      <c r="CX157" s="42"/>
      <c r="CY157" s="42"/>
      <c r="CZ157" s="42"/>
      <c r="DA157" s="42"/>
      <c r="DB157" s="42"/>
      <c r="DC157" s="42"/>
      <c r="DD157" s="42"/>
      <c r="DE157" s="42"/>
      <c r="DF157" s="42"/>
      <c r="DG157" s="42"/>
      <c r="DH157" s="40"/>
      <c r="DI157" s="90"/>
      <c r="DJ157" s="90"/>
      <c r="DK157" s="90"/>
      <c r="DL157" s="90"/>
      <c r="DM157" s="41"/>
      <c r="DN157" s="42"/>
      <c r="DO157" s="42"/>
      <c r="DP157" s="42"/>
      <c r="DQ157" s="42"/>
      <c r="DR157" s="42"/>
      <c r="DS157" s="42"/>
      <c r="DT157" s="42"/>
      <c r="DU157" s="42"/>
      <c r="DV157" s="42"/>
      <c r="DW157" s="42"/>
      <c r="DX157" s="40"/>
      <c r="DY157" s="90"/>
      <c r="DZ157" s="90"/>
      <c r="EA157" s="90"/>
      <c r="EB157" s="90"/>
      <c r="EC157" s="41"/>
      <c r="ED157" s="42"/>
      <c r="EE157" s="42"/>
      <c r="EF157" s="42"/>
      <c r="EG157" s="42"/>
      <c r="EH157" s="42"/>
      <c r="EI157" s="42"/>
      <c r="EJ157" s="42"/>
      <c r="EK157" s="42"/>
      <c r="EL157" s="42"/>
      <c r="EM157" s="42"/>
      <c r="EN157" s="40"/>
      <c r="EO157" s="90"/>
      <c r="EP157" s="90"/>
      <c r="EQ157" s="90"/>
      <c r="ER157" s="90"/>
      <c r="ES157" s="41"/>
      <c r="ET157" s="42"/>
      <c r="EU157" s="42"/>
      <c r="EV157" s="42"/>
      <c r="EW157" s="42"/>
      <c r="EX157" s="42"/>
      <c r="EY157" s="42"/>
      <c r="EZ157" s="42"/>
      <c r="FA157" s="42"/>
      <c r="FB157" s="42"/>
      <c r="FC157" s="42"/>
      <c r="FD157" s="40"/>
      <c r="FE157" s="90"/>
      <c r="FF157" s="90"/>
      <c r="FG157" s="90"/>
      <c r="FH157" s="90"/>
      <c r="FI157" s="41"/>
      <c r="FJ157" s="42"/>
      <c r="FK157" s="42"/>
      <c r="FL157" s="42"/>
      <c r="FM157" s="42"/>
      <c r="FN157" s="42"/>
      <c r="FO157" s="42"/>
      <c r="FP157" s="42"/>
      <c r="FQ157" s="42"/>
      <c r="FR157" s="42"/>
      <c r="FS157" s="42"/>
      <c r="FT157" s="40"/>
      <c r="FU157" s="90"/>
      <c r="FV157" s="90"/>
      <c r="FW157" s="90"/>
      <c r="FX157" s="90"/>
      <c r="FY157" s="41"/>
      <c r="FZ157" s="42"/>
      <c r="GA157" s="42"/>
      <c r="GB157" s="42"/>
      <c r="GC157" s="42"/>
      <c r="GD157" s="42"/>
      <c r="GE157" s="42"/>
      <c r="GF157" s="42"/>
      <c r="GG157" s="42"/>
      <c r="GH157" s="42"/>
      <c r="GI157" s="42"/>
      <c r="GJ157" s="40"/>
      <c r="GK157" s="90"/>
      <c r="GL157" s="90"/>
      <c r="GM157" s="90"/>
      <c r="GN157" s="90"/>
      <c r="GO157" s="41"/>
      <c r="GP157" s="42"/>
      <c r="GQ157" s="42"/>
      <c r="GR157" s="42"/>
      <c r="GS157" s="42"/>
      <c r="GT157" s="42"/>
      <c r="GU157" s="42"/>
      <c r="GV157" s="42"/>
      <c r="GW157" s="42"/>
      <c r="GX157" s="42"/>
      <c r="GY157" s="42"/>
      <c r="GZ157" s="40"/>
      <c r="HA157" s="90"/>
      <c r="HB157" s="90"/>
      <c r="HC157" s="90"/>
      <c r="HD157" s="90"/>
      <c r="HE157" s="41"/>
      <c r="HF157" s="42"/>
      <c r="HG157" s="42"/>
      <c r="HH157" s="42"/>
      <c r="HI157" s="42"/>
      <c r="HJ157" s="42"/>
      <c r="HK157" s="42"/>
      <c r="HL157" s="42"/>
      <c r="HM157" s="42"/>
      <c r="HN157" s="42"/>
      <c r="HO157" s="42"/>
      <c r="HP157" s="40"/>
      <c r="HQ157" s="90"/>
      <c r="HR157" s="90"/>
      <c r="HS157" s="90"/>
      <c r="HT157" s="90"/>
      <c r="HU157" s="41"/>
      <c r="HV157" s="42"/>
      <c r="HW157" s="42"/>
      <c r="HX157" s="42"/>
      <c r="HY157" s="42"/>
      <c r="HZ157" s="42"/>
      <c r="IA157" s="42"/>
      <c r="IB157" s="42"/>
      <c r="IC157" s="42"/>
      <c r="ID157" s="42"/>
      <c r="IE157" s="42"/>
      <c r="IF157" s="40"/>
      <c r="IG157" s="90"/>
      <c r="IH157" s="90"/>
      <c r="II157" s="90"/>
      <c r="IJ157" s="90"/>
      <c r="IK157" s="41"/>
      <c r="IL157" s="42"/>
      <c r="IM157" s="42"/>
      <c r="IN157" s="42"/>
      <c r="IO157" s="42"/>
      <c r="IP157" s="42"/>
      <c r="IQ157" s="42"/>
      <c r="IR157" s="42"/>
      <c r="IS157" s="42"/>
      <c r="IT157" s="42"/>
    </row>
    <row r="158" spans="1:254" s="4" customFormat="1" ht="18.75" customHeight="1">
      <c r="A158" s="123"/>
      <c r="B158" s="95"/>
      <c r="C158" s="21"/>
      <c r="D158" s="21"/>
      <c r="E158" s="21"/>
      <c r="F158" s="25">
        <v>2018</v>
      </c>
      <c r="G158" s="26">
        <f aca="true" t="shared" si="68" ref="G158:P158">G170+G182+G194+G206</f>
        <v>264130</v>
      </c>
      <c r="H158" s="26">
        <f t="shared" si="68"/>
        <v>264130</v>
      </c>
      <c r="I158" s="26">
        <f t="shared" si="68"/>
        <v>0</v>
      </c>
      <c r="J158" s="26">
        <f t="shared" si="68"/>
        <v>0</v>
      </c>
      <c r="K158" s="26">
        <f t="shared" si="68"/>
        <v>264130</v>
      </c>
      <c r="L158" s="26">
        <f t="shared" si="68"/>
        <v>264130</v>
      </c>
      <c r="M158" s="26">
        <f t="shared" si="68"/>
        <v>0</v>
      </c>
      <c r="N158" s="26">
        <f t="shared" si="68"/>
        <v>0</v>
      </c>
      <c r="O158" s="26">
        <f t="shared" si="68"/>
        <v>0</v>
      </c>
      <c r="P158" s="26">
        <f t="shared" si="68"/>
        <v>0</v>
      </c>
      <c r="Q158" s="24"/>
      <c r="R158" s="3"/>
      <c r="S158" s="37"/>
      <c r="T158" s="37"/>
      <c r="U158" s="41"/>
      <c r="V158" s="42"/>
      <c r="W158" s="42"/>
      <c r="X158" s="42"/>
      <c r="Y158" s="42"/>
      <c r="Z158" s="42"/>
      <c r="AA158" s="42"/>
      <c r="AB158" s="42"/>
      <c r="AC158" s="42"/>
      <c r="AD158" s="42"/>
      <c r="AE158" s="42"/>
      <c r="AF158" s="40"/>
      <c r="AG158" s="90"/>
      <c r="AH158" s="90"/>
      <c r="AI158" s="90"/>
      <c r="AJ158" s="90"/>
      <c r="AK158" s="41"/>
      <c r="AL158" s="42"/>
      <c r="AM158" s="42"/>
      <c r="AN158" s="42"/>
      <c r="AO158" s="42"/>
      <c r="AP158" s="42"/>
      <c r="AQ158" s="42"/>
      <c r="AR158" s="42"/>
      <c r="AS158" s="42"/>
      <c r="AT158" s="42"/>
      <c r="AU158" s="42"/>
      <c r="AV158" s="40"/>
      <c r="AW158" s="90"/>
      <c r="AX158" s="90"/>
      <c r="AY158" s="90"/>
      <c r="AZ158" s="90"/>
      <c r="BA158" s="41"/>
      <c r="BB158" s="42"/>
      <c r="BC158" s="42"/>
      <c r="BD158" s="42"/>
      <c r="BE158" s="42"/>
      <c r="BF158" s="42"/>
      <c r="BG158" s="42"/>
      <c r="BH158" s="42"/>
      <c r="BI158" s="42"/>
      <c r="BJ158" s="42"/>
      <c r="BK158" s="42"/>
      <c r="BL158" s="40"/>
      <c r="BM158" s="90"/>
      <c r="BN158" s="90"/>
      <c r="BO158" s="90"/>
      <c r="BP158" s="90"/>
      <c r="BQ158" s="41"/>
      <c r="BR158" s="42"/>
      <c r="BS158" s="42"/>
      <c r="BT158" s="42"/>
      <c r="BU158" s="42"/>
      <c r="BV158" s="42"/>
      <c r="BW158" s="42"/>
      <c r="BX158" s="42"/>
      <c r="BY158" s="42"/>
      <c r="BZ158" s="42"/>
      <c r="CA158" s="42"/>
      <c r="CB158" s="40"/>
      <c r="CC158" s="90"/>
      <c r="CD158" s="90"/>
      <c r="CE158" s="90"/>
      <c r="CF158" s="90"/>
      <c r="CG158" s="41"/>
      <c r="CH158" s="42"/>
      <c r="CI158" s="42"/>
      <c r="CJ158" s="42"/>
      <c r="CK158" s="42"/>
      <c r="CL158" s="42"/>
      <c r="CM158" s="42"/>
      <c r="CN158" s="42"/>
      <c r="CO158" s="42"/>
      <c r="CP158" s="42"/>
      <c r="CQ158" s="42"/>
      <c r="CR158" s="40"/>
      <c r="CS158" s="90"/>
      <c r="CT158" s="90"/>
      <c r="CU158" s="90"/>
      <c r="CV158" s="90"/>
      <c r="CW158" s="41"/>
      <c r="CX158" s="42"/>
      <c r="CY158" s="42"/>
      <c r="CZ158" s="42"/>
      <c r="DA158" s="42"/>
      <c r="DB158" s="42"/>
      <c r="DC158" s="42"/>
      <c r="DD158" s="42"/>
      <c r="DE158" s="42"/>
      <c r="DF158" s="42"/>
      <c r="DG158" s="42"/>
      <c r="DH158" s="40"/>
      <c r="DI158" s="90"/>
      <c r="DJ158" s="90"/>
      <c r="DK158" s="90"/>
      <c r="DL158" s="90"/>
      <c r="DM158" s="41"/>
      <c r="DN158" s="42"/>
      <c r="DO158" s="42"/>
      <c r="DP158" s="42"/>
      <c r="DQ158" s="42"/>
      <c r="DR158" s="42"/>
      <c r="DS158" s="42"/>
      <c r="DT158" s="42"/>
      <c r="DU158" s="42"/>
      <c r="DV158" s="42"/>
      <c r="DW158" s="42"/>
      <c r="DX158" s="40"/>
      <c r="DY158" s="90"/>
      <c r="DZ158" s="90"/>
      <c r="EA158" s="90"/>
      <c r="EB158" s="90"/>
      <c r="EC158" s="41"/>
      <c r="ED158" s="42"/>
      <c r="EE158" s="42"/>
      <c r="EF158" s="42"/>
      <c r="EG158" s="42"/>
      <c r="EH158" s="42"/>
      <c r="EI158" s="42"/>
      <c r="EJ158" s="42"/>
      <c r="EK158" s="42"/>
      <c r="EL158" s="42"/>
      <c r="EM158" s="42"/>
      <c r="EN158" s="40"/>
      <c r="EO158" s="90"/>
      <c r="EP158" s="90"/>
      <c r="EQ158" s="90"/>
      <c r="ER158" s="90"/>
      <c r="ES158" s="41"/>
      <c r="ET158" s="42"/>
      <c r="EU158" s="42"/>
      <c r="EV158" s="42"/>
      <c r="EW158" s="42"/>
      <c r="EX158" s="42"/>
      <c r="EY158" s="42"/>
      <c r="EZ158" s="42"/>
      <c r="FA158" s="42"/>
      <c r="FB158" s="42"/>
      <c r="FC158" s="42"/>
      <c r="FD158" s="40"/>
      <c r="FE158" s="90"/>
      <c r="FF158" s="90"/>
      <c r="FG158" s="90"/>
      <c r="FH158" s="90"/>
      <c r="FI158" s="41"/>
      <c r="FJ158" s="42"/>
      <c r="FK158" s="42"/>
      <c r="FL158" s="42"/>
      <c r="FM158" s="42"/>
      <c r="FN158" s="42"/>
      <c r="FO158" s="42"/>
      <c r="FP158" s="42"/>
      <c r="FQ158" s="42"/>
      <c r="FR158" s="42"/>
      <c r="FS158" s="42"/>
      <c r="FT158" s="40"/>
      <c r="FU158" s="90"/>
      <c r="FV158" s="90"/>
      <c r="FW158" s="90"/>
      <c r="FX158" s="90"/>
      <c r="FY158" s="41"/>
      <c r="FZ158" s="42"/>
      <c r="GA158" s="42"/>
      <c r="GB158" s="42"/>
      <c r="GC158" s="42"/>
      <c r="GD158" s="42"/>
      <c r="GE158" s="42"/>
      <c r="GF158" s="42"/>
      <c r="GG158" s="42"/>
      <c r="GH158" s="42"/>
      <c r="GI158" s="42"/>
      <c r="GJ158" s="40"/>
      <c r="GK158" s="90"/>
      <c r="GL158" s="90"/>
      <c r="GM158" s="90"/>
      <c r="GN158" s="90"/>
      <c r="GO158" s="41"/>
      <c r="GP158" s="42"/>
      <c r="GQ158" s="42"/>
      <c r="GR158" s="42"/>
      <c r="GS158" s="42"/>
      <c r="GT158" s="42"/>
      <c r="GU158" s="42"/>
      <c r="GV158" s="42"/>
      <c r="GW158" s="42"/>
      <c r="GX158" s="42"/>
      <c r="GY158" s="42"/>
      <c r="GZ158" s="40"/>
      <c r="HA158" s="90"/>
      <c r="HB158" s="90"/>
      <c r="HC158" s="90"/>
      <c r="HD158" s="90"/>
      <c r="HE158" s="41"/>
      <c r="HF158" s="42"/>
      <c r="HG158" s="42"/>
      <c r="HH158" s="42"/>
      <c r="HI158" s="42"/>
      <c r="HJ158" s="42"/>
      <c r="HK158" s="42"/>
      <c r="HL158" s="42"/>
      <c r="HM158" s="42"/>
      <c r="HN158" s="42"/>
      <c r="HO158" s="42"/>
      <c r="HP158" s="40"/>
      <c r="HQ158" s="90"/>
      <c r="HR158" s="90"/>
      <c r="HS158" s="90"/>
      <c r="HT158" s="90"/>
      <c r="HU158" s="41"/>
      <c r="HV158" s="42"/>
      <c r="HW158" s="42"/>
      <c r="HX158" s="42"/>
      <c r="HY158" s="42"/>
      <c r="HZ158" s="42"/>
      <c r="IA158" s="42"/>
      <c r="IB158" s="42"/>
      <c r="IC158" s="42"/>
      <c r="ID158" s="42"/>
      <c r="IE158" s="42"/>
      <c r="IF158" s="40"/>
      <c r="IG158" s="90"/>
      <c r="IH158" s="90"/>
      <c r="II158" s="90"/>
      <c r="IJ158" s="90"/>
      <c r="IK158" s="41"/>
      <c r="IL158" s="42"/>
      <c r="IM158" s="42"/>
      <c r="IN158" s="42"/>
      <c r="IO158" s="42"/>
      <c r="IP158" s="42"/>
      <c r="IQ158" s="42"/>
      <c r="IR158" s="42"/>
      <c r="IS158" s="42"/>
      <c r="IT158" s="42"/>
    </row>
    <row r="159" spans="1:254" s="4" customFormat="1" ht="26.25" customHeight="1">
      <c r="A159" s="123"/>
      <c r="B159" s="95"/>
      <c r="C159" s="21"/>
      <c r="D159" s="21"/>
      <c r="E159" s="21"/>
      <c r="F159" s="25">
        <v>2019</v>
      </c>
      <c r="G159" s="26">
        <f aca="true" t="shared" si="69" ref="G159:P159">G171+G183+G195+G207</f>
        <v>836543.3999999999</v>
      </c>
      <c r="H159" s="26">
        <f t="shared" si="69"/>
        <v>836543.3999999999</v>
      </c>
      <c r="I159" s="26">
        <f t="shared" si="69"/>
        <v>38611.7</v>
      </c>
      <c r="J159" s="26">
        <f t="shared" si="69"/>
        <v>38611.7</v>
      </c>
      <c r="K159" s="26">
        <f t="shared" si="69"/>
        <v>760000</v>
      </c>
      <c r="L159" s="26">
        <f t="shared" si="69"/>
        <v>760000</v>
      </c>
      <c r="M159" s="26">
        <f t="shared" si="69"/>
        <v>37931.7</v>
      </c>
      <c r="N159" s="26">
        <f t="shared" si="69"/>
        <v>37931.7</v>
      </c>
      <c r="O159" s="26">
        <f t="shared" si="69"/>
        <v>0</v>
      </c>
      <c r="P159" s="26">
        <f t="shared" si="69"/>
        <v>0</v>
      </c>
      <c r="Q159" s="24"/>
      <c r="R159" s="3"/>
      <c r="S159" s="43"/>
      <c r="T159" s="37"/>
      <c r="U159" s="41"/>
      <c r="V159" s="42"/>
      <c r="W159" s="42"/>
      <c r="X159" s="42"/>
      <c r="Y159" s="42"/>
      <c r="Z159" s="42"/>
      <c r="AA159" s="42"/>
      <c r="AB159" s="42"/>
      <c r="AC159" s="42"/>
      <c r="AD159" s="42"/>
      <c r="AE159" s="42"/>
      <c r="AF159" s="40"/>
      <c r="AG159" s="90"/>
      <c r="AH159" s="90"/>
      <c r="AI159" s="90"/>
      <c r="AJ159" s="90"/>
      <c r="AK159" s="41"/>
      <c r="AL159" s="42"/>
      <c r="AM159" s="42"/>
      <c r="AN159" s="42"/>
      <c r="AO159" s="42"/>
      <c r="AP159" s="42"/>
      <c r="AQ159" s="42"/>
      <c r="AR159" s="42"/>
      <c r="AS159" s="42"/>
      <c r="AT159" s="42"/>
      <c r="AU159" s="42"/>
      <c r="AV159" s="40"/>
      <c r="AW159" s="90"/>
      <c r="AX159" s="90"/>
      <c r="AY159" s="90"/>
      <c r="AZ159" s="90"/>
      <c r="BA159" s="41"/>
      <c r="BB159" s="42"/>
      <c r="BC159" s="42"/>
      <c r="BD159" s="42"/>
      <c r="BE159" s="42"/>
      <c r="BF159" s="42"/>
      <c r="BG159" s="42"/>
      <c r="BH159" s="42"/>
      <c r="BI159" s="42"/>
      <c r="BJ159" s="42"/>
      <c r="BK159" s="42"/>
      <c r="BL159" s="40"/>
      <c r="BM159" s="90"/>
      <c r="BN159" s="90"/>
      <c r="BO159" s="90"/>
      <c r="BP159" s="90"/>
      <c r="BQ159" s="41"/>
      <c r="BR159" s="42"/>
      <c r="BS159" s="42"/>
      <c r="BT159" s="42"/>
      <c r="BU159" s="42"/>
      <c r="BV159" s="42"/>
      <c r="BW159" s="42"/>
      <c r="BX159" s="42"/>
      <c r="BY159" s="42"/>
      <c r="BZ159" s="42"/>
      <c r="CA159" s="42"/>
      <c r="CB159" s="40"/>
      <c r="CC159" s="90"/>
      <c r="CD159" s="90"/>
      <c r="CE159" s="90"/>
      <c r="CF159" s="90"/>
      <c r="CG159" s="41"/>
      <c r="CH159" s="42"/>
      <c r="CI159" s="42"/>
      <c r="CJ159" s="42"/>
      <c r="CK159" s="42"/>
      <c r="CL159" s="42"/>
      <c r="CM159" s="42"/>
      <c r="CN159" s="42"/>
      <c r="CO159" s="42"/>
      <c r="CP159" s="42"/>
      <c r="CQ159" s="42"/>
      <c r="CR159" s="40"/>
      <c r="CS159" s="90"/>
      <c r="CT159" s="90"/>
      <c r="CU159" s="90"/>
      <c r="CV159" s="90"/>
      <c r="CW159" s="41"/>
      <c r="CX159" s="42"/>
      <c r="CY159" s="42"/>
      <c r="CZ159" s="42"/>
      <c r="DA159" s="42"/>
      <c r="DB159" s="42"/>
      <c r="DC159" s="42"/>
      <c r="DD159" s="42"/>
      <c r="DE159" s="42"/>
      <c r="DF159" s="42"/>
      <c r="DG159" s="42"/>
      <c r="DH159" s="40"/>
      <c r="DI159" s="90"/>
      <c r="DJ159" s="90"/>
      <c r="DK159" s="90"/>
      <c r="DL159" s="90"/>
      <c r="DM159" s="41"/>
      <c r="DN159" s="42"/>
      <c r="DO159" s="42"/>
      <c r="DP159" s="42"/>
      <c r="DQ159" s="42"/>
      <c r="DR159" s="42"/>
      <c r="DS159" s="42"/>
      <c r="DT159" s="42"/>
      <c r="DU159" s="42"/>
      <c r="DV159" s="42"/>
      <c r="DW159" s="42"/>
      <c r="DX159" s="40"/>
      <c r="DY159" s="90"/>
      <c r="DZ159" s="90"/>
      <c r="EA159" s="90"/>
      <c r="EB159" s="90"/>
      <c r="EC159" s="41"/>
      <c r="ED159" s="42"/>
      <c r="EE159" s="42"/>
      <c r="EF159" s="42"/>
      <c r="EG159" s="42"/>
      <c r="EH159" s="42"/>
      <c r="EI159" s="42"/>
      <c r="EJ159" s="42"/>
      <c r="EK159" s="42"/>
      <c r="EL159" s="42"/>
      <c r="EM159" s="42"/>
      <c r="EN159" s="40"/>
      <c r="EO159" s="90"/>
      <c r="EP159" s="90"/>
      <c r="EQ159" s="90"/>
      <c r="ER159" s="90"/>
      <c r="ES159" s="41"/>
      <c r="ET159" s="42"/>
      <c r="EU159" s="42"/>
      <c r="EV159" s="42"/>
      <c r="EW159" s="42"/>
      <c r="EX159" s="42"/>
      <c r="EY159" s="42"/>
      <c r="EZ159" s="42"/>
      <c r="FA159" s="42"/>
      <c r="FB159" s="42"/>
      <c r="FC159" s="42"/>
      <c r="FD159" s="40"/>
      <c r="FE159" s="90"/>
      <c r="FF159" s="90"/>
      <c r="FG159" s="90"/>
      <c r="FH159" s="90"/>
      <c r="FI159" s="41"/>
      <c r="FJ159" s="42"/>
      <c r="FK159" s="42"/>
      <c r="FL159" s="42"/>
      <c r="FM159" s="42"/>
      <c r="FN159" s="42"/>
      <c r="FO159" s="42"/>
      <c r="FP159" s="42"/>
      <c r="FQ159" s="42"/>
      <c r="FR159" s="42"/>
      <c r="FS159" s="42"/>
      <c r="FT159" s="40"/>
      <c r="FU159" s="90"/>
      <c r="FV159" s="90"/>
      <c r="FW159" s="90"/>
      <c r="FX159" s="90"/>
      <c r="FY159" s="41"/>
      <c r="FZ159" s="42"/>
      <c r="GA159" s="42"/>
      <c r="GB159" s="42"/>
      <c r="GC159" s="42"/>
      <c r="GD159" s="42"/>
      <c r="GE159" s="42"/>
      <c r="GF159" s="42"/>
      <c r="GG159" s="42"/>
      <c r="GH159" s="42"/>
      <c r="GI159" s="42"/>
      <c r="GJ159" s="40"/>
      <c r="GK159" s="90"/>
      <c r="GL159" s="90"/>
      <c r="GM159" s="90"/>
      <c r="GN159" s="90"/>
      <c r="GO159" s="41"/>
      <c r="GP159" s="42"/>
      <c r="GQ159" s="42"/>
      <c r="GR159" s="42"/>
      <c r="GS159" s="42"/>
      <c r="GT159" s="42"/>
      <c r="GU159" s="42"/>
      <c r="GV159" s="42"/>
      <c r="GW159" s="42"/>
      <c r="GX159" s="42"/>
      <c r="GY159" s="42"/>
      <c r="GZ159" s="40"/>
      <c r="HA159" s="90"/>
      <c r="HB159" s="90"/>
      <c r="HC159" s="90"/>
      <c r="HD159" s="90"/>
      <c r="HE159" s="41"/>
      <c r="HF159" s="42"/>
      <c r="HG159" s="42"/>
      <c r="HH159" s="42"/>
      <c r="HI159" s="42"/>
      <c r="HJ159" s="42"/>
      <c r="HK159" s="42"/>
      <c r="HL159" s="42"/>
      <c r="HM159" s="42"/>
      <c r="HN159" s="42"/>
      <c r="HO159" s="42"/>
      <c r="HP159" s="40"/>
      <c r="HQ159" s="90"/>
      <c r="HR159" s="90"/>
      <c r="HS159" s="90"/>
      <c r="HT159" s="90"/>
      <c r="HU159" s="41"/>
      <c r="HV159" s="42"/>
      <c r="HW159" s="42"/>
      <c r="HX159" s="42"/>
      <c r="HY159" s="42"/>
      <c r="HZ159" s="42"/>
      <c r="IA159" s="42"/>
      <c r="IB159" s="42"/>
      <c r="IC159" s="42"/>
      <c r="ID159" s="42"/>
      <c r="IE159" s="42"/>
      <c r="IF159" s="40"/>
      <c r="IG159" s="90"/>
      <c r="IH159" s="90"/>
      <c r="II159" s="90"/>
      <c r="IJ159" s="90"/>
      <c r="IK159" s="41"/>
      <c r="IL159" s="42"/>
      <c r="IM159" s="42"/>
      <c r="IN159" s="42"/>
      <c r="IO159" s="42"/>
      <c r="IP159" s="42"/>
      <c r="IQ159" s="42"/>
      <c r="IR159" s="42"/>
      <c r="IS159" s="42"/>
      <c r="IT159" s="42"/>
    </row>
    <row r="160" spans="1:254" s="4" customFormat="1" ht="26.25" customHeight="1">
      <c r="A160" s="123"/>
      <c r="B160" s="95"/>
      <c r="C160" s="21"/>
      <c r="D160" s="21"/>
      <c r="E160" s="21"/>
      <c r="F160" s="25">
        <v>2020</v>
      </c>
      <c r="G160" s="26">
        <f aca="true" t="shared" si="70" ref="G160:P160">G172+G184+G196+G208</f>
        <v>679085.6</v>
      </c>
      <c r="H160" s="26">
        <f t="shared" si="70"/>
        <v>679085.6</v>
      </c>
      <c r="I160" s="26">
        <f t="shared" si="70"/>
        <v>189</v>
      </c>
      <c r="J160" s="26">
        <f t="shared" si="70"/>
        <v>189</v>
      </c>
      <c r="K160" s="26">
        <f t="shared" si="70"/>
        <v>678896.6</v>
      </c>
      <c r="L160" s="26">
        <f t="shared" si="70"/>
        <v>678896.6</v>
      </c>
      <c r="M160" s="26">
        <f t="shared" si="70"/>
        <v>0</v>
      </c>
      <c r="N160" s="26">
        <f t="shared" si="70"/>
        <v>0</v>
      </c>
      <c r="O160" s="26">
        <f t="shared" si="70"/>
        <v>0</v>
      </c>
      <c r="P160" s="26">
        <f t="shared" si="70"/>
        <v>0</v>
      </c>
      <c r="Q160" s="24"/>
      <c r="R160" s="3"/>
      <c r="S160" s="43"/>
      <c r="T160" s="37"/>
      <c r="U160" s="41"/>
      <c r="V160" s="42"/>
      <c r="W160" s="42"/>
      <c r="X160" s="42"/>
      <c r="Y160" s="42"/>
      <c r="Z160" s="42"/>
      <c r="AA160" s="42"/>
      <c r="AB160" s="42"/>
      <c r="AC160" s="42"/>
      <c r="AD160" s="42"/>
      <c r="AE160" s="42"/>
      <c r="AF160" s="40"/>
      <c r="AG160" s="90"/>
      <c r="AH160" s="90"/>
      <c r="AI160" s="90"/>
      <c r="AJ160" s="90"/>
      <c r="AK160" s="41"/>
      <c r="AL160" s="42"/>
      <c r="AM160" s="42"/>
      <c r="AN160" s="42"/>
      <c r="AO160" s="42"/>
      <c r="AP160" s="42"/>
      <c r="AQ160" s="42"/>
      <c r="AR160" s="42"/>
      <c r="AS160" s="42"/>
      <c r="AT160" s="42"/>
      <c r="AU160" s="42"/>
      <c r="AV160" s="40"/>
      <c r="AW160" s="90"/>
      <c r="AX160" s="90"/>
      <c r="AY160" s="90"/>
      <c r="AZ160" s="90"/>
      <c r="BA160" s="41"/>
      <c r="BB160" s="42"/>
      <c r="BC160" s="42"/>
      <c r="BD160" s="42"/>
      <c r="BE160" s="42"/>
      <c r="BF160" s="42"/>
      <c r="BG160" s="42"/>
      <c r="BH160" s="42"/>
      <c r="BI160" s="42"/>
      <c r="BJ160" s="42"/>
      <c r="BK160" s="42"/>
      <c r="BL160" s="40"/>
      <c r="BM160" s="90"/>
      <c r="BN160" s="90"/>
      <c r="BO160" s="90"/>
      <c r="BP160" s="90"/>
      <c r="BQ160" s="41"/>
      <c r="BR160" s="42"/>
      <c r="BS160" s="42"/>
      <c r="BT160" s="42"/>
      <c r="BU160" s="42"/>
      <c r="BV160" s="42"/>
      <c r="BW160" s="42"/>
      <c r="BX160" s="42"/>
      <c r="BY160" s="42"/>
      <c r="BZ160" s="42"/>
      <c r="CA160" s="42"/>
      <c r="CB160" s="40"/>
      <c r="CC160" s="90"/>
      <c r="CD160" s="90"/>
      <c r="CE160" s="90"/>
      <c r="CF160" s="90"/>
      <c r="CG160" s="41"/>
      <c r="CH160" s="42"/>
      <c r="CI160" s="42"/>
      <c r="CJ160" s="42"/>
      <c r="CK160" s="42"/>
      <c r="CL160" s="42"/>
      <c r="CM160" s="42"/>
      <c r="CN160" s="42"/>
      <c r="CO160" s="42"/>
      <c r="CP160" s="42"/>
      <c r="CQ160" s="42"/>
      <c r="CR160" s="40"/>
      <c r="CS160" s="90"/>
      <c r="CT160" s="90"/>
      <c r="CU160" s="90"/>
      <c r="CV160" s="90"/>
      <c r="CW160" s="41"/>
      <c r="CX160" s="42"/>
      <c r="CY160" s="42"/>
      <c r="CZ160" s="42"/>
      <c r="DA160" s="42"/>
      <c r="DB160" s="42"/>
      <c r="DC160" s="42"/>
      <c r="DD160" s="42"/>
      <c r="DE160" s="42"/>
      <c r="DF160" s="42"/>
      <c r="DG160" s="42"/>
      <c r="DH160" s="40"/>
      <c r="DI160" s="90"/>
      <c r="DJ160" s="90"/>
      <c r="DK160" s="90"/>
      <c r="DL160" s="90"/>
      <c r="DM160" s="41"/>
      <c r="DN160" s="42"/>
      <c r="DO160" s="42"/>
      <c r="DP160" s="42"/>
      <c r="DQ160" s="42"/>
      <c r="DR160" s="42"/>
      <c r="DS160" s="42"/>
      <c r="DT160" s="42"/>
      <c r="DU160" s="42"/>
      <c r="DV160" s="42"/>
      <c r="DW160" s="42"/>
      <c r="DX160" s="40"/>
      <c r="DY160" s="90"/>
      <c r="DZ160" s="90"/>
      <c r="EA160" s="90"/>
      <c r="EB160" s="90"/>
      <c r="EC160" s="41"/>
      <c r="ED160" s="42"/>
      <c r="EE160" s="42"/>
      <c r="EF160" s="42"/>
      <c r="EG160" s="42"/>
      <c r="EH160" s="42"/>
      <c r="EI160" s="42"/>
      <c r="EJ160" s="42"/>
      <c r="EK160" s="42"/>
      <c r="EL160" s="42"/>
      <c r="EM160" s="42"/>
      <c r="EN160" s="40"/>
      <c r="EO160" s="90"/>
      <c r="EP160" s="90"/>
      <c r="EQ160" s="90"/>
      <c r="ER160" s="90"/>
      <c r="ES160" s="41"/>
      <c r="ET160" s="42"/>
      <c r="EU160" s="42"/>
      <c r="EV160" s="42"/>
      <c r="EW160" s="42"/>
      <c r="EX160" s="42"/>
      <c r="EY160" s="42"/>
      <c r="EZ160" s="42"/>
      <c r="FA160" s="42"/>
      <c r="FB160" s="42"/>
      <c r="FC160" s="42"/>
      <c r="FD160" s="40"/>
      <c r="FE160" s="90"/>
      <c r="FF160" s="90"/>
      <c r="FG160" s="90"/>
      <c r="FH160" s="90"/>
      <c r="FI160" s="41"/>
      <c r="FJ160" s="42"/>
      <c r="FK160" s="42"/>
      <c r="FL160" s="42"/>
      <c r="FM160" s="42"/>
      <c r="FN160" s="42"/>
      <c r="FO160" s="42"/>
      <c r="FP160" s="42"/>
      <c r="FQ160" s="42"/>
      <c r="FR160" s="42"/>
      <c r="FS160" s="42"/>
      <c r="FT160" s="40"/>
      <c r="FU160" s="90"/>
      <c r="FV160" s="90"/>
      <c r="FW160" s="90"/>
      <c r="FX160" s="90"/>
      <c r="FY160" s="41"/>
      <c r="FZ160" s="42"/>
      <c r="GA160" s="42"/>
      <c r="GB160" s="42"/>
      <c r="GC160" s="42"/>
      <c r="GD160" s="42"/>
      <c r="GE160" s="42"/>
      <c r="GF160" s="42"/>
      <c r="GG160" s="42"/>
      <c r="GH160" s="42"/>
      <c r="GI160" s="42"/>
      <c r="GJ160" s="40"/>
      <c r="GK160" s="90"/>
      <c r="GL160" s="90"/>
      <c r="GM160" s="90"/>
      <c r="GN160" s="90"/>
      <c r="GO160" s="41"/>
      <c r="GP160" s="42"/>
      <c r="GQ160" s="42"/>
      <c r="GR160" s="42"/>
      <c r="GS160" s="42"/>
      <c r="GT160" s="42"/>
      <c r="GU160" s="42"/>
      <c r="GV160" s="42"/>
      <c r="GW160" s="42"/>
      <c r="GX160" s="42"/>
      <c r="GY160" s="42"/>
      <c r="GZ160" s="40"/>
      <c r="HA160" s="90"/>
      <c r="HB160" s="90"/>
      <c r="HC160" s="90"/>
      <c r="HD160" s="90"/>
      <c r="HE160" s="41"/>
      <c r="HF160" s="42"/>
      <c r="HG160" s="42"/>
      <c r="HH160" s="42"/>
      <c r="HI160" s="42"/>
      <c r="HJ160" s="42"/>
      <c r="HK160" s="42"/>
      <c r="HL160" s="42"/>
      <c r="HM160" s="42"/>
      <c r="HN160" s="42"/>
      <c r="HO160" s="42"/>
      <c r="HP160" s="40"/>
      <c r="HQ160" s="90"/>
      <c r="HR160" s="90"/>
      <c r="HS160" s="90"/>
      <c r="HT160" s="90"/>
      <c r="HU160" s="41"/>
      <c r="HV160" s="42"/>
      <c r="HW160" s="42"/>
      <c r="HX160" s="42"/>
      <c r="HY160" s="42"/>
      <c r="HZ160" s="42"/>
      <c r="IA160" s="42"/>
      <c r="IB160" s="42"/>
      <c r="IC160" s="42"/>
      <c r="ID160" s="42"/>
      <c r="IE160" s="42"/>
      <c r="IF160" s="40"/>
      <c r="IG160" s="90"/>
      <c r="IH160" s="90"/>
      <c r="II160" s="90"/>
      <c r="IJ160" s="90"/>
      <c r="IK160" s="41"/>
      <c r="IL160" s="42"/>
      <c r="IM160" s="42"/>
      <c r="IN160" s="42"/>
      <c r="IO160" s="42"/>
      <c r="IP160" s="42"/>
      <c r="IQ160" s="42"/>
      <c r="IR160" s="42"/>
      <c r="IS160" s="42"/>
      <c r="IT160" s="42"/>
    </row>
    <row r="161" spans="1:241" ht="21.75" customHeight="1">
      <c r="A161" s="123"/>
      <c r="B161" s="95"/>
      <c r="C161" s="21"/>
      <c r="D161" s="21"/>
      <c r="E161" s="21"/>
      <c r="F161" s="25">
        <v>2021</v>
      </c>
      <c r="G161" s="26">
        <f aca="true" t="shared" si="71" ref="G161:P161">G173+G185+G197+G209</f>
        <v>146523.4</v>
      </c>
      <c r="H161" s="26">
        <f t="shared" si="71"/>
        <v>146523.4</v>
      </c>
      <c r="I161" s="26">
        <f t="shared" si="71"/>
        <v>0</v>
      </c>
      <c r="J161" s="26">
        <f t="shared" si="71"/>
        <v>0</v>
      </c>
      <c r="K161" s="26">
        <f t="shared" si="71"/>
        <v>146523.4</v>
      </c>
      <c r="L161" s="26">
        <f t="shared" si="71"/>
        <v>146523.4</v>
      </c>
      <c r="M161" s="26">
        <f t="shared" si="71"/>
        <v>0</v>
      </c>
      <c r="N161" s="26">
        <f t="shared" si="71"/>
        <v>0</v>
      </c>
      <c r="O161" s="26">
        <f t="shared" si="71"/>
        <v>0</v>
      </c>
      <c r="P161" s="26">
        <f t="shared" si="71"/>
        <v>0</v>
      </c>
      <c r="Q161" s="24"/>
      <c r="R161" s="3"/>
      <c r="S161" s="43"/>
      <c r="AG161" s="90"/>
      <c r="AW161" s="90"/>
      <c r="BM161" s="90"/>
      <c r="CC161" s="90"/>
      <c r="CS161" s="90"/>
      <c r="DI161" s="90"/>
      <c r="DY161" s="90"/>
      <c r="EO161" s="90"/>
      <c r="FE161" s="90"/>
      <c r="FU161" s="90"/>
      <c r="GK161" s="90"/>
      <c r="HA161" s="90"/>
      <c r="HQ161" s="90"/>
      <c r="IG161" s="90"/>
    </row>
    <row r="162" spans="1:241" ht="21.75" customHeight="1">
      <c r="A162" s="123"/>
      <c r="B162" s="95"/>
      <c r="C162" s="21"/>
      <c r="D162" s="21"/>
      <c r="E162" s="21"/>
      <c r="F162" s="25">
        <v>2022</v>
      </c>
      <c r="G162" s="26">
        <f aca="true" t="shared" si="72" ref="G162:P162">G174+G186+G198+G210</f>
        <v>397460.69999999995</v>
      </c>
      <c r="H162" s="26">
        <f t="shared" si="72"/>
        <v>0</v>
      </c>
      <c r="I162" s="26">
        <f t="shared" si="72"/>
        <v>126242.5</v>
      </c>
      <c r="J162" s="26">
        <f t="shared" si="72"/>
        <v>0</v>
      </c>
      <c r="K162" s="26">
        <f t="shared" si="72"/>
        <v>0</v>
      </c>
      <c r="L162" s="26">
        <f t="shared" si="72"/>
        <v>0</v>
      </c>
      <c r="M162" s="26">
        <f t="shared" si="72"/>
        <v>271218.2</v>
      </c>
      <c r="N162" s="26">
        <f t="shared" si="72"/>
        <v>0</v>
      </c>
      <c r="O162" s="26">
        <f t="shared" si="72"/>
        <v>0</v>
      </c>
      <c r="P162" s="26">
        <f t="shared" si="72"/>
        <v>0</v>
      </c>
      <c r="Q162" s="24"/>
      <c r="R162" s="3"/>
      <c r="AG162" s="90"/>
      <c r="AW162" s="90"/>
      <c r="BM162" s="90"/>
      <c r="CC162" s="90"/>
      <c r="CS162" s="90"/>
      <c r="DI162" s="90"/>
      <c r="DY162" s="90"/>
      <c r="EO162" s="90"/>
      <c r="FE162" s="90"/>
      <c r="FU162" s="90"/>
      <c r="GK162" s="90"/>
      <c r="HA162" s="90"/>
      <c r="HQ162" s="90"/>
      <c r="IG162" s="90"/>
    </row>
    <row r="163" spans="1:241" ht="21.75" customHeight="1">
      <c r="A163" s="123"/>
      <c r="B163" s="95"/>
      <c r="C163" s="21"/>
      <c r="D163" s="21"/>
      <c r="E163" s="21"/>
      <c r="F163" s="25">
        <v>2023</v>
      </c>
      <c r="G163" s="26">
        <f aca="true" t="shared" si="73" ref="G163:P163">G175+G187+G199+G211</f>
        <v>98171.29999999999</v>
      </c>
      <c r="H163" s="26">
        <f t="shared" si="73"/>
        <v>0</v>
      </c>
      <c r="I163" s="26">
        <f t="shared" si="73"/>
        <v>40932.6</v>
      </c>
      <c r="J163" s="26">
        <f t="shared" si="73"/>
        <v>0</v>
      </c>
      <c r="K163" s="26">
        <f t="shared" si="73"/>
        <v>0</v>
      </c>
      <c r="L163" s="26">
        <f t="shared" si="73"/>
        <v>0</v>
      </c>
      <c r="M163" s="26">
        <f t="shared" si="73"/>
        <v>57238.7</v>
      </c>
      <c r="N163" s="26">
        <f t="shared" si="73"/>
        <v>0</v>
      </c>
      <c r="O163" s="26">
        <f t="shared" si="73"/>
        <v>0</v>
      </c>
      <c r="P163" s="26">
        <f t="shared" si="73"/>
        <v>0</v>
      </c>
      <c r="Q163" s="24"/>
      <c r="R163" s="3"/>
      <c r="AG163" s="90"/>
      <c r="AW163" s="90"/>
      <c r="BM163" s="90"/>
      <c r="CC163" s="90"/>
      <c r="CS163" s="90"/>
      <c r="DI163" s="90"/>
      <c r="DY163" s="90"/>
      <c r="EO163" s="90"/>
      <c r="FE163" s="90"/>
      <c r="FU163" s="90"/>
      <c r="GK163" s="90"/>
      <c r="HA163" s="90"/>
      <c r="HQ163" s="90"/>
      <c r="IG163" s="90"/>
    </row>
    <row r="164" spans="1:241" ht="21.75" customHeight="1">
      <c r="A164" s="123"/>
      <c r="B164" s="95"/>
      <c r="C164" s="21"/>
      <c r="D164" s="21"/>
      <c r="E164" s="21"/>
      <c r="F164" s="25">
        <v>2024</v>
      </c>
      <c r="G164" s="26">
        <f aca="true" t="shared" si="74" ref="G164:P164">G176+G188+G200+G212</f>
        <v>701623.5</v>
      </c>
      <c r="H164" s="26">
        <f t="shared" si="74"/>
        <v>0</v>
      </c>
      <c r="I164" s="26">
        <f t="shared" si="74"/>
        <v>193104.5</v>
      </c>
      <c r="J164" s="26">
        <f t="shared" si="74"/>
        <v>0</v>
      </c>
      <c r="K164" s="26">
        <f t="shared" si="74"/>
        <v>0</v>
      </c>
      <c r="L164" s="26">
        <f t="shared" si="74"/>
        <v>0</v>
      </c>
      <c r="M164" s="26">
        <f t="shared" si="74"/>
        <v>508519</v>
      </c>
      <c r="N164" s="26">
        <f t="shared" si="74"/>
        <v>0</v>
      </c>
      <c r="O164" s="26">
        <f t="shared" si="74"/>
        <v>0</v>
      </c>
      <c r="P164" s="26">
        <f t="shared" si="74"/>
        <v>0</v>
      </c>
      <c r="Q164" s="24"/>
      <c r="R164" s="3"/>
      <c r="AG164" s="90"/>
      <c r="AW164" s="90"/>
      <c r="BM164" s="90"/>
      <c r="CC164" s="90"/>
      <c r="CS164" s="90"/>
      <c r="DI164" s="90"/>
      <c r="DY164" s="90"/>
      <c r="EO164" s="90"/>
      <c r="FE164" s="90"/>
      <c r="FU164" s="90"/>
      <c r="GK164" s="90"/>
      <c r="HA164" s="90"/>
      <c r="HQ164" s="90"/>
      <c r="IG164" s="90"/>
    </row>
    <row r="165" spans="1:241" ht="21.75" customHeight="1">
      <c r="A165" s="123"/>
      <c r="B165" s="109"/>
      <c r="C165" s="21"/>
      <c r="D165" s="21"/>
      <c r="E165" s="21"/>
      <c r="F165" s="25">
        <v>2025</v>
      </c>
      <c r="G165" s="26">
        <f aca="true" t="shared" si="75" ref="G165:P165">G177+G189+G201+G213</f>
        <v>156300.69999999998</v>
      </c>
      <c r="H165" s="26">
        <f t="shared" si="75"/>
        <v>0</v>
      </c>
      <c r="I165" s="26">
        <f t="shared" si="75"/>
        <v>156300.69999999998</v>
      </c>
      <c r="J165" s="26">
        <f t="shared" si="75"/>
        <v>0</v>
      </c>
      <c r="K165" s="26">
        <f t="shared" si="75"/>
        <v>0</v>
      </c>
      <c r="L165" s="26">
        <f t="shared" si="75"/>
        <v>0</v>
      </c>
      <c r="M165" s="26">
        <f t="shared" si="75"/>
        <v>0</v>
      </c>
      <c r="N165" s="26">
        <f t="shared" si="75"/>
        <v>0</v>
      </c>
      <c r="O165" s="26">
        <f t="shared" si="75"/>
        <v>0</v>
      </c>
      <c r="P165" s="26">
        <f t="shared" si="75"/>
        <v>0</v>
      </c>
      <c r="Q165" s="24"/>
      <c r="R165" s="3"/>
      <c r="AG165" s="90"/>
      <c r="AW165" s="90"/>
      <c r="BM165" s="90"/>
      <c r="CC165" s="90"/>
      <c r="CS165" s="90"/>
      <c r="DI165" s="90"/>
      <c r="DY165" s="90"/>
      <c r="EO165" s="90"/>
      <c r="FE165" s="90"/>
      <c r="FU165" s="90"/>
      <c r="GK165" s="90"/>
      <c r="HA165" s="90"/>
      <c r="HQ165" s="90"/>
      <c r="IG165" s="90"/>
    </row>
    <row r="166" spans="1:254" s="4" customFormat="1" ht="18.75" customHeight="1">
      <c r="A166" s="123"/>
      <c r="B166" s="92" t="s">
        <v>79</v>
      </c>
      <c r="C166" s="21"/>
      <c r="D166" s="21"/>
      <c r="E166" s="21"/>
      <c r="F166" s="22" t="s">
        <v>26</v>
      </c>
      <c r="G166" s="23">
        <f aca="true" t="shared" si="76" ref="G166:G182">I166+K166+M166+O166</f>
        <v>1024491.2999999999</v>
      </c>
      <c r="H166" s="23">
        <f aca="true" t="shared" si="77" ref="H166:H171">J166+L166+N166+P166</f>
        <v>9866.9</v>
      </c>
      <c r="I166" s="23">
        <f>SUM(I167:I177)</f>
        <v>441714.19999999995</v>
      </c>
      <c r="J166" s="23">
        <f aca="true" t="shared" si="78" ref="J166:P166">SUM(J167:J177)</f>
        <v>9866.9</v>
      </c>
      <c r="K166" s="23">
        <f t="shared" si="78"/>
        <v>0</v>
      </c>
      <c r="L166" s="23">
        <f t="shared" si="78"/>
        <v>0</v>
      </c>
      <c r="M166" s="23">
        <f t="shared" si="78"/>
        <v>582777.1</v>
      </c>
      <c r="N166" s="23">
        <f t="shared" si="78"/>
        <v>0</v>
      </c>
      <c r="O166" s="23">
        <f t="shared" si="78"/>
        <v>0</v>
      </c>
      <c r="P166" s="23">
        <f t="shared" si="78"/>
        <v>0</v>
      </c>
      <c r="Q166" s="24"/>
      <c r="R166" s="3"/>
      <c r="S166" s="37"/>
      <c r="T166" s="37"/>
      <c r="U166" s="38"/>
      <c r="V166" s="39"/>
      <c r="W166" s="39"/>
      <c r="X166" s="39"/>
      <c r="Y166" s="39"/>
      <c r="Z166" s="39"/>
      <c r="AA166" s="39"/>
      <c r="AB166" s="39"/>
      <c r="AC166" s="39"/>
      <c r="AD166" s="39"/>
      <c r="AE166" s="39"/>
      <c r="AF166" s="40"/>
      <c r="AG166" s="90"/>
      <c r="AH166" s="90"/>
      <c r="AI166" s="90"/>
      <c r="AJ166" s="90"/>
      <c r="AK166" s="38"/>
      <c r="AL166" s="39"/>
      <c r="AM166" s="39"/>
      <c r="AN166" s="39"/>
      <c r="AO166" s="39"/>
      <c r="AP166" s="39"/>
      <c r="AQ166" s="39"/>
      <c r="AR166" s="39"/>
      <c r="AS166" s="39"/>
      <c r="AT166" s="39"/>
      <c r="AU166" s="39"/>
      <c r="AV166" s="40"/>
      <c r="AW166" s="90"/>
      <c r="AX166" s="90"/>
      <c r="AY166" s="90"/>
      <c r="AZ166" s="90"/>
      <c r="BA166" s="38"/>
      <c r="BB166" s="39"/>
      <c r="BC166" s="39"/>
      <c r="BD166" s="39"/>
      <c r="BE166" s="39"/>
      <c r="BF166" s="39"/>
      <c r="BG166" s="39"/>
      <c r="BH166" s="39"/>
      <c r="BI166" s="39"/>
      <c r="BJ166" s="39"/>
      <c r="BK166" s="39"/>
      <c r="BL166" s="40"/>
      <c r="BM166" s="90"/>
      <c r="BN166" s="90"/>
      <c r="BO166" s="90"/>
      <c r="BP166" s="90"/>
      <c r="BQ166" s="38"/>
      <c r="BR166" s="39"/>
      <c r="BS166" s="39"/>
      <c r="BT166" s="39"/>
      <c r="BU166" s="39"/>
      <c r="BV166" s="39"/>
      <c r="BW166" s="39"/>
      <c r="BX166" s="39"/>
      <c r="BY166" s="39"/>
      <c r="BZ166" s="39"/>
      <c r="CA166" s="39"/>
      <c r="CB166" s="40"/>
      <c r="CC166" s="90"/>
      <c r="CD166" s="90"/>
      <c r="CE166" s="90"/>
      <c r="CF166" s="90"/>
      <c r="CG166" s="38"/>
      <c r="CH166" s="39"/>
      <c r="CI166" s="39"/>
      <c r="CJ166" s="39"/>
      <c r="CK166" s="39"/>
      <c r="CL166" s="39"/>
      <c r="CM166" s="39"/>
      <c r="CN166" s="39"/>
      <c r="CO166" s="39"/>
      <c r="CP166" s="39"/>
      <c r="CQ166" s="39"/>
      <c r="CR166" s="40"/>
      <c r="CS166" s="90"/>
      <c r="CT166" s="90"/>
      <c r="CU166" s="90"/>
      <c r="CV166" s="90"/>
      <c r="CW166" s="38"/>
      <c r="CX166" s="39"/>
      <c r="CY166" s="39"/>
      <c r="CZ166" s="39"/>
      <c r="DA166" s="39"/>
      <c r="DB166" s="39"/>
      <c r="DC166" s="39"/>
      <c r="DD166" s="39"/>
      <c r="DE166" s="39"/>
      <c r="DF166" s="39"/>
      <c r="DG166" s="39"/>
      <c r="DH166" s="40"/>
      <c r="DI166" s="90"/>
      <c r="DJ166" s="90"/>
      <c r="DK166" s="90"/>
      <c r="DL166" s="90"/>
      <c r="DM166" s="38"/>
      <c r="DN166" s="39"/>
      <c r="DO166" s="39"/>
      <c r="DP166" s="39"/>
      <c r="DQ166" s="39"/>
      <c r="DR166" s="39"/>
      <c r="DS166" s="39"/>
      <c r="DT166" s="39"/>
      <c r="DU166" s="39"/>
      <c r="DV166" s="39"/>
      <c r="DW166" s="39"/>
      <c r="DX166" s="40"/>
      <c r="DY166" s="90"/>
      <c r="DZ166" s="90"/>
      <c r="EA166" s="90"/>
      <c r="EB166" s="90"/>
      <c r="EC166" s="38"/>
      <c r="ED166" s="39"/>
      <c r="EE166" s="39"/>
      <c r="EF166" s="39"/>
      <c r="EG166" s="39"/>
      <c r="EH166" s="39"/>
      <c r="EI166" s="39"/>
      <c r="EJ166" s="39"/>
      <c r="EK166" s="39"/>
      <c r="EL166" s="39"/>
      <c r="EM166" s="39"/>
      <c r="EN166" s="40"/>
      <c r="EO166" s="90"/>
      <c r="EP166" s="90"/>
      <c r="EQ166" s="90"/>
      <c r="ER166" s="90"/>
      <c r="ES166" s="38"/>
      <c r="ET166" s="39"/>
      <c r="EU166" s="39"/>
      <c r="EV166" s="39"/>
      <c r="EW166" s="39"/>
      <c r="EX166" s="39"/>
      <c r="EY166" s="39"/>
      <c r="EZ166" s="39"/>
      <c r="FA166" s="39"/>
      <c r="FB166" s="39"/>
      <c r="FC166" s="39"/>
      <c r="FD166" s="40"/>
      <c r="FE166" s="90"/>
      <c r="FF166" s="90"/>
      <c r="FG166" s="90"/>
      <c r="FH166" s="90"/>
      <c r="FI166" s="38"/>
      <c r="FJ166" s="39"/>
      <c r="FK166" s="39"/>
      <c r="FL166" s="39"/>
      <c r="FM166" s="39"/>
      <c r="FN166" s="39"/>
      <c r="FO166" s="39"/>
      <c r="FP166" s="39"/>
      <c r="FQ166" s="39"/>
      <c r="FR166" s="39"/>
      <c r="FS166" s="39"/>
      <c r="FT166" s="40"/>
      <c r="FU166" s="90"/>
      <c r="FV166" s="90"/>
      <c r="FW166" s="90"/>
      <c r="FX166" s="90"/>
      <c r="FY166" s="38"/>
      <c r="FZ166" s="39"/>
      <c r="GA166" s="39"/>
      <c r="GB166" s="39"/>
      <c r="GC166" s="39"/>
      <c r="GD166" s="39"/>
      <c r="GE166" s="39"/>
      <c r="GF166" s="39"/>
      <c r="GG166" s="39"/>
      <c r="GH166" s="39"/>
      <c r="GI166" s="39"/>
      <c r="GJ166" s="40"/>
      <c r="GK166" s="90"/>
      <c r="GL166" s="90"/>
      <c r="GM166" s="90"/>
      <c r="GN166" s="90"/>
      <c r="GO166" s="38"/>
      <c r="GP166" s="39"/>
      <c r="GQ166" s="39"/>
      <c r="GR166" s="39"/>
      <c r="GS166" s="39"/>
      <c r="GT166" s="39"/>
      <c r="GU166" s="39"/>
      <c r="GV166" s="39"/>
      <c r="GW166" s="39"/>
      <c r="GX166" s="39"/>
      <c r="GY166" s="39"/>
      <c r="GZ166" s="40"/>
      <c r="HA166" s="90"/>
      <c r="HB166" s="90"/>
      <c r="HC166" s="90"/>
      <c r="HD166" s="90"/>
      <c r="HE166" s="38"/>
      <c r="HF166" s="39"/>
      <c r="HG166" s="39"/>
      <c r="HH166" s="39"/>
      <c r="HI166" s="39"/>
      <c r="HJ166" s="39"/>
      <c r="HK166" s="39"/>
      <c r="HL166" s="39"/>
      <c r="HM166" s="39"/>
      <c r="HN166" s="39"/>
      <c r="HO166" s="39"/>
      <c r="HP166" s="40"/>
      <c r="HQ166" s="90"/>
      <c r="HR166" s="90"/>
      <c r="HS166" s="90"/>
      <c r="HT166" s="90"/>
      <c r="HU166" s="38"/>
      <c r="HV166" s="39"/>
      <c r="HW166" s="39"/>
      <c r="HX166" s="39"/>
      <c r="HY166" s="39"/>
      <c r="HZ166" s="39"/>
      <c r="IA166" s="39"/>
      <c r="IB166" s="39"/>
      <c r="IC166" s="39"/>
      <c r="ID166" s="39"/>
      <c r="IE166" s="39"/>
      <c r="IF166" s="40"/>
      <c r="IG166" s="90"/>
      <c r="IH166" s="90"/>
      <c r="II166" s="90"/>
      <c r="IJ166" s="90"/>
      <c r="IK166" s="38"/>
      <c r="IL166" s="39"/>
      <c r="IM166" s="39"/>
      <c r="IN166" s="39"/>
      <c r="IO166" s="39"/>
      <c r="IP166" s="39"/>
      <c r="IQ166" s="39"/>
      <c r="IR166" s="39"/>
      <c r="IS166" s="39"/>
      <c r="IT166" s="39"/>
    </row>
    <row r="167" spans="1:254" s="4" customFormat="1" ht="18.75" customHeight="1">
      <c r="A167" s="123"/>
      <c r="B167" s="95"/>
      <c r="C167" s="21"/>
      <c r="D167" s="21"/>
      <c r="E167" s="21"/>
      <c r="F167" s="25">
        <v>2015</v>
      </c>
      <c r="G167" s="26">
        <f t="shared" si="76"/>
        <v>181.7</v>
      </c>
      <c r="H167" s="26">
        <f t="shared" si="77"/>
        <v>181.7</v>
      </c>
      <c r="I167" s="26">
        <f>I44</f>
        <v>181.7</v>
      </c>
      <c r="J167" s="26">
        <f aca="true" t="shared" si="79" ref="J167:P167">J44</f>
        <v>181.7</v>
      </c>
      <c r="K167" s="26">
        <f t="shared" si="79"/>
        <v>0</v>
      </c>
      <c r="L167" s="26">
        <f t="shared" si="79"/>
        <v>0</v>
      </c>
      <c r="M167" s="26">
        <f t="shared" si="79"/>
        <v>0</v>
      </c>
      <c r="N167" s="26">
        <f t="shared" si="79"/>
        <v>0</v>
      </c>
      <c r="O167" s="26">
        <f t="shared" si="79"/>
        <v>0</v>
      </c>
      <c r="P167" s="26">
        <f t="shared" si="79"/>
        <v>0</v>
      </c>
      <c r="Q167" s="24"/>
      <c r="R167" s="3"/>
      <c r="S167" s="37"/>
      <c r="T167" s="37"/>
      <c r="U167" s="41"/>
      <c r="V167" s="42"/>
      <c r="W167" s="42"/>
      <c r="X167" s="44"/>
      <c r="Y167" s="44"/>
      <c r="Z167" s="44"/>
      <c r="AA167" s="44"/>
      <c r="AB167" s="44"/>
      <c r="AC167" s="44"/>
      <c r="AD167" s="44"/>
      <c r="AE167" s="44"/>
      <c r="AF167" s="40"/>
      <c r="AG167" s="90"/>
      <c r="AH167" s="90"/>
      <c r="AI167" s="90"/>
      <c r="AJ167" s="90"/>
      <c r="AK167" s="41"/>
      <c r="AL167" s="42"/>
      <c r="AM167" s="42"/>
      <c r="AN167" s="44"/>
      <c r="AO167" s="44"/>
      <c r="AP167" s="44"/>
      <c r="AQ167" s="44"/>
      <c r="AR167" s="44"/>
      <c r="AS167" s="44"/>
      <c r="AT167" s="44"/>
      <c r="AU167" s="44"/>
      <c r="AV167" s="40"/>
      <c r="AW167" s="90"/>
      <c r="AX167" s="90"/>
      <c r="AY167" s="90"/>
      <c r="AZ167" s="90"/>
      <c r="BA167" s="41"/>
      <c r="BB167" s="42"/>
      <c r="BC167" s="42"/>
      <c r="BD167" s="44"/>
      <c r="BE167" s="44"/>
      <c r="BF167" s="44"/>
      <c r="BG167" s="44"/>
      <c r="BH167" s="44"/>
      <c r="BI167" s="44"/>
      <c r="BJ167" s="44"/>
      <c r="BK167" s="44"/>
      <c r="BL167" s="40"/>
      <c r="BM167" s="90"/>
      <c r="BN167" s="90"/>
      <c r="BO167" s="90"/>
      <c r="BP167" s="90"/>
      <c r="BQ167" s="41"/>
      <c r="BR167" s="42"/>
      <c r="BS167" s="42"/>
      <c r="BT167" s="44"/>
      <c r="BU167" s="44"/>
      <c r="BV167" s="44"/>
      <c r="BW167" s="44"/>
      <c r="BX167" s="44"/>
      <c r="BY167" s="44"/>
      <c r="BZ167" s="44"/>
      <c r="CA167" s="44"/>
      <c r="CB167" s="40"/>
      <c r="CC167" s="90"/>
      <c r="CD167" s="90"/>
      <c r="CE167" s="90"/>
      <c r="CF167" s="90"/>
      <c r="CG167" s="41"/>
      <c r="CH167" s="42"/>
      <c r="CI167" s="42"/>
      <c r="CJ167" s="44"/>
      <c r="CK167" s="44"/>
      <c r="CL167" s="44"/>
      <c r="CM167" s="44"/>
      <c r="CN167" s="44"/>
      <c r="CO167" s="44"/>
      <c r="CP167" s="44"/>
      <c r="CQ167" s="44"/>
      <c r="CR167" s="40"/>
      <c r="CS167" s="90"/>
      <c r="CT167" s="90"/>
      <c r="CU167" s="90"/>
      <c r="CV167" s="90"/>
      <c r="CW167" s="41"/>
      <c r="CX167" s="42"/>
      <c r="CY167" s="42"/>
      <c r="CZ167" s="44"/>
      <c r="DA167" s="44"/>
      <c r="DB167" s="44"/>
      <c r="DC167" s="44"/>
      <c r="DD167" s="44"/>
      <c r="DE167" s="44"/>
      <c r="DF167" s="44"/>
      <c r="DG167" s="44"/>
      <c r="DH167" s="40"/>
      <c r="DI167" s="90"/>
      <c r="DJ167" s="90"/>
      <c r="DK167" s="90"/>
      <c r="DL167" s="90"/>
      <c r="DM167" s="41"/>
      <c r="DN167" s="42"/>
      <c r="DO167" s="42"/>
      <c r="DP167" s="44"/>
      <c r="DQ167" s="44"/>
      <c r="DR167" s="44"/>
      <c r="DS167" s="44"/>
      <c r="DT167" s="44"/>
      <c r="DU167" s="44"/>
      <c r="DV167" s="44"/>
      <c r="DW167" s="44"/>
      <c r="DX167" s="40"/>
      <c r="DY167" s="90"/>
      <c r="DZ167" s="90"/>
      <c r="EA167" s="90"/>
      <c r="EB167" s="90"/>
      <c r="EC167" s="41"/>
      <c r="ED167" s="42"/>
      <c r="EE167" s="42"/>
      <c r="EF167" s="44"/>
      <c r="EG167" s="44"/>
      <c r="EH167" s="44"/>
      <c r="EI167" s="44"/>
      <c r="EJ167" s="44"/>
      <c r="EK167" s="44"/>
      <c r="EL167" s="44"/>
      <c r="EM167" s="44"/>
      <c r="EN167" s="40"/>
      <c r="EO167" s="90"/>
      <c r="EP167" s="90"/>
      <c r="EQ167" s="90"/>
      <c r="ER167" s="90"/>
      <c r="ES167" s="41"/>
      <c r="ET167" s="42"/>
      <c r="EU167" s="42"/>
      <c r="EV167" s="44"/>
      <c r="EW167" s="44"/>
      <c r="EX167" s="44"/>
      <c r="EY167" s="44"/>
      <c r="EZ167" s="44"/>
      <c r="FA167" s="44"/>
      <c r="FB167" s="44"/>
      <c r="FC167" s="44"/>
      <c r="FD167" s="40"/>
      <c r="FE167" s="90"/>
      <c r="FF167" s="90"/>
      <c r="FG167" s="90"/>
      <c r="FH167" s="90"/>
      <c r="FI167" s="41"/>
      <c r="FJ167" s="42"/>
      <c r="FK167" s="42"/>
      <c r="FL167" s="44"/>
      <c r="FM167" s="44"/>
      <c r="FN167" s="44"/>
      <c r="FO167" s="44"/>
      <c r="FP167" s="44"/>
      <c r="FQ167" s="44"/>
      <c r="FR167" s="44"/>
      <c r="FS167" s="44"/>
      <c r="FT167" s="40"/>
      <c r="FU167" s="90"/>
      <c r="FV167" s="90"/>
      <c r="FW167" s="90"/>
      <c r="FX167" s="90"/>
      <c r="FY167" s="41"/>
      <c r="FZ167" s="42"/>
      <c r="GA167" s="42"/>
      <c r="GB167" s="44"/>
      <c r="GC167" s="44"/>
      <c r="GD167" s="44"/>
      <c r="GE167" s="44"/>
      <c r="GF167" s="44"/>
      <c r="GG167" s="44"/>
      <c r="GH167" s="44"/>
      <c r="GI167" s="44"/>
      <c r="GJ167" s="40"/>
      <c r="GK167" s="90"/>
      <c r="GL167" s="90"/>
      <c r="GM167" s="90"/>
      <c r="GN167" s="90"/>
      <c r="GO167" s="41"/>
      <c r="GP167" s="42"/>
      <c r="GQ167" s="42"/>
      <c r="GR167" s="44"/>
      <c r="GS167" s="44"/>
      <c r="GT167" s="44"/>
      <c r="GU167" s="44"/>
      <c r="GV167" s="44"/>
      <c r="GW167" s="44"/>
      <c r="GX167" s="44"/>
      <c r="GY167" s="44"/>
      <c r="GZ167" s="40"/>
      <c r="HA167" s="90"/>
      <c r="HB167" s="90"/>
      <c r="HC167" s="90"/>
      <c r="HD167" s="90"/>
      <c r="HE167" s="41"/>
      <c r="HF167" s="42"/>
      <c r="HG167" s="42"/>
      <c r="HH167" s="44"/>
      <c r="HI167" s="44"/>
      <c r="HJ167" s="44"/>
      <c r="HK167" s="44"/>
      <c r="HL167" s="44"/>
      <c r="HM167" s="44"/>
      <c r="HN167" s="44"/>
      <c r="HO167" s="44"/>
      <c r="HP167" s="40"/>
      <c r="HQ167" s="90"/>
      <c r="HR167" s="90"/>
      <c r="HS167" s="90"/>
      <c r="HT167" s="90"/>
      <c r="HU167" s="41"/>
      <c r="HV167" s="42"/>
      <c r="HW167" s="42"/>
      <c r="HX167" s="44"/>
      <c r="HY167" s="44"/>
      <c r="HZ167" s="44"/>
      <c r="IA167" s="44"/>
      <c r="IB167" s="44"/>
      <c r="IC167" s="44"/>
      <c r="ID167" s="44"/>
      <c r="IE167" s="44"/>
      <c r="IF167" s="40"/>
      <c r="IG167" s="90"/>
      <c r="IH167" s="90"/>
      <c r="II167" s="90"/>
      <c r="IJ167" s="90"/>
      <c r="IK167" s="41"/>
      <c r="IL167" s="42"/>
      <c r="IM167" s="42"/>
      <c r="IN167" s="44"/>
      <c r="IO167" s="44"/>
      <c r="IP167" s="44"/>
      <c r="IQ167" s="44"/>
      <c r="IR167" s="44"/>
      <c r="IS167" s="44"/>
      <c r="IT167" s="44"/>
    </row>
    <row r="168" spans="1:254" s="4" customFormat="1" ht="18.75" customHeight="1">
      <c r="A168" s="123"/>
      <c r="B168" s="95"/>
      <c r="C168" s="21"/>
      <c r="D168" s="21"/>
      <c r="E168" s="21"/>
      <c r="F168" s="25">
        <v>2016</v>
      </c>
      <c r="G168" s="26">
        <f t="shared" si="76"/>
        <v>551.1</v>
      </c>
      <c r="H168" s="26">
        <f t="shared" si="77"/>
        <v>551.1</v>
      </c>
      <c r="I168" s="26">
        <f aca="true" t="shared" si="80" ref="I168:P177">I45</f>
        <v>551.1</v>
      </c>
      <c r="J168" s="26">
        <f t="shared" si="80"/>
        <v>551.1</v>
      </c>
      <c r="K168" s="26">
        <f t="shared" si="80"/>
        <v>0</v>
      </c>
      <c r="L168" s="26">
        <f t="shared" si="80"/>
        <v>0</v>
      </c>
      <c r="M168" s="26">
        <f t="shared" si="80"/>
        <v>0</v>
      </c>
      <c r="N168" s="26">
        <f t="shared" si="80"/>
        <v>0</v>
      </c>
      <c r="O168" s="26">
        <f t="shared" si="80"/>
        <v>0</v>
      </c>
      <c r="P168" s="26">
        <f t="shared" si="80"/>
        <v>0</v>
      </c>
      <c r="Q168" s="24"/>
      <c r="R168" s="3"/>
      <c r="S168" s="37"/>
      <c r="T168" s="37"/>
      <c r="U168" s="41"/>
      <c r="V168" s="42"/>
      <c r="W168" s="42"/>
      <c r="X168" s="44"/>
      <c r="Y168" s="44"/>
      <c r="Z168" s="44"/>
      <c r="AA168" s="44"/>
      <c r="AB168" s="44"/>
      <c r="AC168" s="44"/>
      <c r="AD168" s="44"/>
      <c r="AE168" s="44"/>
      <c r="AF168" s="40"/>
      <c r="AG168" s="90"/>
      <c r="AH168" s="90"/>
      <c r="AI168" s="90"/>
      <c r="AJ168" s="90"/>
      <c r="AK168" s="41"/>
      <c r="AL168" s="42"/>
      <c r="AM168" s="42"/>
      <c r="AN168" s="44"/>
      <c r="AO168" s="44"/>
      <c r="AP168" s="44"/>
      <c r="AQ168" s="44"/>
      <c r="AR168" s="44"/>
      <c r="AS168" s="44"/>
      <c r="AT168" s="44"/>
      <c r="AU168" s="44"/>
      <c r="AV168" s="40"/>
      <c r="AW168" s="90"/>
      <c r="AX168" s="90"/>
      <c r="AY168" s="90"/>
      <c r="AZ168" s="90"/>
      <c r="BA168" s="41"/>
      <c r="BB168" s="42"/>
      <c r="BC168" s="42"/>
      <c r="BD168" s="44"/>
      <c r="BE168" s="44"/>
      <c r="BF168" s="44"/>
      <c r="BG168" s="44"/>
      <c r="BH168" s="44"/>
      <c r="BI168" s="44"/>
      <c r="BJ168" s="44"/>
      <c r="BK168" s="44"/>
      <c r="BL168" s="40"/>
      <c r="BM168" s="90"/>
      <c r="BN168" s="90"/>
      <c r="BO168" s="90"/>
      <c r="BP168" s="90"/>
      <c r="BQ168" s="41"/>
      <c r="BR168" s="42"/>
      <c r="BS168" s="42"/>
      <c r="BT168" s="44"/>
      <c r="BU168" s="44"/>
      <c r="BV168" s="44"/>
      <c r="BW168" s="44"/>
      <c r="BX168" s="44"/>
      <c r="BY168" s="44"/>
      <c r="BZ168" s="44"/>
      <c r="CA168" s="44"/>
      <c r="CB168" s="40"/>
      <c r="CC168" s="90"/>
      <c r="CD168" s="90"/>
      <c r="CE168" s="90"/>
      <c r="CF168" s="90"/>
      <c r="CG168" s="41"/>
      <c r="CH168" s="42"/>
      <c r="CI168" s="42"/>
      <c r="CJ168" s="44"/>
      <c r="CK168" s="44"/>
      <c r="CL168" s="44"/>
      <c r="CM168" s="44"/>
      <c r="CN168" s="44"/>
      <c r="CO168" s="44"/>
      <c r="CP168" s="44"/>
      <c r="CQ168" s="44"/>
      <c r="CR168" s="40"/>
      <c r="CS168" s="90"/>
      <c r="CT168" s="90"/>
      <c r="CU168" s="90"/>
      <c r="CV168" s="90"/>
      <c r="CW168" s="41"/>
      <c r="CX168" s="42"/>
      <c r="CY168" s="42"/>
      <c r="CZ168" s="44"/>
      <c r="DA168" s="44"/>
      <c r="DB168" s="44"/>
      <c r="DC168" s="44"/>
      <c r="DD168" s="44"/>
      <c r="DE168" s="44"/>
      <c r="DF168" s="44"/>
      <c r="DG168" s="44"/>
      <c r="DH168" s="40"/>
      <c r="DI168" s="90"/>
      <c r="DJ168" s="90"/>
      <c r="DK168" s="90"/>
      <c r="DL168" s="90"/>
      <c r="DM168" s="41"/>
      <c r="DN168" s="42"/>
      <c r="DO168" s="42"/>
      <c r="DP168" s="44"/>
      <c r="DQ168" s="44"/>
      <c r="DR168" s="44"/>
      <c r="DS168" s="44"/>
      <c r="DT168" s="44"/>
      <c r="DU168" s="44"/>
      <c r="DV168" s="44"/>
      <c r="DW168" s="44"/>
      <c r="DX168" s="40"/>
      <c r="DY168" s="90"/>
      <c r="DZ168" s="90"/>
      <c r="EA168" s="90"/>
      <c r="EB168" s="90"/>
      <c r="EC168" s="41"/>
      <c r="ED168" s="42"/>
      <c r="EE168" s="42"/>
      <c r="EF168" s="44"/>
      <c r="EG168" s="44"/>
      <c r="EH168" s="44"/>
      <c r="EI168" s="44"/>
      <c r="EJ168" s="44"/>
      <c r="EK168" s="44"/>
      <c r="EL168" s="44"/>
      <c r="EM168" s="44"/>
      <c r="EN168" s="40"/>
      <c r="EO168" s="90"/>
      <c r="EP168" s="90"/>
      <c r="EQ168" s="90"/>
      <c r="ER168" s="90"/>
      <c r="ES168" s="41"/>
      <c r="ET168" s="42"/>
      <c r="EU168" s="42"/>
      <c r="EV168" s="44"/>
      <c r="EW168" s="44"/>
      <c r="EX168" s="44"/>
      <c r="EY168" s="44"/>
      <c r="EZ168" s="44"/>
      <c r="FA168" s="44"/>
      <c r="FB168" s="44"/>
      <c r="FC168" s="44"/>
      <c r="FD168" s="40"/>
      <c r="FE168" s="90"/>
      <c r="FF168" s="90"/>
      <c r="FG168" s="90"/>
      <c r="FH168" s="90"/>
      <c r="FI168" s="41"/>
      <c r="FJ168" s="42"/>
      <c r="FK168" s="42"/>
      <c r="FL168" s="44"/>
      <c r="FM168" s="44"/>
      <c r="FN168" s="44"/>
      <c r="FO168" s="44"/>
      <c r="FP168" s="44"/>
      <c r="FQ168" s="44"/>
      <c r="FR168" s="44"/>
      <c r="FS168" s="44"/>
      <c r="FT168" s="40"/>
      <c r="FU168" s="90"/>
      <c r="FV168" s="90"/>
      <c r="FW168" s="90"/>
      <c r="FX168" s="90"/>
      <c r="FY168" s="41"/>
      <c r="FZ168" s="42"/>
      <c r="GA168" s="42"/>
      <c r="GB168" s="44"/>
      <c r="GC168" s="44"/>
      <c r="GD168" s="44"/>
      <c r="GE168" s="44"/>
      <c r="GF168" s="44"/>
      <c r="GG168" s="44"/>
      <c r="GH168" s="44"/>
      <c r="GI168" s="44"/>
      <c r="GJ168" s="40"/>
      <c r="GK168" s="90"/>
      <c r="GL168" s="90"/>
      <c r="GM168" s="90"/>
      <c r="GN168" s="90"/>
      <c r="GO168" s="41"/>
      <c r="GP168" s="42"/>
      <c r="GQ168" s="42"/>
      <c r="GR168" s="44"/>
      <c r="GS168" s="44"/>
      <c r="GT168" s="44"/>
      <c r="GU168" s="44"/>
      <c r="GV168" s="44"/>
      <c r="GW168" s="44"/>
      <c r="GX168" s="44"/>
      <c r="GY168" s="44"/>
      <c r="GZ168" s="40"/>
      <c r="HA168" s="90"/>
      <c r="HB168" s="90"/>
      <c r="HC168" s="90"/>
      <c r="HD168" s="90"/>
      <c r="HE168" s="41"/>
      <c r="HF168" s="42"/>
      <c r="HG168" s="42"/>
      <c r="HH168" s="44"/>
      <c r="HI168" s="44"/>
      <c r="HJ168" s="44"/>
      <c r="HK168" s="44"/>
      <c r="HL168" s="44"/>
      <c r="HM168" s="44"/>
      <c r="HN168" s="44"/>
      <c r="HO168" s="44"/>
      <c r="HP168" s="40"/>
      <c r="HQ168" s="90"/>
      <c r="HR168" s="90"/>
      <c r="HS168" s="90"/>
      <c r="HT168" s="90"/>
      <c r="HU168" s="41"/>
      <c r="HV168" s="42"/>
      <c r="HW168" s="42"/>
      <c r="HX168" s="44"/>
      <c r="HY168" s="44"/>
      <c r="HZ168" s="44"/>
      <c r="IA168" s="44"/>
      <c r="IB168" s="44"/>
      <c r="IC168" s="44"/>
      <c r="ID168" s="44"/>
      <c r="IE168" s="44"/>
      <c r="IF168" s="40"/>
      <c r="IG168" s="90"/>
      <c r="IH168" s="90"/>
      <c r="II168" s="90"/>
      <c r="IJ168" s="90"/>
      <c r="IK168" s="41"/>
      <c r="IL168" s="42"/>
      <c r="IM168" s="42"/>
      <c r="IN168" s="44"/>
      <c r="IO168" s="44"/>
      <c r="IP168" s="44"/>
      <c r="IQ168" s="44"/>
      <c r="IR168" s="44"/>
      <c r="IS168" s="44"/>
      <c r="IT168" s="44"/>
    </row>
    <row r="169" spans="1:254" s="4" customFormat="1" ht="18.75" customHeight="1">
      <c r="A169" s="123"/>
      <c r="B169" s="95"/>
      <c r="C169" s="21"/>
      <c r="D169" s="21"/>
      <c r="E169" s="21"/>
      <c r="F169" s="25">
        <v>2017</v>
      </c>
      <c r="G169" s="26">
        <f t="shared" si="76"/>
        <v>8265.1</v>
      </c>
      <c r="H169" s="26">
        <f t="shared" si="77"/>
        <v>8265.1</v>
      </c>
      <c r="I169" s="26">
        <f t="shared" si="80"/>
        <v>8265.1</v>
      </c>
      <c r="J169" s="26">
        <f t="shared" si="80"/>
        <v>8265.1</v>
      </c>
      <c r="K169" s="26">
        <f t="shared" si="80"/>
        <v>0</v>
      </c>
      <c r="L169" s="26">
        <f t="shared" si="80"/>
        <v>0</v>
      </c>
      <c r="M169" s="26">
        <f t="shared" si="80"/>
        <v>0</v>
      </c>
      <c r="N169" s="26">
        <f t="shared" si="80"/>
        <v>0</v>
      </c>
      <c r="O169" s="26">
        <f t="shared" si="80"/>
        <v>0</v>
      </c>
      <c r="P169" s="26">
        <f t="shared" si="80"/>
        <v>0</v>
      </c>
      <c r="Q169" s="24"/>
      <c r="R169" s="3"/>
      <c r="S169" s="37"/>
      <c r="T169" s="37"/>
      <c r="U169" s="41"/>
      <c r="V169" s="42"/>
      <c r="W169" s="42"/>
      <c r="X169" s="44"/>
      <c r="Y169" s="44"/>
      <c r="Z169" s="44"/>
      <c r="AA169" s="44"/>
      <c r="AB169" s="44"/>
      <c r="AC169" s="44"/>
      <c r="AD169" s="44"/>
      <c r="AE169" s="44"/>
      <c r="AF169" s="40"/>
      <c r="AG169" s="90"/>
      <c r="AH169" s="90"/>
      <c r="AI169" s="90"/>
      <c r="AJ169" s="90"/>
      <c r="AK169" s="41"/>
      <c r="AL169" s="42"/>
      <c r="AM169" s="42"/>
      <c r="AN169" s="44"/>
      <c r="AO169" s="44"/>
      <c r="AP169" s="44"/>
      <c r="AQ169" s="44"/>
      <c r="AR169" s="44"/>
      <c r="AS169" s="44"/>
      <c r="AT169" s="44"/>
      <c r="AU169" s="44"/>
      <c r="AV169" s="40"/>
      <c r="AW169" s="90"/>
      <c r="AX169" s="90"/>
      <c r="AY169" s="90"/>
      <c r="AZ169" s="90"/>
      <c r="BA169" s="41"/>
      <c r="BB169" s="42"/>
      <c r="BC169" s="42"/>
      <c r="BD169" s="44"/>
      <c r="BE169" s="44"/>
      <c r="BF169" s="44"/>
      <c r="BG169" s="44"/>
      <c r="BH169" s="44"/>
      <c r="BI169" s="44"/>
      <c r="BJ169" s="44"/>
      <c r="BK169" s="44"/>
      <c r="BL169" s="40"/>
      <c r="BM169" s="90"/>
      <c r="BN169" s="90"/>
      <c r="BO169" s="90"/>
      <c r="BP169" s="90"/>
      <c r="BQ169" s="41"/>
      <c r="BR169" s="42"/>
      <c r="BS169" s="42"/>
      <c r="BT169" s="44"/>
      <c r="BU169" s="44"/>
      <c r="BV169" s="44"/>
      <c r="BW169" s="44"/>
      <c r="BX169" s="44"/>
      <c r="BY169" s="44"/>
      <c r="BZ169" s="44"/>
      <c r="CA169" s="44"/>
      <c r="CB169" s="40"/>
      <c r="CC169" s="90"/>
      <c r="CD169" s="90"/>
      <c r="CE169" s="90"/>
      <c r="CF169" s="90"/>
      <c r="CG169" s="41"/>
      <c r="CH169" s="42"/>
      <c r="CI169" s="42"/>
      <c r="CJ169" s="44"/>
      <c r="CK169" s="44"/>
      <c r="CL169" s="44"/>
      <c r="CM169" s="44"/>
      <c r="CN169" s="44"/>
      <c r="CO169" s="44"/>
      <c r="CP169" s="44"/>
      <c r="CQ169" s="44"/>
      <c r="CR169" s="40"/>
      <c r="CS169" s="90"/>
      <c r="CT169" s="90"/>
      <c r="CU169" s="90"/>
      <c r="CV169" s="90"/>
      <c r="CW169" s="41"/>
      <c r="CX169" s="42"/>
      <c r="CY169" s="42"/>
      <c r="CZ169" s="44"/>
      <c r="DA169" s="44"/>
      <c r="DB169" s="44"/>
      <c r="DC169" s="44"/>
      <c r="DD169" s="44"/>
      <c r="DE169" s="44"/>
      <c r="DF169" s="44"/>
      <c r="DG169" s="44"/>
      <c r="DH169" s="40"/>
      <c r="DI169" s="90"/>
      <c r="DJ169" s="90"/>
      <c r="DK169" s="90"/>
      <c r="DL169" s="90"/>
      <c r="DM169" s="41"/>
      <c r="DN169" s="42"/>
      <c r="DO169" s="42"/>
      <c r="DP169" s="44"/>
      <c r="DQ169" s="44"/>
      <c r="DR169" s="44"/>
      <c r="DS169" s="44"/>
      <c r="DT169" s="44"/>
      <c r="DU169" s="44"/>
      <c r="DV169" s="44"/>
      <c r="DW169" s="44"/>
      <c r="DX169" s="40"/>
      <c r="DY169" s="90"/>
      <c r="DZ169" s="90"/>
      <c r="EA169" s="90"/>
      <c r="EB169" s="90"/>
      <c r="EC169" s="41"/>
      <c r="ED169" s="42"/>
      <c r="EE169" s="42"/>
      <c r="EF169" s="44"/>
      <c r="EG169" s="44"/>
      <c r="EH169" s="44"/>
      <c r="EI169" s="44"/>
      <c r="EJ169" s="44"/>
      <c r="EK169" s="44"/>
      <c r="EL169" s="44"/>
      <c r="EM169" s="44"/>
      <c r="EN169" s="40"/>
      <c r="EO169" s="90"/>
      <c r="EP169" s="90"/>
      <c r="EQ169" s="90"/>
      <c r="ER169" s="90"/>
      <c r="ES169" s="41"/>
      <c r="ET169" s="42"/>
      <c r="EU169" s="42"/>
      <c r="EV169" s="44"/>
      <c r="EW169" s="44"/>
      <c r="EX169" s="44"/>
      <c r="EY169" s="44"/>
      <c r="EZ169" s="44"/>
      <c r="FA169" s="44"/>
      <c r="FB169" s="44"/>
      <c r="FC169" s="44"/>
      <c r="FD169" s="40"/>
      <c r="FE169" s="90"/>
      <c r="FF169" s="90"/>
      <c r="FG169" s="90"/>
      <c r="FH169" s="90"/>
      <c r="FI169" s="41"/>
      <c r="FJ169" s="42"/>
      <c r="FK169" s="42"/>
      <c r="FL169" s="44"/>
      <c r="FM169" s="44"/>
      <c r="FN169" s="44"/>
      <c r="FO169" s="44"/>
      <c r="FP169" s="44"/>
      <c r="FQ169" s="44"/>
      <c r="FR169" s="44"/>
      <c r="FS169" s="44"/>
      <c r="FT169" s="40"/>
      <c r="FU169" s="90"/>
      <c r="FV169" s="90"/>
      <c r="FW169" s="90"/>
      <c r="FX169" s="90"/>
      <c r="FY169" s="41"/>
      <c r="FZ169" s="42"/>
      <c r="GA169" s="42"/>
      <c r="GB169" s="44"/>
      <c r="GC169" s="44"/>
      <c r="GD169" s="44"/>
      <c r="GE169" s="44"/>
      <c r="GF169" s="44"/>
      <c r="GG169" s="44"/>
      <c r="GH169" s="44"/>
      <c r="GI169" s="44"/>
      <c r="GJ169" s="40"/>
      <c r="GK169" s="90"/>
      <c r="GL169" s="90"/>
      <c r="GM169" s="90"/>
      <c r="GN169" s="90"/>
      <c r="GO169" s="41"/>
      <c r="GP169" s="42"/>
      <c r="GQ169" s="42"/>
      <c r="GR169" s="44"/>
      <c r="GS169" s="44"/>
      <c r="GT169" s="44"/>
      <c r="GU169" s="44"/>
      <c r="GV169" s="44"/>
      <c r="GW169" s="44"/>
      <c r="GX169" s="44"/>
      <c r="GY169" s="44"/>
      <c r="GZ169" s="40"/>
      <c r="HA169" s="90"/>
      <c r="HB169" s="90"/>
      <c r="HC169" s="90"/>
      <c r="HD169" s="90"/>
      <c r="HE169" s="41"/>
      <c r="HF169" s="42"/>
      <c r="HG169" s="42"/>
      <c r="HH169" s="44"/>
      <c r="HI169" s="44"/>
      <c r="HJ169" s="44"/>
      <c r="HK169" s="44"/>
      <c r="HL169" s="44"/>
      <c r="HM169" s="44"/>
      <c r="HN169" s="44"/>
      <c r="HO169" s="44"/>
      <c r="HP169" s="40"/>
      <c r="HQ169" s="90"/>
      <c r="HR169" s="90"/>
      <c r="HS169" s="90"/>
      <c r="HT169" s="90"/>
      <c r="HU169" s="41"/>
      <c r="HV169" s="42"/>
      <c r="HW169" s="42"/>
      <c r="HX169" s="44"/>
      <c r="HY169" s="44"/>
      <c r="HZ169" s="44"/>
      <c r="IA169" s="44"/>
      <c r="IB169" s="44"/>
      <c r="IC169" s="44"/>
      <c r="ID169" s="44"/>
      <c r="IE169" s="44"/>
      <c r="IF169" s="40"/>
      <c r="IG169" s="90"/>
      <c r="IH169" s="90"/>
      <c r="II169" s="90"/>
      <c r="IJ169" s="90"/>
      <c r="IK169" s="41"/>
      <c r="IL169" s="42"/>
      <c r="IM169" s="42"/>
      <c r="IN169" s="44"/>
      <c r="IO169" s="44"/>
      <c r="IP169" s="44"/>
      <c r="IQ169" s="44"/>
      <c r="IR169" s="44"/>
      <c r="IS169" s="44"/>
      <c r="IT169" s="44"/>
    </row>
    <row r="170" spans="1:254" s="4" customFormat="1" ht="18.75" customHeight="1">
      <c r="A170" s="123"/>
      <c r="B170" s="95"/>
      <c r="C170" s="21"/>
      <c r="D170" s="21"/>
      <c r="E170" s="21"/>
      <c r="F170" s="25">
        <v>2018</v>
      </c>
      <c r="G170" s="26">
        <f t="shared" si="76"/>
        <v>0</v>
      </c>
      <c r="H170" s="26">
        <f t="shared" si="77"/>
        <v>0</v>
      </c>
      <c r="I170" s="26">
        <f t="shared" si="80"/>
        <v>0</v>
      </c>
      <c r="J170" s="26">
        <f t="shared" si="80"/>
        <v>0</v>
      </c>
      <c r="K170" s="26">
        <f t="shared" si="80"/>
        <v>0</v>
      </c>
      <c r="L170" s="26">
        <f t="shared" si="80"/>
        <v>0</v>
      </c>
      <c r="M170" s="26">
        <f t="shared" si="80"/>
        <v>0</v>
      </c>
      <c r="N170" s="26">
        <f t="shared" si="80"/>
        <v>0</v>
      </c>
      <c r="O170" s="26">
        <f t="shared" si="80"/>
        <v>0</v>
      </c>
      <c r="P170" s="26">
        <f t="shared" si="80"/>
        <v>0</v>
      </c>
      <c r="Q170" s="24"/>
      <c r="R170" s="3"/>
      <c r="S170" s="37"/>
      <c r="T170" s="37"/>
      <c r="U170" s="41"/>
      <c r="V170" s="42"/>
      <c r="W170" s="42"/>
      <c r="X170" s="44"/>
      <c r="Y170" s="44"/>
      <c r="Z170" s="44"/>
      <c r="AA170" s="44"/>
      <c r="AB170" s="44"/>
      <c r="AC170" s="44"/>
      <c r="AD170" s="44"/>
      <c r="AE170" s="44"/>
      <c r="AF170" s="40"/>
      <c r="AG170" s="90"/>
      <c r="AH170" s="90"/>
      <c r="AI170" s="90"/>
      <c r="AJ170" s="90"/>
      <c r="AK170" s="41"/>
      <c r="AL170" s="42"/>
      <c r="AM170" s="42"/>
      <c r="AN170" s="44"/>
      <c r="AO170" s="44"/>
      <c r="AP170" s="44"/>
      <c r="AQ170" s="44"/>
      <c r="AR170" s="44"/>
      <c r="AS170" s="44"/>
      <c r="AT170" s="44"/>
      <c r="AU170" s="44"/>
      <c r="AV170" s="40"/>
      <c r="AW170" s="90"/>
      <c r="AX170" s="90"/>
      <c r="AY170" s="90"/>
      <c r="AZ170" s="90"/>
      <c r="BA170" s="41"/>
      <c r="BB170" s="42"/>
      <c r="BC170" s="42"/>
      <c r="BD170" s="44"/>
      <c r="BE170" s="44"/>
      <c r="BF170" s="44"/>
      <c r="BG170" s="44"/>
      <c r="BH170" s="44"/>
      <c r="BI170" s="44"/>
      <c r="BJ170" s="44"/>
      <c r="BK170" s="44"/>
      <c r="BL170" s="40"/>
      <c r="BM170" s="90"/>
      <c r="BN170" s="90"/>
      <c r="BO170" s="90"/>
      <c r="BP170" s="90"/>
      <c r="BQ170" s="41"/>
      <c r="BR170" s="42"/>
      <c r="BS170" s="42"/>
      <c r="BT170" s="44"/>
      <c r="BU170" s="44"/>
      <c r="BV170" s="44"/>
      <c r="BW170" s="44"/>
      <c r="BX170" s="44"/>
      <c r="BY170" s="44"/>
      <c r="BZ170" s="44"/>
      <c r="CA170" s="44"/>
      <c r="CB170" s="40"/>
      <c r="CC170" s="90"/>
      <c r="CD170" s="90"/>
      <c r="CE170" s="90"/>
      <c r="CF170" s="90"/>
      <c r="CG170" s="41"/>
      <c r="CH170" s="42"/>
      <c r="CI170" s="42"/>
      <c r="CJ170" s="44"/>
      <c r="CK170" s="44"/>
      <c r="CL170" s="44"/>
      <c r="CM170" s="44"/>
      <c r="CN170" s="44"/>
      <c r="CO170" s="44"/>
      <c r="CP170" s="44"/>
      <c r="CQ170" s="44"/>
      <c r="CR170" s="40"/>
      <c r="CS170" s="90"/>
      <c r="CT170" s="90"/>
      <c r="CU170" s="90"/>
      <c r="CV170" s="90"/>
      <c r="CW170" s="41"/>
      <c r="CX170" s="42"/>
      <c r="CY170" s="42"/>
      <c r="CZ170" s="44"/>
      <c r="DA170" s="44"/>
      <c r="DB170" s="44"/>
      <c r="DC170" s="44"/>
      <c r="DD170" s="44"/>
      <c r="DE170" s="44"/>
      <c r="DF170" s="44"/>
      <c r="DG170" s="44"/>
      <c r="DH170" s="40"/>
      <c r="DI170" s="90"/>
      <c r="DJ170" s="90"/>
      <c r="DK170" s="90"/>
      <c r="DL170" s="90"/>
      <c r="DM170" s="41"/>
      <c r="DN170" s="42"/>
      <c r="DO170" s="42"/>
      <c r="DP170" s="44"/>
      <c r="DQ170" s="44"/>
      <c r="DR170" s="44"/>
      <c r="DS170" s="44"/>
      <c r="DT170" s="44"/>
      <c r="DU170" s="44"/>
      <c r="DV170" s="44"/>
      <c r="DW170" s="44"/>
      <c r="DX170" s="40"/>
      <c r="DY170" s="90"/>
      <c r="DZ170" s="90"/>
      <c r="EA170" s="90"/>
      <c r="EB170" s="90"/>
      <c r="EC170" s="41"/>
      <c r="ED170" s="42"/>
      <c r="EE170" s="42"/>
      <c r="EF170" s="44"/>
      <c r="EG170" s="44"/>
      <c r="EH170" s="44"/>
      <c r="EI170" s="44"/>
      <c r="EJ170" s="44"/>
      <c r="EK170" s="44"/>
      <c r="EL170" s="44"/>
      <c r="EM170" s="44"/>
      <c r="EN170" s="40"/>
      <c r="EO170" s="90"/>
      <c r="EP170" s="90"/>
      <c r="EQ170" s="90"/>
      <c r="ER170" s="90"/>
      <c r="ES170" s="41"/>
      <c r="ET170" s="42"/>
      <c r="EU170" s="42"/>
      <c r="EV170" s="44"/>
      <c r="EW170" s="44"/>
      <c r="EX170" s="44"/>
      <c r="EY170" s="44"/>
      <c r="EZ170" s="44"/>
      <c r="FA170" s="44"/>
      <c r="FB170" s="44"/>
      <c r="FC170" s="44"/>
      <c r="FD170" s="40"/>
      <c r="FE170" s="90"/>
      <c r="FF170" s="90"/>
      <c r="FG170" s="90"/>
      <c r="FH170" s="90"/>
      <c r="FI170" s="41"/>
      <c r="FJ170" s="42"/>
      <c r="FK170" s="42"/>
      <c r="FL170" s="44"/>
      <c r="FM170" s="44"/>
      <c r="FN170" s="44"/>
      <c r="FO170" s="44"/>
      <c r="FP170" s="44"/>
      <c r="FQ170" s="44"/>
      <c r="FR170" s="44"/>
      <c r="FS170" s="44"/>
      <c r="FT170" s="40"/>
      <c r="FU170" s="90"/>
      <c r="FV170" s="90"/>
      <c r="FW170" s="90"/>
      <c r="FX170" s="90"/>
      <c r="FY170" s="41"/>
      <c r="FZ170" s="42"/>
      <c r="GA170" s="42"/>
      <c r="GB170" s="44"/>
      <c r="GC170" s="44"/>
      <c r="GD170" s="44"/>
      <c r="GE170" s="44"/>
      <c r="GF170" s="44"/>
      <c r="GG170" s="44"/>
      <c r="GH170" s="44"/>
      <c r="GI170" s="44"/>
      <c r="GJ170" s="40"/>
      <c r="GK170" s="90"/>
      <c r="GL170" s="90"/>
      <c r="GM170" s="90"/>
      <c r="GN170" s="90"/>
      <c r="GO170" s="41"/>
      <c r="GP170" s="42"/>
      <c r="GQ170" s="42"/>
      <c r="GR170" s="44"/>
      <c r="GS170" s="44"/>
      <c r="GT170" s="44"/>
      <c r="GU170" s="44"/>
      <c r="GV170" s="44"/>
      <c r="GW170" s="44"/>
      <c r="GX170" s="44"/>
      <c r="GY170" s="44"/>
      <c r="GZ170" s="40"/>
      <c r="HA170" s="90"/>
      <c r="HB170" s="90"/>
      <c r="HC170" s="90"/>
      <c r="HD170" s="90"/>
      <c r="HE170" s="41"/>
      <c r="HF170" s="42"/>
      <c r="HG170" s="42"/>
      <c r="HH170" s="44"/>
      <c r="HI170" s="44"/>
      <c r="HJ170" s="44"/>
      <c r="HK170" s="44"/>
      <c r="HL170" s="44"/>
      <c r="HM170" s="44"/>
      <c r="HN170" s="44"/>
      <c r="HO170" s="44"/>
      <c r="HP170" s="40"/>
      <c r="HQ170" s="90"/>
      <c r="HR170" s="90"/>
      <c r="HS170" s="90"/>
      <c r="HT170" s="90"/>
      <c r="HU170" s="41"/>
      <c r="HV170" s="42"/>
      <c r="HW170" s="42"/>
      <c r="HX170" s="44"/>
      <c r="HY170" s="44"/>
      <c r="HZ170" s="44"/>
      <c r="IA170" s="44"/>
      <c r="IB170" s="44"/>
      <c r="IC170" s="44"/>
      <c r="ID170" s="44"/>
      <c r="IE170" s="44"/>
      <c r="IF170" s="40"/>
      <c r="IG170" s="90"/>
      <c r="IH170" s="90"/>
      <c r="II170" s="90"/>
      <c r="IJ170" s="90"/>
      <c r="IK170" s="41"/>
      <c r="IL170" s="42"/>
      <c r="IM170" s="42"/>
      <c r="IN170" s="44"/>
      <c r="IO170" s="44"/>
      <c r="IP170" s="44"/>
      <c r="IQ170" s="44"/>
      <c r="IR170" s="44"/>
      <c r="IS170" s="44"/>
      <c r="IT170" s="44"/>
    </row>
    <row r="171" spans="1:254" s="4" customFormat="1" ht="18.75" customHeight="1">
      <c r="A171" s="123"/>
      <c r="B171" s="95"/>
      <c r="C171" s="21"/>
      <c r="D171" s="21"/>
      <c r="E171" s="21"/>
      <c r="F171" s="25">
        <v>2019</v>
      </c>
      <c r="G171" s="26">
        <f t="shared" si="76"/>
        <v>680</v>
      </c>
      <c r="H171" s="26">
        <f t="shared" si="77"/>
        <v>680</v>
      </c>
      <c r="I171" s="26">
        <f t="shared" si="80"/>
        <v>680</v>
      </c>
      <c r="J171" s="26">
        <f t="shared" si="80"/>
        <v>680</v>
      </c>
      <c r="K171" s="26">
        <f t="shared" si="80"/>
        <v>0</v>
      </c>
      <c r="L171" s="26">
        <f t="shared" si="80"/>
        <v>0</v>
      </c>
      <c r="M171" s="26">
        <f t="shared" si="80"/>
        <v>0</v>
      </c>
      <c r="N171" s="26">
        <f t="shared" si="80"/>
        <v>0</v>
      </c>
      <c r="O171" s="26">
        <f t="shared" si="80"/>
        <v>0</v>
      </c>
      <c r="P171" s="26">
        <f t="shared" si="80"/>
        <v>0</v>
      </c>
      <c r="Q171" s="24"/>
      <c r="R171" s="3"/>
      <c r="S171" s="37"/>
      <c r="T171" s="37"/>
      <c r="U171" s="41"/>
      <c r="V171" s="42"/>
      <c r="W171" s="42"/>
      <c r="X171" s="44"/>
      <c r="Y171" s="44"/>
      <c r="Z171" s="44"/>
      <c r="AA171" s="44"/>
      <c r="AB171" s="44"/>
      <c r="AC171" s="44"/>
      <c r="AD171" s="44"/>
      <c r="AE171" s="44"/>
      <c r="AF171" s="40"/>
      <c r="AG171" s="90"/>
      <c r="AH171" s="90"/>
      <c r="AI171" s="90"/>
      <c r="AJ171" s="90"/>
      <c r="AK171" s="41"/>
      <c r="AL171" s="42"/>
      <c r="AM171" s="42"/>
      <c r="AN171" s="44"/>
      <c r="AO171" s="44"/>
      <c r="AP171" s="44"/>
      <c r="AQ171" s="44"/>
      <c r="AR171" s="44"/>
      <c r="AS171" s="44"/>
      <c r="AT171" s="44"/>
      <c r="AU171" s="44"/>
      <c r="AV171" s="40"/>
      <c r="AW171" s="90"/>
      <c r="AX171" s="90"/>
      <c r="AY171" s="90"/>
      <c r="AZ171" s="90"/>
      <c r="BA171" s="41"/>
      <c r="BB171" s="42"/>
      <c r="BC171" s="42"/>
      <c r="BD171" s="44"/>
      <c r="BE171" s="44"/>
      <c r="BF171" s="44"/>
      <c r="BG171" s="44"/>
      <c r="BH171" s="44"/>
      <c r="BI171" s="44"/>
      <c r="BJ171" s="44"/>
      <c r="BK171" s="44"/>
      <c r="BL171" s="40"/>
      <c r="BM171" s="90"/>
      <c r="BN171" s="90"/>
      <c r="BO171" s="90"/>
      <c r="BP171" s="90"/>
      <c r="BQ171" s="41"/>
      <c r="BR171" s="42"/>
      <c r="BS171" s="42"/>
      <c r="BT171" s="44"/>
      <c r="BU171" s="44"/>
      <c r="BV171" s="44"/>
      <c r="BW171" s="44"/>
      <c r="BX171" s="44"/>
      <c r="BY171" s="44"/>
      <c r="BZ171" s="44"/>
      <c r="CA171" s="44"/>
      <c r="CB171" s="40"/>
      <c r="CC171" s="90"/>
      <c r="CD171" s="90"/>
      <c r="CE171" s="90"/>
      <c r="CF171" s="90"/>
      <c r="CG171" s="41"/>
      <c r="CH171" s="42"/>
      <c r="CI171" s="42"/>
      <c r="CJ171" s="44"/>
      <c r="CK171" s="44"/>
      <c r="CL171" s="44"/>
      <c r="CM171" s="44"/>
      <c r="CN171" s="44"/>
      <c r="CO171" s="44"/>
      <c r="CP171" s="44"/>
      <c r="CQ171" s="44"/>
      <c r="CR171" s="40"/>
      <c r="CS171" s="90"/>
      <c r="CT171" s="90"/>
      <c r="CU171" s="90"/>
      <c r="CV171" s="90"/>
      <c r="CW171" s="41"/>
      <c r="CX171" s="42"/>
      <c r="CY171" s="42"/>
      <c r="CZ171" s="44"/>
      <c r="DA171" s="44"/>
      <c r="DB171" s="44"/>
      <c r="DC171" s="44"/>
      <c r="DD171" s="44"/>
      <c r="DE171" s="44"/>
      <c r="DF171" s="44"/>
      <c r="DG171" s="44"/>
      <c r="DH171" s="40"/>
      <c r="DI171" s="90"/>
      <c r="DJ171" s="90"/>
      <c r="DK171" s="90"/>
      <c r="DL171" s="90"/>
      <c r="DM171" s="41"/>
      <c r="DN171" s="42"/>
      <c r="DO171" s="42"/>
      <c r="DP171" s="44"/>
      <c r="DQ171" s="44"/>
      <c r="DR171" s="44"/>
      <c r="DS171" s="44"/>
      <c r="DT171" s="44"/>
      <c r="DU171" s="44"/>
      <c r="DV171" s="44"/>
      <c r="DW171" s="44"/>
      <c r="DX171" s="40"/>
      <c r="DY171" s="90"/>
      <c r="DZ171" s="90"/>
      <c r="EA171" s="90"/>
      <c r="EB171" s="90"/>
      <c r="EC171" s="41"/>
      <c r="ED171" s="42"/>
      <c r="EE171" s="42"/>
      <c r="EF171" s="44"/>
      <c r="EG171" s="44"/>
      <c r="EH171" s="44"/>
      <c r="EI171" s="44"/>
      <c r="EJ171" s="44"/>
      <c r="EK171" s="44"/>
      <c r="EL171" s="44"/>
      <c r="EM171" s="44"/>
      <c r="EN171" s="40"/>
      <c r="EO171" s="90"/>
      <c r="EP171" s="90"/>
      <c r="EQ171" s="90"/>
      <c r="ER171" s="90"/>
      <c r="ES171" s="41"/>
      <c r="ET171" s="42"/>
      <c r="EU171" s="42"/>
      <c r="EV171" s="44"/>
      <c r="EW171" s="44"/>
      <c r="EX171" s="44"/>
      <c r="EY171" s="44"/>
      <c r="EZ171" s="44"/>
      <c r="FA171" s="44"/>
      <c r="FB171" s="44"/>
      <c r="FC171" s="44"/>
      <c r="FD171" s="40"/>
      <c r="FE171" s="90"/>
      <c r="FF171" s="90"/>
      <c r="FG171" s="90"/>
      <c r="FH171" s="90"/>
      <c r="FI171" s="41"/>
      <c r="FJ171" s="42"/>
      <c r="FK171" s="42"/>
      <c r="FL171" s="44"/>
      <c r="FM171" s="44"/>
      <c r="FN171" s="44"/>
      <c r="FO171" s="44"/>
      <c r="FP171" s="44"/>
      <c r="FQ171" s="44"/>
      <c r="FR171" s="44"/>
      <c r="FS171" s="44"/>
      <c r="FT171" s="40"/>
      <c r="FU171" s="90"/>
      <c r="FV171" s="90"/>
      <c r="FW171" s="90"/>
      <c r="FX171" s="90"/>
      <c r="FY171" s="41"/>
      <c r="FZ171" s="42"/>
      <c r="GA171" s="42"/>
      <c r="GB171" s="44"/>
      <c r="GC171" s="44"/>
      <c r="GD171" s="44"/>
      <c r="GE171" s="44"/>
      <c r="GF171" s="44"/>
      <c r="GG171" s="44"/>
      <c r="GH171" s="44"/>
      <c r="GI171" s="44"/>
      <c r="GJ171" s="40"/>
      <c r="GK171" s="90"/>
      <c r="GL171" s="90"/>
      <c r="GM171" s="90"/>
      <c r="GN171" s="90"/>
      <c r="GO171" s="41"/>
      <c r="GP171" s="42"/>
      <c r="GQ171" s="42"/>
      <c r="GR171" s="44"/>
      <c r="GS171" s="44"/>
      <c r="GT171" s="44"/>
      <c r="GU171" s="44"/>
      <c r="GV171" s="44"/>
      <c r="GW171" s="44"/>
      <c r="GX171" s="44"/>
      <c r="GY171" s="44"/>
      <c r="GZ171" s="40"/>
      <c r="HA171" s="90"/>
      <c r="HB171" s="90"/>
      <c r="HC171" s="90"/>
      <c r="HD171" s="90"/>
      <c r="HE171" s="41"/>
      <c r="HF171" s="42"/>
      <c r="HG171" s="42"/>
      <c r="HH171" s="44"/>
      <c r="HI171" s="44"/>
      <c r="HJ171" s="44"/>
      <c r="HK171" s="44"/>
      <c r="HL171" s="44"/>
      <c r="HM171" s="44"/>
      <c r="HN171" s="44"/>
      <c r="HO171" s="44"/>
      <c r="HP171" s="40"/>
      <c r="HQ171" s="90"/>
      <c r="HR171" s="90"/>
      <c r="HS171" s="90"/>
      <c r="HT171" s="90"/>
      <c r="HU171" s="41"/>
      <c r="HV171" s="42"/>
      <c r="HW171" s="42"/>
      <c r="HX171" s="44"/>
      <c r="HY171" s="44"/>
      <c r="HZ171" s="44"/>
      <c r="IA171" s="44"/>
      <c r="IB171" s="44"/>
      <c r="IC171" s="44"/>
      <c r="ID171" s="44"/>
      <c r="IE171" s="44"/>
      <c r="IF171" s="40"/>
      <c r="IG171" s="90"/>
      <c r="IH171" s="90"/>
      <c r="II171" s="90"/>
      <c r="IJ171" s="90"/>
      <c r="IK171" s="41"/>
      <c r="IL171" s="42"/>
      <c r="IM171" s="42"/>
      <c r="IN171" s="44"/>
      <c r="IO171" s="44"/>
      <c r="IP171" s="44"/>
      <c r="IQ171" s="44"/>
      <c r="IR171" s="44"/>
      <c r="IS171" s="44"/>
      <c r="IT171" s="44"/>
    </row>
    <row r="172" spans="1:254" s="4" customFormat="1" ht="18.75" customHeight="1">
      <c r="A172" s="123"/>
      <c r="B172" s="95"/>
      <c r="C172" s="21"/>
      <c r="D172" s="21"/>
      <c r="E172" s="21"/>
      <c r="F172" s="25">
        <v>2020</v>
      </c>
      <c r="G172" s="26">
        <f aca="true" t="shared" si="81" ref="G172:G177">I172+K172+M172+O172</f>
        <v>189</v>
      </c>
      <c r="H172" s="26">
        <f aca="true" t="shared" si="82" ref="H172:H177">J172+L172+N172+P172</f>
        <v>189</v>
      </c>
      <c r="I172" s="26">
        <f t="shared" si="80"/>
        <v>189</v>
      </c>
      <c r="J172" s="26">
        <f t="shared" si="80"/>
        <v>189</v>
      </c>
      <c r="K172" s="26">
        <f t="shared" si="80"/>
        <v>0</v>
      </c>
      <c r="L172" s="26">
        <f t="shared" si="80"/>
        <v>0</v>
      </c>
      <c r="M172" s="26">
        <f t="shared" si="80"/>
        <v>0</v>
      </c>
      <c r="N172" s="26">
        <f t="shared" si="80"/>
        <v>0</v>
      </c>
      <c r="O172" s="26">
        <f t="shared" si="80"/>
        <v>0</v>
      </c>
      <c r="P172" s="26">
        <f t="shared" si="80"/>
        <v>0</v>
      </c>
      <c r="Q172" s="24"/>
      <c r="R172" s="3"/>
      <c r="S172" s="37"/>
      <c r="T172" s="37"/>
      <c r="U172" s="41"/>
      <c r="V172" s="42"/>
      <c r="W172" s="42"/>
      <c r="X172" s="44"/>
      <c r="Y172" s="44"/>
      <c r="Z172" s="44"/>
      <c r="AA172" s="44"/>
      <c r="AB172" s="44"/>
      <c r="AC172" s="44"/>
      <c r="AD172" s="44"/>
      <c r="AE172" s="44"/>
      <c r="AF172" s="40"/>
      <c r="AG172" s="90"/>
      <c r="AH172" s="90"/>
      <c r="AI172" s="90"/>
      <c r="AJ172" s="90"/>
      <c r="AK172" s="41"/>
      <c r="AL172" s="42"/>
      <c r="AM172" s="42"/>
      <c r="AN172" s="44"/>
      <c r="AO172" s="44"/>
      <c r="AP172" s="44"/>
      <c r="AQ172" s="44"/>
      <c r="AR172" s="44"/>
      <c r="AS172" s="44"/>
      <c r="AT172" s="44"/>
      <c r="AU172" s="44"/>
      <c r="AV172" s="40"/>
      <c r="AW172" s="90"/>
      <c r="AX172" s="90"/>
      <c r="AY172" s="90"/>
      <c r="AZ172" s="90"/>
      <c r="BA172" s="41"/>
      <c r="BB172" s="42"/>
      <c r="BC172" s="42"/>
      <c r="BD172" s="44"/>
      <c r="BE172" s="44"/>
      <c r="BF172" s="44"/>
      <c r="BG172" s="44"/>
      <c r="BH172" s="44"/>
      <c r="BI172" s="44"/>
      <c r="BJ172" s="44"/>
      <c r="BK172" s="44"/>
      <c r="BL172" s="40"/>
      <c r="BM172" s="90"/>
      <c r="BN172" s="90"/>
      <c r="BO172" s="90"/>
      <c r="BP172" s="90"/>
      <c r="BQ172" s="41"/>
      <c r="BR172" s="42"/>
      <c r="BS172" s="42"/>
      <c r="BT172" s="44"/>
      <c r="BU172" s="44"/>
      <c r="BV172" s="44"/>
      <c r="BW172" s="44"/>
      <c r="BX172" s="44"/>
      <c r="BY172" s="44"/>
      <c r="BZ172" s="44"/>
      <c r="CA172" s="44"/>
      <c r="CB172" s="40"/>
      <c r="CC172" s="90"/>
      <c r="CD172" s="90"/>
      <c r="CE172" s="90"/>
      <c r="CF172" s="90"/>
      <c r="CG172" s="41"/>
      <c r="CH172" s="42"/>
      <c r="CI172" s="42"/>
      <c r="CJ172" s="44"/>
      <c r="CK172" s="44"/>
      <c r="CL172" s="44"/>
      <c r="CM172" s="44"/>
      <c r="CN172" s="44"/>
      <c r="CO172" s="44"/>
      <c r="CP172" s="44"/>
      <c r="CQ172" s="44"/>
      <c r="CR172" s="40"/>
      <c r="CS172" s="90"/>
      <c r="CT172" s="90"/>
      <c r="CU172" s="90"/>
      <c r="CV172" s="90"/>
      <c r="CW172" s="41"/>
      <c r="CX172" s="42"/>
      <c r="CY172" s="42"/>
      <c r="CZ172" s="44"/>
      <c r="DA172" s="44"/>
      <c r="DB172" s="44"/>
      <c r="DC172" s="44"/>
      <c r="DD172" s="44"/>
      <c r="DE172" s="44"/>
      <c r="DF172" s="44"/>
      <c r="DG172" s="44"/>
      <c r="DH172" s="40"/>
      <c r="DI172" s="90"/>
      <c r="DJ172" s="90"/>
      <c r="DK172" s="90"/>
      <c r="DL172" s="90"/>
      <c r="DM172" s="41"/>
      <c r="DN172" s="42"/>
      <c r="DO172" s="42"/>
      <c r="DP172" s="44"/>
      <c r="DQ172" s="44"/>
      <c r="DR172" s="44"/>
      <c r="DS172" s="44"/>
      <c r="DT172" s="44"/>
      <c r="DU172" s="44"/>
      <c r="DV172" s="44"/>
      <c r="DW172" s="44"/>
      <c r="DX172" s="40"/>
      <c r="DY172" s="90"/>
      <c r="DZ172" s="90"/>
      <c r="EA172" s="90"/>
      <c r="EB172" s="90"/>
      <c r="EC172" s="41"/>
      <c r="ED172" s="42"/>
      <c r="EE172" s="42"/>
      <c r="EF172" s="44"/>
      <c r="EG172" s="44"/>
      <c r="EH172" s="44"/>
      <c r="EI172" s="44"/>
      <c r="EJ172" s="44"/>
      <c r="EK172" s="44"/>
      <c r="EL172" s="44"/>
      <c r="EM172" s="44"/>
      <c r="EN172" s="40"/>
      <c r="EO172" s="90"/>
      <c r="EP172" s="90"/>
      <c r="EQ172" s="90"/>
      <c r="ER172" s="90"/>
      <c r="ES172" s="41"/>
      <c r="ET172" s="42"/>
      <c r="EU172" s="42"/>
      <c r="EV172" s="44"/>
      <c r="EW172" s="44"/>
      <c r="EX172" s="44"/>
      <c r="EY172" s="44"/>
      <c r="EZ172" s="44"/>
      <c r="FA172" s="44"/>
      <c r="FB172" s="44"/>
      <c r="FC172" s="44"/>
      <c r="FD172" s="40"/>
      <c r="FE172" s="90"/>
      <c r="FF172" s="90"/>
      <c r="FG172" s="90"/>
      <c r="FH172" s="90"/>
      <c r="FI172" s="41"/>
      <c r="FJ172" s="42"/>
      <c r="FK172" s="42"/>
      <c r="FL172" s="44"/>
      <c r="FM172" s="44"/>
      <c r="FN172" s="44"/>
      <c r="FO172" s="44"/>
      <c r="FP172" s="44"/>
      <c r="FQ172" s="44"/>
      <c r="FR172" s="44"/>
      <c r="FS172" s="44"/>
      <c r="FT172" s="40"/>
      <c r="FU172" s="90"/>
      <c r="FV172" s="90"/>
      <c r="FW172" s="90"/>
      <c r="FX172" s="90"/>
      <c r="FY172" s="41"/>
      <c r="FZ172" s="42"/>
      <c r="GA172" s="42"/>
      <c r="GB172" s="44"/>
      <c r="GC172" s="44"/>
      <c r="GD172" s="44"/>
      <c r="GE172" s="44"/>
      <c r="GF172" s="44"/>
      <c r="GG172" s="44"/>
      <c r="GH172" s="44"/>
      <c r="GI172" s="44"/>
      <c r="GJ172" s="40"/>
      <c r="GK172" s="90"/>
      <c r="GL172" s="90"/>
      <c r="GM172" s="90"/>
      <c r="GN172" s="90"/>
      <c r="GO172" s="41"/>
      <c r="GP172" s="42"/>
      <c r="GQ172" s="42"/>
      <c r="GR172" s="44"/>
      <c r="GS172" s="44"/>
      <c r="GT172" s="44"/>
      <c r="GU172" s="44"/>
      <c r="GV172" s="44"/>
      <c r="GW172" s="44"/>
      <c r="GX172" s="44"/>
      <c r="GY172" s="44"/>
      <c r="GZ172" s="40"/>
      <c r="HA172" s="90"/>
      <c r="HB172" s="90"/>
      <c r="HC172" s="90"/>
      <c r="HD172" s="90"/>
      <c r="HE172" s="41"/>
      <c r="HF172" s="42"/>
      <c r="HG172" s="42"/>
      <c r="HH172" s="44"/>
      <c r="HI172" s="44"/>
      <c r="HJ172" s="44"/>
      <c r="HK172" s="44"/>
      <c r="HL172" s="44"/>
      <c r="HM172" s="44"/>
      <c r="HN172" s="44"/>
      <c r="HO172" s="44"/>
      <c r="HP172" s="40"/>
      <c r="HQ172" s="90"/>
      <c r="HR172" s="90"/>
      <c r="HS172" s="90"/>
      <c r="HT172" s="90"/>
      <c r="HU172" s="41"/>
      <c r="HV172" s="42"/>
      <c r="HW172" s="42"/>
      <c r="HX172" s="44"/>
      <c r="HY172" s="44"/>
      <c r="HZ172" s="44"/>
      <c r="IA172" s="44"/>
      <c r="IB172" s="44"/>
      <c r="IC172" s="44"/>
      <c r="ID172" s="44"/>
      <c r="IE172" s="44"/>
      <c r="IF172" s="40"/>
      <c r="IG172" s="90"/>
      <c r="IH172" s="90"/>
      <c r="II172" s="90"/>
      <c r="IJ172" s="90"/>
      <c r="IK172" s="41"/>
      <c r="IL172" s="42"/>
      <c r="IM172" s="42"/>
      <c r="IN172" s="44"/>
      <c r="IO172" s="44"/>
      <c r="IP172" s="44"/>
      <c r="IQ172" s="44"/>
      <c r="IR172" s="44"/>
      <c r="IS172" s="44"/>
      <c r="IT172" s="44"/>
    </row>
    <row r="173" spans="1:241" ht="21.75" customHeight="1">
      <c r="A173" s="123"/>
      <c r="B173" s="95"/>
      <c r="C173" s="21"/>
      <c r="D173" s="21"/>
      <c r="E173" s="21"/>
      <c r="F173" s="25">
        <v>2021</v>
      </c>
      <c r="G173" s="26">
        <f t="shared" si="81"/>
        <v>0</v>
      </c>
      <c r="H173" s="26">
        <f t="shared" si="82"/>
        <v>0</v>
      </c>
      <c r="I173" s="26">
        <f t="shared" si="80"/>
        <v>0</v>
      </c>
      <c r="J173" s="26">
        <f t="shared" si="80"/>
        <v>0</v>
      </c>
      <c r="K173" s="26">
        <f t="shared" si="80"/>
        <v>0</v>
      </c>
      <c r="L173" s="26">
        <f t="shared" si="80"/>
        <v>0</v>
      </c>
      <c r="M173" s="26">
        <f>M50</f>
        <v>0</v>
      </c>
      <c r="N173" s="26">
        <f t="shared" si="80"/>
        <v>0</v>
      </c>
      <c r="O173" s="26">
        <f t="shared" si="80"/>
        <v>0</v>
      </c>
      <c r="P173" s="26">
        <f t="shared" si="80"/>
        <v>0</v>
      </c>
      <c r="Q173" s="24"/>
      <c r="R173" s="3"/>
      <c r="AG173" s="90"/>
      <c r="AW173" s="90"/>
      <c r="BM173" s="90"/>
      <c r="CC173" s="90"/>
      <c r="CS173" s="90"/>
      <c r="DI173" s="90"/>
      <c r="DY173" s="90"/>
      <c r="EO173" s="90"/>
      <c r="FE173" s="90"/>
      <c r="FU173" s="90"/>
      <c r="GK173" s="90"/>
      <c r="HA173" s="90"/>
      <c r="HQ173" s="90"/>
      <c r="IG173" s="90"/>
    </row>
    <row r="174" spans="1:241" ht="21.75" customHeight="1">
      <c r="A174" s="123"/>
      <c r="B174" s="95"/>
      <c r="C174" s="21"/>
      <c r="D174" s="21"/>
      <c r="E174" s="21"/>
      <c r="F174" s="25">
        <v>2022</v>
      </c>
      <c r="G174" s="26">
        <f t="shared" si="81"/>
        <v>58528.9</v>
      </c>
      <c r="H174" s="26">
        <f t="shared" si="82"/>
        <v>0</v>
      </c>
      <c r="I174" s="26">
        <f t="shared" si="80"/>
        <v>41509.5</v>
      </c>
      <c r="J174" s="26">
        <f t="shared" si="80"/>
        <v>0</v>
      </c>
      <c r="K174" s="26">
        <f t="shared" si="80"/>
        <v>0</v>
      </c>
      <c r="L174" s="26">
        <f t="shared" si="80"/>
        <v>0</v>
      </c>
      <c r="M174" s="26">
        <f t="shared" si="80"/>
        <v>17019.4</v>
      </c>
      <c r="N174" s="26">
        <f t="shared" si="80"/>
        <v>0</v>
      </c>
      <c r="O174" s="26">
        <f t="shared" si="80"/>
        <v>0</v>
      </c>
      <c r="P174" s="26">
        <f t="shared" si="80"/>
        <v>0</v>
      </c>
      <c r="Q174" s="24"/>
      <c r="R174" s="3"/>
      <c r="AG174" s="90"/>
      <c r="AW174" s="90"/>
      <c r="BM174" s="90"/>
      <c r="CC174" s="90"/>
      <c r="CS174" s="90"/>
      <c r="DI174" s="90"/>
      <c r="DY174" s="90"/>
      <c r="EO174" s="90"/>
      <c r="FE174" s="90"/>
      <c r="FU174" s="90"/>
      <c r="GK174" s="90"/>
      <c r="HA174" s="90"/>
      <c r="HQ174" s="90"/>
      <c r="IG174" s="90"/>
    </row>
    <row r="175" spans="1:241" ht="21.75" customHeight="1">
      <c r="A175" s="123"/>
      <c r="B175" s="95"/>
      <c r="C175" s="21"/>
      <c r="D175" s="21"/>
      <c r="E175" s="21"/>
      <c r="F175" s="25">
        <v>2023</v>
      </c>
      <c r="G175" s="26">
        <f t="shared" si="81"/>
        <v>98171.29999999999</v>
      </c>
      <c r="H175" s="26">
        <f t="shared" si="82"/>
        <v>0</v>
      </c>
      <c r="I175" s="26">
        <f t="shared" si="80"/>
        <v>40932.6</v>
      </c>
      <c r="J175" s="26">
        <f t="shared" si="80"/>
        <v>0</v>
      </c>
      <c r="K175" s="26">
        <f t="shared" si="80"/>
        <v>0</v>
      </c>
      <c r="L175" s="26">
        <f t="shared" si="80"/>
        <v>0</v>
      </c>
      <c r="M175" s="26">
        <f t="shared" si="80"/>
        <v>57238.7</v>
      </c>
      <c r="N175" s="26">
        <f t="shared" si="80"/>
        <v>0</v>
      </c>
      <c r="O175" s="26">
        <f t="shared" si="80"/>
        <v>0</v>
      </c>
      <c r="P175" s="26">
        <f t="shared" si="80"/>
        <v>0</v>
      </c>
      <c r="Q175" s="24"/>
      <c r="R175" s="3"/>
      <c r="AG175" s="90"/>
      <c r="AW175" s="90"/>
      <c r="BM175" s="90"/>
      <c r="CC175" s="90"/>
      <c r="CS175" s="90"/>
      <c r="DI175" s="90"/>
      <c r="DY175" s="90"/>
      <c r="EO175" s="90"/>
      <c r="FE175" s="90"/>
      <c r="FU175" s="90"/>
      <c r="GK175" s="90"/>
      <c r="HA175" s="90"/>
      <c r="HQ175" s="90"/>
      <c r="IG175" s="90"/>
    </row>
    <row r="176" spans="1:241" ht="21.75" customHeight="1">
      <c r="A176" s="123"/>
      <c r="B176" s="95"/>
      <c r="C176" s="21"/>
      <c r="D176" s="21"/>
      <c r="E176" s="21"/>
      <c r="F176" s="25">
        <v>2024</v>
      </c>
      <c r="G176" s="26">
        <f t="shared" si="81"/>
        <v>701623.5</v>
      </c>
      <c r="H176" s="26">
        <f t="shared" si="82"/>
        <v>0</v>
      </c>
      <c r="I176" s="26">
        <f t="shared" si="80"/>
        <v>193104.5</v>
      </c>
      <c r="J176" s="26">
        <f t="shared" si="80"/>
        <v>0</v>
      </c>
      <c r="K176" s="26">
        <f t="shared" si="80"/>
        <v>0</v>
      </c>
      <c r="L176" s="26">
        <f t="shared" si="80"/>
        <v>0</v>
      </c>
      <c r="M176" s="26">
        <f t="shared" si="80"/>
        <v>508519</v>
      </c>
      <c r="N176" s="26">
        <f t="shared" si="80"/>
        <v>0</v>
      </c>
      <c r="O176" s="26">
        <f t="shared" si="80"/>
        <v>0</v>
      </c>
      <c r="P176" s="26">
        <f t="shared" si="80"/>
        <v>0</v>
      </c>
      <c r="Q176" s="24"/>
      <c r="R176" s="3"/>
      <c r="AG176" s="90"/>
      <c r="AW176" s="90"/>
      <c r="BM176" s="90"/>
      <c r="CC176" s="90"/>
      <c r="CS176" s="90"/>
      <c r="DI176" s="90"/>
      <c r="DY176" s="90"/>
      <c r="EO176" s="90"/>
      <c r="FE176" s="90"/>
      <c r="FU176" s="90"/>
      <c r="GK176" s="90"/>
      <c r="HA176" s="90"/>
      <c r="HQ176" s="90"/>
      <c r="IG176" s="90"/>
    </row>
    <row r="177" spans="1:241" ht="21.75" customHeight="1">
      <c r="A177" s="123"/>
      <c r="B177" s="109"/>
      <c r="C177" s="21"/>
      <c r="D177" s="21"/>
      <c r="E177" s="21"/>
      <c r="F177" s="25">
        <v>2025</v>
      </c>
      <c r="G177" s="26">
        <f t="shared" si="81"/>
        <v>156300.69999999998</v>
      </c>
      <c r="H177" s="26">
        <f t="shared" si="82"/>
        <v>0</v>
      </c>
      <c r="I177" s="26">
        <f t="shared" si="80"/>
        <v>156300.69999999998</v>
      </c>
      <c r="J177" s="26">
        <f t="shared" si="80"/>
        <v>0</v>
      </c>
      <c r="K177" s="26">
        <f t="shared" si="80"/>
        <v>0</v>
      </c>
      <c r="L177" s="26">
        <f t="shared" si="80"/>
        <v>0</v>
      </c>
      <c r="M177" s="26">
        <f t="shared" si="80"/>
        <v>0</v>
      </c>
      <c r="N177" s="26">
        <f t="shared" si="80"/>
        <v>0</v>
      </c>
      <c r="O177" s="26">
        <f t="shared" si="80"/>
        <v>0</v>
      </c>
      <c r="P177" s="26">
        <f t="shared" si="80"/>
        <v>0</v>
      </c>
      <c r="Q177" s="24"/>
      <c r="R177" s="3"/>
      <c r="AG177" s="90"/>
      <c r="AW177" s="90"/>
      <c r="BM177" s="90"/>
      <c r="CC177" s="90"/>
      <c r="CS177" s="90"/>
      <c r="DI177" s="90"/>
      <c r="DY177" s="90"/>
      <c r="EO177" s="90"/>
      <c r="FE177" s="90"/>
      <c r="FU177" s="90"/>
      <c r="GK177" s="90"/>
      <c r="HA177" s="90"/>
      <c r="HQ177" s="90"/>
      <c r="IG177" s="90"/>
    </row>
    <row r="178" spans="1:254" s="4" customFormat="1" ht="18.75" customHeight="1">
      <c r="A178" s="123"/>
      <c r="B178" s="92" t="s">
        <v>41</v>
      </c>
      <c r="C178" s="21"/>
      <c r="D178" s="21"/>
      <c r="E178" s="21"/>
      <c r="F178" s="22" t="s">
        <v>26</v>
      </c>
      <c r="G178" s="23">
        <f t="shared" si="76"/>
        <v>2380412.1</v>
      </c>
      <c r="H178" s="23">
        <f>J178+L178+N178+P178</f>
        <v>2228709.1</v>
      </c>
      <c r="I178" s="23">
        <f>SUM(I179:I189)</f>
        <v>249153.2</v>
      </c>
      <c r="J178" s="23">
        <f aca="true" t="shared" si="83" ref="J178:P178">SUM(J179:J189)</f>
        <v>211227.40000000002</v>
      </c>
      <c r="K178" s="23">
        <f t="shared" si="83"/>
        <v>1949550</v>
      </c>
      <c r="L178" s="23">
        <f t="shared" si="83"/>
        <v>1949550</v>
      </c>
      <c r="M178" s="23">
        <f t="shared" si="83"/>
        <v>181708.9</v>
      </c>
      <c r="N178" s="23">
        <f t="shared" si="83"/>
        <v>67931.7</v>
      </c>
      <c r="O178" s="23">
        <f t="shared" si="83"/>
        <v>0</v>
      </c>
      <c r="P178" s="23">
        <f t="shared" si="83"/>
        <v>0</v>
      </c>
      <c r="Q178" s="24"/>
      <c r="R178" s="3"/>
      <c r="S178" s="90"/>
      <c r="T178" s="90"/>
      <c r="U178" s="38"/>
      <c r="V178" s="39"/>
      <c r="W178" s="39"/>
      <c r="X178" s="45"/>
      <c r="Y178" s="45"/>
      <c r="Z178" s="45"/>
      <c r="AA178" s="45"/>
      <c r="AB178" s="45"/>
      <c r="AC178" s="45"/>
      <c r="AD178" s="45"/>
      <c r="AE178" s="45"/>
      <c r="AF178" s="40"/>
      <c r="AG178" s="90"/>
      <c r="AH178" s="90"/>
      <c r="AI178" s="90"/>
      <c r="AJ178" s="90"/>
      <c r="AK178" s="38"/>
      <c r="AL178" s="39"/>
      <c r="AM178" s="39"/>
      <c r="AN178" s="45"/>
      <c r="AO178" s="45"/>
      <c r="AP178" s="45"/>
      <c r="AQ178" s="45"/>
      <c r="AR178" s="45"/>
      <c r="AS178" s="45"/>
      <c r="AT178" s="45"/>
      <c r="AU178" s="45"/>
      <c r="AV178" s="40"/>
      <c r="AW178" s="90"/>
      <c r="AX178" s="90"/>
      <c r="AY178" s="90"/>
      <c r="AZ178" s="90"/>
      <c r="BA178" s="38"/>
      <c r="BB178" s="39"/>
      <c r="BC178" s="39"/>
      <c r="BD178" s="45"/>
      <c r="BE178" s="45"/>
      <c r="BF178" s="45"/>
      <c r="BG178" s="45"/>
      <c r="BH178" s="45"/>
      <c r="BI178" s="45"/>
      <c r="BJ178" s="45"/>
      <c r="BK178" s="45"/>
      <c r="BL178" s="40"/>
      <c r="BM178" s="90"/>
      <c r="BN178" s="90"/>
      <c r="BO178" s="90"/>
      <c r="BP178" s="90"/>
      <c r="BQ178" s="38"/>
      <c r="BR178" s="39"/>
      <c r="BS178" s="39"/>
      <c r="BT178" s="45"/>
      <c r="BU178" s="45"/>
      <c r="BV178" s="45"/>
      <c r="BW178" s="45"/>
      <c r="BX178" s="45"/>
      <c r="BY178" s="45"/>
      <c r="BZ178" s="45"/>
      <c r="CA178" s="45"/>
      <c r="CB178" s="40"/>
      <c r="CC178" s="90"/>
      <c r="CD178" s="90"/>
      <c r="CE178" s="90"/>
      <c r="CF178" s="90"/>
      <c r="CG178" s="38"/>
      <c r="CH178" s="39"/>
      <c r="CI178" s="39"/>
      <c r="CJ178" s="45"/>
      <c r="CK178" s="45"/>
      <c r="CL178" s="45"/>
      <c r="CM178" s="45"/>
      <c r="CN178" s="45"/>
      <c r="CO178" s="45"/>
      <c r="CP178" s="45"/>
      <c r="CQ178" s="45"/>
      <c r="CR178" s="40"/>
      <c r="CS178" s="90"/>
      <c r="CT178" s="90"/>
      <c r="CU178" s="90"/>
      <c r="CV178" s="90"/>
      <c r="CW178" s="38"/>
      <c r="CX178" s="39"/>
      <c r="CY178" s="39"/>
      <c r="CZ178" s="45"/>
      <c r="DA178" s="45"/>
      <c r="DB178" s="45"/>
      <c r="DC178" s="45"/>
      <c r="DD178" s="45"/>
      <c r="DE178" s="45"/>
      <c r="DF178" s="45"/>
      <c r="DG178" s="45"/>
      <c r="DH178" s="40"/>
      <c r="DI178" s="90"/>
      <c r="DJ178" s="90"/>
      <c r="DK178" s="90"/>
      <c r="DL178" s="90"/>
      <c r="DM178" s="38"/>
      <c r="DN178" s="39"/>
      <c r="DO178" s="39"/>
      <c r="DP178" s="45"/>
      <c r="DQ178" s="45"/>
      <c r="DR178" s="45"/>
      <c r="DS178" s="45"/>
      <c r="DT178" s="45"/>
      <c r="DU178" s="45"/>
      <c r="DV178" s="45"/>
      <c r="DW178" s="45"/>
      <c r="DX178" s="40"/>
      <c r="DY178" s="90"/>
      <c r="DZ178" s="90"/>
      <c r="EA178" s="90"/>
      <c r="EB178" s="90"/>
      <c r="EC178" s="38"/>
      <c r="ED178" s="39"/>
      <c r="EE178" s="39"/>
      <c r="EF178" s="45"/>
      <c r="EG178" s="45"/>
      <c r="EH178" s="45"/>
      <c r="EI178" s="45"/>
      <c r="EJ178" s="45"/>
      <c r="EK178" s="45"/>
      <c r="EL178" s="45"/>
      <c r="EM178" s="45"/>
      <c r="EN178" s="40"/>
      <c r="EO178" s="90"/>
      <c r="EP178" s="90"/>
      <c r="EQ178" s="90"/>
      <c r="ER178" s="90"/>
      <c r="ES178" s="38"/>
      <c r="ET178" s="39"/>
      <c r="EU178" s="39"/>
      <c r="EV178" s="45"/>
      <c r="EW178" s="45"/>
      <c r="EX178" s="45"/>
      <c r="EY178" s="45"/>
      <c r="EZ178" s="45"/>
      <c r="FA178" s="45"/>
      <c r="FB178" s="45"/>
      <c r="FC178" s="45"/>
      <c r="FD178" s="40"/>
      <c r="FE178" s="90"/>
      <c r="FF178" s="90"/>
      <c r="FG178" s="90"/>
      <c r="FH178" s="90"/>
      <c r="FI178" s="38"/>
      <c r="FJ178" s="39"/>
      <c r="FK178" s="39"/>
      <c r="FL178" s="45"/>
      <c r="FM178" s="45"/>
      <c r="FN178" s="45"/>
      <c r="FO178" s="45"/>
      <c r="FP178" s="45"/>
      <c r="FQ178" s="45"/>
      <c r="FR178" s="45"/>
      <c r="FS178" s="45"/>
      <c r="FT178" s="40"/>
      <c r="FU178" s="90"/>
      <c r="FV178" s="90"/>
      <c r="FW178" s="90"/>
      <c r="FX178" s="90"/>
      <c r="FY178" s="38"/>
      <c r="FZ178" s="39"/>
      <c r="GA178" s="39"/>
      <c r="GB178" s="45"/>
      <c r="GC178" s="45"/>
      <c r="GD178" s="45"/>
      <c r="GE178" s="45"/>
      <c r="GF178" s="45"/>
      <c r="GG178" s="45"/>
      <c r="GH178" s="45"/>
      <c r="GI178" s="45"/>
      <c r="GJ178" s="40"/>
      <c r="GK178" s="90"/>
      <c r="GL178" s="90"/>
      <c r="GM178" s="90"/>
      <c r="GN178" s="90"/>
      <c r="GO178" s="38"/>
      <c r="GP178" s="39"/>
      <c r="GQ178" s="39"/>
      <c r="GR178" s="45"/>
      <c r="GS178" s="45"/>
      <c r="GT178" s="45"/>
      <c r="GU178" s="45"/>
      <c r="GV178" s="45"/>
      <c r="GW178" s="45"/>
      <c r="GX178" s="45"/>
      <c r="GY178" s="45"/>
      <c r="GZ178" s="40"/>
      <c r="HA178" s="90"/>
      <c r="HB178" s="90"/>
      <c r="HC178" s="90"/>
      <c r="HD178" s="90"/>
      <c r="HE178" s="38"/>
      <c r="HF178" s="39"/>
      <c r="HG178" s="39"/>
      <c r="HH178" s="45"/>
      <c r="HI178" s="45"/>
      <c r="HJ178" s="45"/>
      <c r="HK178" s="45"/>
      <c r="HL178" s="45"/>
      <c r="HM178" s="45"/>
      <c r="HN178" s="45"/>
      <c r="HO178" s="45"/>
      <c r="HP178" s="40"/>
      <c r="HQ178" s="90"/>
      <c r="HR178" s="90"/>
      <c r="HS178" s="90"/>
      <c r="HT178" s="90"/>
      <c r="HU178" s="38"/>
      <c r="HV178" s="39"/>
      <c r="HW178" s="39"/>
      <c r="HX178" s="45"/>
      <c r="HY178" s="45"/>
      <c r="HZ178" s="45"/>
      <c r="IA178" s="45"/>
      <c r="IB178" s="45"/>
      <c r="IC178" s="45"/>
      <c r="ID178" s="45"/>
      <c r="IE178" s="45"/>
      <c r="IF178" s="40"/>
      <c r="IG178" s="90"/>
      <c r="IH178" s="90"/>
      <c r="II178" s="90"/>
      <c r="IJ178" s="90"/>
      <c r="IK178" s="38"/>
      <c r="IL178" s="39"/>
      <c r="IM178" s="39"/>
      <c r="IN178" s="45"/>
      <c r="IO178" s="45"/>
      <c r="IP178" s="45"/>
      <c r="IQ178" s="45"/>
      <c r="IR178" s="45"/>
      <c r="IS178" s="45"/>
      <c r="IT178" s="45"/>
    </row>
    <row r="179" spans="1:254" s="4" customFormat="1" ht="18.75" customHeight="1">
      <c r="A179" s="123"/>
      <c r="B179" s="95"/>
      <c r="C179" s="21"/>
      <c r="D179" s="21"/>
      <c r="E179" s="21"/>
      <c r="F179" s="25">
        <v>2015</v>
      </c>
      <c r="G179" s="26">
        <f t="shared" si="76"/>
        <v>59508.3</v>
      </c>
      <c r="H179" s="26">
        <f>J179+L179+N179+P179</f>
        <v>59508.3</v>
      </c>
      <c r="I179" s="26">
        <f>I56</f>
        <v>59508.3</v>
      </c>
      <c r="J179" s="26">
        <f aca="true" t="shared" si="84" ref="J179:P179">J56</f>
        <v>59508.3</v>
      </c>
      <c r="K179" s="26">
        <f t="shared" si="84"/>
        <v>0</v>
      </c>
      <c r="L179" s="26">
        <f t="shared" si="84"/>
        <v>0</v>
      </c>
      <c r="M179" s="26">
        <f t="shared" si="84"/>
        <v>0</v>
      </c>
      <c r="N179" s="26">
        <f t="shared" si="84"/>
        <v>0</v>
      </c>
      <c r="O179" s="26">
        <f t="shared" si="84"/>
        <v>0</v>
      </c>
      <c r="P179" s="26">
        <f t="shared" si="84"/>
        <v>0</v>
      </c>
      <c r="Q179" s="24"/>
      <c r="R179" s="3"/>
      <c r="S179" s="90"/>
      <c r="T179" s="90"/>
      <c r="U179" s="41"/>
      <c r="V179" s="42"/>
      <c r="W179" s="42"/>
      <c r="X179" s="44"/>
      <c r="Y179" s="44"/>
      <c r="Z179" s="44"/>
      <c r="AA179" s="44"/>
      <c r="AB179" s="44"/>
      <c r="AC179" s="44"/>
      <c r="AD179" s="44"/>
      <c r="AE179" s="44"/>
      <c r="AF179" s="40"/>
      <c r="AG179" s="90"/>
      <c r="AH179" s="90"/>
      <c r="AI179" s="90"/>
      <c r="AJ179" s="90"/>
      <c r="AK179" s="41"/>
      <c r="AL179" s="42"/>
      <c r="AM179" s="42"/>
      <c r="AN179" s="44"/>
      <c r="AO179" s="44"/>
      <c r="AP179" s="44"/>
      <c r="AQ179" s="44"/>
      <c r="AR179" s="44"/>
      <c r="AS179" s="44"/>
      <c r="AT179" s="44"/>
      <c r="AU179" s="44"/>
      <c r="AV179" s="40"/>
      <c r="AW179" s="90"/>
      <c r="AX179" s="90"/>
      <c r="AY179" s="90"/>
      <c r="AZ179" s="90"/>
      <c r="BA179" s="41"/>
      <c r="BB179" s="42"/>
      <c r="BC179" s="42"/>
      <c r="BD179" s="44"/>
      <c r="BE179" s="44"/>
      <c r="BF179" s="44"/>
      <c r="BG179" s="44"/>
      <c r="BH179" s="44"/>
      <c r="BI179" s="44"/>
      <c r="BJ179" s="44"/>
      <c r="BK179" s="44"/>
      <c r="BL179" s="40"/>
      <c r="BM179" s="90"/>
      <c r="BN179" s="90"/>
      <c r="BO179" s="90"/>
      <c r="BP179" s="90"/>
      <c r="BQ179" s="41"/>
      <c r="BR179" s="42"/>
      <c r="BS179" s="42"/>
      <c r="BT179" s="44"/>
      <c r="BU179" s="44"/>
      <c r="BV179" s="44"/>
      <c r="BW179" s="44"/>
      <c r="BX179" s="44"/>
      <c r="BY179" s="44"/>
      <c r="BZ179" s="44"/>
      <c r="CA179" s="44"/>
      <c r="CB179" s="40"/>
      <c r="CC179" s="90"/>
      <c r="CD179" s="90"/>
      <c r="CE179" s="90"/>
      <c r="CF179" s="90"/>
      <c r="CG179" s="41"/>
      <c r="CH179" s="42"/>
      <c r="CI179" s="42"/>
      <c r="CJ179" s="44"/>
      <c r="CK179" s="44"/>
      <c r="CL179" s="44"/>
      <c r="CM179" s="44"/>
      <c r="CN179" s="44"/>
      <c r="CO179" s="44"/>
      <c r="CP179" s="44"/>
      <c r="CQ179" s="44"/>
      <c r="CR179" s="40"/>
      <c r="CS179" s="90"/>
      <c r="CT179" s="90"/>
      <c r="CU179" s="90"/>
      <c r="CV179" s="90"/>
      <c r="CW179" s="41"/>
      <c r="CX179" s="42"/>
      <c r="CY179" s="42"/>
      <c r="CZ179" s="44"/>
      <c r="DA179" s="44"/>
      <c r="DB179" s="44"/>
      <c r="DC179" s="44"/>
      <c r="DD179" s="44"/>
      <c r="DE179" s="44"/>
      <c r="DF179" s="44"/>
      <c r="DG179" s="44"/>
      <c r="DH179" s="40"/>
      <c r="DI179" s="90"/>
      <c r="DJ179" s="90"/>
      <c r="DK179" s="90"/>
      <c r="DL179" s="90"/>
      <c r="DM179" s="41"/>
      <c r="DN179" s="42"/>
      <c r="DO179" s="42"/>
      <c r="DP179" s="44"/>
      <c r="DQ179" s="44"/>
      <c r="DR179" s="44"/>
      <c r="DS179" s="44"/>
      <c r="DT179" s="44"/>
      <c r="DU179" s="44"/>
      <c r="DV179" s="44"/>
      <c r="DW179" s="44"/>
      <c r="DX179" s="40"/>
      <c r="DY179" s="90"/>
      <c r="DZ179" s="90"/>
      <c r="EA179" s="90"/>
      <c r="EB179" s="90"/>
      <c r="EC179" s="41"/>
      <c r="ED179" s="42"/>
      <c r="EE179" s="42"/>
      <c r="EF179" s="44"/>
      <c r="EG179" s="44"/>
      <c r="EH179" s="44"/>
      <c r="EI179" s="44"/>
      <c r="EJ179" s="44"/>
      <c r="EK179" s="44"/>
      <c r="EL179" s="44"/>
      <c r="EM179" s="44"/>
      <c r="EN179" s="40"/>
      <c r="EO179" s="90"/>
      <c r="EP179" s="90"/>
      <c r="EQ179" s="90"/>
      <c r="ER179" s="90"/>
      <c r="ES179" s="41"/>
      <c r="ET179" s="42"/>
      <c r="EU179" s="42"/>
      <c r="EV179" s="44"/>
      <c r="EW179" s="44"/>
      <c r="EX179" s="44"/>
      <c r="EY179" s="44"/>
      <c r="EZ179" s="44"/>
      <c r="FA179" s="44"/>
      <c r="FB179" s="44"/>
      <c r="FC179" s="44"/>
      <c r="FD179" s="40"/>
      <c r="FE179" s="90"/>
      <c r="FF179" s="90"/>
      <c r="FG179" s="90"/>
      <c r="FH179" s="90"/>
      <c r="FI179" s="41"/>
      <c r="FJ179" s="42"/>
      <c r="FK179" s="42"/>
      <c r="FL179" s="44"/>
      <c r="FM179" s="44"/>
      <c r="FN179" s="44"/>
      <c r="FO179" s="44"/>
      <c r="FP179" s="44"/>
      <c r="FQ179" s="44"/>
      <c r="FR179" s="44"/>
      <c r="FS179" s="44"/>
      <c r="FT179" s="40"/>
      <c r="FU179" s="90"/>
      <c r="FV179" s="90"/>
      <c r="FW179" s="90"/>
      <c r="FX179" s="90"/>
      <c r="FY179" s="41"/>
      <c r="FZ179" s="42"/>
      <c r="GA179" s="42"/>
      <c r="GB179" s="44"/>
      <c r="GC179" s="44"/>
      <c r="GD179" s="44"/>
      <c r="GE179" s="44"/>
      <c r="GF179" s="44"/>
      <c r="GG179" s="44"/>
      <c r="GH179" s="44"/>
      <c r="GI179" s="44"/>
      <c r="GJ179" s="40"/>
      <c r="GK179" s="90"/>
      <c r="GL179" s="90"/>
      <c r="GM179" s="90"/>
      <c r="GN179" s="90"/>
      <c r="GO179" s="41"/>
      <c r="GP179" s="42"/>
      <c r="GQ179" s="42"/>
      <c r="GR179" s="44"/>
      <c r="GS179" s="44"/>
      <c r="GT179" s="44"/>
      <c r="GU179" s="44"/>
      <c r="GV179" s="44"/>
      <c r="GW179" s="44"/>
      <c r="GX179" s="44"/>
      <c r="GY179" s="44"/>
      <c r="GZ179" s="40"/>
      <c r="HA179" s="90"/>
      <c r="HB179" s="90"/>
      <c r="HC179" s="90"/>
      <c r="HD179" s="90"/>
      <c r="HE179" s="41"/>
      <c r="HF179" s="42"/>
      <c r="HG179" s="42"/>
      <c r="HH179" s="44"/>
      <c r="HI179" s="44"/>
      <c r="HJ179" s="44"/>
      <c r="HK179" s="44"/>
      <c r="HL179" s="44"/>
      <c r="HM179" s="44"/>
      <c r="HN179" s="44"/>
      <c r="HO179" s="44"/>
      <c r="HP179" s="40"/>
      <c r="HQ179" s="90"/>
      <c r="HR179" s="90"/>
      <c r="HS179" s="90"/>
      <c r="HT179" s="90"/>
      <c r="HU179" s="41"/>
      <c r="HV179" s="42"/>
      <c r="HW179" s="42"/>
      <c r="HX179" s="44"/>
      <c r="HY179" s="44"/>
      <c r="HZ179" s="44"/>
      <c r="IA179" s="44"/>
      <c r="IB179" s="44"/>
      <c r="IC179" s="44"/>
      <c r="ID179" s="44"/>
      <c r="IE179" s="44"/>
      <c r="IF179" s="40"/>
      <c r="IG179" s="90"/>
      <c r="IH179" s="90"/>
      <c r="II179" s="90"/>
      <c r="IJ179" s="90"/>
      <c r="IK179" s="41"/>
      <c r="IL179" s="42"/>
      <c r="IM179" s="42"/>
      <c r="IN179" s="44"/>
      <c r="IO179" s="44"/>
      <c r="IP179" s="44"/>
      <c r="IQ179" s="44"/>
      <c r="IR179" s="44"/>
      <c r="IS179" s="44"/>
      <c r="IT179" s="44"/>
    </row>
    <row r="180" spans="1:254" s="4" customFormat="1" ht="18.75" customHeight="1">
      <c r="A180" s="123"/>
      <c r="B180" s="95"/>
      <c r="C180" s="21"/>
      <c r="D180" s="21"/>
      <c r="E180" s="21"/>
      <c r="F180" s="25">
        <v>2016</v>
      </c>
      <c r="G180" s="26">
        <f t="shared" si="76"/>
        <v>79809.70000000001</v>
      </c>
      <c r="H180" s="26">
        <f>J180+L180+N180+P180</f>
        <v>79809.70000000001</v>
      </c>
      <c r="I180" s="26">
        <f aca="true" t="shared" si="85" ref="I180:P180">I57</f>
        <v>79809.70000000001</v>
      </c>
      <c r="J180" s="26">
        <f t="shared" si="85"/>
        <v>79809.70000000001</v>
      </c>
      <c r="K180" s="26">
        <f t="shared" si="85"/>
        <v>0</v>
      </c>
      <c r="L180" s="26">
        <f t="shared" si="85"/>
        <v>0</v>
      </c>
      <c r="M180" s="26">
        <f t="shared" si="85"/>
        <v>0</v>
      </c>
      <c r="N180" s="26">
        <f t="shared" si="85"/>
        <v>0</v>
      </c>
      <c r="O180" s="26">
        <f t="shared" si="85"/>
        <v>0</v>
      </c>
      <c r="P180" s="26">
        <f t="shared" si="85"/>
        <v>0</v>
      </c>
      <c r="Q180" s="24"/>
      <c r="R180" s="3"/>
      <c r="S180" s="90"/>
      <c r="T180" s="90"/>
      <c r="U180" s="41"/>
      <c r="V180" s="42"/>
      <c r="W180" s="42"/>
      <c r="X180" s="44"/>
      <c r="Y180" s="44"/>
      <c r="Z180" s="44"/>
      <c r="AA180" s="44"/>
      <c r="AB180" s="44"/>
      <c r="AC180" s="44"/>
      <c r="AD180" s="44"/>
      <c r="AE180" s="44"/>
      <c r="AF180" s="40"/>
      <c r="AG180" s="90"/>
      <c r="AH180" s="90"/>
      <c r="AI180" s="90"/>
      <c r="AJ180" s="90"/>
      <c r="AK180" s="41"/>
      <c r="AL180" s="42"/>
      <c r="AM180" s="42"/>
      <c r="AN180" s="44"/>
      <c r="AO180" s="44"/>
      <c r="AP180" s="44"/>
      <c r="AQ180" s="44"/>
      <c r="AR180" s="44"/>
      <c r="AS180" s="44"/>
      <c r="AT180" s="44"/>
      <c r="AU180" s="44"/>
      <c r="AV180" s="40"/>
      <c r="AW180" s="90"/>
      <c r="AX180" s="90"/>
      <c r="AY180" s="90"/>
      <c r="AZ180" s="90"/>
      <c r="BA180" s="41"/>
      <c r="BB180" s="42"/>
      <c r="BC180" s="42"/>
      <c r="BD180" s="44"/>
      <c r="BE180" s="44"/>
      <c r="BF180" s="44"/>
      <c r="BG180" s="44"/>
      <c r="BH180" s="44"/>
      <c r="BI180" s="44"/>
      <c r="BJ180" s="44"/>
      <c r="BK180" s="44"/>
      <c r="BL180" s="40"/>
      <c r="BM180" s="90"/>
      <c r="BN180" s="90"/>
      <c r="BO180" s="90"/>
      <c r="BP180" s="90"/>
      <c r="BQ180" s="41"/>
      <c r="BR180" s="42"/>
      <c r="BS180" s="42"/>
      <c r="BT180" s="44"/>
      <c r="BU180" s="44"/>
      <c r="BV180" s="44"/>
      <c r="BW180" s="44"/>
      <c r="BX180" s="44"/>
      <c r="BY180" s="44"/>
      <c r="BZ180" s="44"/>
      <c r="CA180" s="44"/>
      <c r="CB180" s="40"/>
      <c r="CC180" s="90"/>
      <c r="CD180" s="90"/>
      <c r="CE180" s="90"/>
      <c r="CF180" s="90"/>
      <c r="CG180" s="41"/>
      <c r="CH180" s="42"/>
      <c r="CI180" s="42"/>
      <c r="CJ180" s="44"/>
      <c r="CK180" s="44"/>
      <c r="CL180" s="44"/>
      <c r="CM180" s="44"/>
      <c r="CN180" s="44"/>
      <c r="CO180" s="44"/>
      <c r="CP180" s="44"/>
      <c r="CQ180" s="44"/>
      <c r="CR180" s="40"/>
      <c r="CS180" s="90"/>
      <c r="CT180" s="90"/>
      <c r="CU180" s="90"/>
      <c r="CV180" s="90"/>
      <c r="CW180" s="41"/>
      <c r="CX180" s="42"/>
      <c r="CY180" s="42"/>
      <c r="CZ180" s="44"/>
      <c r="DA180" s="44"/>
      <c r="DB180" s="44"/>
      <c r="DC180" s="44"/>
      <c r="DD180" s="44"/>
      <c r="DE180" s="44"/>
      <c r="DF180" s="44"/>
      <c r="DG180" s="44"/>
      <c r="DH180" s="40"/>
      <c r="DI180" s="90"/>
      <c r="DJ180" s="90"/>
      <c r="DK180" s="90"/>
      <c r="DL180" s="90"/>
      <c r="DM180" s="41"/>
      <c r="DN180" s="42"/>
      <c r="DO180" s="42"/>
      <c r="DP180" s="44"/>
      <c r="DQ180" s="44"/>
      <c r="DR180" s="44"/>
      <c r="DS180" s="44"/>
      <c r="DT180" s="44"/>
      <c r="DU180" s="44"/>
      <c r="DV180" s="44"/>
      <c r="DW180" s="44"/>
      <c r="DX180" s="40"/>
      <c r="DY180" s="90"/>
      <c r="DZ180" s="90"/>
      <c r="EA180" s="90"/>
      <c r="EB180" s="90"/>
      <c r="EC180" s="41"/>
      <c r="ED180" s="42"/>
      <c r="EE180" s="42"/>
      <c r="EF180" s="44"/>
      <c r="EG180" s="44"/>
      <c r="EH180" s="44"/>
      <c r="EI180" s="44"/>
      <c r="EJ180" s="44"/>
      <c r="EK180" s="44"/>
      <c r="EL180" s="44"/>
      <c r="EM180" s="44"/>
      <c r="EN180" s="40"/>
      <c r="EO180" s="90"/>
      <c r="EP180" s="90"/>
      <c r="EQ180" s="90"/>
      <c r="ER180" s="90"/>
      <c r="ES180" s="41"/>
      <c r="ET180" s="42"/>
      <c r="EU180" s="42"/>
      <c r="EV180" s="44"/>
      <c r="EW180" s="44"/>
      <c r="EX180" s="44"/>
      <c r="EY180" s="44"/>
      <c r="EZ180" s="44"/>
      <c r="FA180" s="44"/>
      <c r="FB180" s="44"/>
      <c r="FC180" s="44"/>
      <c r="FD180" s="40"/>
      <c r="FE180" s="90"/>
      <c r="FF180" s="90"/>
      <c r="FG180" s="90"/>
      <c r="FH180" s="90"/>
      <c r="FI180" s="41"/>
      <c r="FJ180" s="42"/>
      <c r="FK180" s="42"/>
      <c r="FL180" s="44"/>
      <c r="FM180" s="44"/>
      <c r="FN180" s="44"/>
      <c r="FO180" s="44"/>
      <c r="FP180" s="44"/>
      <c r="FQ180" s="44"/>
      <c r="FR180" s="44"/>
      <c r="FS180" s="44"/>
      <c r="FT180" s="40"/>
      <c r="FU180" s="90"/>
      <c r="FV180" s="90"/>
      <c r="FW180" s="90"/>
      <c r="FX180" s="90"/>
      <c r="FY180" s="41"/>
      <c r="FZ180" s="42"/>
      <c r="GA180" s="42"/>
      <c r="GB180" s="44"/>
      <c r="GC180" s="44"/>
      <c r="GD180" s="44"/>
      <c r="GE180" s="44"/>
      <c r="GF180" s="44"/>
      <c r="GG180" s="44"/>
      <c r="GH180" s="44"/>
      <c r="GI180" s="44"/>
      <c r="GJ180" s="40"/>
      <c r="GK180" s="90"/>
      <c r="GL180" s="90"/>
      <c r="GM180" s="90"/>
      <c r="GN180" s="90"/>
      <c r="GO180" s="41"/>
      <c r="GP180" s="42"/>
      <c r="GQ180" s="42"/>
      <c r="GR180" s="44"/>
      <c r="GS180" s="44"/>
      <c r="GT180" s="44"/>
      <c r="GU180" s="44"/>
      <c r="GV180" s="44"/>
      <c r="GW180" s="44"/>
      <c r="GX180" s="44"/>
      <c r="GY180" s="44"/>
      <c r="GZ180" s="40"/>
      <c r="HA180" s="90"/>
      <c r="HB180" s="90"/>
      <c r="HC180" s="90"/>
      <c r="HD180" s="90"/>
      <c r="HE180" s="41"/>
      <c r="HF180" s="42"/>
      <c r="HG180" s="42"/>
      <c r="HH180" s="44"/>
      <c r="HI180" s="44"/>
      <c r="HJ180" s="44"/>
      <c r="HK180" s="44"/>
      <c r="HL180" s="44"/>
      <c r="HM180" s="44"/>
      <c r="HN180" s="44"/>
      <c r="HO180" s="44"/>
      <c r="HP180" s="40"/>
      <c r="HQ180" s="90"/>
      <c r="HR180" s="90"/>
      <c r="HS180" s="90"/>
      <c r="HT180" s="90"/>
      <c r="HU180" s="41"/>
      <c r="HV180" s="42"/>
      <c r="HW180" s="42"/>
      <c r="HX180" s="44"/>
      <c r="HY180" s="44"/>
      <c r="HZ180" s="44"/>
      <c r="IA180" s="44"/>
      <c r="IB180" s="44"/>
      <c r="IC180" s="44"/>
      <c r="ID180" s="44"/>
      <c r="IE180" s="44"/>
      <c r="IF180" s="40"/>
      <c r="IG180" s="90"/>
      <c r="IH180" s="90"/>
      <c r="II180" s="90"/>
      <c r="IJ180" s="90"/>
      <c r="IK180" s="41"/>
      <c r="IL180" s="42"/>
      <c r="IM180" s="42"/>
      <c r="IN180" s="44"/>
      <c r="IO180" s="44"/>
      <c r="IP180" s="44"/>
      <c r="IQ180" s="44"/>
      <c r="IR180" s="44"/>
      <c r="IS180" s="44"/>
      <c r="IT180" s="44"/>
    </row>
    <row r="181" spans="1:254" s="4" customFormat="1" ht="18.75" customHeight="1">
      <c r="A181" s="123"/>
      <c r="B181" s="95"/>
      <c r="C181" s="21"/>
      <c r="D181" s="21"/>
      <c r="E181" s="21"/>
      <c r="F181" s="25">
        <v>2017</v>
      </c>
      <c r="G181" s="26">
        <f t="shared" si="76"/>
        <v>163977.7</v>
      </c>
      <c r="H181" s="26">
        <f>J181+L181+N181+P181</f>
        <v>163977.7</v>
      </c>
      <c r="I181" s="26">
        <f aca="true" t="shared" si="86" ref="I181:P181">I58</f>
        <v>33977.7</v>
      </c>
      <c r="J181" s="26">
        <f t="shared" si="86"/>
        <v>33977.7</v>
      </c>
      <c r="K181" s="26">
        <f t="shared" si="86"/>
        <v>100000</v>
      </c>
      <c r="L181" s="26">
        <f t="shared" si="86"/>
        <v>100000</v>
      </c>
      <c r="M181" s="26">
        <f t="shared" si="86"/>
        <v>30000</v>
      </c>
      <c r="N181" s="26">
        <f t="shared" si="86"/>
        <v>30000</v>
      </c>
      <c r="O181" s="26">
        <f t="shared" si="86"/>
        <v>0</v>
      </c>
      <c r="P181" s="26">
        <f t="shared" si="86"/>
        <v>0</v>
      </c>
      <c r="Q181" s="24"/>
      <c r="R181" s="3"/>
      <c r="S181" s="90"/>
      <c r="T181" s="90"/>
      <c r="U181" s="41"/>
      <c r="V181" s="42"/>
      <c r="W181" s="42"/>
      <c r="X181" s="44"/>
      <c r="Y181" s="44"/>
      <c r="Z181" s="44"/>
      <c r="AA181" s="44"/>
      <c r="AB181" s="44"/>
      <c r="AC181" s="44"/>
      <c r="AD181" s="44"/>
      <c r="AE181" s="44"/>
      <c r="AF181" s="40"/>
      <c r="AG181" s="90"/>
      <c r="AH181" s="90"/>
      <c r="AI181" s="90"/>
      <c r="AJ181" s="90"/>
      <c r="AK181" s="41"/>
      <c r="AL181" s="42"/>
      <c r="AM181" s="42"/>
      <c r="AN181" s="44"/>
      <c r="AO181" s="44"/>
      <c r="AP181" s="44"/>
      <c r="AQ181" s="44"/>
      <c r="AR181" s="44"/>
      <c r="AS181" s="44"/>
      <c r="AT181" s="44"/>
      <c r="AU181" s="44"/>
      <c r="AV181" s="40"/>
      <c r="AW181" s="90"/>
      <c r="AX181" s="90"/>
      <c r="AY181" s="90"/>
      <c r="AZ181" s="90"/>
      <c r="BA181" s="41"/>
      <c r="BB181" s="42"/>
      <c r="BC181" s="42"/>
      <c r="BD181" s="44"/>
      <c r="BE181" s="44"/>
      <c r="BF181" s="44"/>
      <c r="BG181" s="44"/>
      <c r="BH181" s="44"/>
      <c r="BI181" s="44"/>
      <c r="BJ181" s="44"/>
      <c r="BK181" s="44"/>
      <c r="BL181" s="40"/>
      <c r="BM181" s="90"/>
      <c r="BN181" s="90"/>
      <c r="BO181" s="90"/>
      <c r="BP181" s="90"/>
      <c r="BQ181" s="41"/>
      <c r="BR181" s="42"/>
      <c r="BS181" s="42"/>
      <c r="BT181" s="44"/>
      <c r="BU181" s="44"/>
      <c r="BV181" s="44"/>
      <c r="BW181" s="44"/>
      <c r="BX181" s="44"/>
      <c r="BY181" s="44"/>
      <c r="BZ181" s="44"/>
      <c r="CA181" s="44"/>
      <c r="CB181" s="40"/>
      <c r="CC181" s="90"/>
      <c r="CD181" s="90"/>
      <c r="CE181" s="90"/>
      <c r="CF181" s="90"/>
      <c r="CG181" s="41"/>
      <c r="CH181" s="42"/>
      <c r="CI181" s="42"/>
      <c r="CJ181" s="44"/>
      <c r="CK181" s="44"/>
      <c r="CL181" s="44"/>
      <c r="CM181" s="44"/>
      <c r="CN181" s="44"/>
      <c r="CO181" s="44"/>
      <c r="CP181" s="44"/>
      <c r="CQ181" s="44"/>
      <c r="CR181" s="40"/>
      <c r="CS181" s="90"/>
      <c r="CT181" s="90"/>
      <c r="CU181" s="90"/>
      <c r="CV181" s="90"/>
      <c r="CW181" s="41"/>
      <c r="CX181" s="42"/>
      <c r="CY181" s="42"/>
      <c r="CZ181" s="44"/>
      <c r="DA181" s="44"/>
      <c r="DB181" s="44"/>
      <c r="DC181" s="44"/>
      <c r="DD181" s="44"/>
      <c r="DE181" s="44"/>
      <c r="DF181" s="44"/>
      <c r="DG181" s="44"/>
      <c r="DH181" s="40"/>
      <c r="DI181" s="90"/>
      <c r="DJ181" s="90"/>
      <c r="DK181" s="90"/>
      <c r="DL181" s="90"/>
      <c r="DM181" s="41"/>
      <c r="DN181" s="42"/>
      <c r="DO181" s="42"/>
      <c r="DP181" s="44"/>
      <c r="DQ181" s="44"/>
      <c r="DR181" s="44"/>
      <c r="DS181" s="44"/>
      <c r="DT181" s="44"/>
      <c r="DU181" s="44"/>
      <c r="DV181" s="44"/>
      <c r="DW181" s="44"/>
      <c r="DX181" s="40"/>
      <c r="DY181" s="90"/>
      <c r="DZ181" s="90"/>
      <c r="EA181" s="90"/>
      <c r="EB181" s="90"/>
      <c r="EC181" s="41"/>
      <c r="ED181" s="42"/>
      <c r="EE181" s="42"/>
      <c r="EF181" s="44"/>
      <c r="EG181" s="44"/>
      <c r="EH181" s="44"/>
      <c r="EI181" s="44"/>
      <c r="EJ181" s="44"/>
      <c r="EK181" s="44"/>
      <c r="EL181" s="44"/>
      <c r="EM181" s="44"/>
      <c r="EN181" s="40"/>
      <c r="EO181" s="90"/>
      <c r="EP181" s="90"/>
      <c r="EQ181" s="90"/>
      <c r="ER181" s="90"/>
      <c r="ES181" s="41"/>
      <c r="ET181" s="42"/>
      <c r="EU181" s="42"/>
      <c r="EV181" s="44"/>
      <c r="EW181" s="44"/>
      <c r="EX181" s="44"/>
      <c r="EY181" s="44"/>
      <c r="EZ181" s="44"/>
      <c r="FA181" s="44"/>
      <c r="FB181" s="44"/>
      <c r="FC181" s="44"/>
      <c r="FD181" s="40"/>
      <c r="FE181" s="90"/>
      <c r="FF181" s="90"/>
      <c r="FG181" s="90"/>
      <c r="FH181" s="90"/>
      <c r="FI181" s="41"/>
      <c r="FJ181" s="42"/>
      <c r="FK181" s="42"/>
      <c r="FL181" s="44"/>
      <c r="FM181" s="44"/>
      <c r="FN181" s="44"/>
      <c r="FO181" s="44"/>
      <c r="FP181" s="44"/>
      <c r="FQ181" s="44"/>
      <c r="FR181" s="44"/>
      <c r="FS181" s="44"/>
      <c r="FT181" s="40"/>
      <c r="FU181" s="90"/>
      <c r="FV181" s="90"/>
      <c r="FW181" s="90"/>
      <c r="FX181" s="90"/>
      <c r="FY181" s="41"/>
      <c r="FZ181" s="42"/>
      <c r="GA181" s="42"/>
      <c r="GB181" s="44"/>
      <c r="GC181" s="44"/>
      <c r="GD181" s="44"/>
      <c r="GE181" s="44"/>
      <c r="GF181" s="44"/>
      <c r="GG181" s="44"/>
      <c r="GH181" s="44"/>
      <c r="GI181" s="44"/>
      <c r="GJ181" s="40"/>
      <c r="GK181" s="90"/>
      <c r="GL181" s="90"/>
      <c r="GM181" s="90"/>
      <c r="GN181" s="90"/>
      <c r="GO181" s="41"/>
      <c r="GP181" s="42"/>
      <c r="GQ181" s="42"/>
      <c r="GR181" s="44"/>
      <c r="GS181" s="44"/>
      <c r="GT181" s="44"/>
      <c r="GU181" s="44"/>
      <c r="GV181" s="44"/>
      <c r="GW181" s="44"/>
      <c r="GX181" s="44"/>
      <c r="GY181" s="44"/>
      <c r="GZ181" s="40"/>
      <c r="HA181" s="90"/>
      <c r="HB181" s="90"/>
      <c r="HC181" s="90"/>
      <c r="HD181" s="90"/>
      <c r="HE181" s="41"/>
      <c r="HF181" s="42"/>
      <c r="HG181" s="42"/>
      <c r="HH181" s="44"/>
      <c r="HI181" s="44"/>
      <c r="HJ181" s="44"/>
      <c r="HK181" s="44"/>
      <c r="HL181" s="44"/>
      <c r="HM181" s="44"/>
      <c r="HN181" s="44"/>
      <c r="HO181" s="44"/>
      <c r="HP181" s="40"/>
      <c r="HQ181" s="90"/>
      <c r="HR181" s="90"/>
      <c r="HS181" s="90"/>
      <c r="HT181" s="90"/>
      <c r="HU181" s="41"/>
      <c r="HV181" s="42"/>
      <c r="HW181" s="42"/>
      <c r="HX181" s="44"/>
      <c r="HY181" s="44"/>
      <c r="HZ181" s="44"/>
      <c r="IA181" s="44"/>
      <c r="IB181" s="44"/>
      <c r="IC181" s="44"/>
      <c r="ID181" s="44"/>
      <c r="IE181" s="44"/>
      <c r="IF181" s="40"/>
      <c r="IG181" s="90"/>
      <c r="IH181" s="90"/>
      <c r="II181" s="90"/>
      <c r="IJ181" s="90"/>
      <c r="IK181" s="41"/>
      <c r="IL181" s="42"/>
      <c r="IM181" s="42"/>
      <c r="IN181" s="44"/>
      <c r="IO181" s="44"/>
      <c r="IP181" s="44"/>
      <c r="IQ181" s="44"/>
      <c r="IR181" s="44"/>
      <c r="IS181" s="44"/>
      <c r="IT181" s="44"/>
    </row>
    <row r="182" spans="1:254" s="4" customFormat="1" ht="18.75" customHeight="1">
      <c r="A182" s="123"/>
      <c r="B182" s="95"/>
      <c r="C182" s="21"/>
      <c r="D182" s="21"/>
      <c r="E182" s="21"/>
      <c r="F182" s="25">
        <v>2018</v>
      </c>
      <c r="G182" s="26">
        <f t="shared" si="76"/>
        <v>264130</v>
      </c>
      <c r="H182" s="26">
        <f>J182+L182+N182+P182</f>
        <v>264130</v>
      </c>
      <c r="I182" s="26">
        <f aca="true" t="shared" si="87" ref="I182:P182">I59</f>
        <v>0</v>
      </c>
      <c r="J182" s="26">
        <f t="shared" si="87"/>
        <v>0</v>
      </c>
      <c r="K182" s="26">
        <f t="shared" si="87"/>
        <v>264130</v>
      </c>
      <c r="L182" s="26">
        <f t="shared" si="87"/>
        <v>264130</v>
      </c>
      <c r="M182" s="26">
        <f t="shared" si="87"/>
        <v>0</v>
      </c>
      <c r="N182" s="26">
        <f t="shared" si="87"/>
        <v>0</v>
      </c>
      <c r="O182" s="26">
        <f t="shared" si="87"/>
        <v>0</v>
      </c>
      <c r="P182" s="26">
        <f t="shared" si="87"/>
        <v>0</v>
      </c>
      <c r="Q182" s="24"/>
      <c r="R182" s="3"/>
      <c r="S182" s="90"/>
      <c r="T182" s="90"/>
      <c r="U182" s="41"/>
      <c r="V182" s="42"/>
      <c r="W182" s="42"/>
      <c r="X182" s="44"/>
      <c r="Y182" s="44"/>
      <c r="Z182" s="44"/>
      <c r="AA182" s="44"/>
      <c r="AB182" s="44"/>
      <c r="AC182" s="44"/>
      <c r="AD182" s="44"/>
      <c r="AE182" s="44"/>
      <c r="AF182" s="40"/>
      <c r="AG182" s="90"/>
      <c r="AH182" s="90"/>
      <c r="AI182" s="90"/>
      <c r="AJ182" s="90"/>
      <c r="AK182" s="41"/>
      <c r="AL182" s="42"/>
      <c r="AM182" s="42"/>
      <c r="AN182" s="44"/>
      <c r="AO182" s="44"/>
      <c r="AP182" s="44"/>
      <c r="AQ182" s="44"/>
      <c r="AR182" s="44"/>
      <c r="AS182" s="44"/>
      <c r="AT182" s="44"/>
      <c r="AU182" s="44"/>
      <c r="AV182" s="40"/>
      <c r="AW182" s="90"/>
      <c r="AX182" s="90"/>
      <c r="AY182" s="90"/>
      <c r="AZ182" s="90"/>
      <c r="BA182" s="41"/>
      <c r="BB182" s="42"/>
      <c r="BC182" s="42"/>
      <c r="BD182" s="44"/>
      <c r="BE182" s="44"/>
      <c r="BF182" s="44"/>
      <c r="BG182" s="44"/>
      <c r="BH182" s="44"/>
      <c r="BI182" s="44"/>
      <c r="BJ182" s="44"/>
      <c r="BK182" s="44"/>
      <c r="BL182" s="40"/>
      <c r="BM182" s="90"/>
      <c r="BN182" s="90"/>
      <c r="BO182" s="90"/>
      <c r="BP182" s="90"/>
      <c r="BQ182" s="41"/>
      <c r="BR182" s="42"/>
      <c r="BS182" s="42"/>
      <c r="BT182" s="44"/>
      <c r="BU182" s="44"/>
      <c r="BV182" s="44"/>
      <c r="BW182" s="44"/>
      <c r="BX182" s="44"/>
      <c r="BY182" s="44"/>
      <c r="BZ182" s="44"/>
      <c r="CA182" s="44"/>
      <c r="CB182" s="40"/>
      <c r="CC182" s="90"/>
      <c r="CD182" s="90"/>
      <c r="CE182" s="90"/>
      <c r="CF182" s="90"/>
      <c r="CG182" s="41"/>
      <c r="CH182" s="42"/>
      <c r="CI182" s="42"/>
      <c r="CJ182" s="44"/>
      <c r="CK182" s="44"/>
      <c r="CL182" s="44"/>
      <c r="CM182" s="44"/>
      <c r="CN182" s="44"/>
      <c r="CO182" s="44"/>
      <c r="CP182" s="44"/>
      <c r="CQ182" s="44"/>
      <c r="CR182" s="40"/>
      <c r="CS182" s="90"/>
      <c r="CT182" s="90"/>
      <c r="CU182" s="90"/>
      <c r="CV182" s="90"/>
      <c r="CW182" s="41"/>
      <c r="CX182" s="42"/>
      <c r="CY182" s="42"/>
      <c r="CZ182" s="44"/>
      <c r="DA182" s="44"/>
      <c r="DB182" s="44"/>
      <c r="DC182" s="44"/>
      <c r="DD182" s="44"/>
      <c r="DE182" s="44"/>
      <c r="DF182" s="44"/>
      <c r="DG182" s="44"/>
      <c r="DH182" s="40"/>
      <c r="DI182" s="90"/>
      <c r="DJ182" s="90"/>
      <c r="DK182" s="90"/>
      <c r="DL182" s="90"/>
      <c r="DM182" s="41"/>
      <c r="DN182" s="42"/>
      <c r="DO182" s="42"/>
      <c r="DP182" s="44"/>
      <c r="DQ182" s="44"/>
      <c r="DR182" s="44"/>
      <c r="DS182" s="44"/>
      <c r="DT182" s="44"/>
      <c r="DU182" s="44"/>
      <c r="DV182" s="44"/>
      <c r="DW182" s="44"/>
      <c r="DX182" s="40"/>
      <c r="DY182" s="90"/>
      <c r="DZ182" s="90"/>
      <c r="EA182" s="90"/>
      <c r="EB182" s="90"/>
      <c r="EC182" s="41"/>
      <c r="ED182" s="42"/>
      <c r="EE182" s="42"/>
      <c r="EF182" s="44"/>
      <c r="EG182" s="44"/>
      <c r="EH182" s="44"/>
      <c r="EI182" s="44"/>
      <c r="EJ182" s="44"/>
      <c r="EK182" s="44"/>
      <c r="EL182" s="44"/>
      <c r="EM182" s="44"/>
      <c r="EN182" s="40"/>
      <c r="EO182" s="90"/>
      <c r="EP182" s="90"/>
      <c r="EQ182" s="90"/>
      <c r="ER182" s="90"/>
      <c r="ES182" s="41"/>
      <c r="ET182" s="42"/>
      <c r="EU182" s="42"/>
      <c r="EV182" s="44"/>
      <c r="EW182" s="44"/>
      <c r="EX182" s="44"/>
      <c r="EY182" s="44"/>
      <c r="EZ182" s="44"/>
      <c r="FA182" s="44"/>
      <c r="FB182" s="44"/>
      <c r="FC182" s="44"/>
      <c r="FD182" s="40"/>
      <c r="FE182" s="90"/>
      <c r="FF182" s="90"/>
      <c r="FG182" s="90"/>
      <c r="FH182" s="90"/>
      <c r="FI182" s="41"/>
      <c r="FJ182" s="42"/>
      <c r="FK182" s="42"/>
      <c r="FL182" s="44"/>
      <c r="FM182" s="44"/>
      <c r="FN182" s="44"/>
      <c r="FO182" s="44"/>
      <c r="FP182" s="44"/>
      <c r="FQ182" s="44"/>
      <c r="FR182" s="44"/>
      <c r="FS182" s="44"/>
      <c r="FT182" s="40"/>
      <c r="FU182" s="90"/>
      <c r="FV182" s="90"/>
      <c r="FW182" s="90"/>
      <c r="FX182" s="90"/>
      <c r="FY182" s="41"/>
      <c r="FZ182" s="42"/>
      <c r="GA182" s="42"/>
      <c r="GB182" s="44"/>
      <c r="GC182" s="44"/>
      <c r="GD182" s="44"/>
      <c r="GE182" s="44"/>
      <c r="GF182" s="44"/>
      <c r="GG182" s="44"/>
      <c r="GH182" s="44"/>
      <c r="GI182" s="44"/>
      <c r="GJ182" s="40"/>
      <c r="GK182" s="90"/>
      <c r="GL182" s="90"/>
      <c r="GM182" s="90"/>
      <c r="GN182" s="90"/>
      <c r="GO182" s="41"/>
      <c r="GP182" s="42"/>
      <c r="GQ182" s="42"/>
      <c r="GR182" s="44"/>
      <c r="GS182" s="44"/>
      <c r="GT182" s="44"/>
      <c r="GU182" s="44"/>
      <c r="GV182" s="44"/>
      <c r="GW182" s="44"/>
      <c r="GX182" s="44"/>
      <c r="GY182" s="44"/>
      <c r="GZ182" s="40"/>
      <c r="HA182" s="90"/>
      <c r="HB182" s="90"/>
      <c r="HC182" s="90"/>
      <c r="HD182" s="90"/>
      <c r="HE182" s="41"/>
      <c r="HF182" s="42"/>
      <c r="HG182" s="42"/>
      <c r="HH182" s="44"/>
      <c r="HI182" s="44"/>
      <c r="HJ182" s="44"/>
      <c r="HK182" s="44"/>
      <c r="HL182" s="44"/>
      <c r="HM182" s="44"/>
      <c r="HN182" s="44"/>
      <c r="HO182" s="44"/>
      <c r="HP182" s="40"/>
      <c r="HQ182" s="90"/>
      <c r="HR182" s="90"/>
      <c r="HS182" s="90"/>
      <c r="HT182" s="90"/>
      <c r="HU182" s="41"/>
      <c r="HV182" s="42"/>
      <c r="HW182" s="42"/>
      <c r="HX182" s="44"/>
      <c r="HY182" s="44"/>
      <c r="HZ182" s="44"/>
      <c r="IA182" s="44"/>
      <c r="IB182" s="44"/>
      <c r="IC182" s="44"/>
      <c r="ID182" s="44"/>
      <c r="IE182" s="44"/>
      <c r="IF182" s="40"/>
      <c r="IG182" s="90"/>
      <c r="IH182" s="90"/>
      <c r="II182" s="90"/>
      <c r="IJ182" s="90"/>
      <c r="IK182" s="41"/>
      <c r="IL182" s="42"/>
      <c r="IM182" s="42"/>
      <c r="IN182" s="44"/>
      <c r="IO182" s="44"/>
      <c r="IP182" s="44"/>
      <c r="IQ182" s="44"/>
      <c r="IR182" s="44"/>
      <c r="IS182" s="44"/>
      <c r="IT182" s="44"/>
    </row>
    <row r="183" spans="1:254" s="4" customFormat="1" ht="18.75" customHeight="1">
      <c r="A183" s="123"/>
      <c r="B183" s="95"/>
      <c r="C183" s="21"/>
      <c r="D183" s="21"/>
      <c r="E183" s="21"/>
      <c r="F183" s="25">
        <v>2019</v>
      </c>
      <c r="G183" s="26">
        <f aca="true" t="shared" si="88" ref="G183:G189">I183+K183+M183+O183</f>
        <v>835863.3999999999</v>
      </c>
      <c r="H183" s="26">
        <f aca="true" t="shared" si="89" ref="H183:H189">J183+L183+N183+P183</f>
        <v>835863.3999999999</v>
      </c>
      <c r="I183" s="26">
        <f aca="true" t="shared" si="90" ref="I183:P183">I60</f>
        <v>37931.7</v>
      </c>
      <c r="J183" s="26">
        <f t="shared" si="90"/>
        <v>37931.7</v>
      </c>
      <c r="K183" s="26">
        <f t="shared" si="90"/>
        <v>760000</v>
      </c>
      <c r="L183" s="26">
        <f t="shared" si="90"/>
        <v>760000</v>
      </c>
      <c r="M183" s="26">
        <f t="shared" si="90"/>
        <v>37931.7</v>
      </c>
      <c r="N183" s="26">
        <f t="shared" si="90"/>
        <v>37931.7</v>
      </c>
      <c r="O183" s="26">
        <f t="shared" si="90"/>
        <v>0</v>
      </c>
      <c r="P183" s="26">
        <f t="shared" si="90"/>
        <v>0</v>
      </c>
      <c r="Q183" s="24"/>
      <c r="R183" s="3"/>
      <c r="S183" s="90"/>
      <c r="T183" s="90"/>
      <c r="U183" s="41"/>
      <c r="V183" s="42"/>
      <c r="W183" s="42"/>
      <c r="X183" s="46"/>
      <c r="Y183" s="46"/>
      <c r="Z183" s="46"/>
      <c r="AA183" s="46"/>
      <c r="AB183" s="46"/>
      <c r="AC183" s="46"/>
      <c r="AD183" s="46"/>
      <c r="AE183" s="46"/>
      <c r="AF183" s="40"/>
      <c r="AG183" s="90"/>
      <c r="AH183" s="90"/>
      <c r="AI183" s="90"/>
      <c r="AJ183" s="90"/>
      <c r="AK183" s="41"/>
      <c r="AL183" s="42"/>
      <c r="AM183" s="42"/>
      <c r="AN183" s="46"/>
      <c r="AO183" s="46"/>
      <c r="AP183" s="46"/>
      <c r="AQ183" s="46"/>
      <c r="AR183" s="46"/>
      <c r="AS183" s="46"/>
      <c r="AT183" s="46"/>
      <c r="AU183" s="46"/>
      <c r="AV183" s="40"/>
      <c r="AW183" s="90"/>
      <c r="AX183" s="90"/>
      <c r="AY183" s="90"/>
      <c r="AZ183" s="90"/>
      <c r="BA183" s="41"/>
      <c r="BB183" s="42"/>
      <c r="BC183" s="42"/>
      <c r="BD183" s="46"/>
      <c r="BE183" s="46"/>
      <c r="BF183" s="46"/>
      <c r="BG183" s="46"/>
      <c r="BH183" s="46"/>
      <c r="BI183" s="46"/>
      <c r="BJ183" s="46"/>
      <c r="BK183" s="46"/>
      <c r="BL183" s="40"/>
      <c r="BM183" s="90"/>
      <c r="BN183" s="90"/>
      <c r="BO183" s="90"/>
      <c r="BP183" s="90"/>
      <c r="BQ183" s="41"/>
      <c r="BR183" s="42"/>
      <c r="BS183" s="42"/>
      <c r="BT183" s="46"/>
      <c r="BU183" s="46"/>
      <c r="BV183" s="46"/>
      <c r="BW183" s="46"/>
      <c r="BX183" s="46"/>
      <c r="BY183" s="46"/>
      <c r="BZ183" s="46"/>
      <c r="CA183" s="46"/>
      <c r="CB183" s="40"/>
      <c r="CC183" s="90"/>
      <c r="CD183" s="90"/>
      <c r="CE183" s="90"/>
      <c r="CF183" s="90"/>
      <c r="CG183" s="41"/>
      <c r="CH183" s="42"/>
      <c r="CI183" s="42"/>
      <c r="CJ183" s="46"/>
      <c r="CK183" s="46"/>
      <c r="CL183" s="46"/>
      <c r="CM183" s="46"/>
      <c r="CN183" s="46"/>
      <c r="CO183" s="46"/>
      <c r="CP183" s="46"/>
      <c r="CQ183" s="46"/>
      <c r="CR183" s="40"/>
      <c r="CS183" s="90"/>
      <c r="CT183" s="90"/>
      <c r="CU183" s="90"/>
      <c r="CV183" s="90"/>
      <c r="CW183" s="41"/>
      <c r="CX183" s="42"/>
      <c r="CY183" s="42"/>
      <c r="CZ183" s="46"/>
      <c r="DA183" s="46"/>
      <c r="DB183" s="46"/>
      <c r="DC183" s="46"/>
      <c r="DD183" s="46"/>
      <c r="DE183" s="46"/>
      <c r="DF183" s="46"/>
      <c r="DG183" s="46"/>
      <c r="DH183" s="40"/>
      <c r="DI183" s="90"/>
      <c r="DJ183" s="90"/>
      <c r="DK183" s="90"/>
      <c r="DL183" s="90"/>
      <c r="DM183" s="41"/>
      <c r="DN183" s="42"/>
      <c r="DO183" s="42"/>
      <c r="DP183" s="46"/>
      <c r="DQ183" s="46"/>
      <c r="DR183" s="46"/>
      <c r="DS183" s="46"/>
      <c r="DT183" s="46"/>
      <c r="DU183" s="46"/>
      <c r="DV183" s="46"/>
      <c r="DW183" s="46"/>
      <c r="DX183" s="40"/>
      <c r="DY183" s="90"/>
      <c r="DZ183" s="90"/>
      <c r="EA183" s="90"/>
      <c r="EB183" s="90"/>
      <c r="EC183" s="41"/>
      <c r="ED183" s="42"/>
      <c r="EE183" s="42"/>
      <c r="EF183" s="46"/>
      <c r="EG183" s="46"/>
      <c r="EH183" s="46"/>
      <c r="EI183" s="46"/>
      <c r="EJ183" s="46"/>
      <c r="EK183" s="46"/>
      <c r="EL183" s="46"/>
      <c r="EM183" s="46"/>
      <c r="EN183" s="40"/>
      <c r="EO183" s="90"/>
      <c r="EP183" s="90"/>
      <c r="EQ183" s="90"/>
      <c r="ER183" s="90"/>
      <c r="ES183" s="41"/>
      <c r="ET183" s="42"/>
      <c r="EU183" s="42"/>
      <c r="EV183" s="46"/>
      <c r="EW183" s="46"/>
      <c r="EX183" s="46"/>
      <c r="EY183" s="46"/>
      <c r="EZ183" s="46"/>
      <c r="FA183" s="46"/>
      <c r="FB183" s="46"/>
      <c r="FC183" s="46"/>
      <c r="FD183" s="40"/>
      <c r="FE183" s="90"/>
      <c r="FF183" s="90"/>
      <c r="FG183" s="90"/>
      <c r="FH183" s="90"/>
      <c r="FI183" s="41"/>
      <c r="FJ183" s="42"/>
      <c r="FK183" s="42"/>
      <c r="FL183" s="46"/>
      <c r="FM183" s="46"/>
      <c r="FN183" s="46"/>
      <c r="FO183" s="46"/>
      <c r="FP183" s="46"/>
      <c r="FQ183" s="46"/>
      <c r="FR183" s="46"/>
      <c r="FS183" s="46"/>
      <c r="FT183" s="40"/>
      <c r="FU183" s="90"/>
      <c r="FV183" s="90"/>
      <c r="FW183" s="90"/>
      <c r="FX183" s="90"/>
      <c r="FY183" s="41"/>
      <c r="FZ183" s="42"/>
      <c r="GA183" s="42"/>
      <c r="GB183" s="46"/>
      <c r="GC183" s="46"/>
      <c r="GD183" s="46"/>
      <c r="GE183" s="46"/>
      <c r="GF183" s="46"/>
      <c r="GG183" s="46"/>
      <c r="GH183" s="46"/>
      <c r="GI183" s="46"/>
      <c r="GJ183" s="40"/>
      <c r="GK183" s="90"/>
      <c r="GL183" s="90"/>
      <c r="GM183" s="90"/>
      <c r="GN183" s="90"/>
      <c r="GO183" s="41"/>
      <c r="GP183" s="42"/>
      <c r="GQ183" s="42"/>
      <c r="GR183" s="46"/>
      <c r="GS183" s="46"/>
      <c r="GT183" s="46"/>
      <c r="GU183" s="46"/>
      <c r="GV183" s="46"/>
      <c r="GW183" s="46"/>
      <c r="GX183" s="46"/>
      <c r="GY183" s="46"/>
      <c r="GZ183" s="40"/>
      <c r="HA183" s="90"/>
      <c r="HB183" s="90"/>
      <c r="HC183" s="90"/>
      <c r="HD183" s="90"/>
      <c r="HE183" s="41"/>
      <c r="HF183" s="42"/>
      <c r="HG183" s="42"/>
      <c r="HH183" s="46"/>
      <c r="HI183" s="46"/>
      <c r="HJ183" s="46"/>
      <c r="HK183" s="46"/>
      <c r="HL183" s="46"/>
      <c r="HM183" s="46"/>
      <c r="HN183" s="46"/>
      <c r="HO183" s="46"/>
      <c r="HP183" s="40"/>
      <c r="HQ183" s="90"/>
      <c r="HR183" s="90"/>
      <c r="HS183" s="90"/>
      <c r="HT183" s="90"/>
      <c r="HU183" s="41"/>
      <c r="HV183" s="42"/>
      <c r="HW183" s="42"/>
      <c r="HX183" s="46"/>
      <c r="HY183" s="46"/>
      <c r="HZ183" s="46"/>
      <c r="IA183" s="46"/>
      <c r="IB183" s="46"/>
      <c r="IC183" s="46"/>
      <c r="ID183" s="46"/>
      <c r="IE183" s="46"/>
      <c r="IF183" s="40"/>
      <c r="IG183" s="90"/>
      <c r="IH183" s="90"/>
      <c r="II183" s="90"/>
      <c r="IJ183" s="90"/>
      <c r="IK183" s="41"/>
      <c r="IL183" s="42"/>
      <c r="IM183" s="42"/>
      <c r="IN183" s="46"/>
      <c r="IO183" s="46"/>
      <c r="IP183" s="46"/>
      <c r="IQ183" s="46"/>
      <c r="IR183" s="46"/>
      <c r="IS183" s="46"/>
      <c r="IT183" s="46"/>
    </row>
    <row r="184" spans="1:254" s="4" customFormat="1" ht="18.75" customHeight="1">
      <c r="A184" s="123"/>
      <c r="B184" s="95"/>
      <c r="C184" s="21"/>
      <c r="D184" s="21"/>
      <c r="E184" s="21"/>
      <c r="F184" s="25">
        <v>2020</v>
      </c>
      <c r="G184" s="26">
        <f t="shared" si="88"/>
        <v>678896.6</v>
      </c>
      <c r="H184" s="26">
        <f t="shared" si="89"/>
        <v>678896.6</v>
      </c>
      <c r="I184" s="26">
        <f aca="true" t="shared" si="91" ref="I184:P184">I61</f>
        <v>0</v>
      </c>
      <c r="J184" s="26">
        <f t="shared" si="91"/>
        <v>0</v>
      </c>
      <c r="K184" s="26">
        <f t="shared" si="91"/>
        <v>678896.6</v>
      </c>
      <c r="L184" s="26">
        <f t="shared" si="91"/>
        <v>678896.6</v>
      </c>
      <c r="M184" s="26">
        <f t="shared" si="91"/>
        <v>0</v>
      </c>
      <c r="N184" s="26">
        <f t="shared" si="91"/>
        <v>0</v>
      </c>
      <c r="O184" s="26">
        <f t="shared" si="91"/>
        <v>0</v>
      </c>
      <c r="P184" s="26">
        <f t="shared" si="91"/>
        <v>0</v>
      </c>
      <c r="Q184" s="24"/>
      <c r="R184" s="3"/>
      <c r="S184" s="90"/>
      <c r="T184" s="90"/>
      <c r="U184" s="41"/>
      <c r="V184" s="42"/>
      <c r="W184" s="42"/>
      <c r="X184" s="42"/>
      <c r="Y184" s="42"/>
      <c r="Z184" s="42"/>
      <c r="AA184" s="42"/>
      <c r="AB184" s="42"/>
      <c r="AC184" s="42"/>
      <c r="AD184" s="42"/>
      <c r="AE184" s="42"/>
      <c r="AF184" s="40"/>
      <c r="AG184" s="90"/>
      <c r="AH184" s="90"/>
      <c r="AI184" s="90"/>
      <c r="AJ184" s="90"/>
      <c r="AK184" s="41"/>
      <c r="AL184" s="42"/>
      <c r="AM184" s="42"/>
      <c r="AN184" s="42"/>
      <c r="AO184" s="42"/>
      <c r="AP184" s="42"/>
      <c r="AQ184" s="42"/>
      <c r="AR184" s="42"/>
      <c r="AS184" s="42"/>
      <c r="AT184" s="42"/>
      <c r="AU184" s="42"/>
      <c r="AV184" s="40"/>
      <c r="AW184" s="90"/>
      <c r="AX184" s="90"/>
      <c r="AY184" s="90"/>
      <c r="AZ184" s="90"/>
      <c r="BA184" s="41"/>
      <c r="BB184" s="42"/>
      <c r="BC184" s="42"/>
      <c r="BD184" s="42"/>
      <c r="BE184" s="42"/>
      <c r="BF184" s="42"/>
      <c r="BG184" s="42"/>
      <c r="BH184" s="42"/>
      <c r="BI184" s="42"/>
      <c r="BJ184" s="42"/>
      <c r="BK184" s="42"/>
      <c r="BL184" s="40"/>
      <c r="BM184" s="90"/>
      <c r="BN184" s="90"/>
      <c r="BO184" s="90"/>
      <c r="BP184" s="90"/>
      <c r="BQ184" s="41"/>
      <c r="BR184" s="42"/>
      <c r="BS184" s="42"/>
      <c r="BT184" s="42"/>
      <c r="BU184" s="42"/>
      <c r="BV184" s="42"/>
      <c r="BW184" s="42"/>
      <c r="BX184" s="42"/>
      <c r="BY184" s="42"/>
      <c r="BZ184" s="42"/>
      <c r="CA184" s="42"/>
      <c r="CB184" s="40"/>
      <c r="CC184" s="90"/>
      <c r="CD184" s="90"/>
      <c r="CE184" s="90"/>
      <c r="CF184" s="90"/>
      <c r="CG184" s="41"/>
      <c r="CH184" s="42"/>
      <c r="CI184" s="42"/>
      <c r="CJ184" s="42"/>
      <c r="CK184" s="42"/>
      <c r="CL184" s="42"/>
      <c r="CM184" s="42"/>
      <c r="CN184" s="42"/>
      <c r="CO184" s="42"/>
      <c r="CP184" s="42"/>
      <c r="CQ184" s="42"/>
      <c r="CR184" s="40"/>
      <c r="CS184" s="90"/>
      <c r="CT184" s="90"/>
      <c r="CU184" s="90"/>
      <c r="CV184" s="90"/>
      <c r="CW184" s="41"/>
      <c r="CX184" s="42"/>
      <c r="CY184" s="42"/>
      <c r="CZ184" s="42"/>
      <c r="DA184" s="42"/>
      <c r="DB184" s="42"/>
      <c r="DC184" s="42"/>
      <c r="DD184" s="42"/>
      <c r="DE184" s="42"/>
      <c r="DF184" s="42"/>
      <c r="DG184" s="42"/>
      <c r="DH184" s="40"/>
      <c r="DI184" s="90"/>
      <c r="DJ184" s="90"/>
      <c r="DK184" s="90"/>
      <c r="DL184" s="90"/>
      <c r="DM184" s="41"/>
      <c r="DN184" s="42"/>
      <c r="DO184" s="42"/>
      <c r="DP184" s="42"/>
      <c r="DQ184" s="42"/>
      <c r="DR184" s="42"/>
      <c r="DS184" s="42"/>
      <c r="DT184" s="42"/>
      <c r="DU184" s="42"/>
      <c r="DV184" s="42"/>
      <c r="DW184" s="42"/>
      <c r="DX184" s="40"/>
      <c r="DY184" s="90"/>
      <c r="DZ184" s="90"/>
      <c r="EA184" s="90"/>
      <c r="EB184" s="90"/>
      <c r="EC184" s="41"/>
      <c r="ED184" s="42"/>
      <c r="EE184" s="42"/>
      <c r="EF184" s="42"/>
      <c r="EG184" s="42"/>
      <c r="EH184" s="42"/>
      <c r="EI184" s="42"/>
      <c r="EJ184" s="42"/>
      <c r="EK184" s="42"/>
      <c r="EL184" s="42"/>
      <c r="EM184" s="42"/>
      <c r="EN184" s="40"/>
      <c r="EO184" s="90"/>
      <c r="EP184" s="90"/>
      <c r="EQ184" s="90"/>
      <c r="ER184" s="90"/>
      <c r="ES184" s="41"/>
      <c r="ET184" s="42"/>
      <c r="EU184" s="42"/>
      <c r="EV184" s="42"/>
      <c r="EW184" s="42"/>
      <c r="EX184" s="42"/>
      <c r="EY184" s="42"/>
      <c r="EZ184" s="42"/>
      <c r="FA184" s="42"/>
      <c r="FB184" s="42"/>
      <c r="FC184" s="42"/>
      <c r="FD184" s="40"/>
      <c r="FE184" s="90"/>
      <c r="FF184" s="90"/>
      <c r="FG184" s="90"/>
      <c r="FH184" s="90"/>
      <c r="FI184" s="41"/>
      <c r="FJ184" s="42"/>
      <c r="FK184" s="42"/>
      <c r="FL184" s="42"/>
      <c r="FM184" s="42"/>
      <c r="FN184" s="42"/>
      <c r="FO184" s="42"/>
      <c r="FP184" s="42"/>
      <c r="FQ184" s="42"/>
      <c r="FR184" s="42"/>
      <c r="FS184" s="42"/>
      <c r="FT184" s="40"/>
      <c r="FU184" s="90"/>
      <c r="FV184" s="90"/>
      <c r="FW184" s="90"/>
      <c r="FX184" s="90"/>
      <c r="FY184" s="41"/>
      <c r="FZ184" s="42"/>
      <c r="GA184" s="42"/>
      <c r="GB184" s="42"/>
      <c r="GC184" s="42"/>
      <c r="GD184" s="42"/>
      <c r="GE184" s="42"/>
      <c r="GF184" s="42"/>
      <c r="GG184" s="42"/>
      <c r="GH184" s="42"/>
      <c r="GI184" s="42"/>
      <c r="GJ184" s="40"/>
      <c r="GK184" s="90"/>
      <c r="GL184" s="90"/>
      <c r="GM184" s="90"/>
      <c r="GN184" s="90"/>
      <c r="GO184" s="41"/>
      <c r="GP184" s="42"/>
      <c r="GQ184" s="42"/>
      <c r="GR184" s="42"/>
      <c r="GS184" s="42"/>
      <c r="GT184" s="42"/>
      <c r="GU184" s="42"/>
      <c r="GV184" s="42"/>
      <c r="GW184" s="42"/>
      <c r="GX184" s="42"/>
      <c r="GY184" s="42"/>
      <c r="GZ184" s="40"/>
      <c r="HA184" s="90"/>
      <c r="HB184" s="90"/>
      <c r="HC184" s="90"/>
      <c r="HD184" s="90"/>
      <c r="HE184" s="41"/>
      <c r="HF184" s="42"/>
      <c r="HG184" s="42"/>
      <c r="HH184" s="42"/>
      <c r="HI184" s="42"/>
      <c r="HJ184" s="42"/>
      <c r="HK184" s="42"/>
      <c r="HL184" s="42"/>
      <c r="HM184" s="42"/>
      <c r="HN184" s="42"/>
      <c r="HO184" s="42"/>
      <c r="HP184" s="40"/>
      <c r="HQ184" s="90"/>
      <c r="HR184" s="90"/>
      <c r="HS184" s="90"/>
      <c r="HT184" s="90"/>
      <c r="HU184" s="41"/>
      <c r="HV184" s="42"/>
      <c r="HW184" s="42"/>
      <c r="HX184" s="42"/>
      <c r="HY184" s="42"/>
      <c r="HZ184" s="42"/>
      <c r="IA184" s="42"/>
      <c r="IB184" s="42"/>
      <c r="IC184" s="42"/>
      <c r="ID184" s="42"/>
      <c r="IE184" s="42"/>
      <c r="IF184" s="40"/>
      <c r="IG184" s="90"/>
      <c r="IH184" s="90"/>
      <c r="II184" s="90"/>
      <c r="IJ184" s="90"/>
      <c r="IK184" s="41"/>
      <c r="IL184" s="42"/>
      <c r="IM184" s="42"/>
      <c r="IN184" s="42"/>
      <c r="IO184" s="42"/>
      <c r="IP184" s="42"/>
      <c r="IQ184" s="42"/>
      <c r="IR184" s="42"/>
      <c r="IS184" s="42"/>
      <c r="IT184" s="42"/>
    </row>
    <row r="185" spans="1:241" ht="21.75" customHeight="1">
      <c r="A185" s="123"/>
      <c r="B185" s="95"/>
      <c r="C185" s="21"/>
      <c r="D185" s="21"/>
      <c r="E185" s="21"/>
      <c r="F185" s="25">
        <v>2021</v>
      </c>
      <c r="G185" s="26">
        <f t="shared" si="88"/>
        <v>146523.4</v>
      </c>
      <c r="H185" s="26">
        <f t="shared" si="89"/>
        <v>146523.4</v>
      </c>
      <c r="I185" s="26">
        <f aca="true" t="shared" si="92" ref="I185:P185">I62</f>
        <v>0</v>
      </c>
      <c r="J185" s="26">
        <f t="shared" si="92"/>
        <v>0</v>
      </c>
      <c r="K185" s="26">
        <f t="shared" si="92"/>
        <v>146523.4</v>
      </c>
      <c r="L185" s="26">
        <f t="shared" si="92"/>
        <v>146523.4</v>
      </c>
      <c r="M185" s="26">
        <f t="shared" si="92"/>
        <v>0</v>
      </c>
      <c r="N185" s="26">
        <f t="shared" si="92"/>
        <v>0</v>
      </c>
      <c r="O185" s="26">
        <f t="shared" si="92"/>
        <v>0</v>
      </c>
      <c r="P185" s="26">
        <f t="shared" si="92"/>
        <v>0</v>
      </c>
      <c r="Q185" s="24"/>
      <c r="R185" s="3"/>
      <c r="AG185" s="66"/>
      <c r="AW185" s="66"/>
      <c r="BM185" s="66"/>
      <c r="CC185" s="66"/>
      <c r="CS185" s="66"/>
      <c r="DI185" s="66"/>
      <c r="DY185" s="66"/>
      <c r="EO185" s="66"/>
      <c r="FE185" s="66"/>
      <c r="FU185" s="66"/>
      <c r="GK185" s="66"/>
      <c r="HA185" s="66"/>
      <c r="HQ185" s="66"/>
      <c r="IG185" s="66"/>
    </row>
    <row r="186" spans="1:241" ht="21.75" customHeight="1">
      <c r="A186" s="123"/>
      <c r="B186" s="95"/>
      <c r="C186" s="21"/>
      <c r="D186" s="21"/>
      <c r="E186" s="21"/>
      <c r="F186" s="25">
        <v>2022</v>
      </c>
      <c r="G186" s="26">
        <f t="shared" si="88"/>
        <v>151703</v>
      </c>
      <c r="H186" s="26">
        <f t="shared" si="89"/>
        <v>0</v>
      </c>
      <c r="I186" s="26">
        <f aca="true" t="shared" si="93" ref="I186:P186">I63</f>
        <v>37925.8</v>
      </c>
      <c r="J186" s="26">
        <f t="shared" si="93"/>
        <v>0</v>
      </c>
      <c r="K186" s="26">
        <f t="shared" si="93"/>
        <v>0</v>
      </c>
      <c r="L186" s="26">
        <f t="shared" si="93"/>
        <v>0</v>
      </c>
      <c r="M186" s="26">
        <f t="shared" si="93"/>
        <v>113777.2</v>
      </c>
      <c r="N186" s="26">
        <f t="shared" si="93"/>
        <v>0</v>
      </c>
      <c r="O186" s="26">
        <f t="shared" si="93"/>
        <v>0</v>
      </c>
      <c r="P186" s="26">
        <f t="shared" si="93"/>
        <v>0</v>
      </c>
      <c r="Q186" s="24"/>
      <c r="R186" s="3"/>
      <c r="AG186" s="66"/>
      <c r="AW186" s="66"/>
      <c r="BM186" s="66"/>
      <c r="CC186" s="66"/>
      <c r="CS186" s="66"/>
      <c r="DI186" s="66"/>
      <c r="DY186" s="66"/>
      <c r="EO186" s="66"/>
      <c r="FE186" s="66"/>
      <c r="FU186" s="66"/>
      <c r="GK186" s="66"/>
      <c r="HA186" s="66"/>
      <c r="HQ186" s="66"/>
      <c r="IG186" s="66"/>
    </row>
    <row r="187" spans="1:241" ht="21.75" customHeight="1">
      <c r="A187" s="123"/>
      <c r="B187" s="95"/>
      <c r="C187" s="21"/>
      <c r="D187" s="21"/>
      <c r="E187" s="21"/>
      <c r="F187" s="25">
        <v>2023</v>
      </c>
      <c r="G187" s="26">
        <f t="shared" si="88"/>
        <v>0</v>
      </c>
      <c r="H187" s="26">
        <f t="shared" si="89"/>
        <v>0</v>
      </c>
      <c r="I187" s="26">
        <f aca="true" t="shared" si="94" ref="I187:P187">I64</f>
        <v>0</v>
      </c>
      <c r="J187" s="26">
        <f t="shared" si="94"/>
        <v>0</v>
      </c>
      <c r="K187" s="26">
        <f t="shared" si="94"/>
        <v>0</v>
      </c>
      <c r="L187" s="26">
        <f t="shared" si="94"/>
        <v>0</v>
      </c>
      <c r="M187" s="26">
        <f t="shared" si="94"/>
        <v>0</v>
      </c>
      <c r="N187" s="26">
        <f t="shared" si="94"/>
        <v>0</v>
      </c>
      <c r="O187" s="26">
        <f t="shared" si="94"/>
        <v>0</v>
      </c>
      <c r="P187" s="26">
        <f t="shared" si="94"/>
        <v>0</v>
      </c>
      <c r="Q187" s="24"/>
      <c r="R187" s="3"/>
      <c r="AG187" s="66"/>
      <c r="AW187" s="66"/>
      <c r="BM187" s="66"/>
      <c r="CC187" s="66"/>
      <c r="CS187" s="66"/>
      <c r="DI187" s="66"/>
      <c r="DY187" s="66"/>
      <c r="EO187" s="66"/>
      <c r="FE187" s="66"/>
      <c r="FU187" s="66"/>
      <c r="GK187" s="66"/>
      <c r="HA187" s="66"/>
      <c r="HQ187" s="66"/>
      <c r="IG187" s="66"/>
    </row>
    <row r="188" spans="1:241" ht="21.75" customHeight="1">
      <c r="A188" s="123"/>
      <c r="B188" s="95"/>
      <c r="C188" s="21"/>
      <c r="D188" s="21"/>
      <c r="E188" s="21"/>
      <c r="F188" s="25">
        <v>2024</v>
      </c>
      <c r="G188" s="26">
        <f t="shared" si="88"/>
        <v>0</v>
      </c>
      <c r="H188" s="26">
        <f t="shared" si="89"/>
        <v>0</v>
      </c>
      <c r="I188" s="26">
        <f aca="true" t="shared" si="95" ref="I188:P188">I65</f>
        <v>0</v>
      </c>
      <c r="J188" s="26">
        <f t="shared" si="95"/>
        <v>0</v>
      </c>
      <c r="K188" s="26">
        <f t="shared" si="95"/>
        <v>0</v>
      </c>
      <c r="L188" s="26">
        <f t="shared" si="95"/>
        <v>0</v>
      </c>
      <c r="M188" s="26">
        <f t="shared" si="95"/>
        <v>0</v>
      </c>
      <c r="N188" s="26">
        <f t="shared" si="95"/>
        <v>0</v>
      </c>
      <c r="O188" s="26">
        <f t="shared" si="95"/>
        <v>0</v>
      </c>
      <c r="P188" s="26">
        <f t="shared" si="95"/>
        <v>0</v>
      </c>
      <c r="Q188" s="24"/>
      <c r="R188" s="3"/>
      <c r="AG188" s="66"/>
      <c r="AW188" s="66"/>
      <c r="BM188" s="66"/>
      <c r="CC188" s="66"/>
      <c r="CS188" s="66"/>
      <c r="DI188" s="66"/>
      <c r="DY188" s="66"/>
      <c r="EO188" s="66"/>
      <c r="FE188" s="66"/>
      <c r="FU188" s="66"/>
      <c r="GK188" s="66"/>
      <c r="HA188" s="66"/>
      <c r="HQ188" s="66"/>
      <c r="IG188" s="66"/>
    </row>
    <row r="189" spans="1:241" ht="21.75" customHeight="1">
      <c r="A189" s="123"/>
      <c r="B189" s="109"/>
      <c r="C189" s="21"/>
      <c r="D189" s="21"/>
      <c r="E189" s="21"/>
      <c r="F189" s="25">
        <v>2025</v>
      </c>
      <c r="G189" s="26">
        <f t="shared" si="88"/>
        <v>0</v>
      </c>
      <c r="H189" s="26">
        <f t="shared" si="89"/>
        <v>0</v>
      </c>
      <c r="I189" s="26">
        <f aca="true" t="shared" si="96" ref="I189:P189">I66</f>
        <v>0</v>
      </c>
      <c r="J189" s="26">
        <f t="shared" si="96"/>
        <v>0</v>
      </c>
      <c r="K189" s="26">
        <f t="shared" si="96"/>
        <v>0</v>
      </c>
      <c r="L189" s="26">
        <f t="shared" si="96"/>
        <v>0</v>
      </c>
      <c r="M189" s="26">
        <f t="shared" si="96"/>
        <v>0</v>
      </c>
      <c r="N189" s="26">
        <f t="shared" si="96"/>
        <v>0</v>
      </c>
      <c r="O189" s="26">
        <f t="shared" si="96"/>
        <v>0</v>
      </c>
      <c r="P189" s="26">
        <f t="shared" si="96"/>
        <v>0</v>
      </c>
      <c r="Q189" s="24"/>
      <c r="R189" s="3"/>
      <c r="AG189" s="66"/>
      <c r="AW189" s="66"/>
      <c r="BM189" s="66"/>
      <c r="CC189" s="66"/>
      <c r="CS189" s="66"/>
      <c r="DI189" s="66"/>
      <c r="DY189" s="66"/>
      <c r="EO189" s="66"/>
      <c r="FE189" s="66"/>
      <c r="FU189" s="66"/>
      <c r="GK189" s="66"/>
      <c r="HA189" s="66"/>
      <c r="HQ189" s="66"/>
      <c r="IG189" s="66"/>
    </row>
    <row r="190" spans="1:18" ht="18" customHeight="1">
      <c r="A190" s="123"/>
      <c r="B190" s="92" t="s">
        <v>138</v>
      </c>
      <c r="C190" s="21"/>
      <c r="D190" s="21"/>
      <c r="E190" s="21"/>
      <c r="F190" s="22" t="s">
        <v>26</v>
      </c>
      <c r="G190" s="23">
        <f>I190+K190+M190+O190</f>
        <v>9859.6</v>
      </c>
      <c r="H190" s="23">
        <f>J190+L190+N190+P190</f>
        <v>9859.6</v>
      </c>
      <c r="I190" s="23">
        <f>SUM(I191:I201)</f>
        <v>9859.6</v>
      </c>
      <c r="J190" s="23">
        <f aca="true" t="shared" si="97" ref="J190:P190">SUM(J191:J201)</f>
        <v>9859.6</v>
      </c>
      <c r="K190" s="23">
        <f t="shared" si="97"/>
        <v>0</v>
      </c>
      <c r="L190" s="23">
        <f t="shared" si="97"/>
        <v>0</v>
      </c>
      <c r="M190" s="23">
        <f t="shared" si="97"/>
        <v>0</v>
      </c>
      <c r="N190" s="23">
        <f t="shared" si="97"/>
        <v>0</v>
      </c>
      <c r="O190" s="23">
        <f t="shared" si="97"/>
        <v>0</v>
      </c>
      <c r="P190" s="23">
        <f t="shared" si="97"/>
        <v>0</v>
      </c>
      <c r="Q190" s="24"/>
      <c r="R190" s="3"/>
    </row>
    <row r="191" spans="1:18" ht="21.75" customHeight="1">
      <c r="A191" s="123"/>
      <c r="B191" s="95"/>
      <c r="C191" s="21"/>
      <c r="D191" s="21"/>
      <c r="E191" s="21"/>
      <c r="F191" s="25">
        <v>2015</v>
      </c>
      <c r="G191" s="26">
        <f aca="true" t="shared" si="98" ref="G191:G196">I191+K191+M191+O191</f>
        <v>0</v>
      </c>
      <c r="H191" s="26">
        <f aca="true" t="shared" si="99" ref="H191:H196">J191+L191+N191+P191</f>
        <v>0</v>
      </c>
      <c r="I191" s="26">
        <f>I127</f>
        <v>0</v>
      </c>
      <c r="J191" s="26">
        <f aca="true" t="shared" si="100" ref="J191:P191">J127</f>
        <v>0</v>
      </c>
      <c r="K191" s="26">
        <f t="shared" si="100"/>
        <v>0</v>
      </c>
      <c r="L191" s="26">
        <f t="shared" si="100"/>
        <v>0</v>
      </c>
      <c r="M191" s="26">
        <f t="shared" si="100"/>
        <v>0</v>
      </c>
      <c r="N191" s="26">
        <f t="shared" si="100"/>
        <v>0</v>
      </c>
      <c r="O191" s="26">
        <f t="shared" si="100"/>
        <v>0</v>
      </c>
      <c r="P191" s="26">
        <f t="shared" si="100"/>
        <v>0</v>
      </c>
      <c r="Q191" s="24"/>
      <c r="R191" s="3"/>
    </row>
    <row r="192" spans="1:18" ht="19.5" customHeight="1">
      <c r="A192" s="123"/>
      <c r="B192" s="95"/>
      <c r="C192" s="21"/>
      <c r="D192" s="21"/>
      <c r="E192" s="21"/>
      <c r="F192" s="25">
        <v>2016</v>
      </c>
      <c r="G192" s="26">
        <f t="shared" si="98"/>
        <v>0</v>
      </c>
      <c r="H192" s="26">
        <f t="shared" si="99"/>
        <v>0</v>
      </c>
      <c r="I192" s="26">
        <f aca="true" t="shared" si="101" ref="I192:P195">I128</f>
        <v>0</v>
      </c>
      <c r="J192" s="26">
        <f t="shared" si="101"/>
        <v>0</v>
      </c>
      <c r="K192" s="26">
        <f t="shared" si="101"/>
        <v>0</v>
      </c>
      <c r="L192" s="26">
        <f t="shared" si="101"/>
        <v>0</v>
      </c>
      <c r="M192" s="26">
        <f t="shared" si="101"/>
        <v>0</v>
      </c>
      <c r="N192" s="26">
        <f t="shared" si="101"/>
        <v>0</v>
      </c>
      <c r="O192" s="26">
        <f t="shared" si="101"/>
        <v>0</v>
      </c>
      <c r="P192" s="26">
        <f t="shared" si="101"/>
        <v>0</v>
      </c>
      <c r="Q192" s="24"/>
      <c r="R192" s="3"/>
    </row>
    <row r="193" spans="1:18" ht="18.75" customHeight="1">
      <c r="A193" s="123"/>
      <c r="B193" s="95"/>
      <c r="C193" s="21"/>
      <c r="D193" s="21"/>
      <c r="E193" s="21"/>
      <c r="F193" s="25">
        <v>2017</v>
      </c>
      <c r="G193" s="26">
        <f t="shared" si="98"/>
        <v>9859.6</v>
      </c>
      <c r="H193" s="26">
        <f t="shared" si="99"/>
        <v>9859.6</v>
      </c>
      <c r="I193" s="26">
        <f t="shared" si="101"/>
        <v>9859.6</v>
      </c>
      <c r="J193" s="26">
        <f t="shared" si="101"/>
        <v>9859.6</v>
      </c>
      <c r="K193" s="26">
        <f t="shared" si="101"/>
        <v>0</v>
      </c>
      <c r="L193" s="26">
        <f t="shared" si="101"/>
        <v>0</v>
      </c>
      <c r="M193" s="26">
        <f t="shared" si="101"/>
        <v>0</v>
      </c>
      <c r="N193" s="26">
        <f t="shared" si="101"/>
        <v>0</v>
      </c>
      <c r="O193" s="26">
        <f t="shared" si="101"/>
        <v>0</v>
      </c>
      <c r="P193" s="26">
        <f t="shared" si="101"/>
        <v>0</v>
      </c>
      <c r="Q193" s="24"/>
      <c r="R193" s="3"/>
    </row>
    <row r="194" spans="1:18" ht="17.25" customHeight="1">
      <c r="A194" s="123"/>
      <c r="B194" s="95"/>
      <c r="C194" s="21"/>
      <c r="D194" s="21"/>
      <c r="E194" s="21"/>
      <c r="F194" s="25">
        <v>2018</v>
      </c>
      <c r="G194" s="26">
        <f t="shared" si="98"/>
        <v>0</v>
      </c>
      <c r="H194" s="26">
        <f t="shared" si="99"/>
        <v>0</v>
      </c>
      <c r="I194" s="26">
        <f t="shared" si="101"/>
        <v>0</v>
      </c>
      <c r="J194" s="26">
        <f t="shared" si="101"/>
        <v>0</v>
      </c>
      <c r="K194" s="26">
        <f t="shared" si="101"/>
        <v>0</v>
      </c>
      <c r="L194" s="26">
        <f t="shared" si="101"/>
        <v>0</v>
      </c>
      <c r="M194" s="26">
        <f t="shared" si="101"/>
        <v>0</v>
      </c>
      <c r="N194" s="26">
        <f t="shared" si="101"/>
        <v>0</v>
      </c>
      <c r="O194" s="26">
        <f t="shared" si="101"/>
        <v>0</v>
      </c>
      <c r="P194" s="26">
        <f t="shared" si="101"/>
        <v>0</v>
      </c>
      <c r="Q194" s="24"/>
      <c r="R194" s="3"/>
    </row>
    <row r="195" spans="1:18" ht="19.5" customHeight="1">
      <c r="A195" s="123"/>
      <c r="B195" s="95"/>
      <c r="C195" s="21"/>
      <c r="D195" s="21"/>
      <c r="E195" s="21"/>
      <c r="F195" s="25">
        <v>2019</v>
      </c>
      <c r="G195" s="26">
        <f t="shared" si="98"/>
        <v>0</v>
      </c>
      <c r="H195" s="26">
        <f t="shared" si="99"/>
        <v>0</v>
      </c>
      <c r="I195" s="26">
        <f t="shared" si="101"/>
        <v>0</v>
      </c>
      <c r="J195" s="26">
        <f t="shared" si="101"/>
        <v>0</v>
      </c>
      <c r="K195" s="26">
        <f t="shared" si="101"/>
        <v>0</v>
      </c>
      <c r="L195" s="26">
        <f t="shared" si="101"/>
        <v>0</v>
      </c>
      <c r="M195" s="26">
        <f t="shared" si="101"/>
        <v>0</v>
      </c>
      <c r="N195" s="26">
        <f t="shared" si="101"/>
        <v>0</v>
      </c>
      <c r="O195" s="26">
        <f t="shared" si="101"/>
        <v>0</v>
      </c>
      <c r="P195" s="26">
        <f t="shared" si="101"/>
        <v>0</v>
      </c>
      <c r="Q195" s="24"/>
      <c r="R195" s="3"/>
    </row>
    <row r="196" spans="1:18" ht="18" customHeight="1">
      <c r="A196" s="123"/>
      <c r="B196" s="95"/>
      <c r="C196" s="21"/>
      <c r="D196" s="21"/>
      <c r="E196" s="21"/>
      <c r="F196" s="25">
        <v>2020</v>
      </c>
      <c r="G196" s="26">
        <f t="shared" si="98"/>
        <v>0</v>
      </c>
      <c r="H196" s="26">
        <f t="shared" si="99"/>
        <v>0</v>
      </c>
      <c r="I196" s="26">
        <f>I132</f>
        <v>0</v>
      </c>
      <c r="J196" s="26">
        <f aca="true" t="shared" si="102" ref="J196:P196">J132</f>
        <v>0</v>
      </c>
      <c r="K196" s="26">
        <f t="shared" si="102"/>
        <v>0</v>
      </c>
      <c r="L196" s="26">
        <f t="shared" si="102"/>
        <v>0</v>
      </c>
      <c r="M196" s="26">
        <f t="shared" si="102"/>
        <v>0</v>
      </c>
      <c r="N196" s="26">
        <f t="shared" si="102"/>
        <v>0</v>
      </c>
      <c r="O196" s="26">
        <f t="shared" si="102"/>
        <v>0</v>
      </c>
      <c r="P196" s="26">
        <f t="shared" si="102"/>
        <v>0</v>
      </c>
      <c r="Q196" s="24"/>
      <c r="R196" s="3"/>
    </row>
    <row r="197" spans="1:241" ht="21.75" customHeight="1">
      <c r="A197" s="123"/>
      <c r="B197" s="95"/>
      <c r="C197" s="21"/>
      <c r="D197" s="21"/>
      <c r="E197" s="21"/>
      <c r="F197" s="25">
        <v>2021</v>
      </c>
      <c r="G197" s="26">
        <f aca="true" t="shared" si="103" ref="G197:H201">I197+K197+M197+O197</f>
        <v>0</v>
      </c>
      <c r="H197" s="26">
        <f t="shared" si="103"/>
        <v>0</v>
      </c>
      <c r="I197" s="26">
        <f aca="true" t="shared" si="104" ref="I197:P201">I133</f>
        <v>0</v>
      </c>
      <c r="J197" s="26">
        <f t="shared" si="104"/>
        <v>0</v>
      </c>
      <c r="K197" s="26">
        <f t="shared" si="104"/>
        <v>0</v>
      </c>
      <c r="L197" s="26">
        <f t="shared" si="104"/>
        <v>0</v>
      </c>
      <c r="M197" s="26">
        <f t="shared" si="104"/>
        <v>0</v>
      </c>
      <c r="N197" s="26">
        <f t="shared" si="104"/>
        <v>0</v>
      </c>
      <c r="O197" s="26">
        <f t="shared" si="104"/>
        <v>0</v>
      </c>
      <c r="P197" s="26">
        <f t="shared" si="104"/>
        <v>0</v>
      </c>
      <c r="Q197" s="24"/>
      <c r="R197" s="3"/>
      <c r="AG197" s="66"/>
      <c r="AW197" s="66"/>
      <c r="BM197" s="66"/>
      <c r="CC197" s="66"/>
      <c r="CS197" s="66"/>
      <c r="DI197" s="66"/>
      <c r="DY197" s="66"/>
      <c r="EO197" s="66"/>
      <c r="FE197" s="66"/>
      <c r="FU197" s="66"/>
      <c r="GK197" s="66"/>
      <c r="HA197" s="66"/>
      <c r="HQ197" s="66"/>
      <c r="IG197" s="66"/>
    </row>
    <row r="198" spans="1:241" ht="21.75" customHeight="1">
      <c r="A198" s="123"/>
      <c r="B198" s="95"/>
      <c r="C198" s="21"/>
      <c r="D198" s="21"/>
      <c r="E198" s="21"/>
      <c r="F198" s="25">
        <v>2022</v>
      </c>
      <c r="G198" s="26">
        <f t="shared" si="103"/>
        <v>0</v>
      </c>
      <c r="H198" s="26">
        <f t="shared" si="103"/>
        <v>0</v>
      </c>
      <c r="I198" s="26">
        <f t="shared" si="104"/>
        <v>0</v>
      </c>
      <c r="J198" s="26">
        <f t="shared" si="104"/>
        <v>0</v>
      </c>
      <c r="K198" s="26">
        <f t="shared" si="104"/>
        <v>0</v>
      </c>
      <c r="L198" s="26">
        <f t="shared" si="104"/>
        <v>0</v>
      </c>
      <c r="M198" s="26">
        <f t="shared" si="104"/>
        <v>0</v>
      </c>
      <c r="N198" s="26">
        <f t="shared" si="104"/>
        <v>0</v>
      </c>
      <c r="O198" s="26">
        <f t="shared" si="104"/>
        <v>0</v>
      </c>
      <c r="P198" s="26">
        <f t="shared" si="104"/>
        <v>0</v>
      </c>
      <c r="Q198" s="24"/>
      <c r="R198" s="3"/>
      <c r="AG198" s="66"/>
      <c r="AW198" s="66"/>
      <c r="BM198" s="66"/>
      <c r="CC198" s="66"/>
      <c r="CS198" s="66"/>
      <c r="DI198" s="66"/>
      <c r="DY198" s="66"/>
      <c r="EO198" s="66"/>
      <c r="FE198" s="66"/>
      <c r="FU198" s="66"/>
      <c r="GK198" s="66"/>
      <c r="HA198" s="66"/>
      <c r="HQ198" s="66"/>
      <c r="IG198" s="66"/>
    </row>
    <row r="199" spans="1:241" ht="21.75" customHeight="1">
      <c r="A199" s="123"/>
      <c r="B199" s="95"/>
      <c r="C199" s="21"/>
      <c r="D199" s="21"/>
      <c r="E199" s="21"/>
      <c r="F199" s="25">
        <v>2023</v>
      </c>
      <c r="G199" s="26">
        <f t="shared" si="103"/>
        <v>0</v>
      </c>
      <c r="H199" s="26">
        <f t="shared" si="103"/>
        <v>0</v>
      </c>
      <c r="I199" s="26">
        <f t="shared" si="104"/>
        <v>0</v>
      </c>
      <c r="J199" s="26">
        <f t="shared" si="104"/>
        <v>0</v>
      </c>
      <c r="K199" s="26">
        <f t="shared" si="104"/>
        <v>0</v>
      </c>
      <c r="L199" s="26">
        <f t="shared" si="104"/>
        <v>0</v>
      </c>
      <c r="M199" s="26">
        <f t="shared" si="104"/>
        <v>0</v>
      </c>
      <c r="N199" s="26">
        <f t="shared" si="104"/>
        <v>0</v>
      </c>
      <c r="O199" s="26">
        <f t="shared" si="104"/>
        <v>0</v>
      </c>
      <c r="P199" s="26">
        <f t="shared" si="104"/>
        <v>0</v>
      </c>
      <c r="Q199" s="24"/>
      <c r="R199" s="3"/>
      <c r="AG199" s="66"/>
      <c r="AW199" s="66"/>
      <c r="BM199" s="66"/>
      <c r="CC199" s="66"/>
      <c r="CS199" s="66"/>
      <c r="DI199" s="66"/>
      <c r="DY199" s="66"/>
      <c r="EO199" s="66"/>
      <c r="FE199" s="66"/>
      <c r="FU199" s="66"/>
      <c r="GK199" s="66"/>
      <c r="HA199" s="66"/>
      <c r="HQ199" s="66"/>
      <c r="IG199" s="66"/>
    </row>
    <row r="200" spans="1:241" ht="21.75" customHeight="1">
      <c r="A200" s="123"/>
      <c r="B200" s="95"/>
      <c r="C200" s="21"/>
      <c r="D200" s="21"/>
      <c r="E200" s="21"/>
      <c r="F200" s="25">
        <v>2024</v>
      </c>
      <c r="G200" s="26">
        <f t="shared" si="103"/>
        <v>0</v>
      </c>
      <c r="H200" s="26">
        <f t="shared" si="103"/>
        <v>0</v>
      </c>
      <c r="I200" s="26">
        <f t="shared" si="104"/>
        <v>0</v>
      </c>
      <c r="J200" s="26">
        <f t="shared" si="104"/>
        <v>0</v>
      </c>
      <c r="K200" s="26">
        <f t="shared" si="104"/>
        <v>0</v>
      </c>
      <c r="L200" s="26">
        <f t="shared" si="104"/>
        <v>0</v>
      </c>
      <c r="M200" s="26">
        <f t="shared" si="104"/>
        <v>0</v>
      </c>
      <c r="N200" s="26">
        <f t="shared" si="104"/>
        <v>0</v>
      </c>
      <c r="O200" s="26">
        <f t="shared" si="104"/>
        <v>0</v>
      </c>
      <c r="P200" s="26">
        <f t="shared" si="104"/>
        <v>0</v>
      </c>
      <c r="Q200" s="24"/>
      <c r="R200" s="3"/>
      <c r="AG200" s="66"/>
      <c r="AW200" s="66"/>
      <c r="BM200" s="66"/>
      <c r="CC200" s="66"/>
      <c r="CS200" s="66"/>
      <c r="DI200" s="66"/>
      <c r="DY200" s="66"/>
      <c r="EO200" s="66"/>
      <c r="FE200" s="66"/>
      <c r="FU200" s="66"/>
      <c r="GK200" s="66"/>
      <c r="HA200" s="66"/>
      <c r="HQ200" s="66"/>
      <c r="IG200" s="66"/>
    </row>
    <row r="201" spans="1:241" ht="21.75" customHeight="1">
      <c r="A201" s="123"/>
      <c r="B201" s="109"/>
      <c r="C201" s="21"/>
      <c r="D201" s="21"/>
      <c r="E201" s="21"/>
      <c r="F201" s="25">
        <v>2025</v>
      </c>
      <c r="G201" s="26">
        <f t="shared" si="103"/>
        <v>0</v>
      </c>
      <c r="H201" s="26">
        <f t="shared" si="103"/>
        <v>0</v>
      </c>
      <c r="I201" s="26">
        <f t="shared" si="104"/>
        <v>0</v>
      </c>
      <c r="J201" s="26">
        <f t="shared" si="104"/>
        <v>0</v>
      </c>
      <c r="K201" s="26">
        <f t="shared" si="104"/>
        <v>0</v>
      </c>
      <c r="L201" s="26">
        <f t="shared" si="104"/>
        <v>0</v>
      </c>
      <c r="M201" s="26">
        <f t="shared" si="104"/>
        <v>0</v>
      </c>
      <c r="N201" s="26">
        <f t="shared" si="104"/>
        <v>0</v>
      </c>
      <c r="O201" s="26">
        <f t="shared" si="104"/>
        <v>0</v>
      </c>
      <c r="P201" s="26">
        <f t="shared" si="104"/>
        <v>0</v>
      </c>
      <c r="Q201" s="24"/>
      <c r="R201" s="3"/>
      <c r="AG201" s="66"/>
      <c r="AW201" s="66"/>
      <c r="BM201" s="66"/>
      <c r="CC201" s="66"/>
      <c r="CS201" s="66"/>
      <c r="DI201" s="66"/>
      <c r="DY201" s="66"/>
      <c r="EO201" s="66"/>
      <c r="FE201" s="66"/>
      <c r="FU201" s="66"/>
      <c r="GK201" s="66"/>
      <c r="HA201" s="66"/>
      <c r="HQ201" s="66"/>
      <c r="IG201" s="66"/>
    </row>
    <row r="202" spans="1:18" ht="18" customHeight="1">
      <c r="A202" s="123"/>
      <c r="B202" s="92" t="s">
        <v>318</v>
      </c>
      <c r="C202" s="21"/>
      <c r="D202" s="21"/>
      <c r="E202" s="21"/>
      <c r="F202" s="22" t="s">
        <v>26</v>
      </c>
      <c r="G202" s="23">
        <f>I202+K202+M202+O202</f>
        <v>187228.8</v>
      </c>
      <c r="H202" s="23">
        <f>J202+L202+N202+P202</f>
        <v>0</v>
      </c>
      <c r="I202" s="23">
        <f>SUM(I203:I213)</f>
        <v>46807.2</v>
      </c>
      <c r="J202" s="23">
        <f aca="true" t="shared" si="105" ref="J202:P202">SUM(J203:J213)</f>
        <v>0</v>
      </c>
      <c r="K202" s="23">
        <f t="shared" si="105"/>
        <v>0</v>
      </c>
      <c r="L202" s="23">
        <f t="shared" si="105"/>
        <v>0</v>
      </c>
      <c r="M202" s="23">
        <f t="shared" si="105"/>
        <v>140421.6</v>
      </c>
      <c r="N202" s="23">
        <f t="shared" si="105"/>
        <v>0</v>
      </c>
      <c r="O202" s="23">
        <f t="shared" si="105"/>
        <v>0</v>
      </c>
      <c r="P202" s="23">
        <f t="shared" si="105"/>
        <v>0</v>
      </c>
      <c r="Q202" s="24"/>
      <c r="R202" s="3"/>
    </row>
    <row r="203" spans="1:18" ht="21.75" customHeight="1">
      <c r="A203" s="123"/>
      <c r="B203" s="95"/>
      <c r="C203" s="21"/>
      <c r="D203" s="21"/>
      <c r="E203" s="21"/>
      <c r="F203" s="25">
        <v>2015</v>
      </c>
      <c r="G203" s="26">
        <f aca="true" t="shared" si="106" ref="G203:G213">I203+K203+M203+O203</f>
        <v>0</v>
      </c>
      <c r="H203" s="26">
        <f aca="true" t="shared" si="107" ref="H203:H213">J203+L203+N203+P203</f>
        <v>0</v>
      </c>
      <c r="I203" s="26">
        <f>I140</f>
        <v>0</v>
      </c>
      <c r="J203" s="26">
        <f aca="true" t="shared" si="108" ref="J203:P203">J140</f>
        <v>0</v>
      </c>
      <c r="K203" s="26">
        <f t="shared" si="108"/>
        <v>0</v>
      </c>
      <c r="L203" s="26">
        <f t="shared" si="108"/>
        <v>0</v>
      </c>
      <c r="M203" s="26">
        <f t="shared" si="108"/>
        <v>0</v>
      </c>
      <c r="N203" s="26">
        <f t="shared" si="108"/>
        <v>0</v>
      </c>
      <c r="O203" s="26">
        <f t="shared" si="108"/>
        <v>0</v>
      </c>
      <c r="P203" s="26">
        <f t="shared" si="108"/>
        <v>0</v>
      </c>
      <c r="Q203" s="24"/>
      <c r="R203" s="3"/>
    </row>
    <row r="204" spans="1:18" ht="19.5" customHeight="1">
      <c r="A204" s="123"/>
      <c r="B204" s="95"/>
      <c r="C204" s="21"/>
      <c r="D204" s="21"/>
      <c r="E204" s="21"/>
      <c r="F204" s="25">
        <v>2016</v>
      </c>
      <c r="G204" s="26">
        <f t="shared" si="106"/>
        <v>0</v>
      </c>
      <c r="H204" s="26">
        <f t="shared" si="107"/>
        <v>0</v>
      </c>
      <c r="I204" s="26">
        <f aca="true" t="shared" si="109" ref="I204:P204">I141</f>
        <v>0</v>
      </c>
      <c r="J204" s="26">
        <f t="shared" si="109"/>
        <v>0</v>
      </c>
      <c r="K204" s="26">
        <f t="shared" si="109"/>
        <v>0</v>
      </c>
      <c r="L204" s="26">
        <f t="shared" si="109"/>
        <v>0</v>
      </c>
      <c r="M204" s="26">
        <f t="shared" si="109"/>
        <v>0</v>
      </c>
      <c r="N204" s="26">
        <f t="shared" si="109"/>
        <v>0</v>
      </c>
      <c r="O204" s="26">
        <f t="shared" si="109"/>
        <v>0</v>
      </c>
      <c r="P204" s="26">
        <f t="shared" si="109"/>
        <v>0</v>
      </c>
      <c r="Q204" s="24"/>
      <c r="R204" s="3"/>
    </row>
    <row r="205" spans="1:18" ht="18.75" customHeight="1">
      <c r="A205" s="123"/>
      <c r="B205" s="95"/>
      <c r="C205" s="21"/>
      <c r="D205" s="21"/>
      <c r="E205" s="21"/>
      <c r="F205" s="25">
        <v>2017</v>
      </c>
      <c r="G205" s="26">
        <f t="shared" si="106"/>
        <v>0</v>
      </c>
      <c r="H205" s="26">
        <f t="shared" si="107"/>
        <v>0</v>
      </c>
      <c r="I205" s="26">
        <f aca="true" t="shared" si="110" ref="I205:P205">I142</f>
        <v>0</v>
      </c>
      <c r="J205" s="26">
        <f t="shared" si="110"/>
        <v>0</v>
      </c>
      <c r="K205" s="26">
        <f t="shared" si="110"/>
        <v>0</v>
      </c>
      <c r="L205" s="26">
        <f t="shared" si="110"/>
        <v>0</v>
      </c>
      <c r="M205" s="26">
        <f t="shared" si="110"/>
        <v>0</v>
      </c>
      <c r="N205" s="26">
        <f t="shared" si="110"/>
        <v>0</v>
      </c>
      <c r="O205" s="26">
        <f t="shared" si="110"/>
        <v>0</v>
      </c>
      <c r="P205" s="26">
        <f t="shared" si="110"/>
        <v>0</v>
      </c>
      <c r="Q205" s="24"/>
      <c r="R205" s="3"/>
    </row>
    <row r="206" spans="1:18" ht="17.25" customHeight="1">
      <c r="A206" s="123"/>
      <c r="B206" s="95"/>
      <c r="C206" s="21"/>
      <c r="D206" s="21"/>
      <c r="E206" s="21"/>
      <c r="F206" s="25">
        <v>2018</v>
      </c>
      <c r="G206" s="26">
        <f t="shared" si="106"/>
        <v>0</v>
      </c>
      <c r="H206" s="26">
        <f t="shared" si="107"/>
        <v>0</v>
      </c>
      <c r="I206" s="26">
        <f aca="true" t="shared" si="111" ref="I206:P206">I143</f>
        <v>0</v>
      </c>
      <c r="J206" s="26">
        <f t="shared" si="111"/>
        <v>0</v>
      </c>
      <c r="K206" s="26">
        <f t="shared" si="111"/>
        <v>0</v>
      </c>
      <c r="L206" s="26">
        <f t="shared" si="111"/>
        <v>0</v>
      </c>
      <c r="M206" s="26">
        <f t="shared" si="111"/>
        <v>0</v>
      </c>
      <c r="N206" s="26">
        <f t="shared" si="111"/>
        <v>0</v>
      </c>
      <c r="O206" s="26">
        <f t="shared" si="111"/>
        <v>0</v>
      </c>
      <c r="P206" s="26">
        <f t="shared" si="111"/>
        <v>0</v>
      </c>
      <c r="Q206" s="24"/>
      <c r="R206" s="3"/>
    </row>
    <row r="207" spans="1:18" ht="19.5" customHeight="1">
      <c r="A207" s="123"/>
      <c r="B207" s="95"/>
      <c r="C207" s="21"/>
      <c r="D207" s="21"/>
      <c r="E207" s="21"/>
      <c r="F207" s="25">
        <v>2019</v>
      </c>
      <c r="G207" s="26">
        <f t="shared" si="106"/>
        <v>0</v>
      </c>
      <c r="H207" s="26">
        <f t="shared" si="107"/>
        <v>0</v>
      </c>
      <c r="I207" s="26">
        <f aca="true" t="shared" si="112" ref="I207:P207">I144</f>
        <v>0</v>
      </c>
      <c r="J207" s="26">
        <f t="shared" si="112"/>
        <v>0</v>
      </c>
      <c r="K207" s="26">
        <f t="shared" si="112"/>
        <v>0</v>
      </c>
      <c r="L207" s="26">
        <f t="shared" si="112"/>
        <v>0</v>
      </c>
      <c r="M207" s="26">
        <f t="shared" si="112"/>
        <v>0</v>
      </c>
      <c r="N207" s="26">
        <f t="shared" si="112"/>
        <v>0</v>
      </c>
      <c r="O207" s="26">
        <f t="shared" si="112"/>
        <v>0</v>
      </c>
      <c r="P207" s="26">
        <f t="shared" si="112"/>
        <v>0</v>
      </c>
      <c r="Q207" s="24"/>
      <c r="R207" s="3"/>
    </row>
    <row r="208" spans="1:18" ht="18" customHeight="1">
      <c r="A208" s="123"/>
      <c r="B208" s="95"/>
      <c r="C208" s="21"/>
      <c r="D208" s="21"/>
      <c r="E208" s="21"/>
      <c r="F208" s="25">
        <v>2020</v>
      </c>
      <c r="G208" s="26">
        <f t="shared" si="106"/>
        <v>0</v>
      </c>
      <c r="H208" s="26">
        <f t="shared" si="107"/>
        <v>0</v>
      </c>
      <c r="I208" s="26">
        <f aca="true" t="shared" si="113" ref="I208:P208">I145</f>
        <v>0</v>
      </c>
      <c r="J208" s="26">
        <f t="shared" si="113"/>
        <v>0</v>
      </c>
      <c r="K208" s="26">
        <f t="shared" si="113"/>
        <v>0</v>
      </c>
      <c r="L208" s="26">
        <f t="shared" si="113"/>
        <v>0</v>
      </c>
      <c r="M208" s="26">
        <f t="shared" si="113"/>
        <v>0</v>
      </c>
      <c r="N208" s="26">
        <f t="shared" si="113"/>
        <v>0</v>
      </c>
      <c r="O208" s="26">
        <f t="shared" si="113"/>
        <v>0</v>
      </c>
      <c r="P208" s="26">
        <f t="shared" si="113"/>
        <v>0</v>
      </c>
      <c r="Q208" s="24"/>
      <c r="R208" s="3"/>
    </row>
    <row r="209" spans="1:241" ht="21.75" customHeight="1">
      <c r="A209" s="123"/>
      <c r="B209" s="95"/>
      <c r="C209" s="21"/>
      <c r="D209" s="21"/>
      <c r="E209" s="21"/>
      <c r="F209" s="25">
        <v>2021</v>
      </c>
      <c r="G209" s="26">
        <f t="shared" si="106"/>
        <v>0</v>
      </c>
      <c r="H209" s="26">
        <f t="shared" si="107"/>
        <v>0</v>
      </c>
      <c r="I209" s="26">
        <f aca="true" t="shared" si="114" ref="I209:P209">I146</f>
        <v>0</v>
      </c>
      <c r="J209" s="26">
        <f t="shared" si="114"/>
        <v>0</v>
      </c>
      <c r="K209" s="26">
        <f t="shared" si="114"/>
        <v>0</v>
      </c>
      <c r="L209" s="26">
        <f t="shared" si="114"/>
        <v>0</v>
      </c>
      <c r="M209" s="26">
        <f t="shared" si="114"/>
        <v>0</v>
      </c>
      <c r="N209" s="26">
        <f t="shared" si="114"/>
        <v>0</v>
      </c>
      <c r="O209" s="26">
        <f t="shared" si="114"/>
        <v>0</v>
      </c>
      <c r="P209" s="26">
        <f t="shared" si="114"/>
        <v>0</v>
      </c>
      <c r="Q209" s="24"/>
      <c r="R209" s="3"/>
      <c r="AG209" s="66"/>
      <c r="AW209" s="66"/>
      <c r="BM209" s="66"/>
      <c r="CC209" s="66"/>
      <c r="CS209" s="66"/>
      <c r="DI209" s="66"/>
      <c r="DY209" s="66"/>
      <c r="EO209" s="66"/>
      <c r="FE209" s="66"/>
      <c r="FU209" s="66"/>
      <c r="GK209" s="66"/>
      <c r="HA209" s="66"/>
      <c r="HQ209" s="66"/>
      <c r="IG209" s="66"/>
    </row>
    <row r="210" spans="1:241" ht="21.75" customHeight="1">
      <c r="A210" s="123"/>
      <c r="B210" s="95"/>
      <c r="C210" s="21"/>
      <c r="D210" s="21"/>
      <c r="E210" s="21"/>
      <c r="F210" s="25">
        <v>2022</v>
      </c>
      <c r="G210" s="26">
        <f t="shared" si="106"/>
        <v>187228.8</v>
      </c>
      <c r="H210" s="26">
        <f t="shared" si="107"/>
        <v>0</v>
      </c>
      <c r="I210" s="26">
        <f aca="true" t="shared" si="115" ref="I210:P210">I147</f>
        <v>46807.2</v>
      </c>
      <c r="J210" s="26">
        <f t="shared" si="115"/>
        <v>0</v>
      </c>
      <c r="K210" s="26">
        <f t="shared" si="115"/>
        <v>0</v>
      </c>
      <c r="L210" s="26">
        <f t="shared" si="115"/>
        <v>0</v>
      </c>
      <c r="M210" s="26">
        <f t="shared" si="115"/>
        <v>140421.6</v>
      </c>
      <c r="N210" s="26">
        <f t="shared" si="115"/>
        <v>0</v>
      </c>
      <c r="O210" s="26">
        <f t="shared" si="115"/>
        <v>0</v>
      </c>
      <c r="P210" s="26">
        <f t="shared" si="115"/>
        <v>0</v>
      </c>
      <c r="Q210" s="24"/>
      <c r="R210" s="3"/>
      <c r="AG210" s="66"/>
      <c r="AW210" s="66"/>
      <c r="BM210" s="66"/>
      <c r="CC210" s="66"/>
      <c r="CS210" s="66"/>
      <c r="DI210" s="66"/>
      <c r="DY210" s="66"/>
      <c r="EO210" s="66"/>
      <c r="FE210" s="66"/>
      <c r="FU210" s="66"/>
      <c r="GK210" s="66"/>
      <c r="HA210" s="66"/>
      <c r="HQ210" s="66"/>
      <c r="IG210" s="66"/>
    </row>
    <row r="211" spans="1:241" ht="21.75" customHeight="1">
      <c r="A211" s="123"/>
      <c r="B211" s="95"/>
      <c r="C211" s="21"/>
      <c r="D211" s="21"/>
      <c r="E211" s="21"/>
      <c r="F211" s="25">
        <v>2023</v>
      </c>
      <c r="G211" s="26">
        <f t="shared" si="106"/>
        <v>0</v>
      </c>
      <c r="H211" s="26">
        <f t="shared" si="107"/>
        <v>0</v>
      </c>
      <c r="I211" s="26">
        <f aca="true" t="shared" si="116" ref="I211:P211">I148</f>
        <v>0</v>
      </c>
      <c r="J211" s="26">
        <f t="shared" si="116"/>
        <v>0</v>
      </c>
      <c r="K211" s="26">
        <f t="shared" si="116"/>
        <v>0</v>
      </c>
      <c r="L211" s="26">
        <f t="shared" si="116"/>
        <v>0</v>
      </c>
      <c r="M211" s="26">
        <f t="shared" si="116"/>
        <v>0</v>
      </c>
      <c r="N211" s="26">
        <f t="shared" si="116"/>
        <v>0</v>
      </c>
      <c r="O211" s="26">
        <f t="shared" si="116"/>
        <v>0</v>
      </c>
      <c r="P211" s="26">
        <f t="shared" si="116"/>
        <v>0</v>
      </c>
      <c r="Q211" s="24"/>
      <c r="R211" s="3"/>
      <c r="AG211" s="66"/>
      <c r="AW211" s="66"/>
      <c r="BM211" s="66"/>
      <c r="CC211" s="66"/>
      <c r="CS211" s="66"/>
      <c r="DI211" s="66"/>
      <c r="DY211" s="66"/>
      <c r="EO211" s="66"/>
      <c r="FE211" s="66"/>
      <c r="FU211" s="66"/>
      <c r="GK211" s="66"/>
      <c r="HA211" s="66"/>
      <c r="HQ211" s="66"/>
      <c r="IG211" s="66"/>
    </row>
    <row r="212" spans="1:241" ht="21.75" customHeight="1">
      <c r="A212" s="123"/>
      <c r="B212" s="95"/>
      <c r="C212" s="21"/>
      <c r="D212" s="21"/>
      <c r="E212" s="21"/>
      <c r="F212" s="25">
        <v>2024</v>
      </c>
      <c r="G212" s="26">
        <f t="shared" si="106"/>
        <v>0</v>
      </c>
      <c r="H212" s="26">
        <f t="shared" si="107"/>
        <v>0</v>
      </c>
      <c r="I212" s="26">
        <f aca="true" t="shared" si="117" ref="I212:P212">I149</f>
        <v>0</v>
      </c>
      <c r="J212" s="26">
        <f t="shared" si="117"/>
        <v>0</v>
      </c>
      <c r="K212" s="26">
        <f t="shared" si="117"/>
        <v>0</v>
      </c>
      <c r="L212" s="26">
        <f t="shared" si="117"/>
        <v>0</v>
      </c>
      <c r="M212" s="26">
        <f t="shared" si="117"/>
        <v>0</v>
      </c>
      <c r="N212" s="26">
        <f t="shared" si="117"/>
        <v>0</v>
      </c>
      <c r="O212" s="26">
        <f t="shared" si="117"/>
        <v>0</v>
      </c>
      <c r="P212" s="26">
        <f t="shared" si="117"/>
        <v>0</v>
      </c>
      <c r="Q212" s="24"/>
      <c r="R212" s="3"/>
      <c r="AG212" s="66"/>
      <c r="AW212" s="66"/>
      <c r="BM212" s="66"/>
      <c r="CC212" s="66"/>
      <c r="CS212" s="66"/>
      <c r="DI212" s="66"/>
      <c r="DY212" s="66"/>
      <c r="EO212" s="66"/>
      <c r="FE212" s="66"/>
      <c r="FU212" s="66"/>
      <c r="GK212" s="66"/>
      <c r="HA212" s="66"/>
      <c r="HQ212" s="66"/>
      <c r="IG212" s="66"/>
    </row>
    <row r="213" spans="1:241" ht="21.75" customHeight="1">
      <c r="A213" s="124"/>
      <c r="B213" s="109"/>
      <c r="C213" s="21"/>
      <c r="D213" s="21"/>
      <c r="E213" s="21"/>
      <c r="F213" s="25">
        <v>2025</v>
      </c>
      <c r="G213" s="26">
        <f t="shared" si="106"/>
        <v>0</v>
      </c>
      <c r="H213" s="26">
        <f t="shared" si="107"/>
        <v>0</v>
      </c>
      <c r="I213" s="26">
        <f aca="true" t="shared" si="118" ref="I213:P213">I150</f>
        <v>0</v>
      </c>
      <c r="J213" s="26">
        <f t="shared" si="118"/>
        <v>0</v>
      </c>
      <c r="K213" s="26">
        <f t="shared" si="118"/>
        <v>0</v>
      </c>
      <c r="L213" s="26">
        <f t="shared" si="118"/>
        <v>0</v>
      </c>
      <c r="M213" s="26">
        <f t="shared" si="118"/>
        <v>0</v>
      </c>
      <c r="N213" s="26">
        <f t="shared" si="118"/>
        <v>0</v>
      </c>
      <c r="O213" s="26">
        <f t="shared" si="118"/>
        <v>0</v>
      </c>
      <c r="P213" s="26">
        <f t="shared" si="118"/>
        <v>0</v>
      </c>
      <c r="Q213" s="24"/>
      <c r="R213" s="3"/>
      <c r="AG213" s="66"/>
      <c r="AW213" s="66"/>
      <c r="BM213" s="66"/>
      <c r="CC213" s="66"/>
      <c r="CS213" s="66"/>
      <c r="DI213" s="66"/>
      <c r="DY213" s="66"/>
      <c r="EO213" s="66"/>
      <c r="FE213" s="66"/>
      <c r="FU213" s="66"/>
      <c r="GK213" s="66"/>
      <c r="HA213" s="66"/>
      <c r="HQ213" s="66"/>
      <c r="IG213" s="66"/>
    </row>
    <row r="214" spans="1:18" s="19" customFormat="1" ht="66" customHeight="1">
      <c r="A214" s="82" t="s">
        <v>49</v>
      </c>
      <c r="B214" s="82"/>
      <c r="C214" s="82"/>
      <c r="D214" s="82"/>
      <c r="E214" s="82"/>
      <c r="F214" s="82"/>
      <c r="G214" s="16"/>
      <c r="H214" s="16"/>
      <c r="I214" s="17"/>
      <c r="J214" s="17"/>
      <c r="K214" s="17"/>
      <c r="L214" s="17"/>
      <c r="M214" s="17"/>
      <c r="N214" s="17"/>
      <c r="O214" s="17"/>
      <c r="P214" s="17"/>
      <c r="Q214" s="18"/>
      <c r="R214" s="3"/>
    </row>
    <row r="215" spans="1:18" s="4" customFormat="1" ht="29.25" customHeight="1">
      <c r="A215" s="110" t="s">
        <v>111</v>
      </c>
      <c r="B215" s="113" t="s">
        <v>37</v>
      </c>
      <c r="C215" s="17"/>
      <c r="D215" s="17"/>
      <c r="E215" s="17"/>
      <c r="F215" s="27" t="s">
        <v>26</v>
      </c>
      <c r="G215" s="28">
        <f aca="true" t="shared" si="119" ref="G215:P215">G227+G239</f>
        <v>1249445.9</v>
      </c>
      <c r="H215" s="28">
        <f t="shared" si="119"/>
        <v>197609.09999999998</v>
      </c>
      <c r="I215" s="28">
        <f>I227+I239</f>
        <v>759270.2</v>
      </c>
      <c r="J215" s="28">
        <f t="shared" si="119"/>
        <v>186731.1</v>
      </c>
      <c r="K215" s="28">
        <f t="shared" si="119"/>
        <v>0</v>
      </c>
      <c r="L215" s="28">
        <f t="shared" si="119"/>
        <v>0</v>
      </c>
      <c r="M215" s="28">
        <f t="shared" si="119"/>
        <v>490175.7</v>
      </c>
      <c r="N215" s="28">
        <f t="shared" si="119"/>
        <v>10878</v>
      </c>
      <c r="O215" s="28">
        <f t="shared" si="119"/>
        <v>0</v>
      </c>
      <c r="P215" s="28">
        <f t="shared" si="119"/>
        <v>0</v>
      </c>
      <c r="Q215" s="29"/>
      <c r="R215" s="3"/>
    </row>
    <row r="216" spans="1:18" s="4" customFormat="1" ht="22.5" customHeight="1">
      <c r="A216" s="111"/>
      <c r="B216" s="114"/>
      <c r="C216" s="17"/>
      <c r="D216" s="17"/>
      <c r="E216" s="17"/>
      <c r="F216" s="14">
        <v>2015</v>
      </c>
      <c r="G216" s="30">
        <f aca="true" t="shared" si="120" ref="G216:P216">G228+G240</f>
        <v>49965.1</v>
      </c>
      <c r="H216" s="30">
        <f t="shared" si="120"/>
        <v>49965.1</v>
      </c>
      <c r="I216" s="30">
        <f>I228+I240</f>
        <v>49965.1</v>
      </c>
      <c r="J216" s="30">
        <f t="shared" si="120"/>
        <v>49965.1</v>
      </c>
      <c r="K216" s="30">
        <f t="shared" si="120"/>
        <v>0</v>
      </c>
      <c r="L216" s="30">
        <f t="shared" si="120"/>
        <v>0</v>
      </c>
      <c r="M216" s="30">
        <f t="shared" si="120"/>
        <v>0</v>
      </c>
      <c r="N216" s="30">
        <f t="shared" si="120"/>
        <v>0</v>
      </c>
      <c r="O216" s="30">
        <f t="shared" si="120"/>
        <v>0</v>
      </c>
      <c r="P216" s="30">
        <f t="shared" si="120"/>
        <v>0</v>
      </c>
      <c r="Q216" s="29"/>
      <c r="R216" s="3"/>
    </row>
    <row r="217" spans="1:18" s="4" customFormat="1" ht="20.25" customHeight="1">
      <c r="A217" s="111"/>
      <c r="B217" s="114"/>
      <c r="C217" s="17"/>
      <c r="D217" s="17"/>
      <c r="E217" s="17"/>
      <c r="F217" s="14">
        <v>2016</v>
      </c>
      <c r="G217" s="30">
        <f aca="true" t="shared" si="121" ref="G217:P217">G229+G241</f>
        <v>11729.099999999999</v>
      </c>
      <c r="H217" s="30">
        <f t="shared" si="121"/>
        <v>11729.099999999999</v>
      </c>
      <c r="I217" s="30">
        <f>I229+I241</f>
        <v>7529.1</v>
      </c>
      <c r="J217" s="30">
        <f>J229+J241</f>
        <v>7529.1</v>
      </c>
      <c r="K217" s="30">
        <f t="shared" si="121"/>
        <v>0</v>
      </c>
      <c r="L217" s="30">
        <f t="shared" si="121"/>
        <v>0</v>
      </c>
      <c r="M217" s="30">
        <f t="shared" si="121"/>
        <v>4200</v>
      </c>
      <c r="N217" s="30">
        <f t="shared" si="121"/>
        <v>4200</v>
      </c>
      <c r="O217" s="30">
        <f t="shared" si="121"/>
        <v>0</v>
      </c>
      <c r="P217" s="30">
        <f t="shared" si="121"/>
        <v>0</v>
      </c>
      <c r="Q217" s="29"/>
      <c r="R217" s="3"/>
    </row>
    <row r="218" spans="1:18" s="4" customFormat="1" ht="21.75" customHeight="1">
      <c r="A218" s="111"/>
      <c r="B218" s="114"/>
      <c r="C218" s="17"/>
      <c r="D218" s="17"/>
      <c r="E218" s="17"/>
      <c r="F218" s="14">
        <v>2017</v>
      </c>
      <c r="G218" s="30">
        <f aca="true" t="shared" si="122" ref="G218:I226">G230+G242</f>
        <v>128943.09999999999</v>
      </c>
      <c r="H218" s="30">
        <f t="shared" si="122"/>
        <v>128943.09999999999</v>
      </c>
      <c r="I218" s="30">
        <f>I230+I242</f>
        <v>125604.09999999999</v>
      </c>
      <c r="J218" s="30">
        <f aca="true" t="shared" si="123" ref="J218:P218">J230+J242</f>
        <v>125604.09999999999</v>
      </c>
      <c r="K218" s="30">
        <f t="shared" si="123"/>
        <v>0</v>
      </c>
      <c r="L218" s="30">
        <f t="shared" si="123"/>
        <v>0</v>
      </c>
      <c r="M218" s="30">
        <f t="shared" si="123"/>
        <v>3339</v>
      </c>
      <c r="N218" s="30">
        <f t="shared" si="123"/>
        <v>3339</v>
      </c>
      <c r="O218" s="30">
        <f t="shared" si="123"/>
        <v>0</v>
      </c>
      <c r="P218" s="30">
        <f t="shared" si="123"/>
        <v>0</v>
      </c>
      <c r="Q218" s="29"/>
      <c r="R218" s="3"/>
    </row>
    <row r="219" spans="1:18" ht="24" customHeight="1">
      <c r="A219" s="111"/>
      <c r="B219" s="114"/>
      <c r="C219" s="17"/>
      <c r="D219" s="17"/>
      <c r="E219" s="17"/>
      <c r="F219" s="14">
        <v>2018</v>
      </c>
      <c r="G219" s="30">
        <f t="shared" si="122"/>
        <v>3696.8</v>
      </c>
      <c r="H219" s="30">
        <f t="shared" si="122"/>
        <v>3696.8</v>
      </c>
      <c r="I219" s="30">
        <f>I231+I243</f>
        <v>357.8</v>
      </c>
      <c r="J219" s="30">
        <f aca="true" t="shared" si="124" ref="J219:P219">J231+J243</f>
        <v>357.8</v>
      </c>
      <c r="K219" s="30">
        <f t="shared" si="124"/>
        <v>0</v>
      </c>
      <c r="L219" s="30">
        <f t="shared" si="124"/>
        <v>0</v>
      </c>
      <c r="M219" s="30">
        <f t="shared" si="124"/>
        <v>3339</v>
      </c>
      <c r="N219" s="30">
        <f t="shared" si="124"/>
        <v>3339</v>
      </c>
      <c r="O219" s="30">
        <f t="shared" si="124"/>
        <v>0</v>
      </c>
      <c r="P219" s="30">
        <f t="shared" si="124"/>
        <v>0</v>
      </c>
      <c r="Q219" s="29"/>
      <c r="R219" s="3"/>
    </row>
    <row r="220" spans="1:18" ht="18" customHeight="1">
      <c r="A220" s="111"/>
      <c r="B220" s="114"/>
      <c r="C220" s="17"/>
      <c r="D220" s="17"/>
      <c r="E220" s="17"/>
      <c r="F220" s="14">
        <v>2019</v>
      </c>
      <c r="G220" s="30">
        <f t="shared" si="122"/>
        <v>0</v>
      </c>
      <c r="H220" s="30">
        <f t="shared" si="122"/>
        <v>0</v>
      </c>
      <c r="I220" s="30">
        <f t="shared" si="122"/>
        <v>0</v>
      </c>
      <c r="J220" s="30">
        <f aca="true" t="shared" si="125" ref="J220:P220">J232+J244</f>
        <v>0</v>
      </c>
      <c r="K220" s="30">
        <f t="shared" si="125"/>
        <v>0</v>
      </c>
      <c r="L220" s="30">
        <f t="shared" si="125"/>
        <v>0</v>
      </c>
      <c r="M220" s="30">
        <f t="shared" si="125"/>
        <v>0</v>
      </c>
      <c r="N220" s="30">
        <f t="shared" si="125"/>
        <v>0</v>
      </c>
      <c r="O220" s="30">
        <f t="shared" si="125"/>
        <v>0</v>
      </c>
      <c r="P220" s="30">
        <f t="shared" si="125"/>
        <v>0</v>
      </c>
      <c r="Q220" s="29"/>
      <c r="R220" s="3"/>
    </row>
    <row r="221" spans="1:18" ht="21.75" customHeight="1">
      <c r="A221" s="111"/>
      <c r="B221" s="114"/>
      <c r="C221" s="17"/>
      <c r="D221" s="17"/>
      <c r="E221" s="17"/>
      <c r="F221" s="14">
        <v>2020</v>
      </c>
      <c r="G221" s="30">
        <f t="shared" si="122"/>
        <v>3275</v>
      </c>
      <c r="H221" s="30">
        <f t="shared" si="122"/>
        <v>3275</v>
      </c>
      <c r="I221" s="30">
        <f t="shared" si="122"/>
        <v>3275</v>
      </c>
      <c r="J221" s="30">
        <f aca="true" t="shared" si="126" ref="J221:P221">J233+J245</f>
        <v>3275</v>
      </c>
      <c r="K221" s="30">
        <f t="shared" si="126"/>
        <v>0</v>
      </c>
      <c r="L221" s="30">
        <f t="shared" si="126"/>
        <v>0</v>
      </c>
      <c r="M221" s="30">
        <f t="shared" si="126"/>
        <v>0</v>
      </c>
      <c r="N221" s="30">
        <f t="shared" si="126"/>
        <v>0</v>
      </c>
      <c r="O221" s="30">
        <f t="shared" si="126"/>
        <v>0</v>
      </c>
      <c r="P221" s="30">
        <f t="shared" si="126"/>
        <v>0</v>
      </c>
      <c r="Q221" s="29"/>
      <c r="R221" s="3"/>
    </row>
    <row r="222" spans="1:241" ht="21.75" customHeight="1">
      <c r="A222" s="111"/>
      <c r="B222" s="114"/>
      <c r="C222" s="21"/>
      <c r="D222" s="21"/>
      <c r="E222" s="21"/>
      <c r="F222" s="25">
        <v>2021</v>
      </c>
      <c r="G222" s="30">
        <f t="shared" si="122"/>
        <v>0</v>
      </c>
      <c r="H222" s="30">
        <f t="shared" si="122"/>
        <v>0</v>
      </c>
      <c r="I222" s="30">
        <f t="shared" si="122"/>
        <v>0</v>
      </c>
      <c r="J222" s="30">
        <f aca="true" t="shared" si="127" ref="J222:P222">J234+J246</f>
        <v>0</v>
      </c>
      <c r="K222" s="30">
        <f t="shared" si="127"/>
        <v>0</v>
      </c>
      <c r="L222" s="30">
        <f t="shared" si="127"/>
        <v>0</v>
      </c>
      <c r="M222" s="30">
        <f t="shared" si="127"/>
        <v>0</v>
      </c>
      <c r="N222" s="30">
        <f t="shared" si="127"/>
        <v>0</v>
      </c>
      <c r="O222" s="30">
        <f t="shared" si="127"/>
        <v>0</v>
      </c>
      <c r="P222" s="30">
        <f t="shared" si="127"/>
        <v>0</v>
      </c>
      <c r="Q222" s="24"/>
      <c r="R222" s="3"/>
      <c r="AG222" s="66"/>
      <c r="AW222" s="66"/>
      <c r="BM222" s="66"/>
      <c r="CC222" s="66"/>
      <c r="CS222" s="66"/>
      <c r="DI222" s="66"/>
      <c r="DY222" s="66"/>
      <c r="EO222" s="66"/>
      <c r="FE222" s="66"/>
      <c r="FU222" s="66"/>
      <c r="GK222" s="66"/>
      <c r="HA222" s="66"/>
      <c r="HQ222" s="66"/>
      <c r="IG222" s="66"/>
    </row>
    <row r="223" spans="1:241" ht="21.75" customHeight="1">
      <c r="A223" s="111"/>
      <c r="B223" s="114"/>
      <c r="C223" s="21"/>
      <c r="D223" s="21"/>
      <c r="E223" s="21"/>
      <c r="F223" s="25">
        <v>2022</v>
      </c>
      <c r="G223" s="30">
        <f t="shared" si="122"/>
        <v>399387.5</v>
      </c>
      <c r="H223" s="30">
        <f t="shared" si="122"/>
        <v>0</v>
      </c>
      <c r="I223" s="30">
        <f t="shared" si="122"/>
        <v>195537.6</v>
      </c>
      <c r="J223" s="30">
        <f aca="true" t="shared" si="128" ref="J223:P223">J235+J247</f>
        <v>0</v>
      </c>
      <c r="K223" s="30">
        <f t="shared" si="128"/>
        <v>0</v>
      </c>
      <c r="L223" s="30">
        <f t="shared" si="128"/>
        <v>0</v>
      </c>
      <c r="M223" s="30">
        <f t="shared" si="128"/>
        <v>203849.9</v>
      </c>
      <c r="N223" s="30">
        <f t="shared" si="128"/>
        <v>0</v>
      </c>
      <c r="O223" s="30">
        <f t="shared" si="128"/>
        <v>0</v>
      </c>
      <c r="P223" s="30">
        <f t="shared" si="128"/>
        <v>0</v>
      </c>
      <c r="Q223" s="24"/>
      <c r="R223" s="3"/>
      <c r="AG223" s="66"/>
      <c r="AW223" s="66"/>
      <c r="BM223" s="66"/>
      <c r="CC223" s="66"/>
      <c r="CS223" s="66"/>
      <c r="DI223" s="66"/>
      <c r="DY223" s="66"/>
      <c r="EO223" s="66"/>
      <c r="FE223" s="66"/>
      <c r="FU223" s="66"/>
      <c r="GK223" s="66"/>
      <c r="HA223" s="66"/>
      <c r="HQ223" s="66"/>
      <c r="IG223" s="66"/>
    </row>
    <row r="224" spans="1:241" ht="21.75" customHeight="1">
      <c r="A224" s="111"/>
      <c r="B224" s="114"/>
      <c r="C224" s="21"/>
      <c r="D224" s="21"/>
      <c r="E224" s="21"/>
      <c r="F224" s="25">
        <v>2023</v>
      </c>
      <c r="G224" s="30">
        <f t="shared" si="122"/>
        <v>383935.10000000003</v>
      </c>
      <c r="H224" s="30">
        <f t="shared" si="122"/>
        <v>0</v>
      </c>
      <c r="I224" s="30">
        <f t="shared" si="122"/>
        <v>135819.5</v>
      </c>
      <c r="J224" s="30">
        <f aca="true" t="shared" si="129" ref="J224:P224">J236+J248</f>
        <v>0</v>
      </c>
      <c r="K224" s="30">
        <f t="shared" si="129"/>
        <v>0</v>
      </c>
      <c r="L224" s="30">
        <f t="shared" si="129"/>
        <v>0</v>
      </c>
      <c r="M224" s="30">
        <f t="shared" si="129"/>
        <v>248115.6</v>
      </c>
      <c r="N224" s="30">
        <f t="shared" si="129"/>
        <v>0</v>
      </c>
      <c r="O224" s="30">
        <f t="shared" si="129"/>
        <v>0</v>
      </c>
      <c r="P224" s="30">
        <f t="shared" si="129"/>
        <v>0</v>
      </c>
      <c r="Q224" s="24"/>
      <c r="R224" s="3"/>
      <c r="AG224" s="66"/>
      <c r="AW224" s="66"/>
      <c r="BM224" s="66"/>
      <c r="CC224" s="66"/>
      <c r="CS224" s="66"/>
      <c r="DI224" s="66"/>
      <c r="DY224" s="66"/>
      <c r="EO224" s="66"/>
      <c r="FE224" s="66"/>
      <c r="FU224" s="66"/>
      <c r="GK224" s="66"/>
      <c r="HA224" s="66"/>
      <c r="HQ224" s="66"/>
      <c r="IG224" s="66"/>
    </row>
    <row r="225" spans="1:241" ht="21.75" customHeight="1">
      <c r="A225" s="111"/>
      <c r="B225" s="114"/>
      <c r="C225" s="21"/>
      <c r="D225" s="21"/>
      <c r="E225" s="21"/>
      <c r="F225" s="25">
        <v>2024</v>
      </c>
      <c r="G225" s="30">
        <f t="shared" si="122"/>
        <v>81500.4</v>
      </c>
      <c r="H225" s="30">
        <f t="shared" si="122"/>
        <v>0</v>
      </c>
      <c r="I225" s="30">
        <f t="shared" si="122"/>
        <v>54168.2</v>
      </c>
      <c r="J225" s="30">
        <f aca="true" t="shared" si="130" ref="J225:P225">J237+J249</f>
        <v>0</v>
      </c>
      <c r="K225" s="30">
        <f t="shared" si="130"/>
        <v>0</v>
      </c>
      <c r="L225" s="30">
        <f t="shared" si="130"/>
        <v>0</v>
      </c>
      <c r="M225" s="30">
        <f t="shared" si="130"/>
        <v>27332.2</v>
      </c>
      <c r="N225" s="30">
        <f t="shared" si="130"/>
        <v>0</v>
      </c>
      <c r="O225" s="30">
        <f t="shared" si="130"/>
        <v>0</v>
      </c>
      <c r="P225" s="30">
        <f t="shared" si="130"/>
        <v>0</v>
      </c>
      <c r="Q225" s="24"/>
      <c r="R225" s="3"/>
      <c r="AG225" s="66"/>
      <c r="AW225" s="66"/>
      <c r="BM225" s="66"/>
      <c r="CC225" s="66"/>
      <c r="CS225" s="66"/>
      <c r="DI225" s="66"/>
      <c r="DY225" s="66"/>
      <c r="EO225" s="66"/>
      <c r="FE225" s="66"/>
      <c r="FU225" s="66"/>
      <c r="GK225" s="66"/>
      <c r="HA225" s="66"/>
      <c r="HQ225" s="66"/>
      <c r="IG225" s="66"/>
    </row>
    <row r="226" spans="1:241" ht="21.75" customHeight="1">
      <c r="A226" s="111"/>
      <c r="B226" s="115"/>
      <c r="C226" s="21"/>
      <c r="D226" s="21"/>
      <c r="E226" s="21"/>
      <c r="F226" s="25">
        <v>2025</v>
      </c>
      <c r="G226" s="30">
        <f t="shared" si="122"/>
        <v>187013.8</v>
      </c>
      <c r="H226" s="30">
        <f t="shared" si="122"/>
        <v>0</v>
      </c>
      <c r="I226" s="30">
        <f t="shared" si="122"/>
        <v>187013.8</v>
      </c>
      <c r="J226" s="30">
        <f aca="true" t="shared" si="131" ref="J226:P226">J238+J250</f>
        <v>0</v>
      </c>
      <c r="K226" s="30">
        <f t="shared" si="131"/>
        <v>0</v>
      </c>
      <c r="L226" s="30">
        <f t="shared" si="131"/>
        <v>0</v>
      </c>
      <c r="M226" s="30">
        <f t="shared" si="131"/>
        <v>0</v>
      </c>
      <c r="N226" s="30">
        <f t="shared" si="131"/>
        <v>0</v>
      </c>
      <c r="O226" s="30">
        <f t="shared" si="131"/>
        <v>0</v>
      </c>
      <c r="P226" s="30">
        <f t="shared" si="131"/>
        <v>0</v>
      </c>
      <c r="Q226" s="24"/>
      <c r="R226" s="3"/>
      <c r="AG226" s="66"/>
      <c r="AW226" s="66"/>
      <c r="BM226" s="66"/>
      <c r="CC226" s="66"/>
      <c r="CS226" s="66"/>
      <c r="DI226" s="66"/>
      <c r="DY226" s="66"/>
      <c r="EO226" s="66"/>
      <c r="FE226" s="66"/>
      <c r="FU226" s="66"/>
      <c r="GK226" s="66"/>
      <c r="HA226" s="66"/>
      <c r="HQ226" s="66"/>
      <c r="IG226" s="66"/>
    </row>
    <row r="227" spans="1:18" ht="19.5" customHeight="1">
      <c r="A227" s="111"/>
      <c r="B227" s="113" t="s">
        <v>79</v>
      </c>
      <c r="C227" s="17"/>
      <c r="D227" s="17"/>
      <c r="E227" s="17"/>
      <c r="F227" s="27" t="s">
        <v>26</v>
      </c>
      <c r="G227" s="28">
        <f aca="true" t="shared" si="132" ref="G227:G251">I227+K227+M227+O227</f>
        <v>703392.9</v>
      </c>
      <c r="H227" s="28">
        <f aca="true" t="shared" si="133" ref="H227:H251">J227+L227+N227+P227</f>
        <v>23823.199999999997</v>
      </c>
      <c r="I227" s="28">
        <f>SUM(I228:I238)</f>
        <v>492417.5</v>
      </c>
      <c r="J227" s="28">
        <f aca="true" t="shared" si="134" ref="J227:P227">SUM(J228:J238)</f>
        <v>12945.199999999999</v>
      </c>
      <c r="K227" s="28">
        <f t="shared" si="134"/>
        <v>0</v>
      </c>
      <c r="L227" s="28">
        <f t="shared" si="134"/>
        <v>0</v>
      </c>
      <c r="M227" s="28">
        <f t="shared" si="134"/>
        <v>210975.40000000002</v>
      </c>
      <c r="N227" s="28">
        <f t="shared" si="134"/>
        <v>10878</v>
      </c>
      <c r="O227" s="28">
        <f t="shared" si="134"/>
        <v>0</v>
      </c>
      <c r="P227" s="28">
        <f t="shared" si="134"/>
        <v>0</v>
      </c>
      <c r="Q227" s="29"/>
      <c r="R227" s="3"/>
    </row>
    <row r="228" spans="1:18" ht="20.25" customHeight="1">
      <c r="A228" s="111"/>
      <c r="B228" s="114"/>
      <c r="C228" s="17"/>
      <c r="D228" s="17"/>
      <c r="E228" s="17"/>
      <c r="F228" s="14">
        <v>2015</v>
      </c>
      <c r="G228" s="30">
        <f t="shared" si="132"/>
        <v>446.20000000000005</v>
      </c>
      <c r="H228" s="30">
        <f t="shared" si="133"/>
        <v>446.20000000000005</v>
      </c>
      <c r="I228" s="30">
        <f aca="true" t="shared" si="135" ref="I228:P228">I253+I263</f>
        <v>446.20000000000005</v>
      </c>
      <c r="J228" s="30">
        <f t="shared" si="135"/>
        <v>446.20000000000005</v>
      </c>
      <c r="K228" s="30">
        <f t="shared" si="135"/>
        <v>0</v>
      </c>
      <c r="L228" s="30">
        <f t="shared" si="135"/>
        <v>0</v>
      </c>
      <c r="M228" s="30">
        <f t="shared" si="135"/>
        <v>0</v>
      </c>
      <c r="N228" s="30">
        <f t="shared" si="135"/>
        <v>0</v>
      </c>
      <c r="O228" s="30">
        <f t="shared" si="135"/>
        <v>0</v>
      </c>
      <c r="P228" s="30">
        <f t="shared" si="135"/>
        <v>0</v>
      </c>
      <c r="Q228" s="29"/>
      <c r="R228" s="3"/>
    </row>
    <row r="229" spans="1:18" ht="19.5" customHeight="1">
      <c r="A229" s="111"/>
      <c r="B229" s="114"/>
      <c r="C229" s="17"/>
      <c r="D229" s="17"/>
      <c r="E229" s="17"/>
      <c r="F229" s="14">
        <v>2016</v>
      </c>
      <c r="G229" s="30">
        <f t="shared" si="132"/>
        <v>9039.8</v>
      </c>
      <c r="H229" s="30">
        <f t="shared" si="133"/>
        <v>9039.8</v>
      </c>
      <c r="I229" s="30">
        <f aca="true" t="shared" si="136" ref="I229:P229">I254+I251+I258+I259</f>
        <v>4839.8</v>
      </c>
      <c r="J229" s="30">
        <f t="shared" si="136"/>
        <v>4839.8</v>
      </c>
      <c r="K229" s="30">
        <f t="shared" si="136"/>
        <v>0</v>
      </c>
      <c r="L229" s="30">
        <f t="shared" si="136"/>
        <v>0</v>
      </c>
      <c r="M229" s="30">
        <f t="shared" si="136"/>
        <v>4200</v>
      </c>
      <c r="N229" s="30">
        <f t="shared" si="136"/>
        <v>4200</v>
      </c>
      <c r="O229" s="30">
        <f t="shared" si="136"/>
        <v>0</v>
      </c>
      <c r="P229" s="30">
        <f t="shared" si="136"/>
        <v>0</v>
      </c>
      <c r="Q229" s="29"/>
      <c r="R229" s="3"/>
    </row>
    <row r="230" spans="1:18" ht="21.75" customHeight="1">
      <c r="A230" s="111"/>
      <c r="B230" s="114"/>
      <c r="C230" s="17"/>
      <c r="D230" s="17"/>
      <c r="E230" s="17"/>
      <c r="F230" s="14">
        <v>2017</v>
      </c>
      <c r="G230" s="30">
        <f t="shared" si="132"/>
        <v>7365.4</v>
      </c>
      <c r="H230" s="30">
        <f t="shared" si="133"/>
        <v>7365.4</v>
      </c>
      <c r="I230" s="30">
        <f aca="true" t="shared" si="137" ref="I230:P230">I252+I260</f>
        <v>4026.4</v>
      </c>
      <c r="J230" s="30">
        <f t="shared" si="137"/>
        <v>4026.4</v>
      </c>
      <c r="K230" s="30">
        <f t="shared" si="137"/>
        <v>0</v>
      </c>
      <c r="L230" s="30">
        <f t="shared" si="137"/>
        <v>0</v>
      </c>
      <c r="M230" s="30">
        <f t="shared" si="137"/>
        <v>3339</v>
      </c>
      <c r="N230" s="30">
        <f t="shared" si="137"/>
        <v>3339</v>
      </c>
      <c r="O230" s="30">
        <f t="shared" si="137"/>
        <v>0</v>
      </c>
      <c r="P230" s="30">
        <f t="shared" si="137"/>
        <v>0</v>
      </c>
      <c r="Q230" s="29"/>
      <c r="R230" s="3"/>
    </row>
    <row r="231" spans="1:18" ht="21.75" customHeight="1">
      <c r="A231" s="111"/>
      <c r="B231" s="114"/>
      <c r="C231" s="17"/>
      <c r="D231" s="17"/>
      <c r="E231" s="17"/>
      <c r="F231" s="14">
        <v>2018</v>
      </c>
      <c r="G231" s="30">
        <f t="shared" si="132"/>
        <v>3696.8</v>
      </c>
      <c r="H231" s="30">
        <f t="shared" si="133"/>
        <v>3696.8</v>
      </c>
      <c r="I231" s="30">
        <f>I261</f>
        <v>357.8</v>
      </c>
      <c r="J231" s="30">
        <f aca="true" t="shared" si="138" ref="J231:P231">J261</f>
        <v>357.8</v>
      </c>
      <c r="K231" s="30">
        <f t="shared" si="138"/>
        <v>0</v>
      </c>
      <c r="L231" s="30">
        <f t="shared" si="138"/>
        <v>0</v>
      </c>
      <c r="M231" s="30">
        <f t="shared" si="138"/>
        <v>3339</v>
      </c>
      <c r="N231" s="30">
        <f t="shared" si="138"/>
        <v>3339</v>
      </c>
      <c r="O231" s="30">
        <f t="shared" si="138"/>
        <v>0</v>
      </c>
      <c r="P231" s="30">
        <f t="shared" si="138"/>
        <v>0</v>
      </c>
      <c r="Q231" s="29"/>
      <c r="R231" s="3"/>
    </row>
    <row r="232" spans="1:18" ht="18.75" customHeight="1">
      <c r="A232" s="111"/>
      <c r="B232" s="114"/>
      <c r="C232" s="17"/>
      <c r="D232" s="17"/>
      <c r="E232" s="17"/>
      <c r="F232" s="14">
        <v>2019</v>
      </c>
      <c r="G232" s="30">
        <f t="shared" si="132"/>
        <v>0</v>
      </c>
      <c r="H232" s="30">
        <f t="shared" si="133"/>
        <v>0</v>
      </c>
      <c r="I232" s="30">
        <f>0</f>
        <v>0</v>
      </c>
      <c r="J232" s="30">
        <v>0</v>
      </c>
      <c r="K232" s="30">
        <v>0</v>
      </c>
      <c r="L232" s="30">
        <v>0</v>
      </c>
      <c r="M232" s="30">
        <v>0</v>
      </c>
      <c r="N232" s="30">
        <v>0</v>
      </c>
      <c r="O232" s="30">
        <v>0</v>
      </c>
      <c r="P232" s="30">
        <v>0</v>
      </c>
      <c r="Q232" s="29"/>
      <c r="R232" s="3"/>
    </row>
    <row r="233" spans="1:18" ht="20.25" customHeight="1">
      <c r="A233" s="111"/>
      <c r="B233" s="114"/>
      <c r="C233" s="17"/>
      <c r="D233" s="17"/>
      <c r="E233" s="17"/>
      <c r="F233" s="14">
        <v>2020</v>
      </c>
      <c r="G233" s="30">
        <f t="shared" si="132"/>
        <v>3275</v>
      </c>
      <c r="H233" s="30">
        <f t="shared" si="133"/>
        <v>3275</v>
      </c>
      <c r="I233" s="30">
        <f>I264</f>
        <v>3275</v>
      </c>
      <c r="J233" s="30">
        <f aca="true" t="shared" si="139" ref="J233:P233">J264</f>
        <v>3275</v>
      </c>
      <c r="K233" s="30">
        <f t="shared" si="139"/>
        <v>0</v>
      </c>
      <c r="L233" s="30">
        <f t="shared" si="139"/>
        <v>0</v>
      </c>
      <c r="M233" s="30">
        <f t="shared" si="139"/>
        <v>0</v>
      </c>
      <c r="N233" s="30">
        <f t="shared" si="139"/>
        <v>0</v>
      </c>
      <c r="O233" s="30">
        <f t="shared" si="139"/>
        <v>0</v>
      </c>
      <c r="P233" s="30">
        <f t="shared" si="139"/>
        <v>0</v>
      </c>
      <c r="Q233" s="29"/>
      <c r="R233" s="3"/>
    </row>
    <row r="234" spans="1:241" ht="21.75" customHeight="1">
      <c r="A234" s="111"/>
      <c r="B234" s="114"/>
      <c r="C234" s="17"/>
      <c r="D234" s="17"/>
      <c r="E234" s="17"/>
      <c r="F234" s="14">
        <v>2021</v>
      </c>
      <c r="G234" s="30">
        <f t="shared" si="132"/>
        <v>0</v>
      </c>
      <c r="H234" s="30">
        <f t="shared" si="133"/>
        <v>0</v>
      </c>
      <c r="I234" s="30">
        <f>0</f>
        <v>0</v>
      </c>
      <c r="J234" s="30">
        <v>0</v>
      </c>
      <c r="K234" s="30">
        <v>0</v>
      </c>
      <c r="L234" s="30">
        <v>0</v>
      </c>
      <c r="M234" s="30">
        <v>0</v>
      </c>
      <c r="N234" s="30">
        <v>0</v>
      </c>
      <c r="O234" s="30">
        <v>0</v>
      </c>
      <c r="P234" s="30">
        <v>0</v>
      </c>
      <c r="Q234" s="24"/>
      <c r="R234" s="3"/>
      <c r="AG234" s="66"/>
      <c r="AW234" s="66"/>
      <c r="BM234" s="66"/>
      <c r="CC234" s="66"/>
      <c r="CS234" s="66"/>
      <c r="DI234" s="66"/>
      <c r="DY234" s="66"/>
      <c r="EO234" s="66"/>
      <c r="FE234" s="66"/>
      <c r="FU234" s="66"/>
      <c r="GK234" s="66"/>
      <c r="HA234" s="66"/>
      <c r="HQ234" s="66"/>
      <c r="IG234" s="66"/>
    </row>
    <row r="235" spans="1:241" ht="21.75" customHeight="1">
      <c r="A235" s="111"/>
      <c r="B235" s="114"/>
      <c r="C235" s="17"/>
      <c r="D235" s="17"/>
      <c r="E235" s="17"/>
      <c r="F235" s="14">
        <v>2022</v>
      </c>
      <c r="G235" s="30">
        <f t="shared" si="132"/>
        <v>166511.1</v>
      </c>
      <c r="H235" s="30">
        <f t="shared" si="133"/>
        <v>0</v>
      </c>
      <c r="I235" s="30">
        <f>I266+I267+I268+I269+I270+I271+I272+I273+I275+I276+I277</f>
        <v>137318.5</v>
      </c>
      <c r="J235" s="30">
        <f aca="true" t="shared" si="140" ref="J235:P235">J266+J267+J268+J269+J270+J271+J272+J273+J275+J276+J277</f>
        <v>0</v>
      </c>
      <c r="K235" s="30">
        <f t="shared" si="140"/>
        <v>0</v>
      </c>
      <c r="L235" s="30">
        <f t="shared" si="140"/>
        <v>0</v>
      </c>
      <c r="M235" s="30">
        <f t="shared" si="140"/>
        <v>29192.6</v>
      </c>
      <c r="N235" s="30">
        <f t="shared" si="140"/>
        <v>0</v>
      </c>
      <c r="O235" s="30">
        <f t="shared" si="140"/>
        <v>0</v>
      </c>
      <c r="P235" s="30">
        <f t="shared" si="140"/>
        <v>0</v>
      </c>
      <c r="Q235" s="24"/>
      <c r="R235" s="3"/>
      <c r="AG235" s="66"/>
      <c r="AW235" s="66"/>
      <c r="BM235" s="66"/>
      <c r="CC235" s="66"/>
      <c r="CS235" s="66"/>
      <c r="DI235" s="66"/>
      <c r="DY235" s="66"/>
      <c r="EO235" s="66"/>
      <c r="FE235" s="66"/>
      <c r="FU235" s="66"/>
      <c r="GK235" s="66"/>
      <c r="HA235" s="66"/>
      <c r="HQ235" s="66"/>
      <c r="IG235" s="66"/>
    </row>
    <row r="236" spans="1:241" ht="21.75" customHeight="1">
      <c r="A236" s="111"/>
      <c r="B236" s="114"/>
      <c r="C236" s="17"/>
      <c r="D236" s="17"/>
      <c r="E236" s="17"/>
      <c r="F236" s="14">
        <v>2023</v>
      </c>
      <c r="G236" s="30">
        <f t="shared" si="132"/>
        <v>244544.40000000002</v>
      </c>
      <c r="H236" s="30">
        <f t="shared" si="133"/>
        <v>0</v>
      </c>
      <c r="I236" s="30">
        <f>I278+I279+I280+I281</f>
        <v>100971.8</v>
      </c>
      <c r="J236" s="30">
        <f aca="true" t="shared" si="141" ref="J236:P236">J278+J279+J280+J281</f>
        <v>0</v>
      </c>
      <c r="K236" s="30">
        <f t="shared" si="141"/>
        <v>0</v>
      </c>
      <c r="L236" s="30">
        <f t="shared" si="141"/>
        <v>0</v>
      </c>
      <c r="M236" s="30">
        <f t="shared" si="141"/>
        <v>143572.6</v>
      </c>
      <c r="N236" s="30">
        <f t="shared" si="141"/>
        <v>0</v>
      </c>
      <c r="O236" s="30">
        <f t="shared" si="141"/>
        <v>0</v>
      </c>
      <c r="P236" s="30">
        <f t="shared" si="141"/>
        <v>0</v>
      </c>
      <c r="Q236" s="24"/>
      <c r="R236" s="3"/>
      <c r="AG236" s="66"/>
      <c r="AW236" s="66"/>
      <c r="BM236" s="66"/>
      <c r="CC236" s="66"/>
      <c r="CS236" s="66"/>
      <c r="DI236" s="66"/>
      <c r="DY236" s="66"/>
      <c r="EO236" s="66"/>
      <c r="FE236" s="66"/>
      <c r="FU236" s="66"/>
      <c r="GK236" s="66"/>
      <c r="HA236" s="66"/>
      <c r="HQ236" s="66"/>
      <c r="IG236" s="66"/>
    </row>
    <row r="237" spans="1:241" ht="21.75" customHeight="1">
      <c r="A237" s="111"/>
      <c r="B237" s="114"/>
      <c r="C237" s="17"/>
      <c r="D237" s="17"/>
      <c r="E237" s="17"/>
      <c r="F237" s="14">
        <v>2024</v>
      </c>
      <c r="G237" s="30">
        <f t="shared" si="132"/>
        <v>81500.4</v>
      </c>
      <c r="H237" s="30">
        <f t="shared" si="133"/>
        <v>0</v>
      </c>
      <c r="I237" s="30">
        <f>I282+I283+I262</f>
        <v>54168.2</v>
      </c>
      <c r="J237" s="30">
        <f aca="true" t="shared" si="142" ref="J237:P237">J282+J283</f>
        <v>0</v>
      </c>
      <c r="K237" s="30">
        <f t="shared" si="142"/>
        <v>0</v>
      </c>
      <c r="L237" s="30">
        <f t="shared" si="142"/>
        <v>0</v>
      </c>
      <c r="M237" s="30">
        <f t="shared" si="142"/>
        <v>27332.2</v>
      </c>
      <c r="N237" s="30">
        <f t="shared" si="142"/>
        <v>0</v>
      </c>
      <c r="O237" s="30">
        <f t="shared" si="142"/>
        <v>0</v>
      </c>
      <c r="P237" s="30">
        <f t="shared" si="142"/>
        <v>0</v>
      </c>
      <c r="Q237" s="24"/>
      <c r="R237" s="3"/>
      <c r="AG237" s="66"/>
      <c r="AW237" s="66"/>
      <c r="BM237" s="66"/>
      <c r="CC237" s="66"/>
      <c r="CS237" s="66"/>
      <c r="DI237" s="66"/>
      <c r="DY237" s="66"/>
      <c r="EO237" s="66"/>
      <c r="FE237" s="66"/>
      <c r="FU237" s="66"/>
      <c r="GK237" s="66"/>
      <c r="HA237" s="66"/>
      <c r="HQ237" s="66"/>
      <c r="IG237" s="66"/>
    </row>
    <row r="238" spans="1:241" ht="21.75" customHeight="1">
      <c r="A238" s="111"/>
      <c r="B238" s="115"/>
      <c r="C238" s="17"/>
      <c r="D238" s="17"/>
      <c r="E238" s="17"/>
      <c r="F238" s="14">
        <v>2025</v>
      </c>
      <c r="G238" s="30">
        <f t="shared" si="132"/>
        <v>187013.8</v>
      </c>
      <c r="H238" s="30">
        <f t="shared" si="133"/>
        <v>0</v>
      </c>
      <c r="I238" s="30">
        <f>I296+I295+I294+I293+I292+I291+I290+I289+I288+I287+I286+I285+I284</f>
        <v>187013.8</v>
      </c>
      <c r="J238" s="30">
        <f aca="true" t="shared" si="143" ref="J238:P238">J296+J295+J294+J293+J292+J291+J290+J289+J288+J287+J286+J285+J284</f>
        <v>0</v>
      </c>
      <c r="K238" s="30">
        <f t="shared" si="143"/>
        <v>0</v>
      </c>
      <c r="L238" s="30">
        <f t="shared" si="143"/>
        <v>0</v>
      </c>
      <c r="M238" s="30">
        <f t="shared" si="143"/>
        <v>0</v>
      </c>
      <c r="N238" s="30">
        <f t="shared" si="143"/>
        <v>0</v>
      </c>
      <c r="O238" s="30">
        <f t="shared" si="143"/>
        <v>0</v>
      </c>
      <c r="P238" s="30">
        <f t="shared" si="143"/>
        <v>0</v>
      </c>
      <c r="Q238" s="24"/>
      <c r="R238" s="3"/>
      <c r="AG238" s="66"/>
      <c r="AW238" s="66"/>
      <c r="BM238" s="66"/>
      <c r="CC238" s="66"/>
      <c r="CS238" s="66"/>
      <c r="DI238" s="66"/>
      <c r="DY238" s="66"/>
      <c r="EO238" s="66"/>
      <c r="FE238" s="66"/>
      <c r="FU238" s="66"/>
      <c r="GK238" s="66"/>
      <c r="HA238" s="66"/>
      <c r="HQ238" s="66"/>
      <c r="IG238" s="66"/>
    </row>
    <row r="239" spans="1:18" ht="18" customHeight="1">
      <c r="A239" s="111"/>
      <c r="B239" s="113" t="s">
        <v>41</v>
      </c>
      <c r="C239" s="17"/>
      <c r="D239" s="17"/>
      <c r="E239" s="17"/>
      <c r="F239" s="27" t="s">
        <v>26</v>
      </c>
      <c r="G239" s="28">
        <f t="shared" si="132"/>
        <v>546053</v>
      </c>
      <c r="H239" s="28">
        <f t="shared" si="133"/>
        <v>173785.9</v>
      </c>
      <c r="I239" s="28">
        <f>SUM(I240:I250)</f>
        <v>266852.7</v>
      </c>
      <c r="J239" s="28">
        <f aca="true" t="shared" si="144" ref="J239:P239">SUM(J240:J250)</f>
        <v>173785.9</v>
      </c>
      <c r="K239" s="28">
        <f t="shared" si="144"/>
        <v>0</v>
      </c>
      <c r="L239" s="28">
        <f t="shared" si="144"/>
        <v>0</v>
      </c>
      <c r="M239" s="28">
        <f t="shared" si="144"/>
        <v>279200.3</v>
      </c>
      <c r="N239" s="28">
        <f t="shared" si="144"/>
        <v>0</v>
      </c>
      <c r="O239" s="28">
        <f t="shared" si="144"/>
        <v>0</v>
      </c>
      <c r="P239" s="28">
        <f t="shared" si="144"/>
        <v>0</v>
      </c>
      <c r="Q239" s="29"/>
      <c r="R239" s="3"/>
    </row>
    <row r="240" spans="1:18" ht="21.75" customHeight="1">
      <c r="A240" s="111"/>
      <c r="B240" s="114"/>
      <c r="C240" s="17"/>
      <c r="D240" s="17"/>
      <c r="E240" s="17"/>
      <c r="F240" s="14">
        <v>2015</v>
      </c>
      <c r="G240" s="30">
        <f t="shared" si="132"/>
        <v>49518.9</v>
      </c>
      <c r="H240" s="30">
        <f t="shared" si="133"/>
        <v>49518.9</v>
      </c>
      <c r="I240" s="30">
        <f>I255</f>
        <v>49518.9</v>
      </c>
      <c r="J240" s="30">
        <f aca="true" t="shared" si="145" ref="J240:P240">J255</f>
        <v>49518.9</v>
      </c>
      <c r="K240" s="30">
        <f t="shared" si="145"/>
        <v>0</v>
      </c>
      <c r="L240" s="30">
        <f t="shared" si="145"/>
        <v>0</v>
      </c>
      <c r="M240" s="30">
        <f t="shared" si="145"/>
        <v>0</v>
      </c>
      <c r="N240" s="30">
        <f t="shared" si="145"/>
        <v>0</v>
      </c>
      <c r="O240" s="30">
        <f t="shared" si="145"/>
        <v>0</v>
      </c>
      <c r="P240" s="30">
        <f t="shared" si="145"/>
        <v>0</v>
      </c>
      <c r="Q240" s="29"/>
      <c r="R240" s="3"/>
    </row>
    <row r="241" spans="1:18" ht="19.5" customHeight="1">
      <c r="A241" s="111"/>
      <c r="B241" s="114"/>
      <c r="C241" s="17"/>
      <c r="D241" s="17"/>
      <c r="E241" s="17"/>
      <c r="F241" s="14">
        <v>2016</v>
      </c>
      <c r="G241" s="30">
        <f t="shared" si="132"/>
        <v>2689.3</v>
      </c>
      <c r="H241" s="30">
        <f t="shared" si="133"/>
        <v>2689.3</v>
      </c>
      <c r="I241" s="30">
        <f>I256</f>
        <v>2689.3</v>
      </c>
      <c r="J241" s="30">
        <f aca="true" t="shared" si="146" ref="J241:P241">J256</f>
        <v>2689.3</v>
      </c>
      <c r="K241" s="30">
        <f t="shared" si="146"/>
        <v>0</v>
      </c>
      <c r="L241" s="30">
        <f t="shared" si="146"/>
        <v>0</v>
      </c>
      <c r="M241" s="30">
        <f t="shared" si="146"/>
        <v>0</v>
      </c>
      <c r="N241" s="30">
        <f t="shared" si="146"/>
        <v>0</v>
      </c>
      <c r="O241" s="30">
        <f t="shared" si="146"/>
        <v>0</v>
      </c>
      <c r="P241" s="30">
        <f t="shared" si="146"/>
        <v>0</v>
      </c>
      <c r="Q241" s="29"/>
      <c r="R241" s="3"/>
    </row>
    <row r="242" spans="1:18" ht="18.75" customHeight="1">
      <c r="A242" s="111"/>
      <c r="B242" s="114"/>
      <c r="C242" s="17"/>
      <c r="D242" s="17"/>
      <c r="E242" s="17"/>
      <c r="F242" s="14">
        <v>2017</v>
      </c>
      <c r="G242" s="30">
        <f t="shared" si="132"/>
        <v>121577.7</v>
      </c>
      <c r="H242" s="30">
        <f t="shared" si="133"/>
        <v>121577.7</v>
      </c>
      <c r="I242" s="30">
        <f>I257</f>
        <v>121577.7</v>
      </c>
      <c r="J242" s="30">
        <f aca="true" t="shared" si="147" ref="J242:P242">J257</f>
        <v>121577.7</v>
      </c>
      <c r="K242" s="30">
        <f t="shared" si="147"/>
        <v>0</v>
      </c>
      <c r="L242" s="30">
        <f t="shared" si="147"/>
        <v>0</v>
      </c>
      <c r="M242" s="30">
        <f t="shared" si="147"/>
        <v>0</v>
      </c>
      <c r="N242" s="30">
        <f t="shared" si="147"/>
        <v>0</v>
      </c>
      <c r="O242" s="30">
        <f t="shared" si="147"/>
        <v>0</v>
      </c>
      <c r="P242" s="30">
        <f t="shared" si="147"/>
        <v>0</v>
      </c>
      <c r="Q242" s="29"/>
      <c r="R242" s="3"/>
    </row>
    <row r="243" spans="1:18" ht="17.25" customHeight="1">
      <c r="A243" s="111"/>
      <c r="B243" s="114"/>
      <c r="C243" s="17"/>
      <c r="D243" s="17"/>
      <c r="E243" s="17"/>
      <c r="F243" s="14">
        <v>2018</v>
      </c>
      <c r="G243" s="30">
        <f t="shared" si="132"/>
        <v>0</v>
      </c>
      <c r="H243" s="30">
        <f t="shared" si="133"/>
        <v>0</v>
      </c>
      <c r="I243" s="30">
        <f>0</f>
        <v>0</v>
      </c>
      <c r="J243" s="30">
        <f>0</f>
        <v>0</v>
      </c>
      <c r="K243" s="30">
        <f>0</f>
        <v>0</v>
      </c>
      <c r="L243" s="30">
        <f>0</f>
        <v>0</v>
      </c>
      <c r="M243" s="30">
        <f>0</f>
        <v>0</v>
      </c>
      <c r="N243" s="30">
        <f>0</f>
        <v>0</v>
      </c>
      <c r="O243" s="30">
        <f>0</f>
        <v>0</v>
      </c>
      <c r="P243" s="30">
        <f>0</f>
        <v>0</v>
      </c>
      <c r="Q243" s="29"/>
      <c r="R243" s="3"/>
    </row>
    <row r="244" spans="1:18" ht="19.5" customHeight="1">
      <c r="A244" s="111"/>
      <c r="B244" s="114"/>
      <c r="C244" s="17"/>
      <c r="D244" s="17"/>
      <c r="E244" s="17"/>
      <c r="F244" s="14">
        <v>2019</v>
      </c>
      <c r="G244" s="30">
        <f t="shared" si="132"/>
        <v>0</v>
      </c>
      <c r="H244" s="30">
        <f t="shared" si="133"/>
        <v>0</v>
      </c>
      <c r="I244" s="30">
        <f>0</f>
        <v>0</v>
      </c>
      <c r="J244" s="30">
        <v>0</v>
      </c>
      <c r="K244" s="30">
        <v>0</v>
      </c>
      <c r="L244" s="30">
        <v>0</v>
      </c>
      <c r="M244" s="30">
        <v>0</v>
      </c>
      <c r="N244" s="30">
        <v>0</v>
      </c>
      <c r="O244" s="30">
        <v>0</v>
      </c>
      <c r="P244" s="30">
        <v>0</v>
      </c>
      <c r="Q244" s="29"/>
      <c r="R244" s="3"/>
    </row>
    <row r="245" spans="1:18" ht="18" customHeight="1">
      <c r="A245" s="111"/>
      <c r="B245" s="114"/>
      <c r="C245" s="17"/>
      <c r="D245" s="17"/>
      <c r="E245" s="17"/>
      <c r="F245" s="14">
        <v>2020</v>
      </c>
      <c r="G245" s="30">
        <f t="shared" si="132"/>
        <v>0</v>
      </c>
      <c r="H245" s="30">
        <f t="shared" si="133"/>
        <v>0</v>
      </c>
      <c r="I245" s="30">
        <f>0</f>
        <v>0</v>
      </c>
      <c r="J245" s="30">
        <v>0</v>
      </c>
      <c r="K245" s="30">
        <v>0</v>
      </c>
      <c r="L245" s="30">
        <v>0</v>
      </c>
      <c r="M245" s="30">
        <v>0</v>
      </c>
      <c r="N245" s="30">
        <v>0</v>
      </c>
      <c r="O245" s="30">
        <v>0</v>
      </c>
      <c r="P245" s="30">
        <v>0</v>
      </c>
      <c r="Q245" s="29"/>
      <c r="R245" s="3"/>
    </row>
    <row r="246" spans="1:241" ht="21.75" customHeight="1">
      <c r="A246" s="111"/>
      <c r="B246" s="114"/>
      <c r="C246" s="17"/>
      <c r="D246" s="17"/>
      <c r="E246" s="17"/>
      <c r="F246" s="14">
        <v>2021</v>
      </c>
      <c r="G246" s="30">
        <f t="shared" si="132"/>
        <v>0</v>
      </c>
      <c r="H246" s="30">
        <f t="shared" si="133"/>
        <v>0</v>
      </c>
      <c r="I246" s="30">
        <f>0</f>
        <v>0</v>
      </c>
      <c r="J246" s="30">
        <v>0</v>
      </c>
      <c r="K246" s="30">
        <v>0</v>
      </c>
      <c r="L246" s="30">
        <v>0</v>
      </c>
      <c r="M246" s="30">
        <v>0</v>
      </c>
      <c r="N246" s="30">
        <v>0</v>
      </c>
      <c r="O246" s="30">
        <v>0</v>
      </c>
      <c r="P246" s="30">
        <v>0</v>
      </c>
      <c r="Q246" s="24"/>
      <c r="R246" s="3"/>
      <c r="AG246" s="66"/>
      <c r="AW246" s="66"/>
      <c r="BM246" s="66"/>
      <c r="CC246" s="66"/>
      <c r="CS246" s="66"/>
      <c r="DI246" s="66"/>
      <c r="DY246" s="66"/>
      <c r="EO246" s="66"/>
      <c r="FE246" s="66"/>
      <c r="FU246" s="66"/>
      <c r="GK246" s="66"/>
      <c r="HA246" s="66"/>
      <c r="HQ246" s="66"/>
      <c r="IG246" s="66"/>
    </row>
    <row r="247" spans="1:241" ht="21.75" customHeight="1">
      <c r="A247" s="111"/>
      <c r="B247" s="114"/>
      <c r="C247" s="17"/>
      <c r="D247" s="17"/>
      <c r="E247" s="17"/>
      <c r="F247" s="14">
        <v>2022</v>
      </c>
      <c r="G247" s="30">
        <f t="shared" si="132"/>
        <v>232876.4</v>
      </c>
      <c r="H247" s="30">
        <f t="shared" si="133"/>
        <v>0</v>
      </c>
      <c r="I247" s="30">
        <f>I274</f>
        <v>58219.1</v>
      </c>
      <c r="J247" s="30">
        <f aca="true" t="shared" si="148" ref="J247:P247">J274</f>
        <v>0</v>
      </c>
      <c r="K247" s="30">
        <f t="shared" si="148"/>
        <v>0</v>
      </c>
      <c r="L247" s="30">
        <f t="shared" si="148"/>
        <v>0</v>
      </c>
      <c r="M247" s="30">
        <f t="shared" si="148"/>
        <v>174657.3</v>
      </c>
      <c r="N247" s="30">
        <f t="shared" si="148"/>
        <v>0</v>
      </c>
      <c r="O247" s="30">
        <f t="shared" si="148"/>
        <v>0</v>
      </c>
      <c r="P247" s="30">
        <f t="shared" si="148"/>
        <v>0</v>
      </c>
      <c r="Q247" s="24"/>
      <c r="R247" s="3"/>
      <c r="AG247" s="66"/>
      <c r="AW247" s="66"/>
      <c r="BM247" s="66"/>
      <c r="CC247" s="66"/>
      <c r="CS247" s="66"/>
      <c r="DI247" s="66"/>
      <c r="DY247" s="66"/>
      <c r="EO247" s="66"/>
      <c r="FE247" s="66"/>
      <c r="FU247" s="66"/>
      <c r="GK247" s="66"/>
      <c r="HA247" s="66"/>
      <c r="HQ247" s="66"/>
      <c r="IG247" s="66"/>
    </row>
    <row r="248" spans="1:241" ht="21.75" customHeight="1">
      <c r="A248" s="111"/>
      <c r="B248" s="114"/>
      <c r="C248" s="17"/>
      <c r="D248" s="17"/>
      <c r="E248" s="17"/>
      <c r="F248" s="14">
        <v>2023</v>
      </c>
      <c r="G248" s="30">
        <f t="shared" si="132"/>
        <v>139390.7</v>
      </c>
      <c r="H248" s="30">
        <f t="shared" si="133"/>
        <v>0</v>
      </c>
      <c r="I248" s="30">
        <f>I265</f>
        <v>34847.7</v>
      </c>
      <c r="J248" s="30">
        <f aca="true" t="shared" si="149" ref="J248:P248">J265</f>
        <v>0</v>
      </c>
      <c r="K248" s="30">
        <f t="shared" si="149"/>
        <v>0</v>
      </c>
      <c r="L248" s="30">
        <f t="shared" si="149"/>
        <v>0</v>
      </c>
      <c r="M248" s="30">
        <f t="shared" si="149"/>
        <v>104543</v>
      </c>
      <c r="N248" s="30">
        <f t="shared" si="149"/>
        <v>0</v>
      </c>
      <c r="O248" s="30">
        <f t="shared" si="149"/>
        <v>0</v>
      </c>
      <c r="P248" s="30">
        <f t="shared" si="149"/>
        <v>0</v>
      </c>
      <c r="Q248" s="24"/>
      <c r="R248" s="3"/>
      <c r="AG248" s="66"/>
      <c r="AW248" s="66"/>
      <c r="BM248" s="66"/>
      <c r="CC248" s="66"/>
      <c r="CS248" s="66"/>
      <c r="DI248" s="66"/>
      <c r="DY248" s="66"/>
      <c r="EO248" s="66"/>
      <c r="FE248" s="66"/>
      <c r="FU248" s="66"/>
      <c r="GK248" s="66"/>
      <c r="HA248" s="66"/>
      <c r="HQ248" s="66"/>
      <c r="IG248" s="66"/>
    </row>
    <row r="249" spans="1:241" ht="21.75" customHeight="1">
      <c r="A249" s="111"/>
      <c r="B249" s="114"/>
      <c r="C249" s="17"/>
      <c r="D249" s="17"/>
      <c r="E249" s="17"/>
      <c r="F249" s="14">
        <v>2024</v>
      </c>
      <c r="G249" s="30">
        <f t="shared" si="132"/>
        <v>0</v>
      </c>
      <c r="H249" s="30">
        <f t="shared" si="133"/>
        <v>0</v>
      </c>
      <c r="I249" s="30">
        <v>0</v>
      </c>
      <c r="J249" s="30">
        <v>0</v>
      </c>
      <c r="K249" s="30">
        <v>0</v>
      </c>
      <c r="L249" s="30">
        <v>0</v>
      </c>
      <c r="M249" s="30">
        <v>0</v>
      </c>
      <c r="N249" s="30">
        <v>0</v>
      </c>
      <c r="O249" s="30">
        <v>0</v>
      </c>
      <c r="P249" s="30">
        <v>0</v>
      </c>
      <c r="Q249" s="24"/>
      <c r="R249" s="3"/>
      <c r="AG249" s="66"/>
      <c r="AW249" s="66"/>
      <c r="BM249" s="66"/>
      <c r="CC249" s="66"/>
      <c r="CS249" s="66"/>
      <c r="DI249" s="66"/>
      <c r="DY249" s="66"/>
      <c r="EO249" s="66"/>
      <c r="FE249" s="66"/>
      <c r="FU249" s="66"/>
      <c r="GK249" s="66"/>
      <c r="HA249" s="66"/>
      <c r="HQ249" s="66"/>
      <c r="IG249" s="66"/>
    </row>
    <row r="250" spans="1:241" ht="21.75" customHeight="1">
      <c r="A250" s="112"/>
      <c r="B250" s="115"/>
      <c r="C250" s="17"/>
      <c r="D250" s="17"/>
      <c r="E250" s="17"/>
      <c r="F250" s="14">
        <v>2025</v>
      </c>
      <c r="G250" s="30">
        <f t="shared" si="132"/>
        <v>0</v>
      </c>
      <c r="H250" s="30">
        <f t="shared" si="133"/>
        <v>0</v>
      </c>
      <c r="I250" s="30">
        <v>0</v>
      </c>
      <c r="J250" s="30">
        <v>0</v>
      </c>
      <c r="K250" s="30">
        <v>0</v>
      </c>
      <c r="L250" s="30">
        <v>0</v>
      </c>
      <c r="M250" s="30">
        <v>0</v>
      </c>
      <c r="N250" s="30">
        <v>0</v>
      </c>
      <c r="O250" s="30">
        <v>0</v>
      </c>
      <c r="P250" s="30">
        <v>0</v>
      </c>
      <c r="Q250" s="24"/>
      <c r="R250" s="3"/>
      <c r="AG250" s="66"/>
      <c r="AW250" s="66"/>
      <c r="BM250" s="66"/>
      <c r="CC250" s="66"/>
      <c r="CS250" s="66"/>
      <c r="DI250" s="66"/>
      <c r="DY250" s="66"/>
      <c r="EO250" s="66"/>
      <c r="FE250" s="66"/>
      <c r="FU250" s="66"/>
      <c r="GK250" s="66"/>
      <c r="HA250" s="66"/>
      <c r="HQ250" s="66"/>
      <c r="IG250" s="66"/>
    </row>
    <row r="251" spans="1:18" ht="49.5" customHeight="1">
      <c r="A251" s="99" t="s">
        <v>112</v>
      </c>
      <c r="B251" s="102" t="s">
        <v>169</v>
      </c>
      <c r="C251" s="67" t="s">
        <v>105</v>
      </c>
      <c r="D251" s="67"/>
      <c r="E251" s="67"/>
      <c r="F251" s="67">
        <v>2016</v>
      </c>
      <c r="G251" s="30">
        <f t="shared" si="132"/>
        <v>353.9000000000001</v>
      </c>
      <c r="H251" s="30">
        <f t="shared" si="133"/>
        <v>353.9000000000001</v>
      </c>
      <c r="I251" s="1">
        <f>8087.2-4064.7-3668.6</f>
        <v>353.9000000000001</v>
      </c>
      <c r="J251" s="1">
        <f>8087.2-4064.7-3668.6</f>
        <v>353.9000000000001</v>
      </c>
      <c r="K251" s="1">
        <v>0</v>
      </c>
      <c r="L251" s="1">
        <v>0</v>
      </c>
      <c r="M251" s="1">
        <v>0</v>
      </c>
      <c r="N251" s="1">
        <v>0</v>
      </c>
      <c r="O251" s="1">
        <v>0</v>
      </c>
      <c r="P251" s="1">
        <v>0</v>
      </c>
      <c r="Q251" s="2"/>
      <c r="R251" s="3"/>
    </row>
    <row r="252" spans="1:18" ht="49.5" customHeight="1">
      <c r="A252" s="100"/>
      <c r="B252" s="103"/>
      <c r="C252" s="67" t="s">
        <v>105</v>
      </c>
      <c r="D252" s="67"/>
      <c r="E252" s="67"/>
      <c r="F252" s="67">
        <v>2017</v>
      </c>
      <c r="G252" s="30">
        <f>I252+K252+M252+O252</f>
        <v>3668.6</v>
      </c>
      <c r="H252" s="30">
        <f>J252+L252+N252+P252</f>
        <v>3668.6</v>
      </c>
      <c r="I252" s="1">
        <v>3668.6</v>
      </c>
      <c r="J252" s="1">
        <v>3668.6</v>
      </c>
      <c r="K252" s="1">
        <v>0</v>
      </c>
      <c r="L252" s="1">
        <v>0</v>
      </c>
      <c r="M252" s="1">
        <v>0</v>
      </c>
      <c r="N252" s="1">
        <v>0</v>
      </c>
      <c r="O252" s="1">
        <v>0</v>
      </c>
      <c r="P252" s="1">
        <v>0</v>
      </c>
      <c r="Q252" s="2"/>
      <c r="R252" s="3"/>
    </row>
    <row r="253" spans="1:18" ht="48" customHeight="1">
      <c r="A253" s="99" t="s">
        <v>102</v>
      </c>
      <c r="B253" s="102" t="s">
        <v>2</v>
      </c>
      <c r="C253" s="14"/>
      <c r="D253" s="14"/>
      <c r="E253" s="14"/>
      <c r="F253" s="14">
        <v>2015</v>
      </c>
      <c r="G253" s="30">
        <f>I253+K253+M253+O253</f>
        <v>348.00000000000006</v>
      </c>
      <c r="H253" s="30">
        <f>J253+L253+N253+P253</f>
        <v>348.00000000000006</v>
      </c>
      <c r="I253" s="1">
        <f>727.2-379.2</f>
        <v>348.00000000000006</v>
      </c>
      <c r="J253" s="1">
        <f>727.2-379.2</f>
        <v>348.00000000000006</v>
      </c>
      <c r="K253" s="1">
        <v>0</v>
      </c>
      <c r="L253" s="1">
        <v>0</v>
      </c>
      <c r="M253" s="1">
        <v>0</v>
      </c>
      <c r="N253" s="1">
        <v>0</v>
      </c>
      <c r="O253" s="1">
        <v>0</v>
      </c>
      <c r="P253" s="1">
        <v>0</v>
      </c>
      <c r="Q253" s="2" t="s">
        <v>46</v>
      </c>
      <c r="R253" s="3"/>
    </row>
    <row r="254" spans="1:18" ht="37.5" customHeight="1">
      <c r="A254" s="100"/>
      <c r="B254" s="103"/>
      <c r="C254" s="14" t="s">
        <v>105</v>
      </c>
      <c r="D254" s="14"/>
      <c r="E254" s="14"/>
      <c r="F254" s="14">
        <v>2016</v>
      </c>
      <c r="G254" s="30">
        <f aca="true" t="shared" si="150" ref="G254:H256">I254+K254+M254+O254</f>
        <v>4005.9</v>
      </c>
      <c r="H254" s="30">
        <f t="shared" si="150"/>
        <v>4005.9</v>
      </c>
      <c r="I254" s="1">
        <v>4005.9</v>
      </c>
      <c r="J254" s="1">
        <v>4005.9</v>
      </c>
      <c r="K254" s="1">
        <v>0</v>
      </c>
      <c r="L254" s="1">
        <v>0</v>
      </c>
      <c r="M254" s="1">
        <v>0</v>
      </c>
      <c r="N254" s="1">
        <v>0</v>
      </c>
      <c r="O254" s="1">
        <v>0</v>
      </c>
      <c r="P254" s="1">
        <v>0</v>
      </c>
      <c r="Q254" s="2" t="s">
        <v>69</v>
      </c>
      <c r="R254" s="3"/>
    </row>
    <row r="255" spans="1:18" ht="35.25" customHeight="1">
      <c r="A255" s="100"/>
      <c r="B255" s="103"/>
      <c r="C255" s="67"/>
      <c r="D255" s="67"/>
      <c r="E255" s="67"/>
      <c r="F255" s="67">
        <v>2015</v>
      </c>
      <c r="G255" s="30">
        <f t="shared" si="150"/>
        <v>49518.9</v>
      </c>
      <c r="H255" s="30">
        <f t="shared" si="150"/>
        <v>49518.9</v>
      </c>
      <c r="I255" s="1">
        <v>49518.9</v>
      </c>
      <c r="J255" s="1">
        <v>49518.9</v>
      </c>
      <c r="K255" s="1">
        <v>0</v>
      </c>
      <c r="L255" s="1">
        <v>0</v>
      </c>
      <c r="M255" s="1">
        <v>0</v>
      </c>
      <c r="N255" s="1">
        <v>0</v>
      </c>
      <c r="O255" s="1">
        <v>0</v>
      </c>
      <c r="P255" s="1">
        <v>0</v>
      </c>
      <c r="Q255" s="85" t="s">
        <v>197</v>
      </c>
      <c r="R255" s="3"/>
    </row>
    <row r="256" spans="1:18" ht="35.25" customHeight="1">
      <c r="A256" s="100"/>
      <c r="B256" s="103"/>
      <c r="C256" s="67" t="s">
        <v>105</v>
      </c>
      <c r="D256" s="67"/>
      <c r="E256" s="67"/>
      <c r="F256" s="67">
        <v>2016</v>
      </c>
      <c r="G256" s="30">
        <f t="shared" si="150"/>
        <v>2689.3</v>
      </c>
      <c r="H256" s="30">
        <f t="shared" si="150"/>
        <v>2689.3</v>
      </c>
      <c r="I256" s="1">
        <v>2689.3</v>
      </c>
      <c r="J256" s="1">
        <v>2689.3</v>
      </c>
      <c r="K256" s="1">
        <v>0</v>
      </c>
      <c r="L256" s="1">
        <v>0</v>
      </c>
      <c r="M256" s="1">
        <v>0</v>
      </c>
      <c r="N256" s="1">
        <v>0</v>
      </c>
      <c r="O256" s="1">
        <v>0</v>
      </c>
      <c r="P256" s="1">
        <v>0</v>
      </c>
      <c r="Q256" s="86"/>
      <c r="R256" s="3"/>
    </row>
    <row r="257" spans="1:18" ht="34.5" customHeight="1">
      <c r="A257" s="101"/>
      <c r="B257" s="104"/>
      <c r="C257" s="67" t="s">
        <v>105</v>
      </c>
      <c r="D257" s="67"/>
      <c r="E257" s="67"/>
      <c r="F257" s="67">
        <v>2017</v>
      </c>
      <c r="G257" s="30">
        <f aca="true" t="shared" si="151" ref="G257:H260">I257+K257+M257+O257</f>
        <v>121577.7</v>
      </c>
      <c r="H257" s="30">
        <f t="shared" si="151"/>
        <v>121577.7</v>
      </c>
      <c r="I257" s="1">
        <v>121577.7</v>
      </c>
      <c r="J257" s="1">
        <v>121577.7</v>
      </c>
      <c r="K257" s="1">
        <v>0</v>
      </c>
      <c r="L257" s="1">
        <v>0</v>
      </c>
      <c r="M257" s="1">
        <v>0</v>
      </c>
      <c r="N257" s="1">
        <v>0</v>
      </c>
      <c r="O257" s="1">
        <v>0</v>
      </c>
      <c r="P257" s="1">
        <v>0</v>
      </c>
      <c r="Q257" s="87"/>
      <c r="R257" s="3"/>
    </row>
    <row r="258" spans="1:18" ht="66.75" customHeight="1">
      <c r="A258" s="69" t="s">
        <v>113</v>
      </c>
      <c r="B258" s="63" t="s">
        <v>96</v>
      </c>
      <c r="C258" s="67" t="s">
        <v>105</v>
      </c>
      <c r="D258" s="67"/>
      <c r="E258" s="67"/>
      <c r="F258" s="67">
        <v>2016</v>
      </c>
      <c r="G258" s="30">
        <f>I258+K258+M258+O258</f>
        <v>30</v>
      </c>
      <c r="H258" s="30">
        <f>J258+L258+N258+P258</f>
        <v>30</v>
      </c>
      <c r="I258" s="1">
        <v>30</v>
      </c>
      <c r="J258" s="1">
        <v>30</v>
      </c>
      <c r="K258" s="1">
        <v>0</v>
      </c>
      <c r="L258" s="1">
        <v>0</v>
      </c>
      <c r="M258" s="1">
        <v>0</v>
      </c>
      <c r="N258" s="1">
        <v>0</v>
      </c>
      <c r="O258" s="1">
        <v>0</v>
      </c>
      <c r="P258" s="1">
        <v>0</v>
      </c>
      <c r="Q258" s="2" t="s">
        <v>207</v>
      </c>
      <c r="R258" s="3"/>
    </row>
    <row r="259" spans="1:18" ht="34.5" customHeight="1">
      <c r="A259" s="99" t="s">
        <v>160</v>
      </c>
      <c r="B259" s="102" t="s">
        <v>150</v>
      </c>
      <c r="C259" s="67" t="s">
        <v>104</v>
      </c>
      <c r="D259" s="67"/>
      <c r="E259" s="67"/>
      <c r="F259" s="67">
        <v>2016</v>
      </c>
      <c r="G259" s="30">
        <f t="shared" si="151"/>
        <v>4650</v>
      </c>
      <c r="H259" s="30">
        <f t="shared" si="151"/>
        <v>4650</v>
      </c>
      <c r="I259" s="1">
        <v>450</v>
      </c>
      <c r="J259" s="1">
        <v>450</v>
      </c>
      <c r="K259" s="1">
        <v>0</v>
      </c>
      <c r="L259" s="1">
        <v>0</v>
      </c>
      <c r="M259" s="1">
        <v>4200</v>
      </c>
      <c r="N259" s="1">
        <v>4200</v>
      </c>
      <c r="O259" s="1">
        <v>0</v>
      </c>
      <c r="P259" s="1">
        <v>0</v>
      </c>
      <c r="Q259" s="83" t="s">
        <v>4</v>
      </c>
      <c r="R259" s="3"/>
    </row>
    <row r="260" spans="1:18" ht="42.75" customHeight="1">
      <c r="A260" s="100"/>
      <c r="B260" s="103"/>
      <c r="C260" s="67" t="s">
        <v>149</v>
      </c>
      <c r="D260" s="67"/>
      <c r="E260" s="67"/>
      <c r="F260" s="67">
        <v>2017</v>
      </c>
      <c r="G260" s="30">
        <f t="shared" si="151"/>
        <v>3696.8</v>
      </c>
      <c r="H260" s="30">
        <f t="shared" si="151"/>
        <v>3696.8</v>
      </c>
      <c r="I260" s="1">
        <v>357.8</v>
      </c>
      <c r="J260" s="1">
        <v>357.8</v>
      </c>
      <c r="K260" s="1">
        <v>0</v>
      </c>
      <c r="L260" s="1">
        <v>0</v>
      </c>
      <c r="M260" s="1">
        <v>3339</v>
      </c>
      <c r="N260" s="1">
        <v>3339</v>
      </c>
      <c r="O260" s="1">
        <v>0</v>
      </c>
      <c r="P260" s="1">
        <v>0</v>
      </c>
      <c r="Q260" s="89"/>
      <c r="R260" s="3"/>
    </row>
    <row r="261" spans="1:18" ht="42.75" customHeight="1">
      <c r="A261" s="100"/>
      <c r="B261" s="103"/>
      <c r="C261" s="67" t="s">
        <v>223</v>
      </c>
      <c r="D261" s="67"/>
      <c r="E261" s="67"/>
      <c r="F261" s="67">
        <v>2018</v>
      </c>
      <c r="G261" s="30">
        <f aca="true" t="shared" si="152" ref="G261:H265">I261+K261+M261+O261</f>
        <v>3696.8</v>
      </c>
      <c r="H261" s="30">
        <f t="shared" si="152"/>
        <v>3696.8</v>
      </c>
      <c r="I261" s="1">
        <v>357.8</v>
      </c>
      <c r="J261" s="1">
        <v>357.8</v>
      </c>
      <c r="K261" s="1">
        <v>0</v>
      </c>
      <c r="L261" s="1">
        <v>0</v>
      </c>
      <c r="M261" s="1">
        <v>3339</v>
      </c>
      <c r="N261" s="1">
        <v>3339</v>
      </c>
      <c r="O261" s="1">
        <v>0</v>
      </c>
      <c r="P261" s="1">
        <v>0</v>
      </c>
      <c r="Q261" s="84"/>
      <c r="R261" s="3"/>
    </row>
    <row r="262" spans="1:18" ht="42.75" customHeight="1">
      <c r="A262" s="101"/>
      <c r="B262" s="104"/>
      <c r="C262" s="67"/>
      <c r="D262" s="67" t="s">
        <v>335</v>
      </c>
      <c r="E262" s="67" t="s">
        <v>336</v>
      </c>
      <c r="F262" s="67">
        <v>2024</v>
      </c>
      <c r="G262" s="30">
        <f t="shared" si="152"/>
        <v>22050.8</v>
      </c>
      <c r="H262" s="30">
        <f t="shared" si="152"/>
        <v>0</v>
      </c>
      <c r="I262" s="1">
        <v>22050.8</v>
      </c>
      <c r="J262" s="1">
        <v>0</v>
      </c>
      <c r="K262" s="1">
        <v>0</v>
      </c>
      <c r="L262" s="1">
        <v>0</v>
      </c>
      <c r="M262" s="1">
        <v>0</v>
      </c>
      <c r="N262" s="1">
        <v>0</v>
      </c>
      <c r="O262" s="1">
        <v>0</v>
      </c>
      <c r="P262" s="1">
        <v>0</v>
      </c>
      <c r="Q262" s="71" t="s">
        <v>281</v>
      </c>
      <c r="R262" s="3"/>
    </row>
    <row r="263" spans="1:18" ht="37.5" customHeight="1">
      <c r="A263" s="61" t="s">
        <v>114</v>
      </c>
      <c r="B263" s="67" t="s">
        <v>5</v>
      </c>
      <c r="C263" s="67"/>
      <c r="D263" s="67"/>
      <c r="E263" s="67"/>
      <c r="F263" s="67">
        <v>2015</v>
      </c>
      <c r="G263" s="30">
        <f t="shared" si="152"/>
        <v>98.2</v>
      </c>
      <c r="H263" s="30">
        <f t="shared" si="152"/>
        <v>98.2</v>
      </c>
      <c r="I263" s="1">
        <f>98.5-0.3</f>
        <v>98.2</v>
      </c>
      <c r="J263" s="1">
        <f>98.5-0.3</f>
        <v>98.2</v>
      </c>
      <c r="K263" s="1">
        <v>0</v>
      </c>
      <c r="L263" s="1">
        <v>0</v>
      </c>
      <c r="M263" s="1">
        <v>0</v>
      </c>
      <c r="N263" s="1">
        <v>0</v>
      </c>
      <c r="O263" s="1">
        <v>0</v>
      </c>
      <c r="P263" s="1">
        <v>0</v>
      </c>
      <c r="Q263" s="2" t="s">
        <v>75</v>
      </c>
      <c r="R263" s="3"/>
    </row>
    <row r="264" spans="1:18" ht="38.25">
      <c r="A264" s="99" t="s">
        <v>212</v>
      </c>
      <c r="B264" s="102" t="s">
        <v>263</v>
      </c>
      <c r="C264" s="67" t="s">
        <v>105</v>
      </c>
      <c r="D264" s="67"/>
      <c r="E264" s="67"/>
      <c r="F264" s="67">
        <v>2020</v>
      </c>
      <c r="G264" s="30">
        <f t="shared" si="152"/>
        <v>3275</v>
      </c>
      <c r="H264" s="30">
        <f t="shared" si="152"/>
        <v>3275</v>
      </c>
      <c r="I264" s="1">
        <v>3275</v>
      </c>
      <c r="J264" s="1">
        <v>3275</v>
      </c>
      <c r="K264" s="1">
        <v>0</v>
      </c>
      <c r="L264" s="1">
        <v>0</v>
      </c>
      <c r="M264" s="1">
        <v>0</v>
      </c>
      <c r="N264" s="1">
        <v>0</v>
      </c>
      <c r="O264" s="1">
        <v>0</v>
      </c>
      <c r="P264" s="1">
        <v>0</v>
      </c>
      <c r="Q264" s="2" t="s">
        <v>4</v>
      </c>
      <c r="R264" s="3"/>
    </row>
    <row r="265" spans="1:18" ht="15.75">
      <c r="A265" s="101"/>
      <c r="B265" s="104"/>
      <c r="C265" s="67"/>
      <c r="D265" s="67" t="s">
        <v>335</v>
      </c>
      <c r="E265" s="67" t="s">
        <v>333</v>
      </c>
      <c r="F265" s="67">
        <v>2023</v>
      </c>
      <c r="G265" s="30">
        <f t="shared" si="152"/>
        <v>139390.7</v>
      </c>
      <c r="H265" s="30">
        <f t="shared" si="152"/>
        <v>0</v>
      </c>
      <c r="I265" s="1">
        <v>34847.7</v>
      </c>
      <c r="J265" s="1">
        <v>0</v>
      </c>
      <c r="K265" s="1">
        <v>0</v>
      </c>
      <c r="L265" s="1">
        <v>0</v>
      </c>
      <c r="M265" s="1">
        <v>104543</v>
      </c>
      <c r="N265" s="1">
        <v>0</v>
      </c>
      <c r="O265" s="1">
        <v>0</v>
      </c>
      <c r="P265" s="1">
        <v>0</v>
      </c>
      <c r="Q265" s="2"/>
      <c r="R265" s="3"/>
    </row>
    <row r="266" spans="1:18" ht="89.25">
      <c r="A266" s="69" t="s">
        <v>213</v>
      </c>
      <c r="B266" s="67" t="s">
        <v>257</v>
      </c>
      <c r="C266" s="67"/>
      <c r="D266" s="67" t="s">
        <v>335</v>
      </c>
      <c r="E266" s="67" t="s">
        <v>336</v>
      </c>
      <c r="F266" s="67">
        <v>2022</v>
      </c>
      <c r="G266" s="30">
        <f aca="true" t="shared" si="153" ref="G266:G276">I266+K266+M266+O266</f>
        <v>11663.4</v>
      </c>
      <c r="H266" s="30">
        <f aca="true" t="shared" si="154" ref="H266:H276">J266+L266+N266+P266</f>
        <v>0</v>
      </c>
      <c r="I266" s="1">
        <v>2915.9</v>
      </c>
      <c r="J266" s="1">
        <v>0</v>
      </c>
      <c r="K266" s="1">
        <v>0</v>
      </c>
      <c r="L266" s="1">
        <v>0</v>
      </c>
      <c r="M266" s="1">
        <v>8747.5</v>
      </c>
      <c r="N266" s="1">
        <v>0</v>
      </c>
      <c r="O266" s="1">
        <v>0</v>
      </c>
      <c r="P266" s="1">
        <v>0</v>
      </c>
      <c r="Q266" s="2" t="s">
        <v>310</v>
      </c>
      <c r="R266" s="3"/>
    </row>
    <row r="267" spans="1:18" ht="74.25" customHeight="1">
      <c r="A267" s="69" t="s">
        <v>214</v>
      </c>
      <c r="B267" s="67" t="s">
        <v>217</v>
      </c>
      <c r="C267" s="67"/>
      <c r="D267" s="67" t="s">
        <v>335</v>
      </c>
      <c r="E267" s="67" t="s">
        <v>336</v>
      </c>
      <c r="F267" s="67">
        <v>2022</v>
      </c>
      <c r="G267" s="30">
        <f t="shared" si="153"/>
        <v>14481.6</v>
      </c>
      <c r="H267" s="30">
        <f t="shared" si="154"/>
        <v>0</v>
      </c>
      <c r="I267" s="1">
        <v>14481.6</v>
      </c>
      <c r="J267" s="1">
        <v>0</v>
      </c>
      <c r="K267" s="1">
        <v>0</v>
      </c>
      <c r="L267" s="1">
        <v>0</v>
      </c>
      <c r="M267" s="1">
        <v>0</v>
      </c>
      <c r="N267" s="1">
        <v>0</v>
      </c>
      <c r="O267" s="1">
        <v>0</v>
      </c>
      <c r="P267" s="1">
        <v>0</v>
      </c>
      <c r="Q267" s="2" t="s">
        <v>218</v>
      </c>
      <c r="R267" s="3"/>
    </row>
    <row r="268" spans="1:18" ht="74.25" customHeight="1">
      <c r="A268" s="69" t="s">
        <v>115</v>
      </c>
      <c r="B268" s="67" t="s">
        <v>354</v>
      </c>
      <c r="C268" s="67"/>
      <c r="D268" s="67" t="s">
        <v>335</v>
      </c>
      <c r="E268" s="67" t="s">
        <v>336</v>
      </c>
      <c r="F268" s="67">
        <v>2022</v>
      </c>
      <c r="G268" s="30">
        <f t="shared" si="153"/>
        <v>27260.199999999997</v>
      </c>
      <c r="H268" s="30">
        <f t="shared" si="154"/>
        <v>0</v>
      </c>
      <c r="I268" s="1">
        <v>6815.1</v>
      </c>
      <c r="J268" s="1">
        <v>0</v>
      </c>
      <c r="K268" s="1">
        <v>0</v>
      </c>
      <c r="L268" s="1">
        <v>0</v>
      </c>
      <c r="M268" s="1">
        <v>20445.1</v>
      </c>
      <c r="N268" s="1">
        <v>0</v>
      </c>
      <c r="O268" s="1">
        <v>0</v>
      </c>
      <c r="P268" s="1">
        <v>0</v>
      </c>
      <c r="Q268" s="2" t="s">
        <v>303</v>
      </c>
      <c r="R268" s="3"/>
    </row>
    <row r="269" spans="1:18" ht="74.25" customHeight="1">
      <c r="A269" s="69" t="s">
        <v>116</v>
      </c>
      <c r="B269" s="67" t="s">
        <v>247</v>
      </c>
      <c r="C269" s="67"/>
      <c r="D269" s="67" t="s">
        <v>335</v>
      </c>
      <c r="E269" s="67" t="s">
        <v>336</v>
      </c>
      <c r="F269" s="67">
        <v>2022</v>
      </c>
      <c r="G269" s="30">
        <f t="shared" si="153"/>
        <v>8577.7</v>
      </c>
      <c r="H269" s="30">
        <f t="shared" si="154"/>
        <v>0</v>
      </c>
      <c r="I269" s="48">
        <v>8577.7</v>
      </c>
      <c r="J269" s="1">
        <v>0</v>
      </c>
      <c r="K269" s="1">
        <v>0</v>
      </c>
      <c r="L269" s="1">
        <v>0</v>
      </c>
      <c r="M269" s="1">
        <v>0</v>
      </c>
      <c r="N269" s="1">
        <v>0</v>
      </c>
      <c r="O269" s="1">
        <v>0</v>
      </c>
      <c r="P269" s="1">
        <v>0</v>
      </c>
      <c r="Q269" s="2" t="s">
        <v>248</v>
      </c>
      <c r="R269" s="3"/>
    </row>
    <row r="270" spans="1:18" ht="63.75">
      <c r="A270" s="69" t="s">
        <v>166</v>
      </c>
      <c r="B270" s="67" t="s">
        <v>351</v>
      </c>
      <c r="C270" s="67"/>
      <c r="D270" s="67" t="s">
        <v>335</v>
      </c>
      <c r="E270" s="67" t="s">
        <v>336</v>
      </c>
      <c r="F270" s="67">
        <v>2022</v>
      </c>
      <c r="G270" s="30">
        <f t="shared" si="153"/>
        <v>6760.4</v>
      </c>
      <c r="H270" s="30">
        <f t="shared" si="154"/>
        <v>0</v>
      </c>
      <c r="I270" s="1">
        <v>6760.4</v>
      </c>
      <c r="J270" s="1">
        <v>0</v>
      </c>
      <c r="K270" s="1">
        <v>0</v>
      </c>
      <c r="L270" s="1">
        <v>0</v>
      </c>
      <c r="M270" s="1">
        <v>0</v>
      </c>
      <c r="N270" s="1">
        <v>0</v>
      </c>
      <c r="O270" s="1">
        <v>0</v>
      </c>
      <c r="P270" s="1">
        <v>0</v>
      </c>
      <c r="Q270" s="2" t="s">
        <v>248</v>
      </c>
      <c r="R270" s="3"/>
    </row>
    <row r="271" spans="1:18" ht="63.75">
      <c r="A271" s="69" t="s">
        <v>159</v>
      </c>
      <c r="B271" s="67" t="s">
        <v>352</v>
      </c>
      <c r="C271" s="67"/>
      <c r="D271" s="67" t="s">
        <v>335</v>
      </c>
      <c r="E271" s="67" t="s">
        <v>336</v>
      </c>
      <c r="F271" s="67">
        <v>2022</v>
      </c>
      <c r="G271" s="30">
        <f t="shared" si="153"/>
        <v>16131.8</v>
      </c>
      <c r="H271" s="30">
        <f t="shared" si="154"/>
        <v>0</v>
      </c>
      <c r="I271" s="1">
        <v>16131.8</v>
      </c>
      <c r="J271" s="1">
        <v>0</v>
      </c>
      <c r="K271" s="1">
        <v>0</v>
      </c>
      <c r="L271" s="1">
        <v>0</v>
      </c>
      <c r="M271" s="1">
        <v>0</v>
      </c>
      <c r="N271" s="1">
        <v>0</v>
      </c>
      <c r="O271" s="1">
        <v>0</v>
      </c>
      <c r="P271" s="1">
        <v>0</v>
      </c>
      <c r="Q271" s="2" t="s">
        <v>248</v>
      </c>
      <c r="R271" s="3"/>
    </row>
    <row r="272" spans="1:18" ht="30.75" customHeight="1">
      <c r="A272" s="69" t="s">
        <v>117</v>
      </c>
      <c r="B272" s="63" t="s">
        <v>353</v>
      </c>
      <c r="C272" s="67"/>
      <c r="D272" s="67" t="s">
        <v>335</v>
      </c>
      <c r="E272" s="67" t="s">
        <v>336</v>
      </c>
      <c r="F272" s="67">
        <v>2022</v>
      </c>
      <c r="G272" s="30">
        <f t="shared" si="153"/>
        <v>5732.1</v>
      </c>
      <c r="H272" s="30">
        <f t="shared" si="154"/>
        <v>0</v>
      </c>
      <c r="I272" s="1">
        <v>5732.1</v>
      </c>
      <c r="J272" s="1">
        <v>0</v>
      </c>
      <c r="K272" s="1">
        <v>0</v>
      </c>
      <c r="L272" s="1">
        <v>0</v>
      </c>
      <c r="M272" s="1">
        <v>0</v>
      </c>
      <c r="N272" s="1">
        <v>0</v>
      </c>
      <c r="O272" s="1">
        <v>0</v>
      </c>
      <c r="P272" s="1">
        <v>0</v>
      </c>
      <c r="Q272" s="2"/>
      <c r="R272" s="3"/>
    </row>
    <row r="273" spans="1:18" ht="39.75" customHeight="1">
      <c r="A273" s="69" t="s">
        <v>118</v>
      </c>
      <c r="B273" s="63" t="s">
        <v>199</v>
      </c>
      <c r="C273" s="67"/>
      <c r="D273" s="67" t="s">
        <v>335</v>
      </c>
      <c r="E273" s="67" t="s">
        <v>336</v>
      </c>
      <c r="F273" s="67">
        <v>2022</v>
      </c>
      <c r="G273" s="30">
        <f t="shared" si="153"/>
        <v>7378.8</v>
      </c>
      <c r="H273" s="30">
        <f t="shared" si="154"/>
        <v>0</v>
      </c>
      <c r="I273" s="1">
        <v>7378.8</v>
      </c>
      <c r="J273" s="1">
        <v>0</v>
      </c>
      <c r="K273" s="1">
        <v>0</v>
      </c>
      <c r="L273" s="1">
        <v>0</v>
      </c>
      <c r="M273" s="1">
        <v>0</v>
      </c>
      <c r="N273" s="1">
        <v>0</v>
      </c>
      <c r="O273" s="1">
        <v>0</v>
      </c>
      <c r="P273" s="1">
        <v>0</v>
      </c>
      <c r="Q273" s="2"/>
      <c r="R273" s="3"/>
    </row>
    <row r="274" spans="1:18" ht="47.25" customHeight="1">
      <c r="A274" s="69" t="s">
        <v>119</v>
      </c>
      <c r="B274" s="63" t="s">
        <v>72</v>
      </c>
      <c r="C274" s="67"/>
      <c r="D274" s="67" t="s">
        <v>335</v>
      </c>
      <c r="E274" s="67" t="s">
        <v>333</v>
      </c>
      <c r="F274" s="67">
        <v>2022</v>
      </c>
      <c r="G274" s="30">
        <f t="shared" si="153"/>
        <v>232876.4</v>
      </c>
      <c r="H274" s="30">
        <f t="shared" si="154"/>
        <v>0</v>
      </c>
      <c r="I274" s="1">
        <v>58219.1</v>
      </c>
      <c r="J274" s="1">
        <v>0</v>
      </c>
      <c r="K274" s="1">
        <v>0</v>
      </c>
      <c r="L274" s="1">
        <v>0</v>
      </c>
      <c r="M274" s="1">
        <v>174657.3</v>
      </c>
      <c r="N274" s="1">
        <v>0</v>
      </c>
      <c r="O274" s="1">
        <v>0</v>
      </c>
      <c r="P274" s="1">
        <v>0</v>
      </c>
      <c r="Q274" s="68" t="s">
        <v>146</v>
      </c>
      <c r="R274" s="3"/>
    </row>
    <row r="275" spans="1:18" ht="74.25" customHeight="1">
      <c r="A275" s="69" t="s">
        <v>168</v>
      </c>
      <c r="B275" s="67" t="s">
        <v>344</v>
      </c>
      <c r="C275" s="67"/>
      <c r="D275" s="67" t="s">
        <v>331</v>
      </c>
      <c r="E275" s="67" t="s">
        <v>336</v>
      </c>
      <c r="F275" s="67">
        <v>2022</v>
      </c>
      <c r="G275" s="30">
        <f t="shared" si="153"/>
        <v>22943.9</v>
      </c>
      <c r="H275" s="30">
        <f t="shared" si="154"/>
        <v>0</v>
      </c>
      <c r="I275" s="1">
        <v>22943.9</v>
      </c>
      <c r="J275" s="1">
        <v>0</v>
      </c>
      <c r="K275" s="1">
        <v>0</v>
      </c>
      <c r="L275" s="1">
        <v>0</v>
      </c>
      <c r="M275" s="1">
        <v>0</v>
      </c>
      <c r="N275" s="1">
        <v>0</v>
      </c>
      <c r="O275" s="1">
        <v>0</v>
      </c>
      <c r="P275" s="1">
        <v>0</v>
      </c>
      <c r="Q275" s="2" t="s">
        <v>170</v>
      </c>
      <c r="R275" s="3"/>
    </row>
    <row r="276" spans="1:18" ht="74.25" customHeight="1">
      <c r="A276" s="69" t="s">
        <v>172</v>
      </c>
      <c r="B276" s="67" t="s">
        <v>355</v>
      </c>
      <c r="C276" s="67"/>
      <c r="D276" s="67" t="s">
        <v>331</v>
      </c>
      <c r="E276" s="67" t="s">
        <v>336</v>
      </c>
      <c r="F276" s="67">
        <v>2022</v>
      </c>
      <c r="G276" s="30">
        <f t="shared" si="153"/>
        <v>11913</v>
      </c>
      <c r="H276" s="30">
        <f t="shared" si="154"/>
        <v>0</v>
      </c>
      <c r="I276" s="1">
        <v>11913</v>
      </c>
      <c r="J276" s="1">
        <v>0</v>
      </c>
      <c r="K276" s="1">
        <v>0</v>
      </c>
      <c r="L276" s="1">
        <v>0</v>
      </c>
      <c r="M276" s="1">
        <v>0</v>
      </c>
      <c r="N276" s="1">
        <v>0</v>
      </c>
      <c r="O276" s="1">
        <v>0</v>
      </c>
      <c r="P276" s="1">
        <v>0</v>
      </c>
      <c r="Q276" s="2" t="s">
        <v>170</v>
      </c>
      <c r="R276" s="3"/>
    </row>
    <row r="277" spans="1:18" ht="47.25" customHeight="1">
      <c r="A277" s="69" t="s">
        <v>173</v>
      </c>
      <c r="B277" s="67" t="s">
        <v>167</v>
      </c>
      <c r="C277" s="67"/>
      <c r="D277" s="67" t="s">
        <v>335</v>
      </c>
      <c r="E277" s="67" t="s">
        <v>336</v>
      </c>
      <c r="F277" s="67">
        <v>2022</v>
      </c>
      <c r="G277" s="1">
        <f>I277+K277+M277+O277</f>
        <v>33668.2</v>
      </c>
      <c r="H277" s="1">
        <f>J277+L277+N277+P277</f>
        <v>0</v>
      </c>
      <c r="I277" s="1">
        <v>33668.2</v>
      </c>
      <c r="J277" s="1">
        <v>0</v>
      </c>
      <c r="K277" s="1">
        <v>0</v>
      </c>
      <c r="L277" s="1">
        <v>0</v>
      </c>
      <c r="M277" s="1">
        <v>0</v>
      </c>
      <c r="N277" s="1">
        <v>0</v>
      </c>
      <c r="O277" s="1">
        <v>0</v>
      </c>
      <c r="P277" s="1">
        <v>0</v>
      </c>
      <c r="Q277" s="2" t="s">
        <v>4</v>
      </c>
      <c r="R277" s="3"/>
    </row>
    <row r="278" spans="1:18" ht="74.25" customHeight="1">
      <c r="A278" s="69" t="s">
        <v>185</v>
      </c>
      <c r="B278" s="67" t="s">
        <v>184</v>
      </c>
      <c r="C278" s="67"/>
      <c r="D278" s="67" t="s">
        <v>335</v>
      </c>
      <c r="E278" s="67" t="s">
        <v>336</v>
      </c>
      <c r="F278" s="67">
        <v>2023</v>
      </c>
      <c r="G278" s="30">
        <f aca="true" t="shared" si="155" ref="G278:H281">I278+K278+M278+O278</f>
        <v>8730.8</v>
      </c>
      <c r="H278" s="30">
        <f t="shared" si="155"/>
        <v>0</v>
      </c>
      <c r="I278" s="1">
        <v>8730.8</v>
      </c>
      <c r="J278" s="1">
        <v>0</v>
      </c>
      <c r="K278" s="1">
        <v>0</v>
      </c>
      <c r="L278" s="1">
        <v>0</v>
      </c>
      <c r="M278" s="1">
        <v>0</v>
      </c>
      <c r="N278" s="1">
        <v>0</v>
      </c>
      <c r="O278" s="1">
        <v>0</v>
      </c>
      <c r="P278" s="1">
        <v>0</v>
      </c>
      <c r="Q278" s="2" t="s">
        <v>183</v>
      </c>
      <c r="R278" s="3"/>
    </row>
    <row r="279" spans="1:18" ht="54.75" customHeight="1">
      <c r="A279" s="69" t="s">
        <v>186</v>
      </c>
      <c r="B279" s="63" t="s">
        <v>282</v>
      </c>
      <c r="C279" s="67"/>
      <c r="D279" s="67" t="s">
        <v>334</v>
      </c>
      <c r="E279" s="67" t="s">
        <v>333</v>
      </c>
      <c r="F279" s="67">
        <v>2023</v>
      </c>
      <c r="G279" s="30">
        <f>I279+K279+M279+O279</f>
        <v>31552.7</v>
      </c>
      <c r="H279" s="30">
        <f>J279+L279+N279+P279</f>
        <v>0</v>
      </c>
      <c r="I279" s="1">
        <v>31552.7</v>
      </c>
      <c r="J279" s="1">
        <v>0</v>
      </c>
      <c r="K279" s="1">
        <v>0</v>
      </c>
      <c r="L279" s="1">
        <v>0</v>
      </c>
      <c r="M279" s="1">
        <v>0</v>
      </c>
      <c r="N279" s="1">
        <v>0</v>
      </c>
      <c r="O279" s="1">
        <v>0</v>
      </c>
      <c r="P279" s="1">
        <v>0</v>
      </c>
      <c r="Q279" s="2"/>
      <c r="R279" s="3"/>
    </row>
    <row r="280" spans="1:18" ht="94.5">
      <c r="A280" s="69" t="s">
        <v>187</v>
      </c>
      <c r="B280" s="67" t="s">
        <v>356</v>
      </c>
      <c r="C280" s="67"/>
      <c r="D280" s="67" t="s">
        <v>331</v>
      </c>
      <c r="E280" s="67" t="s">
        <v>337</v>
      </c>
      <c r="F280" s="67">
        <v>2023</v>
      </c>
      <c r="G280" s="30">
        <f>I280+K280+M280+O280</f>
        <v>191430.1</v>
      </c>
      <c r="H280" s="30">
        <f>J280+L280+N280+P280</f>
        <v>0</v>
      </c>
      <c r="I280" s="1">
        <v>47857.5</v>
      </c>
      <c r="J280" s="1">
        <v>0</v>
      </c>
      <c r="K280" s="1">
        <v>0</v>
      </c>
      <c r="L280" s="1">
        <v>0</v>
      </c>
      <c r="M280" s="1">
        <v>143572.6</v>
      </c>
      <c r="N280" s="1">
        <v>0</v>
      </c>
      <c r="O280" s="1">
        <v>0</v>
      </c>
      <c r="P280" s="1">
        <v>0</v>
      </c>
      <c r="Q280" s="2" t="s">
        <v>310</v>
      </c>
      <c r="R280" s="3"/>
    </row>
    <row r="281" spans="1:18" ht="74.25" customHeight="1">
      <c r="A281" s="69" t="s">
        <v>228</v>
      </c>
      <c r="B281" s="67" t="s">
        <v>182</v>
      </c>
      <c r="C281" s="67"/>
      <c r="D281" s="67" t="s">
        <v>335</v>
      </c>
      <c r="E281" s="67" t="s">
        <v>336</v>
      </c>
      <c r="F281" s="67">
        <v>2023</v>
      </c>
      <c r="G281" s="30">
        <f t="shared" si="155"/>
        <v>12830.8</v>
      </c>
      <c r="H281" s="30">
        <f t="shared" si="155"/>
        <v>0</v>
      </c>
      <c r="I281" s="1">
        <v>12830.8</v>
      </c>
      <c r="J281" s="1">
        <v>0</v>
      </c>
      <c r="K281" s="1">
        <v>0</v>
      </c>
      <c r="L281" s="1">
        <v>0</v>
      </c>
      <c r="M281" s="1">
        <v>0</v>
      </c>
      <c r="N281" s="1">
        <v>0</v>
      </c>
      <c r="O281" s="1">
        <v>0</v>
      </c>
      <c r="P281" s="1">
        <v>0</v>
      </c>
      <c r="Q281" s="2" t="s">
        <v>183</v>
      </c>
      <c r="R281" s="3"/>
    </row>
    <row r="282" spans="1:18" ht="73.5" customHeight="1">
      <c r="A282" s="69" t="s">
        <v>235</v>
      </c>
      <c r="B282" s="67" t="s">
        <v>204</v>
      </c>
      <c r="C282" s="67"/>
      <c r="D282" s="67" t="s">
        <v>335</v>
      </c>
      <c r="E282" s="67" t="s">
        <v>336</v>
      </c>
      <c r="F282" s="67">
        <v>2024</v>
      </c>
      <c r="G282" s="30">
        <f aca="true" t="shared" si="156" ref="G282:G296">I282+K282+M282+O282</f>
        <v>23006.6</v>
      </c>
      <c r="H282" s="30">
        <f aca="true" t="shared" si="157" ref="H282:H296">J282+L282+N282+P282</f>
        <v>0</v>
      </c>
      <c r="I282" s="1">
        <v>23006.6</v>
      </c>
      <c r="J282" s="1">
        <v>0</v>
      </c>
      <c r="K282" s="1">
        <v>0</v>
      </c>
      <c r="L282" s="1">
        <v>0</v>
      </c>
      <c r="M282" s="1">
        <v>0</v>
      </c>
      <c r="N282" s="1">
        <v>0</v>
      </c>
      <c r="O282" s="1">
        <v>0</v>
      </c>
      <c r="P282" s="1">
        <v>0</v>
      </c>
      <c r="Q282" s="2" t="s">
        <v>4</v>
      </c>
      <c r="R282" s="47"/>
    </row>
    <row r="283" spans="1:18" ht="74.25" customHeight="1">
      <c r="A283" s="69" t="s">
        <v>245</v>
      </c>
      <c r="B283" s="67" t="s">
        <v>357</v>
      </c>
      <c r="C283" s="67"/>
      <c r="D283" s="67" t="s">
        <v>334</v>
      </c>
      <c r="E283" s="67" t="s">
        <v>333</v>
      </c>
      <c r="F283" s="67">
        <v>2024</v>
      </c>
      <c r="G283" s="30">
        <f t="shared" si="156"/>
        <v>36443</v>
      </c>
      <c r="H283" s="30">
        <f t="shared" si="157"/>
        <v>0</v>
      </c>
      <c r="I283" s="1">
        <v>9110.8</v>
      </c>
      <c r="J283" s="1">
        <v>0</v>
      </c>
      <c r="K283" s="1">
        <v>0</v>
      </c>
      <c r="L283" s="1">
        <v>0</v>
      </c>
      <c r="M283" s="1">
        <v>27332.2</v>
      </c>
      <c r="N283" s="1">
        <v>0</v>
      </c>
      <c r="O283" s="1">
        <v>0</v>
      </c>
      <c r="P283" s="1">
        <v>0</v>
      </c>
      <c r="Q283" s="2" t="s">
        <v>303</v>
      </c>
      <c r="R283" s="3"/>
    </row>
    <row r="284" spans="1:18" ht="74.25" customHeight="1">
      <c r="A284" s="69" t="s">
        <v>246</v>
      </c>
      <c r="B284" s="67" t="s">
        <v>279</v>
      </c>
      <c r="C284" s="67"/>
      <c r="D284" s="67" t="s">
        <v>335</v>
      </c>
      <c r="E284" s="67" t="s">
        <v>336</v>
      </c>
      <c r="F284" s="67">
        <v>2025</v>
      </c>
      <c r="G284" s="30">
        <f t="shared" si="156"/>
        <v>30392.6</v>
      </c>
      <c r="H284" s="30">
        <f t="shared" si="157"/>
        <v>0</v>
      </c>
      <c r="I284" s="1">
        <v>30392.6</v>
      </c>
      <c r="J284" s="1">
        <v>0</v>
      </c>
      <c r="K284" s="1">
        <v>0</v>
      </c>
      <c r="L284" s="1">
        <v>0</v>
      </c>
      <c r="M284" s="1">
        <v>0</v>
      </c>
      <c r="N284" s="1">
        <v>0</v>
      </c>
      <c r="O284" s="1">
        <v>0</v>
      </c>
      <c r="P284" s="1">
        <v>0</v>
      </c>
      <c r="Q284" s="2" t="s">
        <v>280</v>
      </c>
      <c r="R284" s="3"/>
    </row>
    <row r="285" spans="1:18" ht="63.75">
      <c r="A285" s="69" t="s">
        <v>249</v>
      </c>
      <c r="B285" s="67" t="s">
        <v>253</v>
      </c>
      <c r="C285" s="67"/>
      <c r="D285" s="67" t="s">
        <v>335</v>
      </c>
      <c r="E285" s="67" t="s">
        <v>336</v>
      </c>
      <c r="F285" s="67">
        <v>2025</v>
      </c>
      <c r="G285" s="30">
        <f t="shared" si="156"/>
        <v>10041.1</v>
      </c>
      <c r="H285" s="30">
        <f t="shared" si="157"/>
        <v>0</v>
      </c>
      <c r="I285" s="1">
        <v>10041.1</v>
      </c>
      <c r="J285" s="1">
        <v>0</v>
      </c>
      <c r="K285" s="1">
        <v>0</v>
      </c>
      <c r="L285" s="1">
        <v>0</v>
      </c>
      <c r="M285" s="1">
        <v>0</v>
      </c>
      <c r="N285" s="1">
        <v>0</v>
      </c>
      <c r="O285" s="1">
        <v>0</v>
      </c>
      <c r="P285" s="1">
        <v>0</v>
      </c>
      <c r="Q285" s="2" t="s">
        <v>254</v>
      </c>
      <c r="R285" s="3"/>
    </row>
    <row r="286" spans="1:18" ht="46.5" customHeight="1">
      <c r="A286" s="69" t="s">
        <v>250</v>
      </c>
      <c r="B286" s="67" t="s">
        <v>156</v>
      </c>
      <c r="C286" s="67"/>
      <c r="D286" s="67" t="s">
        <v>335</v>
      </c>
      <c r="E286" s="67" t="s">
        <v>336</v>
      </c>
      <c r="F286" s="67">
        <v>2025</v>
      </c>
      <c r="G286" s="30">
        <f t="shared" si="156"/>
        <v>22951.5</v>
      </c>
      <c r="H286" s="30">
        <f t="shared" si="157"/>
        <v>0</v>
      </c>
      <c r="I286" s="1">
        <v>22951.5</v>
      </c>
      <c r="J286" s="1">
        <v>0</v>
      </c>
      <c r="K286" s="1">
        <v>0</v>
      </c>
      <c r="L286" s="1">
        <v>0</v>
      </c>
      <c r="M286" s="1">
        <v>0</v>
      </c>
      <c r="N286" s="1">
        <v>0</v>
      </c>
      <c r="O286" s="1">
        <v>0</v>
      </c>
      <c r="P286" s="1">
        <v>0</v>
      </c>
      <c r="Q286" s="2" t="s">
        <v>4</v>
      </c>
      <c r="R286" s="3"/>
    </row>
    <row r="287" spans="1:18" ht="74.25" customHeight="1">
      <c r="A287" s="69" t="s">
        <v>255</v>
      </c>
      <c r="B287" s="67" t="s">
        <v>275</v>
      </c>
      <c r="C287" s="67"/>
      <c r="D287" s="67" t="s">
        <v>335</v>
      </c>
      <c r="E287" s="67" t="s">
        <v>336</v>
      </c>
      <c r="F287" s="67">
        <v>2025</v>
      </c>
      <c r="G287" s="30">
        <f t="shared" si="156"/>
        <v>9325.7</v>
      </c>
      <c r="H287" s="30">
        <f t="shared" si="157"/>
        <v>0</v>
      </c>
      <c r="I287" s="1">
        <v>9325.7</v>
      </c>
      <c r="J287" s="1">
        <v>0</v>
      </c>
      <c r="K287" s="1">
        <v>0</v>
      </c>
      <c r="L287" s="1">
        <v>0</v>
      </c>
      <c r="M287" s="1">
        <v>0</v>
      </c>
      <c r="N287" s="1">
        <v>0</v>
      </c>
      <c r="O287" s="1">
        <v>0</v>
      </c>
      <c r="P287" s="1">
        <v>0</v>
      </c>
      <c r="Q287" s="2" t="s">
        <v>277</v>
      </c>
      <c r="R287" s="3"/>
    </row>
    <row r="288" spans="1:18" ht="74.25" customHeight="1">
      <c r="A288" s="69" t="s">
        <v>258</v>
      </c>
      <c r="B288" s="67" t="s">
        <v>202</v>
      </c>
      <c r="C288" s="67"/>
      <c r="D288" s="67" t="s">
        <v>335</v>
      </c>
      <c r="E288" s="67" t="s">
        <v>336</v>
      </c>
      <c r="F288" s="67">
        <v>2025</v>
      </c>
      <c r="G288" s="30">
        <f t="shared" si="156"/>
        <v>9499.2</v>
      </c>
      <c r="H288" s="30">
        <f t="shared" si="157"/>
        <v>0</v>
      </c>
      <c r="I288" s="1">
        <v>9499.2</v>
      </c>
      <c r="J288" s="1">
        <v>0</v>
      </c>
      <c r="K288" s="1">
        <v>0</v>
      </c>
      <c r="L288" s="1">
        <v>0</v>
      </c>
      <c r="M288" s="1">
        <v>0</v>
      </c>
      <c r="N288" s="1">
        <v>0</v>
      </c>
      <c r="O288" s="1">
        <v>0</v>
      </c>
      <c r="P288" s="1">
        <v>0</v>
      </c>
      <c r="Q288" s="2"/>
      <c r="R288" s="3"/>
    </row>
    <row r="289" spans="1:18" ht="74.25" customHeight="1">
      <c r="A289" s="69" t="s">
        <v>276</v>
      </c>
      <c r="B289" s="67" t="s">
        <v>171</v>
      </c>
      <c r="C289" s="67"/>
      <c r="D289" s="67" t="s">
        <v>334</v>
      </c>
      <c r="E289" s="67" t="s">
        <v>333</v>
      </c>
      <c r="F289" s="67">
        <v>2025</v>
      </c>
      <c r="G289" s="30">
        <f t="shared" si="156"/>
        <v>10250.5</v>
      </c>
      <c r="H289" s="30">
        <f t="shared" si="157"/>
        <v>0</v>
      </c>
      <c r="I289" s="1">
        <v>10250.5</v>
      </c>
      <c r="J289" s="1">
        <v>0</v>
      </c>
      <c r="K289" s="1">
        <v>0</v>
      </c>
      <c r="L289" s="1">
        <v>0</v>
      </c>
      <c r="M289" s="1">
        <v>0</v>
      </c>
      <c r="N289" s="1">
        <v>0</v>
      </c>
      <c r="O289" s="1">
        <v>0</v>
      </c>
      <c r="P289" s="1">
        <v>0</v>
      </c>
      <c r="Q289" s="2" t="s">
        <v>170</v>
      </c>
      <c r="R289" s="3"/>
    </row>
    <row r="290" spans="1:18" ht="74.25" customHeight="1">
      <c r="A290" s="69" t="s">
        <v>278</v>
      </c>
      <c r="B290" s="63" t="s">
        <v>227</v>
      </c>
      <c r="C290" s="67"/>
      <c r="D290" s="67" t="s">
        <v>335</v>
      </c>
      <c r="E290" s="67" t="s">
        <v>336</v>
      </c>
      <c r="F290" s="67">
        <v>2025</v>
      </c>
      <c r="G290" s="30">
        <f t="shared" si="156"/>
        <v>8663.9</v>
      </c>
      <c r="H290" s="30">
        <f t="shared" si="157"/>
        <v>0</v>
      </c>
      <c r="I290" s="1">
        <v>8663.9</v>
      </c>
      <c r="J290" s="1">
        <v>0</v>
      </c>
      <c r="K290" s="1">
        <v>0</v>
      </c>
      <c r="L290" s="1">
        <v>0</v>
      </c>
      <c r="M290" s="1">
        <v>0</v>
      </c>
      <c r="N290" s="1">
        <v>0</v>
      </c>
      <c r="O290" s="1">
        <v>0</v>
      </c>
      <c r="P290" s="1">
        <v>0</v>
      </c>
      <c r="Q290" s="2"/>
      <c r="R290" s="47"/>
    </row>
    <row r="291" spans="1:18" ht="45.75" customHeight="1">
      <c r="A291" s="69" t="s">
        <v>287</v>
      </c>
      <c r="B291" s="63" t="s">
        <v>236</v>
      </c>
      <c r="C291" s="67"/>
      <c r="D291" s="67" t="s">
        <v>335</v>
      </c>
      <c r="E291" s="67" t="s">
        <v>336</v>
      </c>
      <c r="F291" s="67">
        <v>2025</v>
      </c>
      <c r="G291" s="30">
        <f t="shared" si="156"/>
        <v>9856.8</v>
      </c>
      <c r="H291" s="30">
        <f t="shared" si="157"/>
        <v>0</v>
      </c>
      <c r="I291" s="1">
        <v>9856.8</v>
      </c>
      <c r="J291" s="1">
        <v>0</v>
      </c>
      <c r="K291" s="1">
        <v>0</v>
      </c>
      <c r="L291" s="1">
        <v>0</v>
      </c>
      <c r="M291" s="1">
        <v>0</v>
      </c>
      <c r="N291" s="1">
        <v>0</v>
      </c>
      <c r="O291" s="1">
        <v>0</v>
      </c>
      <c r="P291" s="1">
        <v>0</v>
      </c>
      <c r="Q291" s="65"/>
      <c r="R291" s="47"/>
    </row>
    <row r="292" spans="1:18" ht="45.75" customHeight="1">
      <c r="A292" s="69" t="s">
        <v>304</v>
      </c>
      <c r="B292" s="63" t="s">
        <v>238</v>
      </c>
      <c r="C292" s="67"/>
      <c r="D292" s="67" t="s">
        <v>335</v>
      </c>
      <c r="E292" s="67" t="s">
        <v>336</v>
      </c>
      <c r="F292" s="67">
        <v>2025</v>
      </c>
      <c r="G292" s="30">
        <f t="shared" si="156"/>
        <v>8672.7</v>
      </c>
      <c r="H292" s="30">
        <f t="shared" si="157"/>
        <v>0</v>
      </c>
      <c r="I292" s="1">
        <v>8672.7</v>
      </c>
      <c r="J292" s="1">
        <v>0</v>
      </c>
      <c r="K292" s="1">
        <v>0</v>
      </c>
      <c r="L292" s="1">
        <v>0</v>
      </c>
      <c r="M292" s="1">
        <v>0</v>
      </c>
      <c r="N292" s="1">
        <v>0</v>
      </c>
      <c r="O292" s="1">
        <v>0</v>
      </c>
      <c r="P292" s="1">
        <v>0</v>
      </c>
      <c r="Q292" s="65"/>
      <c r="R292" s="47"/>
    </row>
    <row r="293" spans="1:18" ht="45.75" customHeight="1">
      <c r="A293" s="69" t="s">
        <v>305</v>
      </c>
      <c r="B293" s="63" t="s">
        <v>237</v>
      </c>
      <c r="C293" s="67"/>
      <c r="D293" s="67" t="s">
        <v>335</v>
      </c>
      <c r="E293" s="67" t="s">
        <v>336</v>
      </c>
      <c r="F293" s="67">
        <v>2025</v>
      </c>
      <c r="G293" s="30">
        <f t="shared" si="156"/>
        <v>8929.2</v>
      </c>
      <c r="H293" s="30">
        <f t="shared" si="157"/>
        <v>0</v>
      </c>
      <c r="I293" s="1">
        <v>8929.2</v>
      </c>
      <c r="J293" s="1">
        <v>0</v>
      </c>
      <c r="K293" s="1">
        <v>0</v>
      </c>
      <c r="L293" s="1">
        <v>0</v>
      </c>
      <c r="M293" s="1">
        <v>0</v>
      </c>
      <c r="N293" s="1">
        <v>0</v>
      </c>
      <c r="O293" s="1">
        <v>0</v>
      </c>
      <c r="P293" s="1">
        <v>0</v>
      </c>
      <c r="Q293" s="65"/>
      <c r="R293" s="47"/>
    </row>
    <row r="294" spans="1:18" ht="84" customHeight="1">
      <c r="A294" s="69" t="s">
        <v>306</v>
      </c>
      <c r="B294" s="67" t="s">
        <v>85</v>
      </c>
      <c r="C294" s="67"/>
      <c r="D294" s="67" t="s">
        <v>335</v>
      </c>
      <c r="E294" s="67" t="s">
        <v>336</v>
      </c>
      <c r="F294" s="67">
        <v>2025</v>
      </c>
      <c r="G294" s="30">
        <f t="shared" si="156"/>
        <v>31105.4</v>
      </c>
      <c r="H294" s="30">
        <f t="shared" si="157"/>
        <v>0</v>
      </c>
      <c r="I294" s="1">
        <v>31105.4</v>
      </c>
      <c r="J294" s="1">
        <v>0</v>
      </c>
      <c r="K294" s="1">
        <v>0</v>
      </c>
      <c r="L294" s="1">
        <v>0</v>
      </c>
      <c r="M294" s="1">
        <v>0</v>
      </c>
      <c r="N294" s="1">
        <v>0</v>
      </c>
      <c r="O294" s="1">
        <v>0</v>
      </c>
      <c r="P294" s="1">
        <v>0</v>
      </c>
      <c r="Q294" s="2" t="s">
        <v>4</v>
      </c>
      <c r="R294" s="3"/>
    </row>
    <row r="295" spans="1:18" ht="38.25">
      <c r="A295" s="69" t="s">
        <v>307</v>
      </c>
      <c r="B295" s="67" t="s">
        <v>326</v>
      </c>
      <c r="C295" s="67"/>
      <c r="D295" s="67" t="s">
        <v>334</v>
      </c>
      <c r="E295" s="67" t="s">
        <v>333</v>
      </c>
      <c r="F295" s="67">
        <v>2025</v>
      </c>
      <c r="G295" s="30">
        <f t="shared" si="156"/>
        <v>17333.6</v>
      </c>
      <c r="H295" s="30">
        <f t="shared" si="157"/>
        <v>0</v>
      </c>
      <c r="I295" s="1">
        <v>17333.6</v>
      </c>
      <c r="J295" s="1">
        <v>0</v>
      </c>
      <c r="K295" s="1">
        <v>0</v>
      </c>
      <c r="L295" s="1">
        <v>0</v>
      </c>
      <c r="M295" s="1">
        <v>0</v>
      </c>
      <c r="N295" s="1">
        <v>0</v>
      </c>
      <c r="O295" s="1">
        <v>0</v>
      </c>
      <c r="P295" s="1">
        <v>0</v>
      </c>
      <c r="Q295" s="2" t="s">
        <v>4</v>
      </c>
      <c r="R295" s="3"/>
    </row>
    <row r="296" spans="1:18" ht="60" customHeight="1">
      <c r="A296" s="69" t="s">
        <v>375</v>
      </c>
      <c r="B296" s="70" t="s">
        <v>9</v>
      </c>
      <c r="C296" s="70"/>
      <c r="D296" s="67" t="s">
        <v>335</v>
      </c>
      <c r="E296" s="67" t="s">
        <v>336</v>
      </c>
      <c r="F296" s="14">
        <v>2025</v>
      </c>
      <c r="G296" s="30">
        <f t="shared" si="156"/>
        <v>9991.6</v>
      </c>
      <c r="H296" s="30">
        <f t="shared" si="157"/>
        <v>0</v>
      </c>
      <c r="I296" s="1">
        <v>9991.6</v>
      </c>
      <c r="J296" s="1">
        <v>0</v>
      </c>
      <c r="K296" s="1">
        <v>0</v>
      </c>
      <c r="L296" s="1">
        <v>0</v>
      </c>
      <c r="M296" s="1">
        <v>0</v>
      </c>
      <c r="N296" s="1">
        <v>0</v>
      </c>
      <c r="O296" s="1">
        <v>0</v>
      </c>
      <c r="P296" s="1">
        <v>0</v>
      </c>
      <c r="Q296" s="2" t="s">
        <v>4</v>
      </c>
      <c r="R296" s="3"/>
    </row>
    <row r="297" spans="1:18" ht="29.25" customHeight="1">
      <c r="A297" s="110" t="s">
        <v>120</v>
      </c>
      <c r="B297" s="113" t="s">
        <v>38</v>
      </c>
      <c r="C297" s="17"/>
      <c r="D297" s="17"/>
      <c r="E297" s="17"/>
      <c r="F297" s="27" t="s">
        <v>26</v>
      </c>
      <c r="G297" s="28">
        <f aca="true" t="shared" si="158" ref="G297:P297">G309+G321</f>
        <v>1504309.6</v>
      </c>
      <c r="H297" s="28">
        <f t="shared" si="158"/>
        <v>84689.1</v>
      </c>
      <c r="I297" s="28">
        <f>I309+I321</f>
        <v>312637.7</v>
      </c>
      <c r="J297" s="28">
        <f t="shared" si="158"/>
        <v>72950.20000000001</v>
      </c>
      <c r="K297" s="28">
        <f t="shared" si="158"/>
        <v>0</v>
      </c>
      <c r="L297" s="28">
        <f t="shared" si="158"/>
        <v>0</v>
      </c>
      <c r="M297" s="28">
        <f t="shared" si="158"/>
        <v>1191671.9</v>
      </c>
      <c r="N297" s="28">
        <f t="shared" si="158"/>
        <v>11738.900000000001</v>
      </c>
      <c r="O297" s="28">
        <f t="shared" si="158"/>
        <v>0</v>
      </c>
      <c r="P297" s="28">
        <f t="shared" si="158"/>
        <v>0</v>
      </c>
      <c r="Q297" s="29"/>
      <c r="R297" s="3"/>
    </row>
    <row r="298" spans="1:18" ht="22.5" customHeight="1">
      <c r="A298" s="111"/>
      <c r="B298" s="114"/>
      <c r="C298" s="17"/>
      <c r="D298" s="17"/>
      <c r="E298" s="17"/>
      <c r="F298" s="14">
        <v>2015</v>
      </c>
      <c r="G298" s="30">
        <f aca="true" t="shared" si="159" ref="G298:P298">G310+G322</f>
        <v>13453.8</v>
      </c>
      <c r="H298" s="30">
        <f t="shared" si="159"/>
        <v>13453.8</v>
      </c>
      <c r="I298" s="30">
        <f>I310+I322</f>
        <v>6986.7</v>
      </c>
      <c r="J298" s="30">
        <f t="shared" si="159"/>
        <v>6986.7</v>
      </c>
      <c r="K298" s="30">
        <f t="shared" si="159"/>
        <v>0</v>
      </c>
      <c r="L298" s="30">
        <f t="shared" si="159"/>
        <v>0</v>
      </c>
      <c r="M298" s="30">
        <f t="shared" si="159"/>
        <v>6467.1</v>
      </c>
      <c r="N298" s="30">
        <f t="shared" si="159"/>
        <v>6467.1</v>
      </c>
      <c r="O298" s="30">
        <f t="shared" si="159"/>
        <v>0</v>
      </c>
      <c r="P298" s="30">
        <f t="shared" si="159"/>
        <v>0</v>
      </c>
      <c r="Q298" s="29"/>
      <c r="R298" s="3"/>
    </row>
    <row r="299" spans="1:18" ht="20.25" customHeight="1">
      <c r="A299" s="111"/>
      <c r="B299" s="114"/>
      <c r="C299" s="17"/>
      <c r="D299" s="17"/>
      <c r="E299" s="17"/>
      <c r="F299" s="14">
        <v>2016</v>
      </c>
      <c r="G299" s="30">
        <f aca="true" t="shared" si="160" ref="G299:P299">G311+G323</f>
        <v>11535.2</v>
      </c>
      <c r="H299" s="30">
        <f t="shared" si="160"/>
        <v>11535.2</v>
      </c>
      <c r="I299" s="30">
        <f t="shared" si="160"/>
        <v>6263.4</v>
      </c>
      <c r="J299" s="30">
        <f t="shared" si="160"/>
        <v>6263.4</v>
      </c>
      <c r="K299" s="30">
        <f t="shared" si="160"/>
        <v>0</v>
      </c>
      <c r="L299" s="30">
        <f t="shared" si="160"/>
        <v>0</v>
      </c>
      <c r="M299" s="30">
        <f t="shared" si="160"/>
        <v>5271.8</v>
      </c>
      <c r="N299" s="30">
        <f t="shared" si="160"/>
        <v>5271.8</v>
      </c>
      <c r="O299" s="30">
        <f t="shared" si="160"/>
        <v>0</v>
      </c>
      <c r="P299" s="30">
        <f t="shared" si="160"/>
        <v>0</v>
      </c>
      <c r="Q299" s="29"/>
      <c r="R299" s="3"/>
    </row>
    <row r="300" spans="1:18" ht="21.75" customHeight="1">
      <c r="A300" s="111"/>
      <c r="B300" s="114"/>
      <c r="C300" s="17"/>
      <c r="D300" s="17"/>
      <c r="E300" s="17"/>
      <c r="F300" s="14">
        <v>2017</v>
      </c>
      <c r="G300" s="30">
        <f aca="true" t="shared" si="161" ref="G300:P300">G312+G324</f>
        <v>1628.9000000000003</v>
      </c>
      <c r="H300" s="30">
        <f t="shared" si="161"/>
        <v>1628.9000000000003</v>
      </c>
      <c r="I300" s="30">
        <f t="shared" si="161"/>
        <v>1628.9000000000003</v>
      </c>
      <c r="J300" s="30">
        <f t="shared" si="161"/>
        <v>1628.9000000000003</v>
      </c>
      <c r="K300" s="30">
        <f t="shared" si="161"/>
        <v>0</v>
      </c>
      <c r="L300" s="30">
        <f t="shared" si="161"/>
        <v>0</v>
      </c>
      <c r="M300" s="30">
        <f t="shared" si="161"/>
        <v>0</v>
      </c>
      <c r="N300" s="30">
        <f t="shared" si="161"/>
        <v>0</v>
      </c>
      <c r="O300" s="30">
        <f t="shared" si="161"/>
        <v>0</v>
      </c>
      <c r="P300" s="30">
        <f t="shared" si="161"/>
        <v>0</v>
      </c>
      <c r="Q300" s="29"/>
      <c r="R300" s="3"/>
    </row>
    <row r="301" spans="1:18" ht="24" customHeight="1">
      <c r="A301" s="111"/>
      <c r="B301" s="114"/>
      <c r="C301" s="17"/>
      <c r="D301" s="17"/>
      <c r="E301" s="17"/>
      <c r="F301" s="14">
        <v>2018</v>
      </c>
      <c r="G301" s="30">
        <f>G313+G325</f>
        <v>826.6</v>
      </c>
      <c r="H301" s="30">
        <f>H313+H325</f>
        <v>826.6</v>
      </c>
      <c r="I301" s="30">
        <f>I313+I325</f>
        <v>826.6</v>
      </c>
      <c r="J301" s="30">
        <f aca="true" t="shared" si="162" ref="J301:P301">J313+J325</f>
        <v>826.6</v>
      </c>
      <c r="K301" s="30">
        <f t="shared" si="162"/>
        <v>0</v>
      </c>
      <c r="L301" s="30">
        <f t="shared" si="162"/>
        <v>0</v>
      </c>
      <c r="M301" s="30">
        <f t="shared" si="162"/>
        <v>0</v>
      </c>
      <c r="N301" s="30">
        <f t="shared" si="162"/>
        <v>0</v>
      </c>
      <c r="O301" s="30">
        <f t="shared" si="162"/>
        <v>0</v>
      </c>
      <c r="P301" s="30">
        <f t="shared" si="162"/>
        <v>0</v>
      </c>
      <c r="Q301" s="29"/>
      <c r="R301" s="3"/>
    </row>
    <row r="302" spans="1:18" ht="18" customHeight="1">
      <c r="A302" s="111"/>
      <c r="B302" s="114"/>
      <c r="C302" s="17"/>
      <c r="D302" s="17"/>
      <c r="E302" s="17"/>
      <c r="F302" s="14">
        <v>2019</v>
      </c>
      <c r="G302" s="30">
        <f aca="true" t="shared" si="163" ref="G302:I308">G314+G326</f>
        <v>94.6</v>
      </c>
      <c r="H302" s="30">
        <f t="shared" si="163"/>
        <v>94.6</v>
      </c>
      <c r="I302" s="30">
        <f t="shared" si="163"/>
        <v>94.6</v>
      </c>
      <c r="J302" s="30">
        <f aca="true" t="shared" si="164" ref="J302:P302">J314+J326</f>
        <v>94.6</v>
      </c>
      <c r="K302" s="30">
        <f t="shared" si="164"/>
        <v>0</v>
      </c>
      <c r="L302" s="30">
        <f t="shared" si="164"/>
        <v>0</v>
      </c>
      <c r="M302" s="30">
        <f t="shared" si="164"/>
        <v>0</v>
      </c>
      <c r="N302" s="30">
        <f t="shared" si="164"/>
        <v>0</v>
      </c>
      <c r="O302" s="30">
        <f t="shared" si="164"/>
        <v>0</v>
      </c>
      <c r="P302" s="30">
        <f t="shared" si="164"/>
        <v>0</v>
      </c>
      <c r="Q302" s="29"/>
      <c r="R302" s="3"/>
    </row>
    <row r="303" spans="1:18" ht="21.75" customHeight="1">
      <c r="A303" s="111"/>
      <c r="B303" s="114"/>
      <c r="C303" s="17"/>
      <c r="D303" s="17"/>
      <c r="E303" s="17"/>
      <c r="F303" s="14">
        <v>2020</v>
      </c>
      <c r="G303" s="30">
        <f t="shared" si="163"/>
        <v>57150</v>
      </c>
      <c r="H303" s="30">
        <f t="shared" si="163"/>
        <v>57150</v>
      </c>
      <c r="I303" s="30">
        <f t="shared" si="163"/>
        <v>57150</v>
      </c>
      <c r="J303" s="30">
        <f aca="true" t="shared" si="165" ref="J303:P303">J315+J327</f>
        <v>57150</v>
      </c>
      <c r="K303" s="30">
        <f t="shared" si="165"/>
        <v>0</v>
      </c>
      <c r="L303" s="30">
        <f t="shared" si="165"/>
        <v>0</v>
      </c>
      <c r="M303" s="30">
        <f t="shared" si="165"/>
        <v>0</v>
      </c>
      <c r="N303" s="30">
        <f t="shared" si="165"/>
        <v>0</v>
      </c>
      <c r="O303" s="30">
        <f t="shared" si="165"/>
        <v>0</v>
      </c>
      <c r="P303" s="30">
        <f t="shared" si="165"/>
        <v>0</v>
      </c>
      <c r="Q303" s="29"/>
      <c r="R303" s="3"/>
    </row>
    <row r="304" spans="1:241" ht="21.75" customHeight="1">
      <c r="A304" s="111"/>
      <c r="B304" s="114"/>
      <c r="C304" s="17"/>
      <c r="D304" s="17"/>
      <c r="E304" s="17"/>
      <c r="F304" s="14">
        <v>2021</v>
      </c>
      <c r="G304" s="30">
        <f t="shared" si="163"/>
        <v>0</v>
      </c>
      <c r="H304" s="30">
        <f t="shared" si="163"/>
        <v>0</v>
      </c>
      <c r="I304" s="30">
        <f>I316+I328</f>
        <v>0</v>
      </c>
      <c r="J304" s="30">
        <f aca="true" t="shared" si="166" ref="J304:P304">J316+J328</f>
        <v>0</v>
      </c>
      <c r="K304" s="30">
        <f t="shared" si="166"/>
        <v>0</v>
      </c>
      <c r="L304" s="30">
        <f t="shared" si="166"/>
        <v>0</v>
      </c>
      <c r="M304" s="30">
        <f t="shared" si="166"/>
        <v>0</v>
      </c>
      <c r="N304" s="30">
        <f t="shared" si="166"/>
        <v>0</v>
      </c>
      <c r="O304" s="30">
        <f t="shared" si="166"/>
        <v>0</v>
      </c>
      <c r="P304" s="30">
        <f t="shared" si="166"/>
        <v>0</v>
      </c>
      <c r="Q304" s="29"/>
      <c r="R304" s="3"/>
      <c r="AG304" s="66"/>
      <c r="AW304" s="66"/>
      <c r="BM304" s="66"/>
      <c r="CC304" s="66"/>
      <c r="CS304" s="66"/>
      <c r="DI304" s="66"/>
      <c r="DY304" s="66"/>
      <c r="EO304" s="66"/>
      <c r="FE304" s="66"/>
      <c r="FU304" s="66"/>
      <c r="GK304" s="66"/>
      <c r="HA304" s="66"/>
      <c r="HQ304" s="66"/>
      <c r="IG304" s="66"/>
    </row>
    <row r="305" spans="1:241" ht="21.75" customHeight="1">
      <c r="A305" s="111"/>
      <c r="B305" s="114"/>
      <c r="C305" s="17"/>
      <c r="D305" s="17"/>
      <c r="E305" s="17"/>
      <c r="F305" s="14">
        <v>2022</v>
      </c>
      <c r="G305" s="30">
        <f t="shared" si="163"/>
        <v>585044.7</v>
      </c>
      <c r="H305" s="30">
        <f t="shared" si="163"/>
        <v>0</v>
      </c>
      <c r="I305" s="30">
        <f t="shared" si="163"/>
        <v>8726.5</v>
      </c>
      <c r="J305" s="30">
        <f aca="true" t="shared" si="167" ref="J305:P305">J317+J329</f>
        <v>0</v>
      </c>
      <c r="K305" s="30">
        <f t="shared" si="167"/>
        <v>0</v>
      </c>
      <c r="L305" s="30">
        <f t="shared" si="167"/>
        <v>0</v>
      </c>
      <c r="M305" s="30">
        <f t="shared" si="167"/>
        <v>576318.2</v>
      </c>
      <c r="N305" s="30">
        <f t="shared" si="167"/>
        <v>0</v>
      </c>
      <c r="O305" s="30">
        <f t="shared" si="167"/>
        <v>0</v>
      </c>
      <c r="P305" s="30">
        <f t="shared" si="167"/>
        <v>0</v>
      </c>
      <c r="Q305" s="29"/>
      <c r="R305" s="3"/>
      <c r="AG305" s="66"/>
      <c r="AW305" s="66"/>
      <c r="BM305" s="66"/>
      <c r="CC305" s="66"/>
      <c r="CS305" s="66"/>
      <c r="DI305" s="66"/>
      <c r="DY305" s="66"/>
      <c r="EO305" s="66"/>
      <c r="FE305" s="66"/>
      <c r="FU305" s="66"/>
      <c r="GK305" s="66"/>
      <c r="HA305" s="66"/>
      <c r="HQ305" s="66"/>
      <c r="IG305" s="66"/>
    </row>
    <row r="306" spans="1:241" ht="21.75" customHeight="1">
      <c r="A306" s="111"/>
      <c r="B306" s="114"/>
      <c r="C306" s="17"/>
      <c r="D306" s="17"/>
      <c r="E306" s="17"/>
      <c r="F306" s="14">
        <v>2023</v>
      </c>
      <c r="G306" s="30">
        <f t="shared" si="163"/>
        <v>619603.1</v>
      </c>
      <c r="H306" s="30">
        <f t="shared" si="163"/>
        <v>0</v>
      </c>
      <c r="I306" s="30">
        <f t="shared" si="163"/>
        <v>15988.300000000001</v>
      </c>
      <c r="J306" s="30">
        <f aca="true" t="shared" si="168" ref="J306:P306">J318+J330</f>
        <v>0</v>
      </c>
      <c r="K306" s="30">
        <f t="shared" si="168"/>
        <v>0</v>
      </c>
      <c r="L306" s="30">
        <f t="shared" si="168"/>
        <v>0</v>
      </c>
      <c r="M306" s="30">
        <f t="shared" si="168"/>
        <v>603614.8</v>
      </c>
      <c r="N306" s="30">
        <f t="shared" si="168"/>
        <v>0</v>
      </c>
      <c r="O306" s="30">
        <f t="shared" si="168"/>
        <v>0</v>
      </c>
      <c r="P306" s="30">
        <f t="shared" si="168"/>
        <v>0</v>
      </c>
      <c r="Q306" s="29"/>
      <c r="R306" s="3"/>
      <c r="AG306" s="66"/>
      <c r="AW306" s="66"/>
      <c r="BM306" s="66"/>
      <c r="CC306" s="66"/>
      <c r="CS306" s="66"/>
      <c r="DI306" s="66"/>
      <c r="DY306" s="66"/>
      <c r="EO306" s="66"/>
      <c r="FE306" s="66"/>
      <c r="FU306" s="66"/>
      <c r="GK306" s="66"/>
      <c r="HA306" s="66"/>
      <c r="HQ306" s="66"/>
      <c r="IG306" s="66"/>
    </row>
    <row r="307" spans="1:241" ht="21.75" customHeight="1">
      <c r="A307" s="111"/>
      <c r="B307" s="114"/>
      <c r="C307" s="17"/>
      <c r="D307" s="17"/>
      <c r="E307" s="17"/>
      <c r="F307" s="14">
        <v>2024</v>
      </c>
      <c r="G307" s="30">
        <f t="shared" si="163"/>
        <v>0</v>
      </c>
      <c r="H307" s="30">
        <f t="shared" si="163"/>
        <v>0</v>
      </c>
      <c r="I307" s="30">
        <f t="shared" si="163"/>
        <v>0</v>
      </c>
      <c r="J307" s="30">
        <f aca="true" t="shared" si="169" ref="J307:P307">J319+J331</f>
        <v>0</v>
      </c>
      <c r="K307" s="30">
        <f t="shared" si="169"/>
        <v>0</v>
      </c>
      <c r="L307" s="30">
        <f t="shared" si="169"/>
        <v>0</v>
      </c>
      <c r="M307" s="30">
        <f t="shared" si="169"/>
        <v>0</v>
      </c>
      <c r="N307" s="30">
        <f t="shared" si="169"/>
        <v>0</v>
      </c>
      <c r="O307" s="30">
        <f t="shared" si="169"/>
        <v>0</v>
      </c>
      <c r="P307" s="30">
        <f t="shared" si="169"/>
        <v>0</v>
      </c>
      <c r="Q307" s="29"/>
      <c r="R307" s="3"/>
      <c r="AG307" s="66"/>
      <c r="AW307" s="66"/>
      <c r="BM307" s="66"/>
      <c r="CC307" s="66"/>
      <c r="CS307" s="66"/>
      <c r="DI307" s="66"/>
      <c r="DY307" s="66"/>
      <c r="EO307" s="66"/>
      <c r="FE307" s="66"/>
      <c r="FU307" s="66"/>
      <c r="GK307" s="66"/>
      <c r="HA307" s="66"/>
      <c r="HQ307" s="66"/>
      <c r="IG307" s="66"/>
    </row>
    <row r="308" spans="1:241" ht="21.75" customHeight="1">
      <c r="A308" s="111"/>
      <c r="B308" s="115"/>
      <c r="C308" s="17"/>
      <c r="D308" s="17"/>
      <c r="E308" s="17"/>
      <c r="F308" s="14">
        <v>2025</v>
      </c>
      <c r="G308" s="30">
        <f t="shared" si="163"/>
        <v>214972.7</v>
      </c>
      <c r="H308" s="30">
        <f t="shared" si="163"/>
        <v>0</v>
      </c>
      <c r="I308" s="30">
        <f t="shared" si="163"/>
        <v>214972.7</v>
      </c>
      <c r="J308" s="30">
        <f aca="true" t="shared" si="170" ref="J308:P308">J320+J332</f>
        <v>0</v>
      </c>
      <c r="K308" s="30">
        <f t="shared" si="170"/>
        <v>0</v>
      </c>
      <c r="L308" s="30">
        <f t="shared" si="170"/>
        <v>0</v>
      </c>
      <c r="M308" s="30">
        <f t="shared" si="170"/>
        <v>0</v>
      </c>
      <c r="N308" s="30">
        <f t="shared" si="170"/>
        <v>0</v>
      </c>
      <c r="O308" s="30">
        <f t="shared" si="170"/>
        <v>0</v>
      </c>
      <c r="P308" s="30">
        <f t="shared" si="170"/>
        <v>0</v>
      </c>
      <c r="Q308" s="29"/>
      <c r="R308" s="3"/>
      <c r="AG308" s="66"/>
      <c r="AW308" s="66"/>
      <c r="BM308" s="66"/>
      <c r="CC308" s="66"/>
      <c r="CS308" s="66"/>
      <c r="DI308" s="66"/>
      <c r="DY308" s="66"/>
      <c r="EO308" s="66"/>
      <c r="FE308" s="66"/>
      <c r="FU308" s="66"/>
      <c r="GK308" s="66"/>
      <c r="HA308" s="66"/>
      <c r="HQ308" s="66"/>
      <c r="IG308" s="66"/>
    </row>
    <row r="309" spans="1:18" ht="19.5" customHeight="1">
      <c r="A309" s="111"/>
      <c r="B309" s="113" t="s">
        <v>79</v>
      </c>
      <c r="C309" s="17"/>
      <c r="D309" s="17"/>
      <c r="E309" s="17"/>
      <c r="F309" s="27" t="s">
        <v>26</v>
      </c>
      <c r="G309" s="28">
        <f>I309+K309+M309+O309</f>
        <v>305884.4</v>
      </c>
      <c r="H309" s="28">
        <f>J309+L309+N309+P309</f>
        <v>81020.5</v>
      </c>
      <c r="I309" s="28">
        <f>SUM(I310:I320)</f>
        <v>294145.5</v>
      </c>
      <c r="J309" s="28">
        <f aca="true" t="shared" si="171" ref="J309:P309">SUM(J310:J320)</f>
        <v>69281.6</v>
      </c>
      <c r="K309" s="28">
        <f t="shared" si="171"/>
        <v>0</v>
      </c>
      <c r="L309" s="28">
        <f t="shared" si="171"/>
        <v>0</v>
      </c>
      <c r="M309" s="28">
        <f t="shared" si="171"/>
        <v>11738.900000000001</v>
      </c>
      <c r="N309" s="28">
        <f t="shared" si="171"/>
        <v>11738.900000000001</v>
      </c>
      <c r="O309" s="28">
        <f t="shared" si="171"/>
        <v>0</v>
      </c>
      <c r="P309" s="28">
        <f t="shared" si="171"/>
        <v>0</v>
      </c>
      <c r="Q309" s="29"/>
      <c r="R309" s="3"/>
    </row>
    <row r="310" spans="1:18" ht="20.25" customHeight="1">
      <c r="A310" s="111"/>
      <c r="B310" s="114"/>
      <c r="C310" s="17"/>
      <c r="D310" s="17"/>
      <c r="E310" s="17"/>
      <c r="F310" s="14">
        <v>2015</v>
      </c>
      <c r="G310" s="30">
        <f aca="true" t="shared" si="172" ref="G310:G325">I310+K310+M310+O310</f>
        <v>13453.8</v>
      </c>
      <c r="H310" s="30">
        <f aca="true" t="shared" si="173" ref="H310:H327">J310+L310+N310+P310</f>
        <v>13453.8</v>
      </c>
      <c r="I310" s="30">
        <f aca="true" t="shared" si="174" ref="I310:P310">I333+I335+I336+I341+I342+I343+I344+I346+I351</f>
        <v>6986.7</v>
      </c>
      <c r="J310" s="30">
        <f t="shared" si="174"/>
        <v>6986.7</v>
      </c>
      <c r="K310" s="30">
        <f t="shared" si="174"/>
        <v>0</v>
      </c>
      <c r="L310" s="30">
        <f t="shared" si="174"/>
        <v>0</v>
      </c>
      <c r="M310" s="30">
        <f t="shared" si="174"/>
        <v>6467.1</v>
      </c>
      <c r="N310" s="30">
        <f t="shared" si="174"/>
        <v>6467.1</v>
      </c>
      <c r="O310" s="30">
        <f t="shared" si="174"/>
        <v>0</v>
      </c>
      <c r="P310" s="30">
        <f t="shared" si="174"/>
        <v>0</v>
      </c>
      <c r="Q310" s="29"/>
      <c r="R310" s="3"/>
    </row>
    <row r="311" spans="1:18" ht="19.5" customHeight="1">
      <c r="A311" s="111"/>
      <c r="B311" s="114"/>
      <c r="C311" s="17"/>
      <c r="D311" s="17"/>
      <c r="E311" s="17"/>
      <c r="F311" s="14">
        <v>2016</v>
      </c>
      <c r="G311" s="30">
        <f t="shared" si="172"/>
        <v>10414.5</v>
      </c>
      <c r="H311" s="30">
        <f t="shared" si="173"/>
        <v>10414.5</v>
      </c>
      <c r="I311" s="30">
        <f aca="true" t="shared" si="175" ref="I311:P311">I345+I337+I334</f>
        <v>5142.7</v>
      </c>
      <c r="J311" s="30">
        <f t="shared" si="175"/>
        <v>5142.7</v>
      </c>
      <c r="K311" s="30">
        <f t="shared" si="175"/>
        <v>0</v>
      </c>
      <c r="L311" s="30">
        <f t="shared" si="175"/>
        <v>0</v>
      </c>
      <c r="M311" s="30">
        <f t="shared" si="175"/>
        <v>5271.8</v>
      </c>
      <c r="N311" s="30">
        <f t="shared" si="175"/>
        <v>5271.8</v>
      </c>
      <c r="O311" s="30">
        <f t="shared" si="175"/>
        <v>0</v>
      </c>
      <c r="P311" s="30">
        <f t="shared" si="175"/>
        <v>0</v>
      </c>
      <c r="Q311" s="29"/>
      <c r="R311" s="3"/>
    </row>
    <row r="312" spans="1:18" ht="21.75" customHeight="1">
      <c r="A312" s="111"/>
      <c r="B312" s="114"/>
      <c r="C312" s="17"/>
      <c r="D312" s="17"/>
      <c r="E312" s="17"/>
      <c r="F312" s="14">
        <v>2017</v>
      </c>
      <c r="G312" s="30">
        <f t="shared" si="172"/>
        <v>2.2</v>
      </c>
      <c r="H312" s="30">
        <f t="shared" si="173"/>
        <v>2.2</v>
      </c>
      <c r="I312" s="30">
        <f>I348</f>
        <v>2.2</v>
      </c>
      <c r="J312" s="30">
        <f aca="true" t="shared" si="176" ref="J312:P312">J348</f>
        <v>2.2</v>
      </c>
      <c r="K312" s="30">
        <f t="shared" si="176"/>
        <v>0</v>
      </c>
      <c r="L312" s="30">
        <f t="shared" si="176"/>
        <v>0</v>
      </c>
      <c r="M312" s="30">
        <f t="shared" si="176"/>
        <v>0</v>
      </c>
      <c r="N312" s="30">
        <f t="shared" si="176"/>
        <v>0</v>
      </c>
      <c r="O312" s="30">
        <f t="shared" si="176"/>
        <v>0</v>
      </c>
      <c r="P312" s="30">
        <f t="shared" si="176"/>
        <v>0</v>
      </c>
      <c r="Q312" s="29"/>
      <c r="R312" s="3"/>
    </row>
    <row r="313" spans="1:18" ht="21.75" customHeight="1">
      <c r="A313" s="111"/>
      <c r="B313" s="114"/>
      <c r="C313" s="17"/>
      <c r="D313" s="17"/>
      <c r="E313" s="17"/>
      <c r="F313" s="14">
        <v>2018</v>
      </c>
      <c r="G313" s="30">
        <f t="shared" si="172"/>
        <v>0</v>
      </c>
      <c r="H313" s="30">
        <f t="shared" si="173"/>
        <v>0</v>
      </c>
      <c r="I313" s="30">
        <f>0</f>
        <v>0</v>
      </c>
      <c r="J313" s="30">
        <f>0</f>
        <v>0</v>
      </c>
      <c r="K313" s="30">
        <f>0</f>
        <v>0</v>
      </c>
      <c r="L313" s="30">
        <f>0</f>
        <v>0</v>
      </c>
      <c r="M313" s="30">
        <f>0</f>
        <v>0</v>
      </c>
      <c r="N313" s="30">
        <f>0</f>
        <v>0</v>
      </c>
      <c r="O313" s="30">
        <f>0</f>
        <v>0</v>
      </c>
      <c r="P313" s="30">
        <f>0</f>
        <v>0</v>
      </c>
      <c r="Q313" s="29"/>
      <c r="R313" s="3"/>
    </row>
    <row r="314" spans="1:18" ht="18.75" customHeight="1">
      <c r="A314" s="111"/>
      <c r="B314" s="114"/>
      <c r="C314" s="17"/>
      <c r="D314" s="17"/>
      <c r="E314" s="17"/>
      <c r="F314" s="14">
        <v>2019</v>
      </c>
      <c r="G314" s="30">
        <f t="shared" si="172"/>
        <v>0</v>
      </c>
      <c r="H314" s="30">
        <f t="shared" si="173"/>
        <v>0</v>
      </c>
      <c r="I314" s="30">
        <v>0</v>
      </c>
      <c r="J314" s="30">
        <v>0</v>
      </c>
      <c r="K314" s="30">
        <v>0</v>
      </c>
      <c r="L314" s="30">
        <v>0</v>
      </c>
      <c r="M314" s="30">
        <v>0</v>
      </c>
      <c r="N314" s="30">
        <v>0</v>
      </c>
      <c r="O314" s="30">
        <v>0</v>
      </c>
      <c r="P314" s="30">
        <v>0</v>
      </c>
      <c r="Q314" s="29"/>
      <c r="R314" s="3"/>
    </row>
    <row r="315" spans="1:18" ht="20.25" customHeight="1">
      <c r="A315" s="111"/>
      <c r="B315" s="114"/>
      <c r="C315" s="17"/>
      <c r="D315" s="17"/>
      <c r="E315" s="17"/>
      <c r="F315" s="14">
        <v>2020</v>
      </c>
      <c r="G315" s="30">
        <f aca="true" t="shared" si="177" ref="G315:G320">I315+K315+M315+O315</f>
        <v>57150</v>
      </c>
      <c r="H315" s="30">
        <f t="shared" si="173"/>
        <v>57150</v>
      </c>
      <c r="I315" s="30">
        <f>I353</f>
        <v>57150</v>
      </c>
      <c r="J315" s="30">
        <f aca="true" t="shared" si="178" ref="J315:P315">J353</f>
        <v>57150</v>
      </c>
      <c r="K315" s="30">
        <f t="shared" si="178"/>
        <v>0</v>
      </c>
      <c r="L315" s="30">
        <f t="shared" si="178"/>
        <v>0</v>
      </c>
      <c r="M315" s="30">
        <f t="shared" si="178"/>
        <v>0</v>
      </c>
      <c r="N315" s="30">
        <f t="shared" si="178"/>
        <v>0</v>
      </c>
      <c r="O315" s="30">
        <f t="shared" si="178"/>
        <v>0</v>
      </c>
      <c r="P315" s="30">
        <f t="shared" si="178"/>
        <v>0</v>
      </c>
      <c r="Q315" s="29"/>
      <c r="R315" s="3"/>
    </row>
    <row r="316" spans="1:241" ht="21.75" customHeight="1">
      <c r="A316" s="111"/>
      <c r="B316" s="114"/>
      <c r="C316" s="17"/>
      <c r="D316" s="17"/>
      <c r="E316" s="17"/>
      <c r="F316" s="14">
        <v>2021</v>
      </c>
      <c r="G316" s="30">
        <f t="shared" si="177"/>
        <v>0</v>
      </c>
      <c r="H316" s="30">
        <f t="shared" si="173"/>
        <v>0</v>
      </c>
      <c r="I316" s="30">
        <f>0</f>
        <v>0</v>
      </c>
      <c r="J316" s="30">
        <v>0</v>
      </c>
      <c r="K316" s="30">
        <v>0</v>
      </c>
      <c r="L316" s="30">
        <v>0</v>
      </c>
      <c r="M316" s="30">
        <v>0</v>
      </c>
      <c r="N316" s="30">
        <v>0</v>
      </c>
      <c r="O316" s="30">
        <v>0</v>
      </c>
      <c r="P316" s="30">
        <v>0</v>
      </c>
      <c r="Q316" s="29"/>
      <c r="R316" s="3"/>
      <c r="AG316" s="66"/>
      <c r="AW316" s="66"/>
      <c r="BM316" s="66"/>
      <c r="CC316" s="66"/>
      <c r="CS316" s="66"/>
      <c r="DI316" s="66"/>
      <c r="DY316" s="66"/>
      <c r="EO316" s="66"/>
      <c r="FE316" s="66"/>
      <c r="FU316" s="66"/>
      <c r="GK316" s="66"/>
      <c r="HA316" s="66"/>
      <c r="HQ316" s="66"/>
      <c r="IG316" s="66"/>
    </row>
    <row r="317" spans="1:241" ht="21.75" customHeight="1">
      <c r="A317" s="111"/>
      <c r="B317" s="114"/>
      <c r="C317" s="17"/>
      <c r="D317" s="17"/>
      <c r="E317" s="17"/>
      <c r="F317" s="14">
        <v>2022</v>
      </c>
      <c r="G317" s="30">
        <f t="shared" si="177"/>
        <v>0</v>
      </c>
      <c r="H317" s="30">
        <f t="shared" si="173"/>
        <v>0</v>
      </c>
      <c r="I317" s="30">
        <f>0</f>
        <v>0</v>
      </c>
      <c r="J317" s="30">
        <v>0</v>
      </c>
      <c r="K317" s="30">
        <v>0</v>
      </c>
      <c r="L317" s="30">
        <v>0</v>
      </c>
      <c r="M317" s="30">
        <v>0</v>
      </c>
      <c r="N317" s="30">
        <v>0</v>
      </c>
      <c r="O317" s="30">
        <v>0</v>
      </c>
      <c r="P317" s="30">
        <v>0</v>
      </c>
      <c r="Q317" s="29"/>
      <c r="R317" s="3"/>
      <c r="AG317" s="66"/>
      <c r="AW317" s="66"/>
      <c r="BM317" s="66"/>
      <c r="CC317" s="66"/>
      <c r="CS317" s="66"/>
      <c r="DI317" s="66"/>
      <c r="DY317" s="66"/>
      <c r="EO317" s="66"/>
      <c r="FE317" s="66"/>
      <c r="FU317" s="66"/>
      <c r="GK317" s="66"/>
      <c r="HA317" s="66"/>
      <c r="HQ317" s="66"/>
      <c r="IG317" s="66"/>
    </row>
    <row r="318" spans="1:241" ht="21.75" customHeight="1">
      <c r="A318" s="111"/>
      <c r="B318" s="114"/>
      <c r="C318" s="17"/>
      <c r="D318" s="17"/>
      <c r="E318" s="17"/>
      <c r="F318" s="14">
        <v>2023</v>
      </c>
      <c r="G318" s="30">
        <f t="shared" si="177"/>
        <v>9891.2</v>
      </c>
      <c r="H318" s="30">
        <f t="shared" si="173"/>
        <v>0</v>
      </c>
      <c r="I318" s="30">
        <f>I356</f>
        <v>9891.2</v>
      </c>
      <c r="J318" s="30">
        <f aca="true" t="shared" si="179" ref="J318:P318">J356</f>
        <v>0</v>
      </c>
      <c r="K318" s="30">
        <f t="shared" si="179"/>
        <v>0</v>
      </c>
      <c r="L318" s="30">
        <f t="shared" si="179"/>
        <v>0</v>
      </c>
      <c r="M318" s="30">
        <f t="shared" si="179"/>
        <v>0</v>
      </c>
      <c r="N318" s="30">
        <f t="shared" si="179"/>
        <v>0</v>
      </c>
      <c r="O318" s="30">
        <f t="shared" si="179"/>
        <v>0</v>
      </c>
      <c r="P318" s="30">
        <f t="shared" si="179"/>
        <v>0</v>
      </c>
      <c r="Q318" s="29"/>
      <c r="R318" s="3"/>
      <c r="AG318" s="66"/>
      <c r="AW318" s="66"/>
      <c r="BM318" s="66"/>
      <c r="CC318" s="66"/>
      <c r="CS318" s="66"/>
      <c r="DI318" s="66"/>
      <c r="DY318" s="66"/>
      <c r="EO318" s="66"/>
      <c r="FE318" s="66"/>
      <c r="FU318" s="66"/>
      <c r="GK318" s="66"/>
      <c r="HA318" s="66"/>
      <c r="HQ318" s="66"/>
      <c r="IG318" s="66"/>
    </row>
    <row r="319" spans="1:241" ht="21.75" customHeight="1">
      <c r="A319" s="111"/>
      <c r="B319" s="114"/>
      <c r="C319" s="17"/>
      <c r="D319" s="17"/>
      <c r="E319" s="17"/>
      <c r="F319" s="14">
        <v>2024</v>
      </c>
      <c r="G319" s="30">
        <f t="shared" si="177"/>
        <v>0</v>
      </c>
      <c r="H319" s="30">
        <f t="shared" si="173"/>
        <v>0</v>
      </c>
      <c r="I319" s="30">
        <v>0</v>
      </c>
      <c r="J319" s="30">
        <v>0</v>
      </c>
      <c r="K319" s="30">
        <v>0</v>
      </c>
      <c r="L319" s="30">
        <v>0</v>
      </c>
      <c r="M319" s="30">
        <v>0</v>
      </c>
      <c r="N319" s="30">
        <v>0</v>
      </c>
      <c r="O319" s="30">
        <v>0</v>
      </c>
      <c r="P319" s="30">
        <v>0</v>
      </c>
      <c r="Q319" s="29"/>
      <c r="R319" s="3"/>
      <c r="AG319" s="66"/>
      <c r="AW319" s="66"/>
      <c r="BM319" s="66"/>
      <c r="CC319" s="66"/>
      <c r="CS319" s="66"/>
      <c r="DI319" s="66"/>
      <c r="DY319" s="66"/>
      <c r="EO319" s="66"/>
      <c r="FE319" s="66"/>
      <c r="FU319" s="66"/>
      <c r="GK319" s="66"/>
      <c r="HA319" s="66"/>
      <c r="HQ319" s="66"/>
      <c r="IG319" s="66"/>
    </row>
    <row r="320" spans="1:241" ht="21.75" customHeight="1">
      <c r="A320" s="111"/>
      <c r="B320" s="115"/>
      <c r="C320" s="17"/>
      <c r="D320" s="17"/>
      <c r="E320" s="17"/>
      <c r="F320" s="14">
        <v>2025</v>
      </c>
      <c r="G320" s="30">
        <f t="shared" si="177"/>
        <v>214972.7</v>
      </c>
      <c r="H320" s="30">
        <f t="shared" si="173"/>
        <v>0</v>
      </c>
      <c r="I320" s="30">
        <f>I372+I371+I370+I369+I368+I367+I366+I365+I364+I363+I362+I361+I360+I359+I358+I357</f>
        <v>214972.7</v>
      </c>
      <c r="J320" s="30">
        <f aca="true" t="shared" si="180" ref="J320:P320">J372+J371+J370+J369+J368+J367+J366+J365+J364+J363+J362+J361+J360+J359+J358+J357</f>
        <v>0</v>
      </c>
      <c r="K320" s="30">
        <f t="shared" si="180"/>
        <v>0</v>
      </c>
      <c r="L320" s="30">
        <f t="shared" si="180"/>
        <v>0</v>
      </c>
      <c r="M320" s="30">
        <f t="shared" si="180"/>
        <v>0</v>
      </c>
      <c r="N320" s="30">
        <f t="shared" si="180"/>
        <v>0</v>
      </c>
      <c r="O320" s="30">
        <f t="shared" si="180"/>
        <v>0</v>
      </c>
      <c r="P320" s="30">
        <f t="shared" si="180"/>
        <v>0</v>
      </c>
      <c r="Q320" s="29"/>
      <c r="R320" s="3"/>
      <c r="AG320" s="66"/>
      <c r="AW320" s="66"/>
      <c r="BM320" s="66"/>
      <c r="CC320" s="66"/>
      <c r="CS320" s="66"/>
      <c r="DI320" s="66"/>
      <c r="DY320" s="66"/>
      <c r="EO320" s="66"/>
      <c r="FE320" s="66"/>
      <c r="FU320" s="66"/>
      <c r="GK320" s="66"/>
      <c r="HA320" s="66"/>
      <c r="HQ320" s="66"/>
      <c r="IG320" s="66"/>
    </row>
    <row r="321" spans="1:18" ht="18" customHeight="1">
      <c r="A321" s="111"/>
      <c r="B321" s="113" t="s">
        <v>41</v>
      </c>
      <c r="C321" s="17"/>
      <c r="D321" s="17"/>
      <c r="E321" s="17"/>
      <c r="F321" s="27" t="s">
        <v>26</v>
      </c>
      <c r="G321" s="28">
        <f t="shared" si="172"/>
        <v>1198425.2</v>
      </c>
      <c r="H321" s="28">
        <f t="shared" si="173"/>
        <v>3668.6000000000004</v>
      </c>
      <c r="I321" s="28">
        <f>SUM(I322:I332)</f>
        <v>18492.2</v>
      </c>
      <c r="J321" s="28">
        <f aca="true" t="shared" si="181" ref="J321:P321">SUM(J322:J332)</f>
        <v>3668.6000000000004</v>
      </c>
      <c r="K321" s="28">
        <f t="shared" si="181"/>
        <v>0</v>
      </c>
      <c r="L321" s="28">
        <f t="shared" si="181"/>
        <v>0</v>
      </c>
      <c r="M321" s="28">
        <f t="shared" si="181"/>
        <v>1179933</v>
      </c>
      <c r="N321" s="28">
        <f t="shared" si="181"/>
        <v>0</v>
      </c>
      <c r="O321" s="28">
        <f t="shared" si="181"/>
        <v>0</v>
      </c>
      <c r="P321" s="28">
        <f t="shared" si="181"/>
        <v>0</v>
      </c>
      <c r="Q321" s="29"/>
      <c r="R321" s="3"/>
    </row>
    <row r="322" spans="1:18" ht="21.75" customHeight="1">
      <c r="A322" s="111"/>
      <c r="B322" s="114"/>
      <c r="C322" s="17"/>
      <c r="D322" s="17"/>
      <c r="E322" s="17"/>
      <c r="F322" s="14">
        <v>2015</v>
      </c>
      <c r="G322" s="30">
        <f t="shared" si="172"/>
        <v>0</v>
      </c>
      <c r="H322" s="30">
        <f t="shared" si="173"/>
        <v>0</v>
      </c>
      <c r="I322" s="30">
        <v>0</v>
      </c>
      <c r="J322" s="30">
        <v>0</v>
      </c>
      <c r="K322" s="30">
        <v>0</v>
      </c>
      <c r="L322" s="30">
        <v>0</v>
      </c>
      <c r="M322" s="30">
        <v>0</v>
      </c>
      <c r="N322" s="30">
        <v>0</v>
      </c>
      <c r="O322" s="30">
        <v>0</v>
      </c>
      <c r="P322" s="30">
        <v>0</v>
      </c>
      <c r="Q322" s="29"/>
      <c r="R322" s="3"/>
    </row>
    <row r="323" spans="1:18" ht="19.5" customHeight="1">
      <c r="A323" s="111"/>
      <c r="B323" s="114"/>
      <c r="C323" s="17"/>
      <c r="D323" s="17"/>
      <c r="E323" s="17"/>
      <c r="F323" s="14">
        <v>2016</v>
      </c>
      <c r="G323" s="30">
        <f t="shared" si="172"/>
        <v>1120.7</v>
      </c>
      <c r="H323" s="30">
        <f t="shared" si="173"/>
        <v>1120.7</v>
      </c>
      <c r="I323" s="30">
        <f aca="true" t="shared" si="182" ref="I323:P323">I338+I340+I339</f>
        <v>1120.7</v>
      </c>
      <c r="J323" s="30">
        <f t="shared" si="182"/>
        <v>1120.7</v>
      </c>
      <c r="K323" s="30">
        <f t="shared" si="182"/>
        <v>0</v>
      </c>
      <c r="L323" s="30">
        <f t="shared" si="182"/>
        <v>0</v>
      </c>
      <c r="M323" s="30">
        <f t="shared" si="182"/>
        <v>0</v>
      </c>
      <c r="N323" s="30">
        <f t="shared" si="182"/>
        <v>0</v>
      </c>
      <c r="O323" s="30">
        <f t="shared" si="182"/>
        <v>0</v>
      </c>
      <c r="P323" s="30">
        <f t="shared" si="182"/>
        <v>0</v>
      </c>
      <c r="Q323" s="29"/>
      <c r="R323" s="3"/>
    </row>
    <row r="324" spans="1:18" ht="18.75" customHeight="1">
      <c r="A324" s="111"/>
      <c r="B324" s="114"/>
      <c r="C324" s="17"/>
      <c r="D324" s="17"/>
      <c r="E324" s="17"/>
      <c r="F324" s="14">
        <v>2017</v>
      </c>
      <c r="G324" s="30">
        <f t="shared" si="172"/>
        <v>1626.7000000000003</v>
      </c>
      <c r="H324" s="30">
        <f t="shared" si="173"/>
        <v>1626.7000000000003</v>
      </c>
      <c r="I324" s="30">
        <f>I347</f>
        <v>1626.7000000000003</v>
      </c>
      <c r="J324" s="30">
        <f aca="true" t="shared" si="183" ref="J324:P324">J347</f>
        <v>1626.7000000000003</v>
      </c>
      <c r="K324" s="30">
        <f t="shared" si="183"/>
        <v>0</v>
      </c>
      <c r="L324" s="30">
        <f t="shared" si="183"/>
        <v>0</v>
      </c>
      <c r="M324" s="30">
        <f t="shared" si="183"/>
        <v>0</v>
      </c>
      <c r="N324" s="30">
        <f t="shared" si="183"/>
        <v>0</v>
      </c>
      <c r="O324" s="30">
        <f t="shared" si="183"/>
        <v>0</v>
      </c>
      <c r="P324" s="30">
        <f t="shared" si="183"/>
        <v>0</v>
      </c>
      <c r="Q324" s="29"/>
      <c r="R324" s="3"/>
    </row>
    <row r="325" spans="1:18" ht="17.25" customHeight="1">
      <c r="A325" s="111"/>
      <c r="B325" s="114"/>
      <c r="C325" s="17"/>
      <c r="D325" s="17"/>
      <c r="E325" s="17"/>
      <c r="F325" s="14">
        <v>2018</v>
      </c>
      <c r="G325" s="30">
        <f t="shared" si="172"/>
        <v>826.6</v>
      </c>
      <c r="H325" s="30">
        <f t="shared" si="173"/>
        <v>826.6</v>
      </c>
      <c r="I325" s="30">
        <f>I349</f>
        <v>826.6</v>
      </c>
      <c r="J325" s="30">
        <f aca="true" t="shared" si="184" ref="J325:P325">J349</f>
        <v>826.6</v>
      </c>
      <c r="K325" s="30">
        <f t="shared" si="184"/>
        <v>0</v>
      </c>
      <c r="L325" s="30">
        <f t="shared" si="184"/>
        <v>0</v>
      </c>
      <c r="M325" s="30">
        <f t="shared" si="184"/>
        <v>0</v>
      </c>
      <c r="N325" s="30">
        <f t="shared" si="184"/>
        <v>0</v>
      </c>
      <c r="O325" s="30">
        <f t="shared" si="184"/>
        <v>0</v>
      </c>
      <c r="P325" s="30">
        <f t="shared" si="184"/>
        <v>0</v>
      </c>
      <c r="Q325" s="29"/>
      <c r="R325" s="3"/>
    </row>
    <row r="326" spans="1:18" ht="19.5" customHeight="1">
      <c r="A326" s="111"/>
      <c r="B326" s="114"/>
      <c r="C326" s="17"/>
      <c r="D326" s="17"/>
      <c r="E326" s="17"/>
      <c r="F326" s="14">
        <v>2019</v>
      </c>
      <c r="G326" s="30">
        <f>I326+K326+M326+O326</f>
        <v>94.6</v>
      </c>
      <c r="H326" s="30">
        <f>J326+L326+N326+P326</f>
        <v>94.6</v>
      </c>
      <c r="I326" s="30">
        <f>I350</f>
        <v>94.6</v>
      </c>
      <c r="J326" s="30">
        <f aca="true" t="shared" si="185" ref="J326:P326">J350</f>
        <v>94.6</v>
      </c>
      <c r="K326" s="30">
        <f t="shared" si="185"/>
        <v>0</v>
      </c>
      <c r="L326" s="30">
        <f t="shared" si="185"/>
        <v>0</v>
      </c>
      <c r="M326" s="30">
        <f t="shared" si="185"/>
        <v>0</v>
      </c>
      <c r="N326" s="30">
        <f t="shared" si="185"/>
        <v>0</v>
      </c>
      <c r="O326" s="30">
        <f t="shared" si="185"/>
        <v>0</v>
      </c>
      <c r="P326" s="30">
        <f t="shared" si="185"/>
        <v>0</v>
      </c>
      <c r="Q326" s="29"/>
      <c r="R326" s="3"/>
    </row>
    <row r="327" spans="1:18" ht="18" customHeight="1">
      <c r="A327" s="111"/>
      <c r="B327" s="114"/>
      <c r="C327" s="17"/>
      <c r="D327" s="17"/>
      <c r="E327" s="17"/>
      <c r="F327" s="14">
        <v>2020</v>
      </c>
      <c r="G327" s="30">
        <f>I327+K327+M327+O327</f>
        <v>0</v>
      </c>
      <c r="H327" s="30">
        <f t="shared" si="173"/>
        <v>0</v>
      </c>
      <c r="I327" s="30">
        <v>0</v>
      </c>
      <c r="J327" s="30">
        <v>0</v>
      </c>
      <c r="K327" s="30">
        <v>0</v>
      </c>
      <c r="L327" s="30">
        <v>0</v>
      </c>
      <c r="M327" s="30">
        <v>0</v>
      </c>
      <c r="N327" s="30">
        <v>0</v>
      </c>
      <c r="O327" s="30">
        <v>0</v>
      </c>
      <c r="P327" s="30">
        <v>0</v>
      </c>
      <c r="Q327" s="29"/>
      <c r="R327" s="3"/>
    </row>
    <row r="328" spans="1:241" ht="21.75" customHeight="1">
      <c r="A328" s="111"/>
      <c r="B328" s="114"/>
      <c r="C328" s="17"/>
      <c r="D328" s="17"/>
      <c r="E328" s="17"/>
      <c r="F328" s="14">
        <v>2021</v>
      </c>
      <c r="G328" s="30">
        <f aca="true" t="shared" si="186" ref="G328:H330">I328+K328+M328+O328</f>
        <v>0</v>
      </c>
      <c r="H328" s="30">
        <f t="shared" si="186"/>
        <v>0</v>
      </c>
      <c r="I328" s="30">
        <f>0</f>
        <v>0</v>
      </c>
      <c r="J328" s="30">
        <v>0</v>
      </c>
      <c r="K328" s="30">
        <v>0</v>
      </c>
      <c r="L328" s="30">
        <v>0</v>
      </c>
      <c r="M328" s="30">
        <v>0</v>
      </c>
      <c r="N328" s="30">
        <v>0</v>
      </c>
      <c r="O328" s="30">
        <v>0</v>
      </c>
      <c r="P328" s="30">
        <v>0</v>
      </c>
      <c r="Q328" s="29"/>
      <c r="R328" s="3"/>
      <c r="AG328" s="66"/>
      <c r="AW328" s="66"/>
      <c r="BM328" s="66"/>
      <c r="CC328" s="66"/>
      <c r="CS328" s="66"/>
      <c r="DI328" s="66"/>
      <c r="DY328" s="66"/>
      <c r="EO328" s="66"/>
      <c r="FE328" s="66"/>
      <c r="FU328" s="66"/>
      <c r="GK328" s="66"/>
      <c r="HA328" s="66"/>
      <c r="HQ328" s="66"/>
      <c r="IG328" s="66"/>
    </row>
    <row r="329" spans="1:241" ht="21.75" customHeight="1">
      <c r="A329" s="111"/>
      <c r="B329" s="114"/>
      <c r="C329" s="17"/>
      <c r="D329" s="17"/>
      <c r="E329" s="17"/>
      <c r="F329" s="14">
        <v>2022</v>
      </c>
      <c r="G329" s="30">
        <f t="shared" si="186"/>
        <v>585044.7</v>
      </c>
      <c r="H329" s="30">
        <f t="shared" si="186"/>
        <v>0</v>
      </c>
      <c r="I329" s="30">
        <f>I352+I354</f>
        <v>8726.5</v>
      </c>
      <c r="J329" s="30">
        <f aca="true" t="shared" si="187" ref="J329:P329">J352+J354</f>
        <v>0</v>
      </c>
      <c r="K329" s="30">
        <f t="shared" si="187"/>
        <v>0</v>
      </c>
      <c r="L329" s="30">
        <f t="shared" si="187"/>
        <v>0</v>
      </c>
      <c r="M329" s="30">
        <f t="shared" si="187"/>
        <v>576318.2</v>
      </c>
      <c r="N329" s="30">
        <f t="shared" si="187"/>
        <v>0</v>
      </c>
      <c r="O329" s="30">
        <f t="shared" si="187"/>
        <v>0</v>
      </c>
      <c r="P329" s="30">
        <f t="shared" si="187"/>
        <v>0</v>
      </c>
      <c r="Q329" s="29"/>
      <c r="R329" s="3"/>
      <c r="AG329" s="66"/>
      <c r="AW329" s="66"/>
      <c r="BM329" s="66"/>
      <c r="CC329" s="66"/>
      <c r="CS329" s="66"/>
      <c r="DI329" s="66"/>
      <c r="DY329" s="66"/>
      <c r="EO329" s="66"/>
      <c r="FE329" s="66"/>
      <c r="FU329" s="66"/>
      <c r="GK329" s="66"/>
      <c r="HA329" s="66"/>
      <c r="HQ329" s="66"/>
      <c r="IG329" s="66"/>
    </row>
    <row r="330" spans="1:241" ht="21.75" customHeight="1">
      <c r="A330" s="111"/>
      <c r="B330" s="114"/>
      <c r="C330" s="17"/>
      <c r="D330" s="17"/>
      <c r="E330" s="17"/>
      <c r="F330" s="14">
        <v>2023</v>
      </c>
      <c r="G330" s="30">
        <f t="shared" si="186"/>
        <v>609711.9</v>
      </c>
      <c r="H330" s="30">
        <f t="shared" si="186"/>
        <v>0</v>
      </c>
      <c r="I330" s="30">
        <f>I355</f>
        <v>6097.1</v>
      </c>
      <c r="J330" s="30">
        <f aca="true" t="shared" si="188" ref="J330:P330">J355</f>
        <v>0</v>
      </c>
      <c r="K330" s="30">
        <f t="shared" si="188"/>
        <v>0</v>
      </c>
      <c r="L330" s="30">
        <f t="shared" si="188"/>
        <v>0</v>
      </c>
      <c r="M330" s="30">
        <f t="shared" si="188"/>
        <v>603614.8</v>
      </c>
      <c r="N330" s="30">
        <f t="shared" si="188"/>
        <v>0</v>
      </c>
      <c r="O330" s="30">
        <f t="shared" si="188"/>
        <v>0</v>
      </c>
      <c r="P330" s="30">
        <f t="shared" si="188"/>
        <v>0</v>
      </c>
      <c r="Q330" s="29"/>
      <c r="R330" s="3"/>
      <c r="AG330" s="66"/>
      <c r="AW330" s="66"/>
      <c r="BM330" s="66"/>
      <c r="CC330" s="66"/>
      <c r="CS330" s="66"/>
      <c r="DI330" s="66"/>
      <c r="DY330" s="66"/>
      <c r="EO330" s="66"/>
      <c r="FE330" s="66"/>
      <c r="FU330" s="66"/>
      <c r="GK330" s="66"/>
      <c r="HA330" s="66"/>
      <c r="HQ330" s="66"/>
      <c r="IG330" s="66"/>
    </row>
    <row r="331" spans="1:241" ht="21.75" customHeight="1">
      <c r="A331" s="111"/>
      <c r="B331" s="114"/>
      <c r="C331" s="17"/>
      <c r="D331" s="17"/>
      <c r="E331" s="17"/>
      <c r="F331" s="14">
        <v>2024</v>
      </c>
      <c r="G331" s="30">
        <f aca="true" t="shared" si="189" ref="G331:H336">I331+K331+M331+O331</f>
        <v>0</v>
      </c>
      <c r="H331" s="30">
        <f t="shared" si="189"/>
        <v>0</v>
      </c>
      <c r="I331" s="30">
        <f>0</f>
        <v>0</v>
      </c>
      <c r="J331" s="30">
        <f>0</f>
        <v>0</v>
      </c>
      <c r="K331" s="30">
        <f>0</f>
        <v>0</v>
      </c>
      <c r="L331" s="30">
        <f>0</f>
        <v>0</v>
      </c>
      <c r="M331" s="30">
        <f>0</f>
        <v>0</v>
      </c>
      <c r="N331" s="30">
        <f>0</f>
        <v>0</v>
      </c>
      <c r="O331" s="30">
        <f>0</f>
        <v>0</v>
      </c>
      <c r="P331" s="30">
        <f>0</f>
        <v>0</v>
      </c>
      <c r="Q331" s="29"/>
      <c r="R331" s="3"/>
      <c r="AG331" s="66"/>
      <c r="AW331" s="66"/>
      <c r="BM331" s="66"/>
      <c r="CC331" s="66"/>
      <c r="CS331" s="66"/>
      <c r="DI331" s="66"/>
      <c r="DY331" s="66"/>
      <c r="EO331" s="66"/>
      <c r="FE331" s="66"/>
      <c r="FU331" s="66"/>
      <c r="GK331" s="66"/>
      <c r="HA331" s="66"/>
      <c r="HQ331" s="66"/>
      <c r="IG331" s="66"/>
    </row>
    <row r="332" spans="1:241" ht="21.75" customHeight="1">
      <c r="A332" s="112"/>
      <c r="B332" s="115"/>
      <c r="C332" s="17"/>
      <c r="D332" s="17"/>
      <c r="E332" s="17"/>
      <c r="F332" s="14">
        <v>2025</v>
      </c>
      <c r="G332" s="30">
        <f t="shared" si="189"/>
        <v>0</v>
      </c>
      <c r="H332" s="30">
        <f t="shared" si="189"/>
        <v>0</v>
      </c>
      <c r="I332" s="30">
        <f>0</f>
        <v>0</v>
      </c>
      <c r="J332" s="30">
        <v>0</v>
      </c>
      <c r="K332" s="30">
        <v>0</v>
      </c>
      <c r="L332" s="30">
        <v>0</v>
      </c>
      <c r="M332" s="30">
        <v>0</v>
      </c>
      <c r="N332" s="30">
        <v>0</v>
      </c>
      <c r="O332" s="30">
        <v>0</v>
      </c>
      <c r="P332" s="30">
        <v>0</v>
      </c>
      <c r="Q332" s="29"/>
      <c r="R332" s="3"/>
      <c r="AG332" s="66"/>
      <c r="AW332" s="66"/>
      <c r="BM332" s="66"/>
      <c r="CC332" s="66"/>
      <c r="CS332" s="66"/>
      <c r="DI332" s="66"/>
      <c r="DY332" s="66"/>
      <c r="EO332" s="66"/>
      <c r="FE332" s="66"/>
      <c r="FU332" s="66"/>
      <c r="GK332" s="66"/>
      <c r="HA332" s="66"/>
      <c r="HQ332" s="66"/>
      <c r="IG332" s="66"/>
    </row>
    <row r="333" spans="1:18" ht="45.75" customHeight="1">
      <c r="A333" s="116" t="s">
        <v>66</v>
      </c>
      <c r="B333" s="77" t="s">
        <v>48</v>
      </c>
      <c r="C333" s="67"/>
      <c r="D333" s="67"/>
      <c r="E333" s="67"/>
      <c r="F333" s="67">
        <v>2015</v>
      </c>
      <c r="G333" s="1">
        <f t="shared" si="189"/>
        <v>6558.1</v>
      </c>
      <c r="H333" s="1">
        <f t="shared" si="189"/>
        <v>6558.1</v>
      </c>
      <c r="I333" s="1">
        <f>1814.2-1723.2</f>
        <v>91</v>
      </c>
      <c r="J333" s="1">
        <f>1814.2-1723.2</f>
        <v>91</v>
      </c>
      <c r="K333" s="1">
        <v>0</v>
      </c>
      <c r="L333" s="1">
        <v>0</v>
      </c>
      <c r="M333" s="1">
        <v>6467.1</v>
      </c>
      <c r="N333" s="1">
        <v>6467.1</v>
      </c>
      <c r="O333" s="1">
        <v>0</v>
      </c>
      <c r="P333" s="1">
        <v>0</v>
      </c>
      <c r="Q333" s="83"/>
      <c r="R333" s="3"/>
    </row>
    <row r="334" spans="1:18" ht="45.75" customHeight="1">
      <c r="A334" s="116"/>
      <c r="B334" s="77"/>
      <c r="C334" s="67" t="s">
        <v>106</v>
      </c>
      <c r="D334" s="67"/>
      <c r="E334" s="67"/>
      <c r="F334" s="67">
        <v>2016</v>
      </c>
      <c r="G334" s="1">
        <f t="shared" si="189"/>
        <v>5271.8</v>
      </c>
      <c r="H334" s="1">
        <f t="shared" si="189"/>
        <v>5271.8</v>
      </c>
      <c r="I334" s="1">
        <v>0</v>
      </c>
      <c r="J334" s="1">
        <v>0</v>
      </c>
      <c r="K334" s="1">
        <v>0</v>
      </c>
      <c r="L334" s="1">
        <v>0</v>
      </c>
      <c r="M334" s="1">
        <v>5271.8</v>
      </c>
      <c r="N334" s="1">
        <v>5271.8</v>
      </c>
      <c r="O334" s="1">
        <v>0</v>
      </c>
      <c r="P334" s="1">
        <v>0</v>
      </c>
      <c r="Q334" s="89"/>
      <c r="R334" s="3"/>
    </row>
    <row r="335" spans="1:18" ht="45.75" customHeight="1">
      <c r="A335" s="69" t="s">
        <v>121</v>
      </c>
      <c r="B335" s="67" t="s">
        <v>52</v>
      </c>
      <c r="C335" s="67"/>
      <c r="D335" s="67"/>
      <c r="E335" s="67"/>
      <c r="F335" s="67">
        <v>2015</v>
      </c>
      <c r="G335" s="1">
        <f t="shared" si="189"/>
        <v>660.9000000000001</v>
      </c>
      <c r="H335" s="1">
        <f t="shared" si="189"/>
        <v>660.9000000000001</v>
      </c>
      <c r="I335" s="1">
        <f>1307.9-533.1-113.9</f>
        <v>660.9000000000001</v>
      </c>
      <c r="J335" s="1">
        <f>1307.9-533.1-113.9</f>
        <v>660.9000000000001</v>
      </c>
      <c r="K335" s="1">
        <v>0</v>
      </c>
      <c r="L335" s="1">
        <v>0</v>
      </c>
      <c r="M335" s="1">
        <v>0</v>
      </c>
      <c r="N335" s="1">
        <v>0</v>
      </c>
      <c r="O335" s="1">
        <v>0</v>
      </c>
      <c r="P335" s="1">
        <v>0</v>
      </c>
      <c r="Q335" s="2" t="s">
        <v>4</v>
      </c>
      <c r="R335" s="3"/>
    </row>
    <row r="336" spans="1:18" ht="45.75" customHeight="1">
      <c r="A336" s="99" t="s">
        <v>122</v>
      </c>
      <c r="B336" s="102" t="s">
        <v>53</v>
      </c>
      <c r="C336" s="67"/>
      <c r="D336" s="67"/>
      <c r="E336" s="67"/>
      <c r="F336" s="67">
        <v>2015</v>
      </c>
      <c r="G336" s="1">
        <f t="shared" si="189"/>
        <v>1129.1000000000004</v>
      </c>
      <c r="H336" s="1">
        <f t="shared" si="189"/>
        <v>1129.1000000000004</v>
      </c>
      <c r="I336" s="1">
        <f>1765.6+3933-4569.5</f>
        <v>1129.1000000000004</v>
      </c>
      <c r="J336" s="1">
        <f>1765.6+3933-4569.5</f>
        <v>1129.1000000000004</v>
      </c>
      <c r="K336" s="1">
        <v>0</v>
      </c>
      <c r="L336" s="1">
        <v>0</v>
      </c>
      <c r="M336" s="1">
        <v>0</v>
      </c>
      <c r="N336" s="1">
        <v>0</v>
      </c>
      <c r="O336" s="1">
        <v>0</v>
      </c>
      <c r="P336" s="1">
        <v>0</v>
      </c>
      <c r="Q336" s="2" t="s">
        <v>4</v>
      </c>
      <c r="R336" s="3"/>
    </row>
    <row r="337" spans="1:18" ht="45.75" customHeight="1">
      <c r="A337" s="101"/>
      <c r="B337" s="104"/>
      <c r="C337" s="67" t="s">
        <v>107</v>
      </c>
      <c r="D337" s="67"/>
      <c r="E337" s="67"/>
      <c r="F337" s="67">
        <v>2016</v>
      </c>
      <c r="G337" s="1">
        <f aca="true" t="shared" si="190" ref="G337:H340">I337+K337+M337+O337</f>
        <v>4569.5</v>
      </c>
      <c r="H337" s="1">
        <f t="shared" si="190"/>
        <v>4569.5</v>
      </c>
      <c r="I337" s="1">
        <v>4569.5</v>
      </c>
      <c r="J337" s="1">
        <v>4569.5</v>
      </c>
      <c r="K337" s="1">
        <v>0</v>
      </c>
      <c r="L337" s="1">
        <v>0</v>
      </c>
      <c r="M337" s="1">
        <v>0</v>
      </c>
      <c r="N337" s="1">
        <v>0</v>
      </c>
      <c r="O337" s="1">
        <v>0</v>
      </c>
      <c r="P337" s="1">
        <v>0</v>
      </c>
      <c r="Q337" s="2" t="s">
        <v>4</v>
      </c>
      <c r="R337" s="3"/>
    </row>
    <row r="338" spans="1:18" ht="64.5" customHeight="1">
      <c r="A338" s="69" t="s">
        <v>123</v>
      </c>
      <c r="B338" s="67" t="s">
        <v>83</v>
      </c>
      <c r="C338" s="67" t="s">
        <v>107</v>
      </c>
      <c r="D338" s="67"/>
      <c r="E338" s="67"/>
      <c r="F338" s="67">
        <v>2016</v>
      </c>
      <c r="G338" s="1">
        <f t="shared" si="190"/>
        <v>496.49999999999994</v>
      </c>
      <c r="H338" s="1">
        <f t="shared" si="190"/>
        <v>496.49999999999994</v>
      </c>
      <c r="I338" s="1">
        <f>700-20.2-7.8-51.7-123.8</f>
        <v>496.49999999999994</v>
      </c>
      <c r="J338" s="1">
        <f>700-20.2-7.8-51.7-123.8</f>
        <v>496.49999999999994</v>
      </c>
      <c r="K338" s="1">
        <v>0</v>
      </c>
      <c r="L338" s="1">
        <v>0</v>
      </c>
      <c r="M338" s="1">
        <v>0</v>
      </c>
      <c r="N338" s="1">
        <v>0</v>
      </c>
      <c r="O338" s="1">
        <v>0</v>
      </c>
      <c r="P338" s="1">
        <v>0</v>
      </c>
      <c r="Q338" s="2"/>
      <c r="R338" s="3"/>
    </row>
    <row r="339" spans="1:18" ht="64.5" customHeight="1">
      <c r="A339" s="69" t="s">
        <v>124</v>
      </c>
      <c r="B339" s="67" t="s">
        <v>110</v>
      </c>
      <c r="C339" s="67" t="s">
        <v>107</v>
      </c>
      <c r="D339" s="67"/>
      <c r="E339" s="67"/>
      <c r="F339" s="67">
        <v>2016</v>
      </c>
      <c r="G339" s="1">
        <f>I339+K339+M339+O339</f>
        <v>39.9</v>
      </c>
      <c r="H339" s="1">
        <f>J339+L339+N339+P339</f>
        <v>39.9</v>
      </c>
      <c r="I339" s="1">
        <v>39.9</v>
      </c>
      <c r="J339" s="1">
        <v>39.9</v>
      </c>
      <c r="K339" s="1">
        <v>0</v>
      </c>
      <c r="L339" s="1">
        <v>0</v>
      </c>
      <c r="M339" s="1">
        <v>0</v>
      </c>
      <c r="N339" s="1">
        <v>0</v>
      </c>
      <c r="O339" s="1">
        <v>0</v>
      </c>
      <c r="P339" s="1">
        <v>0</v>
      </c>
      <c r="Q339" s="2"/>
      <c r="R339" s="3"/>
    </row>
    <row r="340" spans="1:18" ht="64.5" customHeight="1">
      <c r="A340" s="69" t="s">
        <v>125</v>
      </c>
      <c r="B340" s="67" t="s">
        <v>99</v>
      </c>
      <c r="C340" s="67" t="s">
        <v>107</v>
      </c>
      <c r="D340" s="67"/>
      <c r="E340" s="67"/>
      <c r="F340" s="67">
        <v>2016</v>
      </c>
      <c r="G340" s="1">
        <f t="shared" si="190"/>
        <v>584.3000000000001</v>
      </c>
      <c r="H340" s="1">
        <f t="shared" si="190"/>
        <v>584.3000000000001</v>
      </c>
      <c r="I340" s="1">
        <f>710.2-30.2-94.3-1.4</f>
        <v>584.3000000000001</v>
      </c>
      <c r="J340" s="1">
        <f>710.2-30.2-94.3-1.4</f>
        <v>584.3000000000001</v>
      </c>
      <c r="K340" s="1">
        <v>0</v>
      </c>
      <c r="L340" s="1">
        <v>0</v>
      </c>
      <c r="M340" s="1">
        <v>0</v>
      </c>
      <c r="N340" s="1">
        <v>0</v>
      </c>
      <c r="O340" s="1">
        <v>0</v>
      </c>
      <c r="P340" s="1">
        <v>0</v>
      </c>
      <c r="Q340" s="2"/>
      <c r="R340" s="3"/>
    </row>
    <row r="341" spans="1:18" ht="42" customHeight="1">
      <c r="A341" s="69" t="s">
        <v>126</v>
      </c>
      <c r="B341" s="67" t="s">
        <v>54</v>
      </c>
      <c r="C341" s="67"/>
      <c r="D341" s="67"/>
      <c r="E341" s="67"/>
      <c r="F341" s="67">
        <v>2015</v>
      </c>
      <c r="G341" s="1">
        <f aca="true" t="shared" si="191" ref="G341:G352">I341+K341+M341+O341</f>
        <v>1384.6999999999998</v>
      </c>
      <c r="H341" s="1">
        <f aca="true" t="shared" si="192" ref="H341:H351">J341+L341+N341+P341</f>
        <v>1384.6999999999998</v>
      </c>
      <c r="I341" s="1">
        <f>3092.2-1707.5</f>
        <v>1384.6999999999998</v>
      </c>
      <c r="J341" s="1">
        <f>3092.2-1707.5</f>
        <v>1384.6999999999998</v>
      </c>
      <c r="K341" s="1">
        <v>0</v>
      </c>
      <c r="L341" s="1">
        <v>0</v>
      </c>
      <c r="M341" s="1">
        <v>0</v>
      </c>
      <c r="N341" s="1">
        <v>0</v>
      </c>
      <c r="O341" s="1">
        <v>0</v>
      </c>
      <c r="P341" s="1">
        <v>0</v>
      </c>
      <c r="Q341" s="2" t="s">
        <v>4</v>
      </c>
      <c r="R341" s="3"/>
    </row>
    <row r="342" spans="1:18" ht="42" customHeight="1">
      <c r="A342" s="69" t="s">
        <v>127</v>
      </c>
      <c r="B342" s="67" t="s">
        <v>55</v>
      </c>
      <c r="C342" s="67"/>
      <c r="D342" s="67"/>
      <c r="E342" s="67"/>
      <c r="F342" s="67">
        <v>2015</v>
      </c>
      <c r="G342" s="1">
        <f t="shared" si="191"/>
        <v>1366.0999999999997</v>
      </c>
      <c r="H342" s="1">
        <f t="shared" si="192"/>
        <v>1366.0999999999997</v>
      </c>
      <c r="I342" s="1">
        <f>3031.1-581.7-1083.3</f>
        <v>1366.0999999999997</v>
      </c>
      <c r="J342" s="1">
        <f>3031.1-581.7-1083.3</f>
        <v>1366.0999999999997</v>
      </c>
      <c r="K342" s="1">
        <v>0</v>
      </c>
      <c r="L342" s="1">
        <v>0</v>
      </c>
      <c r="M342" s="1">
        <v>0</v>
      </c>
      <c r="N342" s="1">
        <v>0</v>
      </c>
      <c r="O342" s="1">
        <v>0</v>
      </c>
      <c r="P342" s="1">
        <v>0</v>
      </c>
      <c r="Q342" s="2" t="s">
        <v>4</v>
      </c>
      <c r="R342" s="3"/>
    </row>
    <row r="343" spans="1:18" ht="42" customHeight="1">
      <c r="A343" s="69" t="s">
        <v>128</v>
      </c>
      <c r="B343" s="67" t="s">
        <v>56</v>
      </c>
      <c r="C343" s="67"/>
      <c r="D343" s="67"/>
      <c r="E343" s="67"/>
      <c r="F343" s="67">
        <v>2015</v>
      </c>
      <c r="G343" s="1">
        <f t="shared" si="191"/>
        <v>1196.6</v>
      </c>
      <c r="H343" s="1">
        <f t="shared" si="192"/>
        <v>1196.6</v>
      </c>
      <c r="I343" s="1">
        <f>2138.5-941.9</f>
        <v>1196.6</v>
      </c>
      <c r="J343" s="1">
        <f>2138.5-941.9</f>
        <v>1196.6</v>
      </c>
      <c r="K343" s="1">
        <v>0</v>
      </c>
      <c r="L343" s="1">
        <v>0</v>
      </c>
      <c r="M343" s="1">
        <v>0</v>
      </c>
      <c r="N343" s="1">
        <v>0</v>
      </c>
      <c r="O343" s="1">
        <v>0</v>
      </c>
      <c r="P343" s="1">
        <v>0</v>
      </c>
      <c r="Q343" s="2" t="s">
        <v>4</v>
      </c>
      <c r="R343" s="3"/>
    </row>
    <row r="344" spans="1:18" ht="42" customHeight="1">
      <c r="A344" s="99" t="s">
        <v>129</v>
      </c>
      <c r="B344" s="102" t="s">
        <v>57</v>
      </c>
      <c r="C344" s="67"/>
      <c r="D344" s="67"/>
      <c r="E344" s="67"/>
      <c r="F344" s="67">
        <v>2015</v>
      </c>
      <c r="G344" s="1">
        <f t="shared" si="191"/>
        <v>778.3</v>
      </c>
      <c r="H344" s="1">
        <f t="shared" si="192"/>
        <v>778.3</v>
      </c>
      <c r="I344" s="1">
        <f>245.2+533.1+573.2-573.2</f>
        <v>778.3</v>
      </c>
      <c r="J344" s="1">
        <f>245.2+533.1+573.2-573.2</f>
        <v>778.3</v>
      </c>
      <c r="K344" s="1">
        <v>0</v>
      </c>
      <c r="L344" s="1">
        <v>0</v>
      </c>
      <c r="M344" s="1">
        <v>0</v>
      </c>
      <c r="N344" s="1">
        <v>0</v>
      </c>
      <c r="O344" s="1">
        <v>0</v>
      </c>
      <c r="P344" s="1">
        <v>0</v>
      </c>
      <c r="Q344" s="2" t="s">
        <v>78</v>
      </c>
      <c r="R344" s="3"/>
    </row>
    <row r="345" spans="1:18" ht="42" customHeight="1">
      <c r="A345" s="101"/>
      <c r="B345" s="104"/>
      <c r="C345" s="67" t="s">
        <v>107</v>
      </c>
      <c r="D345" s="67"/>
      <c r="E345" s="67"/>
      <c r="F345" s="67">
        <v>2016</v>
      </c>
      <c r="G345" s="1">
        <f t="shared" si="191"/>
        <v>573.2</v>
      </c>
      <c r="H345" s="1">
        <f t="shared" si="192"/>
        <v>573.2</v>
      </c>
      <c r="I345" s="1">
        <v>573.2</v>
      </c>
      <c r="J345" s="1">
        <v>573.2</v>
      </c>
      <c r="K345" s="1">
        <v>0</v>
      </c>
      <c r="L345" s="1">
        <v>0</v>
      </c>
      <c r="M345" s="1">
        <v>0</v>
      </c>
      <c r="N345" s="1">
        <v>0</v>
      </c>
      <c r="O345" s="1">
        <v>0</v>
      </c>
      <c r="P345" s="1">
        <v>0</v>
      </c>
      <c r="Q345" s="2" t="s">
        <v>4</v>
      </c>
      <c r="R345" s="3"/>
    </row>
    <row r="346" spans="1:18" ht="42" customHeight="1">
      <c r="A346" s="99" t="s">
        <v>131</v>
      </c>
      <c r="B346" s="102" t="s">
        <v>84</v>
      </c>
      <c r="C346" s="67"/>
      <c r="D346" s="67"/>
      <c r="E346" s="67"/>
      <c r="F346" s="67">
        <v>2015</v>
      </c>
      <c r="G346" s="1">
        <f t="shared" si="191"/>
        <v>190</v>
      </c>
      <c r="H346" s="1">
        <f t="shared" si="192"/>
        <v>190</v>
      </c>
      <c r="I346" s="1">
        <f>400-210</f>
        <v>190</v>
      </c>
      <c r="J346" s="1">
        <f>400-210</f>
        <v>190</v>
      </c>
      <c r="K346" s="1">
        <v>0</v>
      </c>
      <c r="L346" s="1">
        <v>0</v>
      </c>
      <c r="M346" s="1">
        <v>0</v>
      </c>
      <c r="N346" s="1">
        <v>0</v>
      </c>
      <c r="O346" s="1">
        <v>0</v>
      </c>
      <c r="P346" s="1">
        <v>0</v>
      </c>
      <c r="Q346" s="2" t="s">
        <v>4</v>
      </c>
      <c r="R346" s="3"/>
    </row>
    <row r="347" spans="1:18" ht="42" customHeight="1">
      <c r="A347" s="101"/>
      <c r="B347" s="104"/>
      <c r="C347" s="67" t="s">
        <v>107</v>
      </c>
      <c r="D347" s="67"/>
      <c r="E347" s="67"/>
      <c r="F347" s="67">
        <v>2017</v>
      </c>
      <c r="G347" s="1">
        <f t="shared" si="191"/>
        <v>1626.7000000000003</v>
      </c>
      <c r="H347" s="1">
        <f t="shared" si="192"/>
        <v>1626.7000000000003</v>
      </c>
      <c r="I347" s="1">
        <f>2404.3-655.3-122.3</f>
        <v>1626.7000000000003</v>
      </c>
      <c r="J347" s="1">
        <f>2404.3-655.3-122.3</f>
        <v>1626.7000000000003</v>
      </c>
      <c r="K347" s="1">
        <v>0</v>
      </c>
      <c r="L347" s="1">
        <v>0</v>
      </c>
      <c r="M347" s="1">
        <v>0</v>
      </c>
      <c r="N347" s="1">
        <v>0</v>
      </c>
      <c r="O347" s="1">
        <v>0</v>
      </c>
      <c r="P347" s="1">
        <v>0</v>
      </c>
      <c r="Q347" s="2" t="s">
        <v>206</v>
      </c>
      <c r="R347" s="3"/>
    </row>
    <row r="348" spans="1:18" ht="54" customHeight="1">
      <c r="A348" s="99" t="s">
        <v>130</v>
      </c>
      <c r="B348" s="67" t="s">
        <v>178</v>
      </c>
      <c r="C348" s="67" t="s">
        <v>107</v>
      </c>
      <c r="D348" s="67"/>
      <c r="E348" s="67"/>
      <c r="F348" s="67">
        <v>2017</v>
      </c>
      <c r="G348" s="1">
        <f t="shared" si="191"/>
        <v>2.2</v>
      </c>
      <c r="H348" s="1">
        <f t="shared" si="192"/>
        <v>2.2</v>
      </c>
      <c r="I348" s="1">
        <v>2.2</v>
      </c>
      <c r="J348" s="1">
        <v>2.2</v>
      </c>
      <c r="K348" s="1">
        <v>0</v>
      </c>
      <c r="L348" s="1">
        <v>0</v>
      </c>
      <c r="M348" s="1">
        <v>0</v>
      </c>
      <c r="N348" s="1">
        <v>0</v>
      </c>
      <c r="O348" s="1">
        <v>0</v>
      </c>
      <c r="P348" s="1">
        <v>0</v>
      </c>
      <c r="Q348" s="2" t="s">
        <v>193</v>
      </c>
      <c r="R348" s="3"/>
    </row>
    <row r="349" spans="1:18" ht="54" customHeight="1">
      <c r="A349" s="101"/>
      <c r="B349" s="67" t="s">
        <v>225</v>
      </c>
      <c r="C349" s="67" t="s">
        <v>107</v>
      </c>
      <c r="D349" s="67"/>
      <c r="E349" s="67"/>
      <c r="F349" s="67">
        <v>2018</v>
      </c>
      <c r="G349" s="1">
        <f>I349+K349+M349+O349</f>
        <v>826.6</v>
      </c>
      <c r="H349" s="1">
        <f t="shared" si="192"/>
        <v>826.6</v>
      </c>
      <c r="I349" s="1">
        <f>831.6-4.2-0.8</f>
        <v>826.6</v>
      </c>
      <c r="J349" s="1">
        <f>831.6-4.2-0.8</f>
        <v>826.6</v>
      </c>
      <c r="K349" s="1">
        <v>0</v>
      </c>
      <c r="L349" s="1">
        <v>0</v>
      </c>
      <c r="M349" s="1">
        <v>0</v>
      </c>
      <c r="N349" s="1">
        <v>0</v>
      </c>
      <c r="O349" s="1">
        <v>0</v>
      </c>
      <c r="P349" s="1">
        <v>0</v>
      </c>
      <c r="Q349" s="2" t="s">
        <v>226</v>
      </c>
      <c r="R349" s="3"/>
    </row>
    <row r="350" spans="1:18" ht="57" customHeight="1">
      <c r="A350" s="69" t="s">
        <v>384</v>
      </c>
      <c r="B350" s="67" t="s">
        <v>270</v>
      </c>
      <c r="C350" s="67" t="s">
        <v>107</v>
      </c>
      <c r="D350" s="67"/>
      <c r="E350" s="67"/>
      <c r="F350" s="67">
        <v>2019</v>
      </c>
      <c r="G350" s="1">
        <f>I350+K350+M350+O350</f>
        <v>94.6</v>
      </c>
      <c r="H350" s="1">
        <f>J350+L350+N350+P350</f>
        <v>94.6</v>
      </c>
      <c r="I350" s="1">
        <v>94.6</v>
      </c>
      <c r="J350" s="1">
        <v>94.6</v>
      </c>
      <c r="K350" s="1">
        <v>0</v>
      </c>
      <c r="L350" s="1">
        <v>0</v>
      </c>
      <c r="M350" s="1">
        <v>0</v>
      </c>
      <c r="N350" s="1">
        <v>0</v>
      </c>
      <c r="O350" s="1">
        <v>0</v>
      </c>
      <c r="P350" s="1">
        <v>0</v>
      </c>
      <c r="Q350" s="2" t="s">
        <v>4</v>
      </c>
      <c r="R350" s="3"/>
    </row>
    <row r="351" spans="1:18" ht="52.5" customHeight="1">
      <c r="A351" s="99" t="s">
        <v>385</v>
      </c>
      <c r="B351" s="102" t="s">
        <v>58</v>
      </c>
      <c r="C351" s="67"/>
      <c r="D351" s="67"/>
      <c r="E351" s="67"/>
      <c r="F351" s="67">
        <v>2015</v>
      </c>
      <c r="G351" s="1">
        <f t="shared" si="191"/>
        <v>190</v>
      </c>
      <c r="H351" s="1">
        <f t="shared" si="192"/>
        <v>190</v>
      </c>
      <c r="I351" s="1">
        <f>432-242</f>
        <v>190</v>
      </c>
      <c r="J351" s="1">
        <f>432-242</f>
        <v>190</v>
      </c>
      <c r="K351" s="1">
        <v>0</v>
      </c>
      <c r="L351" s="1">
        <v>0</v>
      </c>
      <c r="M351" s="1">
        <v>0</v>
      </c>
      <c r="N351" s="1">
        <v>0</v>
      </c>
      <c r="O351" s="1">
        <v>0</v>
      </c>
      <c r="P351" s="1">
        <v>0</v>
      </c>
      <c r="Q351" s="91" t="s">
        <v>145</v>
      </c>
      <c r="R351" s="3"/>
    </row>
    <row r="352" spans="1:18" ht="52.5" customHeight="1">
      <c r="A352" s="101"/>
      <c r="B352" s="104"/>
      <c r="C352" s="67"/>
      <c r="D352" s="67" t="s">
        <v>335</v>
      </c>
      <c r="E352" s="67" t="s">
        <v>333</v>
      </c>
      <c r="F352" s="67">
        <v>2022</v>
      </c>
      <c r="G352" s="1">
        <f t="shared" si="191"/>
        <v>2905.1</v>
      </c>
      <c r="H352" s="1">
        <f>J352+L352+N352+P352</f>
        <v>0</v>
      </c>
      <c r="I352" s="1">
        <v>2905.1</v>
      </c>
      <c r="J352" s="1">
        <v>0</v>
      </c>
      <c r="K352" s="1">
        <v>0</v>
      </c>
      <c r="L352" s="1">
        <v>0</v>
      </c>
      <c r="M352" s="1">
        <v>0</v>
      </c>
      <c r="N352" s="1">
        <v>0</v>
      </c>
      <c r="O352" s="1">
        <v>0</v>
      </c>
      <c r="P352" s="1">
        <v>0</v>
      </c>
      <c r="Q352" s="76"/>
      <c r="R352" s="3"/>
    </row>
    <row r="353" spans="1:18" ht="57" customHeight="1">
      <c r="A353" s="99" t="s">
        <v>386</v>
      </c>
      <c r="B353" s="102" t="s">
        <v>203</v>
      </c>
      <c r="C353" s="67" t="s">
        <v>107</v>
      </c>
      <c r="D353" s="67"/>
      <c r="E353" s="67"/>
      <c r="F353" s="67">
        <v>2020</v>
      </c>
      <c r="G353" s="1">
        <f>I353+K353+M353+O353</f>
        <v>57150</v>
      </c>
      <c r="H353" s="1">
        <f>J353+L353+N353+P353</f>
        <v>57150</v>
      </c>
      <c r="I353" s="1">
        <f>40005+17145</f>
        <v>57150</v>
      </c>
      <c r="J353" s="1">
        <f>40005+17145</f>
        <v>57150</v>
      </c>
      <c r="K353" s="1">
        <v>0</v>
      </c>
      <c r="L353" s="1">
        <v>0</v>
      </c>
      <c r="M353" s="1">
        <v>0</v>
      </c>
      <c r="N353" s="1">
        <v>0</v>
      </c>
      <c r="O353" s="1">
        <v>0</v>
      </c>
      <c r="P353" s="1">
        <v>0</v>
      </c>
      <c r="Q353" s="71"/>
      <c r="R353" s="3"/>
    </row>
    <row r="354" spans="1:18" ht="57" customHeight="1">
      <c r="A354" s="100"/>
      <c r="B354" s="103"/>
      <c r="C354" s="67"/>
      <c r="D354" s="67" t="s">
        <v>335</v>
      </c>
      <c r="E354" s="67" t="s">
        <v>333</v>
      </c>
      <c r="F354" s="67">
        <v>2022</v>
      </c>
      <c r="G354" s="1">
        <f>I354+K354+M354+O354</f>
        <v>582139.6</v>
      </c>
      <c r="H354" s="1">
        <f>J354+L354+N354+P354</f>
        <v>0</v>
      </c>
      <c r="I354" s="1">
        <v>5821.4</v>
      </c>
      <c r="J354" s="1">
        <v>0</v>
      </c>
      <c r="K354" s="1">
        <v>0</v>
      </c>
      <c r="L354" s="1">
        <v>0</v>
      </c>
      <c r="M354" s="1">
        <v>576318.2</v>
      </c>
      <c r="N354" s="1">
        <v>0</v>
      </c>
      <c r="O354" s="1">
        <v>0</v>
      </c>
      <c r="P354" s="1">
        <v>0</v>
      </c>
      <c r="Q354" s="71"/>
      <c r="R354" s="3"/>
    </row>
    <row r="355" spans="1:18" ht="57" customHeight="1">
      <c r="A355" s="101"/>
      <c r="B355" s="104"/>
      <c r="C355" s="67"/>
      <c r="D355" s="67" t="s">
        <v>335</v>
      </c>
      <c r="E355" s="67" t="s">
        <v>333</v>
      </c>
      <c r="F355" s="67">
        <v>2023</v>
      </c>
      <c r="G355" s="1">
        <f>I355+K355+M355+O355</f>
        <v>609711.9</v>
      </c>
      <c r="H355" s="1">
        <f>J355+L355+N355+P355</f>
        <v>0</v>
      </c>
      <c r="I355" s="1">
        <v>6097.1</v>
      </c>
      <c r="J355" s="1">
        <v>0</v>
      </c>
      <c r="K355" s="1">
        <v>0</v>
      </c>
      <c r="L355" s="1">
        <v>0</v>
      </c>
      <c r="M355" s="1">
        <v>603614.8</v>
      </c>
      <c r="N355" s="1">
        <v>0</v>
      </c>
      <c r="O355" s="1">
        <v>0</v>
      </c>
      <c r="P355" s="1">
        <v>0</v>
      </c>
      <c r="Q355" s="71"/>
      <c r="R355" s="3"/>
    </row>
    <row r="356" spans="1:18" ht="59.25" customHeight="1">
      <c r="A356" s="61" t="s">
        <v>179</v>
      </c>
      <c r="B356" s="63" t="s">
        <v>73</v>
      </c>
      <c r="C356" s="67"/>
      <c r="D356" s="67"/>
      <c r="E356" s="67"/>
      <c r="F356" s="67">
        <v>2023</v>
      </c>
      <c r="G356" s="1">
        <f>I356+K356+M356+O356</f>
        <v>9891.2</v>
      </c>
      <c r="H356" s="1">
        <f>J356+L356+N356+P356</f>
        <v>0</v>
      </c>
      <c r="I356" s="1">
        <v>9891.2</v>
      </c>
      <c r="J356" s="1">
        <v>0</v>
      </c>
      <c r="K356" s="1">
        <v>0</v>
      </c>
      <c r="L356" s="1">
        <v>0</v>
      </c>
      <c r="M356" s="1">
        <v>0</v>
      </c>
      <c r="N356" s="1">
        <v>0</v>
      </c>
      <c r="O356" s="1">
        <v>0</v>
      </c>
      <c r="P356" s="1">
        <v>0</v>
      </c>
      <c r="Q356" s="2"/>
      <c r="R356" s="3"/>
    </row>
    <row r="357" spans="1:18" ht="36" customHeight="1">
      <c r="A357" s="61" t="s">
        <v>376</v>
      </c>
      <c r="B357" s="63" t="s">
        <v>242</v>
      </c>
      <c r="C357" s="67"/>
      <c r="D357" s="67" t="s">
        <v>335</v>
      </c>
      <c r="E357" s="67" t="s">
        <v>336</v>
      </c>
      <c r="F357" s="67">
        <v>2025</v>
      </c>
      <c r="G357" s="1">
        <f aca="true" t="shared" si="193" ref="G357:G374">I357+K357+M357+O357</f>
        <v>7924.3</v>
      </c>
      <c r="H357" s="1">
        <f aca="true" t="shared" si="194" ref="H357:H374">J357+L357+N357+P357</f>
        <v>0</v>
      </c>
      <c r="I357" s="1">
        <v>7924.3</v>
      </c>
      <c r="J357" s="1">
        <v>0</v>
      </c>
      <c r="K357" s="1">
        <v>0</v>
      </c>
      <c r="L357" s="1">
        <v>0</v>
      </c>
      <c r="M357" s="1">
        <v>0</v>
      </c>
      <c r="N357" s="1">
        <v>0</v>
      </c>
      <c r="O357" s="1">
        <v>0</v>
      </c>
      <c r="P357" s="1">
        <v>0</v>
      </c>
      <c r="Q357" s="65"/>
      <c r="R357" s="47"/>
    </row>
    <row r="358" spans="1:18" ht="36" customHeight="1">
      <c r="A358" s="61" t="s">
        <v>377</v>
      </c>
      <c r="B358" s="63" t="s">
        <v>239</v>
      </c>
      <c r="C358" s="67"/>
      <c r="D358" s="67" t="s">
        <v>335</v>
      </c>
      <c r="E358" s="67" t="s">
        <v>336</v>
      </c>
      <c r="F358" s="67">
        <v>2025</v>
      </c>
      <c r="G358" s="1">
        <f t="shared" si="193"/>
        <v>8769.5</v>
      </c>
      <c r="H358" s="1">
        <f t="shared" si="194"/>
        <v>0</v>
      </c>
      <c r="I358" s="1">
        <v>8769.5</v>
      </c>
      <c r="J358" s="1">
        <v>0</v>
      </c>
      <c r="K358" s="1">
        <v>0</v>
      </c>
      <c r="L358" s="1">
        <v>0</v>
      </c>
      <c r="M358" s="1">
        <v>0</v>
      </c>
      <c r="N358" s="1">
        <v>0</v>
      </c>
      <c r="O358" s="1">
        <v>0</v>
      </c>
      <c r="P358" s="1">
        <v>0</v>
      </c>
      <c r="Q358" s="65"/>
      <c r="R358" s="47"/>
    </row>
    <row r="359" spans="1:18" ht="38.25" customHeight="1">
      <c r="A359" s="61" t="s">
        <v>378</v>
      </c>
      <c r="B359" s="67" t="s">
        <v>11</v>
      </c>
      <c r="C359" s="67"/>
      <c r="D359" s="67" t="s">
        <v>335</v>
      </c>
      <c r="E359" s="67" t="s">
        <v>336</v>
      </c>
      <c r="F359" s="67">
        <v>2025</v>
      </c>
      <c r="G359" s="1">
        <f t="shared" si="193"/>
        <v>8489.6</v>
      </c>
      <c r="H359" s="1">
        <f t="shared" si="194"/>
        <v>0</v>
      </c>
      <c r="I359" s="1">
        <v>8489.6</v>
      </c>
      <c r="J359" s="1">
        <v>0</v>
      </c>
      <c r="K359" s="1">
        <v>0</v>
      </c>
      <c r="L359" s="1">
        <v>0</v>
      </c>
      <c r="M359" s="1">
        <v>0</v>
      </c>
      <c r="N359" s="1">
        <v>0</v>
      </c>
      <c r="O359" s="1">
        <v>0</v>
      </c>
      <c r="P359" s="1">
        <v>0</v>
      </c>
      <c r="Q359" s="2" t="s">
        <v>6</v>
      </c>
      <c r="R359" s="3"/>
    </row>
    <row r="360" spans="1:18" ht="38.25" customHeight="1">
      <c r="A360" s="61" t="s">
        <v>379</v>
      </c>
      <c r="B360" s="67" t="s">
        <v>10</v>
      </c>
      <c r="C360" s="67"/>
      <c r="D360" s="67" t="s">
        <v>335</v>
      </c>
      <c r="E360" s="67" t="s">
        <v>336</v>
      </c>
      <c r="F360" s="67">
        <v>2025</v>
      </c>
      <c r="G360" s="1">
        <f t="shared" si="193"/>
        <v>11302.1</v>
      </c>
      <c r="H360" s="1">
        <f t="shared" si="194"/>
        <v>0</v>
      </c>
      <c r="I360" s="1">
        <v>11302.1</v>
      </c>
      <c r="J360" s="1">
        <v>0</v>
      </c>
      <c r="K360" s="1">
        <v>0</v>
      </c>
      <c r="L360" s="1">
        <v>0</v>
      </c>
      <c r="M360" s="1">
        <v>0</v>
      </c>
      <c r="N360" s="1">
        <v>0</v>
      </c>
      <c r="O360" s="1">
        <v>0</v>
      </c>
      <c r="P360" s="1">
        <v>0</v>
      </c>
      <c r="Q360" s="2" t="s">
        <v>6</v>
      </c>
      <c r="R360" s="3"/>
    </row>
    <row r="361" spans="1:18" ht="45.75" customHeight="1">
      <c r="A361" s="61" t="s">
        <v>380</v>
      </c>
      <c r="B361" s="67" t="s">
        <v>16</v>
      </c>
      <c r="C361" s="67"/>
      <c r="D361" s="67" t="s">
        <v>335</v>
      </c>
      <c r="E361" s="67" t="s">
        <v>336</v>
      </c>
      <c r="F361" s="67">
        <v>2025</v>
      </c>
      <c r="G361" s="1">
        <f t="shared" si="193"/>
        <v>10847.8</v>
      </c>
      <c r="H361" s="1">
        <f t="shared" si="194"/>
        <v>0</v>
      </c>
      <c r="I361" s="1">
        <v>10847.8</v>
      </c>
      <c r="J361" s="1">
        <v>0</v>
      </c>
      <c r="K361" s="1">
        <v>0</v>
      </c>
      <c r="L361" s="1">
        <v>0</v>
      </c>
      <c r="M361" s="1">
        <v>0</v>
      </c>
      <c r="N361" s="1">
        <v>0</v>
      </c>
      <c r="O361" s="1">
        <v>0</v>
      </c>
      <c r="P361" s="1">
        <v>0</v>
      </c>
      <c r="Q361" s="2" t="s">
        <v>6</v>
      </c>
      <c r="R361" s="3"/>
    </row>
    <row r="362" spans="1:18" ht="38.25" customHeight="1">
      <c r="A362" s="61" t="s">
        <v>381</v>
      </c>
      <c r="B362" s="67" t="s">
        <v>12</v>
      </c>
      <c r="C362" s="67"/>
      <c r="D362" s="67" t="s">
        <v>335</v>
      </c>
      <c r="E362" s="67" t="s">
        <v>336</v>
      </c>
      <c r="F362" s="67">
        <v>2025</v>
      </c>
      <c r="G362" s="1">
        <f t="shared" si="193"/>
        <v>6542.1</v>
      </c>
      <c r="H362" s="1">
        <f t="shared" si="194"/>
        <v>0</v>
      </c>
      <c r="I362" s="1">
        <v>6542.1</v>
      </c>
      <c r="J362" s="1">
        <v>0</v>
      </c>
      <c r="K362" s="1">
        <v>0</v>
      </c>
      <c r="L362" s="1">
        <v>0</v>
      </c>
      <c r="M362" s="1">
        <v>0</v>
      </c>
      <c r="N362" s="1">
        <v>0</v>
      </c>
      <c r="O362" s="1">
        <v>0</v>
      </c>
      <c r="P362" s="1">
        <v>0</v>
      </c>
      <c r="Q362" s="2" t="s">
        <v>6</v>
      </c>
      <c r="R362" s="3"/>
    </row>
    <row r="363" spans="1:18" ht="38.25" customHeight="1">
      <c r="A363" s="61" t="s">
        <v>290</v>
      </c>
      <c r="B363" s="67" t="s">
        <v>13</v>
      </c>
      <c r="C363" s="67"/>
      <c r="D363" s="67" t="s">
        <v>335</v>
      </c>
      <c r="E363" s="67" t="s">
        <v>336</v>
      </c>
      <c r="F363" s="67">
        <v>2025</v>
      </c>
      <c r="G363" s="1">
        <f t="shared" si="193"/>
        <v>6542.1</v>
      </c>
      <c r="H363" s="1">
        <f t="shared" si="194"/>
        <v>0</v>
      </c>
      <c r="I363" s="1">
        <v>6542.1</v>
      </c>
      <c r="J363" s="1">
        <v>0</v>
      </c>
      <c r="K363" s="1">
        <v>0</v>
      </c>
      <c r="L363" s="1">
        <v>0</v>
      </c>
      <c r="M363" s="1">
        <v>0</v>
      </c>
      <c r="N363" s="1">
        <v>0</v>
      </c>
      <c r="O363" s="1">
        <v>0</v>
      </c>
      <c r="P363" s="1">
        <v>0</v>
      </c>
      <c r="Q363" s="2" t="s">
        <v>6</v>
      </c>
      <c r="R363" s="3"/>
    </row>
    <row r="364" spans="1:18" ht="38.25" customHeight="1">
      <c r="A364" s="61" t="s">
        <v>180</v>
      </c>
      <c r="B364" s="67" t="s">
        <v>298</v>
      </c>
      <c r="C364" s="67"/>
      <c r="D364" s="67" t="s">
        <v>335</v>
      </c>
      <c r="E364" s="67" t="s">
        <v>336</v>
      </c>
      <c r="F364" s="67">
        <v>2025</v>
      </c>
      <c r="G364" s="1">
        <f>I364+K364+M364+O364</f>
        <v>12131.1</v>
      </c>
      <c r="H364" s="1">
        <f>J364+L364+N364+P364</f>
        <v>0</v>
      </c>
      <c r="I364" s="1">
        <v>12131.1</v>
      </c>
      <c r="J364" s="1">
        <v>0</v>
      </c>
      <c r="K364" s="1">
        <v>0</v>
      </c>
      <c r="L364" s="1">
        <v>0</v>
      </c>
      <c r="M364" s="1">
        <v>0</v>
      </c>
      <c r="N364" s="1">
        <v>0</v>
      </c>
      <c r="O364" s="1">
        <v>0</v>
      </c>
      <c r="P364" s="1">
        <v>0</v>
      </c>
      <c r="Q364" s="2" t="s">
        <v>296</v>
      </c>
      <c r="R364" s="3"/>
    </row>
    <row r="365" spans="1:18" ht="38.25" customHeight="1">
      <c r="A365" s="61" t="s">
        <v>181</v>
      </c>
      <c r="B365" s="67" t="s">
        <v>297</v>
      </c>
      <c r="C365" s="67"/>
      <c r="D365" s="67" t="s">
        <v>335</v>
      </c>
      <c r="E365" s="67" t="s">
        <v>336</v>
      </c>
      <c r="F365" s="67">
        <v>2025</v>
      </c>
      <c r="G365" s="1">
        <f t="shared" si="193"/>
        <v>12467.3</v>
      </c>
      <c r="H365" s="1">
        <f t="shared" si="194"/>
        <v>0</v>
      </c>
      <c r="I365" s="1">
        <v>12467.3</v>
      </c>
      <c r="J365" s="1">
        <v>0</v>
      </c>
      <c r="K365" s="1">
        <v>0</v>
      </c>
      <c r="L365" s="1">
        <v>0</v>
      </c>
      <c r="M365" s="1">
        <v>0</v>
      </c>
      <c r="N365" s="1">
        <v>0</v>
      </c>
      <c r="O365" s="1">
        <v>0</v>
      </c>
      <c r="P365" s="1">
        <v>0</v>
      </c>
      <c r="Q365" s="2" t="s">
        <v>296</v>
      </c>
      <c r="R365" s="3"/>
    </row>
    <row r="366" spans="1:18" ht="38.25" customHeight="1">
      <c r="A366" s="61" t="s">
        <v>132</v>
      </c>
      <c r="B366" s="67" t="s">
        <v>293</v>
      </c>
      <c r="C366" s="67"/>
      <c r="D366" s="67" t="s">
        <v>335</v>
      </c>
      <c r="E366" s="67" t="s">
        <v>336</v>
      </c>
      <c r="F366" s="67">
        <v>2025</v>
      </c>
      <c r="G366" s="1">
        <f aca="true" t="shared" si="195" ref="G366:H368">I366+K366+M366+O366</f>
        <v>9384.7</v>
      </c>
      <c r="H366" s="1">
        <f t="shared" si="195"/>
        <v>0</v>
      </c>
      <c r="I366" s="1">
        <v>9384.7</v>
      </c>
      <c r="J366" s="1">
        <v>0</v>
      </c>
      <c r="K366" s="1">
        <v>0</v>
      </c>
      <c r="L366" s="1">
        <v>0</v>
      </c>
      <c r="M366" s="1">
        <v>0</v>
      </c>
      <c r="N366" s="1">
        <v>0</v>
      </c>
      <c r="O366" s="1">
        <v>0</v>
      </c>
      <c r="P366" s="1">
        <v>0</v>
      </c>
      <c r="Q366" s="2" t="s">
        <v>296</v>
      </c>
      <c r="R366" s="3"/>
    </row>
    <row r="367" spans="1:18" ht="38.25" customHeight="1">
      <c r="A367" s="61" t="s">
        <v>133</v>
      </c>
      <c r="B367" s="67" t="s">
        <v>294</v>
      </c>
      <c r="C367" s="67"/>
      <c r="D367" s="67" t="s">
        <v>335</v>
      </c>
      <c r="E367" s="67" t="s">
        <v>336</v>
      </c>
      <c r="F367" s="67">
        <v>2025</v>
      </c>
      <c r="G367" s="1">
        <f t="shared" si="195"/>
        <v>9716.1</v>
      </c>
      <c r="H367" s="1">
        <f t="shared" si="195"/>
        <v>0</v>
      </c>
      <c r="I367" s="1">
        <v>9716.1</v>
      </c>
      <c r="J367" s="1">
        <v>0</v>
      </c>
      <c r="K367" s="1">
        <v>0</v>
      </c>
      <c r="L367" s="1">
        <v>0</v>
      </c>
      <c r="M367" s="1">
        <v>0</v>
      </c>
      <c r="N367" s="1">
        <v>0</v>
      </c>
      <c r="O367" s="1">
        <v>0</v>
      </c>
      <c r="P367" s="1">
        <v>0</v>
      </c>
      <c r="Q367" s="2" t="s">
        <v>296</v>
      </c>
      <c r="R367" s="3"/>
    </row>
    <row r="368" spans="1:18" ht="38.25" customHeight="1">
      <c r="A368" s="61" t="s">
        <v>288</v>
      </c>
      <c r="B368" s="67" t="s">
        <v>295</v>
      </c>
      <c r="C368" s="67"/>
      <c r="D368" s="67" t="s">
        <v>335</v>
      </c>
      <c r="E368" s="67" t="s">
        <v>336</v>
      </c>
      <c r="F368" s="67">
        <v>2025</v>
      </c>
      <c r="G368" s="1">
        <f t="shared" si="195"/>
        <v>13133.4</v>
      </c>
      <c r="H368" s="1">
        <f t="shared" si="195"/>
        <v>0</v>
      </c>
      <c r="I368" s="1">
        <v>13133.4</v>
      </c>
      <c r="J368" s="1">
        <v>0</v>
      </c>
      <c r="K368" s="1">
        <v>0</v>
      </c>
      <c r="L368" s="1">
        <v>0</v>
      </c>
      <c r="M368" s="1">
        <v>0</v>
      </c>
      <c r="N368" s="1">
        <v>0</v>
      </c>
      <c r="O368" s="1">
        <v>0</v>
      </c>
      <c r="P368" s="1">
        <v>0</v>
      </c>
      <c r="Q368" s="2" t="s">
        <v>296</v>
      </c>
      <c r="R368" s="3"/>
    </row>
    <row r="369" spans="1:18" ht="50.25" customHeight="1">
      <c r="A369" s="61" t="s">
        <v>134</v>
      </c>
      <c r="B369" s="67" t="s">
        <v>14</v>
      </c>
      <c r="C369" s="67"/>
      <c r="D369" s="67" t="s">
        <v>335</v>
      </c>
      <c r="E369" s="67" t="s">
        <v>336</v>
      </c>
      <c r="F369" s="67">
        <v>2025</v>
      </c>
      <c r="G369" s="1">
        <f t="shared" si="193"/>
        <v>31554.1</v>
      </c>
      <c r="H369" s="1">
        <f t="shared" si="194"/>
        <v>0</v>
      </c>
      <c r="I369" s="1">
        <v>31554.1</v>
      </c>
      <c r="J369" s="1">
        <v>0</v>
      </c>
      <c r="K369" s="1">
        <v>0</v>
      </c>
      <c r="L369" s="1">
        <v>0</v>
      </c>
      <c r="M369" s="1">
        <v>0</v>
      </c>
      <c r="N369" s="1">
        <v>0</v>
      </c>
      <c r="O369" s="1">
        <v>0</v>
      </c>
      <c r="P369" s="1">
        <v>0</v>
      </c>
      <c r="Q369" s="2" t="s">
        <v>6</v>
      </c>
      <c r="R369" s="3"/>
    </row>
    <row r="370" spans="1:18" ht="43.5" customHeight="1">
      <c r="A370" s="61" t="s">
        <v>289</v>
      </c>
      <c r="B370" s="67" t="s">
        <v>15</v>
      </c>
      <c r="C370" s="67"/>
      <c r="D370" s="67" t="s">
        <v>335</v>
      </c>
      <c r="E370" s="67" t="s">
        <v>336</v>
      </c>
      <c r="F370" s="67">
        <v>2025</v>
      </c>
      <c r="G370" s="1">
        <f t="shared" si="193"/>
        <v>9305.2</v>
      </c>
      <c r="H370" s="1">
        <f t="shared" si="194"/>
        <v>0</v>
      </c>
      <c r="I370" s="1">
        <v>9305.2</v>
      </c>
      <c r="J370" s="1">
        <v>0</v>
      </c>
      <c r="K370" s="1">
        <v>0</v>
      </c>
      <c r="L370" s="1">
        <v>0</v>
      </c>
      <c r="M370" s="1">
        <v>0</v>
      </c>
      <c r="N370" s="1">
        <v>0</v>
      </c>
      <c r="O370" s="1">
        <v>0</v>
      </c>
      <c r="P370" s="1">
        <v>0</v>
      </c>
      <c r="Q370" s="2" t="s">
        <v>6</v>
      </c>
      <c r="R370" s="3"/>
    </row>
    <row r="371" spans="1:18" ht="38.25" customHeight="1">
      <c r="A371" s="61" t="s">
        <v>135</v>
      </c>
      <c r="B371" s="67" t="s">
        <v>74</v>
      </c>
      <c r="C371" s="67"/>
      <c r="D371" s="67" t="s">
        <v>335</v>
      </c>
      <c r="E371" s="67" t="s">
        <v>336</v>
      </c>
      <c r="F371" s="67">
        <v>2025</v>
      </c>
      <c r="G371" s="1">
        <f t="shared" si="193"/>
        <v>35579.8</v>
      </c>
      <c r="H371" s="1">
        <f t="shared" si="194"/>
        <v>0</v>
      </c>
      <c r="I371" s="1">
        <v>35579.8</v>
      </c>
      <c r="J371" s="1">
        <v>0</v>
      </c>
      <c r="K371" s="1">
        <v>0</v>
      </c>
      <c r="L371" s="1">
        <v>0</v>
      </c>
      <c r="M371" s="1">
        <v>0</v>
      </c>
      <c r="N371" s="1">
        <v>0</v>
      </c>
      <c r="O371" s="1">
        <v>0</v>
      </c>
      <c r="P371" s="1">
        <v>0</v>
      </c>
      <c r="Q371" s="2" t="s">
        <v>6</v>
      </c>
      <c r="R371" s="3"/>
    </row>
    <row r="372" spans="1:18" ht="45" customHeight="1">
      <c r="A372" s="61" t="s">
        <v>241</v>
      </c>
      <c r="B372" s="67" t="s">
        <v>80</v>
      </c>
      <c r="C372" s="67"/>
      <c r="D372" s="67" t="s">
        <v>335</v>
      </c>
      <c r="E372" s="67" t="s">
        <v>336</v>
      </c>
      <c r="F372" s="67">
        <v>2025</v>
      </c>
      <c r="G372" s="30">
        <f t="shared" si="193"/>
        <v>21283.5</v>
      </c>
      <c r="H372" s="30">
        <f t="shared" si="194"/>
        <v>0</v>
      </c>
      <c r="I372" s="1">
        <v>21283.5</v>
      </c>
      <c r="J372" s="1">
        <v>0</v>
      </c>
      <c r="K372" s="1">
        <v>0</v>
      </c>
      <c r="L372" s="1">
        <v>0</v>
      </c>
      <c r="M372" s="1">
        <v>0</v>
      </c>
      <c r="N372" s="1">
        <v>0</v>
      </c>
      <c r="O372" s="1">
        <v>0</v>
      </c>
      <c r="P372" s="1">
        <v>0</v>
      </c>
      <c r="Q372" s="2" t="s">
        <v>4</v>
      </c>
      <c r="R372" s="3"/>
    </row>
    <row r="373" spans="1:108" ht="29.25" customHeight="1">
      <c r="A373" s="110" t="s">
        <v>136</v>
      </c>
      <c r="B373" s="113" t="s">
        <v>269</v>
      </c>
      <c r="C373" s="80"/>
      <c r="D373" s="73"/>
      <c r="E373" s="73"/>
      <c r="F373" s="27" t="s">
        <v>26</v>
      </c>
      <c r="G373" s="28">
        <f t="shared" si="193"/>
        <v>0</v>
      </c>
      <c r="H373" s="28">
        <f t="shared" si="194"/>
        <v>0</v>
      </c>
      <c r="I373" s="28">
        <f>I374+I375+I376+I377+I378+I379+I380+I381+I382+I383+I384</f>
        <v>0</v>
      </c>
      <c r="J373" s="28">
        <f aca="true" t="shared" si="196" ref="J373:P373">J374+J375+J376+J377+J378+J379+J380+J381+J382+J383+J384</f>
        <v>0</v>
      </c>
      <c r="K373" s="28">
        <f t="shared" si="196"/>
        <v>0</v>
      </c>
      <c r="L373" s="28">
        <f t="shared" si="196"/>
        <v>0</v>
      </c>
      <c r="M373" s="28">
        <f t="shared" si="196"/>
        <v>0</v>
      </c>
      <c r="N373" s="28">
        <f t="shared" si="196"/>
        <v>0</v>
      </c>
      <c r="O373" s="28">
        <f t="shared" si="196"/>
        <v>0</v>
      </c>
      <c r="P373" s="28">
        <f t="shared" si="196"/>
        <v>0</v>
      </c>
      <c r="Q373" s="29"/>
      <c r="R373" s="3"/>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row>
    <row r="374" spans="1:108" ht="22.5" customHeight="1">
      <c r="A374" s="111"/>
      <c r="B374" s="114"/>
      <c r="C374" s="81"/>
      <c r="D374" s="74"/>
      <c r="E374" s="74"/>
      <c r="F374" s="14">
        <v>2015</v>
      </c>
      <c r="G374" s="30">
        <f t="shared" si="193"/>
        <v>0</v>
      </c>
      <c r="H374" s="30">
        <f t="shared" si="194"/>
        <v>0</v>
      </c>
      <c r="I374" s="30">
        <v>0</v>
      </c>
      <c r="J374" s="30">
        <v>0</v>
      </c>
      <c r="K374" s="30">
        <v>0</v>
      </c>
      <c r="L374" s="30">
        <v>0</v>
      </c>
      <c r="M374" s="30">
        <v>0</v>
      </c>
      <c r="N374" s="30">
        <v>0</v>
      </c>
      <c r="O374" s="30">
        <v>0</v>
      </c>
      <c r="P374" s="30">
        <v>0</v>
      </c>
      <c r="Q374" s="29"/>
      <c r="R374" s="3"/>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row>
    <row r="375" spans="1:108" ht="20.25" customHeight="1">
      <c r="A375" s="111"/>
      <c r="B375" s="114"/>
      <c r="C375" s="81"/>
      <c r="D375" s="74"/>
      <c r="E375" s="74"/>
      <c r="F375" s="14">
        <v>2016</v>
      </c>
      <c r="G375" s="30">
        <f aca="true" t="shared" si="197" ref="G375:H384">I375+K375+M375+O375</f>
        <v>0</v>
      </c>
      <c r="H375" s="30">
        <f t="shared" si="197"/>
        <v>0</v>
      </c>
      <c r="I375" s="30">
        <v>0</v>
      </c>
      <c r="J375" s="30">
        <v>0</v>
      </c>
      <c r="K375" s="30">
        <v>0</v>
      </c>
      <c r="L375" s="30">
        <v>0</v>
      </c>
      <c r="M375" s="30">
        <v>0</v>
      </c>
      <c r="N375" s="30">
        <v>0</v>
      </c>
      <c r="O375" s="30">
        <v>0</v>
      </c>
      <c r="P375" s="30">
        <v>0</v>
      </c>
      <c r="Q375" s="29"/>
      <c r="R375" s="3"/>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row>
    <row r="376" spans="1:108" ht="21.75" customHeight="1">
      <c r="A376" s="111"/>
      <c r="B376" s="114"/>
      <c r="C376" s="81"/>
      <c r="D376" s="74"/>
      <c r="E376" s="74"/>
      <c r="F376" s="14">
        <v>2017</v>
      </c>
      <c r="G376" s="30">
        <f t="shared" si="197"/>
        <v>0</v>
      </c>
      <c r="H376" s="30">
        <f t="shared" si="197"/>
        <v>0</v>
      </c>
      <c r="I376" s="30">
        <v>0</v>
      </c>
      <c r="J376" s="30">
        <f>J385</f>
        <v>0</v>
      </c>
      <c r="K376" s="30">
        <f>K385</f>
        <v>0</v>
      </c>
      <c r="L376" s="30">
        <f>L385</f>
        <v>0</v>
      </c>
      <c r="M376" s="30">
        <f>M385</f>
        <v>0</v>
      </c>
      <c r="N376" s="30">
        <f>N385</f>
        <v>0</v>
      </c>
      <c r="O376" s="30">
        <v>0</v>
      </c>
      <c r="P376" s="30">
        <v>0</v>
      </c>
      <c r="Q376" s="29"/>
      <c r="R376" s="3"/>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row>
    <row r="377" spans="1:108" ht="24" customHeight="1">
      <c r="A377" s="111"/>
      <c r="B377" s="114"/>
      <c r="C377" s="81"/>
      <c r="D377" s="74"/>
      <c r="E377" s="74"/>
      <c r="F377" s="14">
        <v>2018</v>
      </c>
      <c r="G377" s="30">
        <f t="shared" si="197"/>
        <v>0</v>
      </c>
      <c r="H377" s="30">
        <f t="shared" si="197"/>
        <v>0</v>
      </c>
      <c r="I377" s="30">
        <v>0</v>
      </c>
      <c r="J377" s="30">
        <v>0</v>
      </c>
      <c r="K377" s="30">
        <v>0</v>
      </c>
      <c r="L377" s="30">
        <v>0</v>
      </c>
      <c r="M377" s="30">
        <v>0</v>
      </c>
      <c r="N377" s="30">
        <v>0</v>
      </c>
      <c r="O377" s="30">
        <v>0</v>
      </c>
      <c r="P377" s="30">
        <v>0</v>
      </c>
      <c r="Q377" s="29"/>
      <c r="R377" s="3"/>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row>
    <row r="378" spans="1:108" ht="18" customHeight="1">
      <c r="A378" s="111"/>
      <c r="B378" s="114"/>
      <c r="C378" s="81"/>
      <c r="D378" s="74"/>
      <c r="E378" s="74"/>
      <c r="F378" s="14">
        <v>2019</v>
      </c>
      <c r="G378" s="30">
        <f t="shared" si="197"/>
        <v>0</v>
      </c>
      <c r="H378" s="30">
        <f t="shared" si="197"/>
        <v>0</v>
      </c>
      <c r="I378" s="30">
        <v>0</v>
      </c>
      <c r="J378" s="30">
        <v>0</v>
      </c>
      <c r="K378" s="30">
        <v>0</v>
      </c>
      <c r="L378" s="30">
        <v>0</v>
      </c>
      <c r="M378" s="30">
        <v>0</v>
      </c>
      <c r="N378" s="30">
        <v>0</v>
      </c>
      <c r="O378" s="30">
        <v>0</v>
      </c>
      <c r="P378" s="30">
        <v>0</v>
      </c>
      <c r="Q378" s="29"/>
      <c r="R378" s="3"/>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row>
    <row r="379" spans="1:108" ht="21.75" customHeight="1">
      <c r="A379" s="111"/>
      <c r="B379" s="114"/>
      <c r="C379" s="81"/>
      <c r="D379" s="74"/>
      <c r="E379" s="74"/>
      <c r="F379" s="14">
        <v>2020</v>
      </c>
      <c r="G379" s="30">
        <f t="shared" si="197"/>
        <v>0</v>
      </c>
      <c r="H379" s="30">
        <f t="shared" si="197"/>
        <v>0</v>
      </c>
      <c r="I379" s="30">
        <v>0</v>
      </c>
      <c r="J379" s="30">
        <v>0</v>
      </c>
      <c r="K379" s="30">
        <v>0</v>
      </c>
      <c r="L379" s="30">
        <v>0</v>
      </c>
      <c r="M379" s="30">
        <v>0</v>
      </c>
      <c r="N379" s="30">
        <v>0</v>
      </c>
      <c r="O379" s="30">
        <v>0</v>
      </c>
      <c r="P379" s="30">
        <v>0</v>
      </c>
      <c r="Q379" s="29"/>
      <c r="R379" s="3"/>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row>
    <row r="380" spans="1:108" ht="21.75" customHeight="1">
      <c r="A380" s="111"/>
      <c r="B380" s="114"/>
      <c r="C380" s="81"/>
      <c r="D380" s="74"/>
      <c r="E380" s="74"/>
      <c r="F380" s="14">
        <v>2021</v>
      </c>
      <c r="G380" s="30">
        <f t="shared" si="197"/>
        <v>0</v>
      </c>
      <c r="H380" s="30">
        <f t="shared" si="197"/>
        <v>0</v>
      </c>
      <c r="I380" s="30">
        <v>0</v>
      </c>
      <c r="J380" s="30">
        <v>0</v>
      </c>
      <c r="K380" s="30">
        <v>0</v>
      </c>
      <c r="L380" s="30">
        <v>0</v>
      </c>
      <c r="M380" s="30">
        <v>0</v>
      </c>
      <c r="N380" s="30">
        <v>0</v>
      </c>
      <c r="O380" s="30">
        <v>0</v>
      </c>
      <c r="P380" s="30">
        <v>0</v>
      </c>
      <c r="Q380" s="29"/>
      <c r="R380" s="3"/>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row>
    <row r="381" spans="1:108" ht="21.75" customHeight="1">
      <c r="A381" s="111"/>
      <c r="B381" s="114"/>
      <c r="C381" s="81"/>
      <c r="D381" s="74"/>
      <c r="E381" s="74"/>
      <c r="F381" s="14">
        <v>2022</v>
      </c>
      <c r="G381" s="30">
        <f t="shared" si="197"/>
        <v>0</v>
      </c>
      <c r="H381" s="30">
        <f t="shared" si="197"/>
        <v>0</v>
      </c>
      <c r="I381" s="30">
        <f>I385</f>
        <v>0</v>
      </c>
      <c r="J381" s="30">
        <f aca="true" t="shared" si="198" ref="J381:P381">J385</f>
        <v>0</v>
      </c>
      <c r="K381" s="30">
        <f t="shared" si="198"/>
        <v>0</v>
      </c>
      <c r="L381" s="30">
        <f t="shared" si="198"/>
        <v>0</v>
      </c>
      <c r="M381" s="30">
        <f t="shared" si="198"/>
        <v>0</v>
      </c>
      <c r="N381" s="30">
        <f t="shared" si="198"/>
        <v>0</v>
      </c>
      <c r="O381" s="30">
        <f t="shared" si="198"/>
        <v>0</v>
      </c>
      <c r="P381" s="30">
        <f t="shared" si="198"/>
        <v>0</v>
      </c>
      <c r="Q381" s="29"/>
      <c r="R381" s="3"/>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row>
    <row r="382" spans="1:108" ht="21.75" customHeight="1">
      <c r="A382" s="111"/>
      <c r="B382" s="114"/>
      <c r="C382" s="81"/>
      <c r="D382" s="74"/>
      <c r="E382" s="74"/>
      <c r="F382" s="14">
        <v>2023</v>
      </c>
      <c r="G382" s="30">
        <f t="shared" si="197"/>
        <v>0</v>
      </c>
      <c r="H382" s="30">
        <f t="shared" si="197"/>
        <v>0</v>
      </c>
      <c r="I382" s="30">
        <v>0</v>
      </c>
      <c r="J382" s="30">
        <v>0</v>
      </c>
      <c r="K382" s="30">
        <v>0</v>
      </c>
      <c r="L382" s="30">
        <v>0</v>
      </c>
      <c r="M382" s="30">
        <v>0</v>
      </c>
      <c r="N382" s="30">
        <v>0</v>
      </c>
      <c r="O382" s="30">
        <v>0</v>
      </c>
      <c r="P382" s="30">
        <v>0</v>
      </c>
      <c r="Q382" s="29"/>
      <c r="R382" s="3"/>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row>
    <row r="383" spans="1:108" ht="21.75" customHeight="1">
      <c r="A383" s="111"/>
      <c r="B383" s="114"/>
      <c r="C383" s="81"/>
      <c r="D383" s="74"/>
      <c r="E383" s="74"/>
      <c r="F383" s="14">
        <v>2024</v>
      </c>
      <c r="G383" s="30">
        <f t="shared" si="197"/>
        <v>0</v>
      </c>
      <c r="H383" s="30">
        <f t="shared" si="197"/>
        <v>0</v>
      </c>
      <c r="I383" s="30">
        <v>0</v>
      </c>
      <c r="J383" s="30">
        <v>0</v>
      </c>
      <c r="K383" s="30">
        <v>0</v>
      </c>
      <c r="L383" s="30">
        <v>0</v>
      </c>
      <c r="M383" s="30">
        <v>0</v>
      </c>
      <c r="N383" s="30">
        <v>0</v>
      </c>
      <c r="O383" s="30">
        <v>0</v>
      </c>
      <c r="P383" s="30">
        <v>0</v>
      </c>
      <c r="Q383" s="29"/>
      <c r="R383" s="3"/>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row>
    <row r="384" spans="1:108" ht="21.75" customHeight="1">
      <c r="A384" s="112"/>
      <c r="B384" s="115"/>
      <c r="C384" s="119"/>
      <c r="D384" s="75"/>
      <c r="E384" s="75"/>
      <c r="F384" s="14">
        <v>2025</v>
      </c>
      <c r="G384" s="30">
        <f t="shared" si="197"/>
        <v>0</v>
      </c>
      <c r="H384" s="30">
        <f t="shared" si="197"/>
        <v>0</v>
      </c>
      <c r="I384" s="30">
        <v>0</v>
      </c>
      <c r="J384" s="30">
        <v>0</v>
      </c>
      <c r="K384" s="30">
        <v>0</v>
      </c>
      <c r="L384" s="30">
        <v>0</v>
      </c>
      <c r="M384" s="30">
        <v>0</v>
      </c>
      <c r="N384" s="30">
        <v>0</v>
      </c>
      <c r="O384" s="30">
        <v>0</v>
      </c>
      <c r="P384" s="30">
        <v>0</v>
      </c>
      <c r="Q384" s="29"/>
      <c r="R384" s="3"/>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row>
    <row r="385" spans="1:108" ht="71.25" customHeight="1">
      <c r="A385" s="69" t="s">
        <v>137</v>
      </c>
      <c r="B385" s="67" t="s">
        <v>42</v>
      </c>
      <c r="C385" s="67"/>
      <c r="D385" s="67"/>
      <c r="E385" s="67"/>
      <c r="F385" s="67" t="s">
        <v>240</v>
      </c>
      <c r="G385" s="1">
        <f aca="true" t="shared" si="199" ref="G385:H387">I385+K385+M385+O385</f>
        <v>0</v>
      </c>
      <c r="H385" s="1">
        <f t="shared" si="199"/>
        <v>0</v>
      </c>
      <c r="I385" s="1">
        <v>0</v>
      </c>
      <c r="J385" s="1">
        <v>0</v>
      </c>
      <c r="K385" s="1">
        <v>0</v>
      </c>
      <c r="L385" s="1">
        <v>0</v>
      </c>
      <c r="M385" s="1">
        <v>0</v>
      </c>
      <c r="N385" s="1">
        <v>0</v>
      </c>
      <c r="O385" s="1">
        <v>0</v>
      </c>
      <c r="P385" s="1">
        <v>0</v>
      </c>
      <c r="Q385" s="2"/>
      <c r="R385" s="3"/>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row>
    <row r="386" spans="1:18" ht="29.25" customHeight="1">
      <c r="A386" s="110" t="s">
        <v>266</v>
      </c>
      <c r="B386" s="113" t="s">
        <v>274</v>
      </c>
      <c r="C386" s="80"/>
      <c r="D386" s="73"/>
      <c r="E386" s="73"/>
      <c r="F386" s="27" t="s">
        <v>26</v>
      </c>
      <c r="G386" s="28">
        <f t="shared" si="199"/>
        <v>28021.3</v>
      </c>
      <c r="H386" s="28">
        <f t="shared" si="199"/>
        <v>2411.3</v>
      </c>
      <c r="I386" s="28">
        <f>I387+I388+I389+I390+I391+I392+I393+I394+I395+I396+I397</f>
        <v>28021.3</v>
      </c>
      <c r="J386" s="28">
        <f aca="true" t="shared" si="200" ref="J386:P386">J387+J388+J389+J390+J391+J392+J393+J394+J395+J396+J397</f>
        <v>2411.3</v>
      </c>
      <c r="K386" s="28">
        <f t="shared" si="200"/>
        <v>0</v>
      </c>
      <c r="L386" s="28">
        <f t="shared" si="200"/>
        <v>0</v>
      </c>
      <c r="M386" s="28">
        <f t="shared" si="200"/>
        <v>0</v>
      </c>
      <c r="N386" s="28">
        <f t="shared" si="200"/>
        <v>0</v>
      </c>
      <c r="O386" s="28">
        <f t="shared" si="200"/>
        <v>0</v>
      </c>
      <c r="P386" s="28">
        <f t="shared" si="200"/>
        <v>0</v>
      </c>
      <c r="Q386" s="29"/>
      <c r="R386" s="3"/>
    </row>
    <row r="387" spans="1:18" ht="22.5" customHeight="1">
      <c r="A387" s="111"/>
      <c r="B387" s="114"/>
      <c r="C387" s="81"/>
      <c r="D387" s="74"/>
      <c r="E387" s="74"/>
      <c r="F387" s="14">
        <v>2015</v>
      </c>
      <c r="G387" s="30">
        <f t="shared" si="199"/>
        <v>0</v>
      </c>
      <c r="H387" s="30">
        <f t="shared" si="199"/>
        <v>0</v>
      </c>
      <c r="I387" s="30">
        <v>0</v>
      </c>
      <c r="J387" s="30">
        <v>0</v>
      </c>
      <c r="K387" s="30">
        <v>0</v>
      </c>
      <c r="L387" s="30">
        <v>0</v>
      </c>
      <c r="M387" s="30">
        <v>0</v>
      </c>
      <c r="N387" s="30">
        <v>0</v>
      </c>
      <c r="O387" s="30">
        <v>0</v>
      </c>
      <c r="P387" s="30">
        <v>0</v>
      </c>
      <c r="Q387" s="29"/>
      <c r="R387" s="3"/>
    </row>
    <row r="388" spans="1:18" ht="20.25" customHeight="1">
      <c r="A388" s="111"/>
      <c r="B388" s="114"/>
      <c r="C388" s="81"/>
      <c r="D388" s="74"/>
      <c r="E388" s="74"/>
      <c r="F388" s="14">
        <v>2016</v>
      </c>
      <c r="G388" s="30">
        <f aca="true" t="shared" si="201" ref="G388:G397">I388+K388+M388+O388</f>
        <v>0</v>
      </c>
      <c r="H388" s="30">
        <f aca="true" t="shared" si="202" ref="H388:H397">J388+L388+N388+P388</f>
        <v>0</v>
      </c>
      <c r="I388" s="30">
        <v>0</v>
      </c>
      <c r="J388" s="30">
        <v>0</v>
      </c>
      <c r="K388" s="30">
        <f>K425+K437</f>
        <v>0</v>
      </c>
      <c r="L388" s="30">
        <f>L425+L437</f>
        <v>0</v>
      </c>
      <c r="M388" s="30">
        <v>0</v>
      </c>
      <c r="N388" s="30">
        <v>0</v>
      </c>
      <c r="O388" s="30">
        <f>O425+O437</f>
        <v>0</v>
      </c>
      <c r="P388" s="30">
        <f>P425+P437</f>
        <v>0</v>
      </c>
      <c r="Q388" s="29"/>
      <c r="R388" s="3"/>
    </row>
    <row r="389" spans="1:18" ht="21.75" customHeight="1">
      <c r="A389" s="111"/>
      <c r="B389" s="114"/>
      <c r="C389" s="81"/>
      <c r="D389" s="74"/>
      <c r="E389" s="74"/>
      <c r="F389" s="14">
        <v>2017</v>
      </c>
      <c r="G389" s="30">
        <f t="shared" si="201"/>
        <v>0</v>
      </c>
      <c r="H389" s="30">
        <f>J389+L389+N389+P389</f>
        <v>0</v>
      </c>
      <c r="I389" s="30">
        <v>0</v>
      </c>
      <c r="J389" s="30">
        <v>0</v>
      </c>
      <c r="K389" s="30">
        <f>K400</f>
        <v>0</v>
      </c>
      <c r="L389" s="30">
        <f>L400</f>
        <v>0</v>
      </c>
      <c r="M389" s="30">
        <f>M400</f>
        <v>0</v>
      </c>
      <c r="N389" s="30">
        <f>N400</f>
        <v>0</v>
      </c>
      <c r="O389" s="30">
        <f>O426+O438</f>
        <v>0</v>
      </c>
      <c r="P389" s="30">
        <f>P426+P438</f>
        <v>0</v>
      </c>
      <c r="Q389" s="29"/>
      <c r="R389" s="3"/>
    </row>
    <row r="390" spans="1:18" ht="24" customHeight="1">
      <c r="A390" s="111"/>
      <c r="B390" s="114"/>
      <c r="C390" s="81"/>
      <c r="D390" s="74"/>
      <c r="E390" s="74"/>
      <c r="F390" s="14">
        <v>2018</v>
      </c>
      <c r="G390" s="30">
        <f t="shared" si="201"/>
        <v>0</v>
      </c>
      <c r="H390" s="30">
        <f t="shared" si="202"/>
        <v>0</v>
      </c>
      <c r="I390" s="30">
        <v>0</v>
      </c>
      <c r="J390" s="30">
        <v>0</v>
      </c>
      <c r="K390" s="30">
        <v>0</v>
      </c>
      <c r="L390" s="30">
        <v>0</v>
      </c>
      <c r="M390" s="30">
        <v>0</v>
      </c>
      <c r="N390" s="30">
        <v>0</v>
      </c>
      <c r="O390" s="30">
        <v>0</v>
      </c>
      <c r="P390" s="30">
        <v>0</v>
      </c>
      <c r="Q390" s="29"/>
      <c r="R390" s="3"/>
    </row>
    <row r="391" spans="1:18" ht="18" customHeight="1">
      <c r="A391" s="111"/>
      <c r="B391" s="114"/>
      <c r="C391" s="81"/>
      <c r="D391" s="74"/>
      <c r="E391" s="74"/>
      <c r="F391" s="14">
        <v>2019</v>
      </c>
      <c r="G391" s="30">
        <f t="shared" si="201"/>
        <v>178</v>
      </c>
      <c r="H391" s="30">
        <f t="shared" si="202"/>
        <v>178</v>
      </c>
      <c r="I391" s="30">
        <f>I398+I399</f>
        <v>178</v>
      </c>
      <c r="J391" s="30">
        <f aca="true" t="shared" si="203" ref="J391:P391">J398+J399</f>
        <v>178</v>
      </c>
      <c r="K391" s="30">
        <f t="shared" si="203"/>
        <v>0</v>
      </c>
      <c r="L391" s="30">
        <f t="shared" si="203"/>
        <v>0</v>
      </c>
      <c r="M391" s="30">
        <f t="shared" si="203"/>
        <v>0</v>
      </c>
      <c r="N391" s="30">
        <f t="shared" si="203"/>
        <v>0</v>
      </c>
      <c r="O391" s="30">
        <f t="shared" si="203"/>
        <v>0</v>
      </c>
      <c r="P391" s="30">
        <f t="shared" si="203"/>
        <v>0</v>
      </c>
      <c r="Q391" s="29"/>
      <c r="R391" s="3"/>
    </row>
    <row r="392" spans="1:18" ht="21.75" customHeight="1">
      <c r="A392" s="111"/>
      <c r="B392" s="114"/>
      <c r="C392" s="81"/>
      <c r="D392" s="74"/>
      <c r="E392" s="74"/>
      <c r="F392" s="14">
        <v>2020</v>
      </c>
      <c r="G392" s="30">
        <f t="shared" si="201"/>
        <v>1638.3</v>
      </c>
      <c r="H392" s="30">
        <f t="shared" si="202"/>
        <v>1638.3</v>
      </c>
      <c r="I392" s="30">
        <f>I400</f>
        <v>1638.3</v>
      </c>
      <c r="J392" s="30">
        <f aca="true" t="shared" si="204" ref="J392:P392">J400</f>
        <v>1638.3</v>
      </c>
      <c r="K392" s="30">
        <f t="shared" si="204"/>
        <v>0</v>
      </c>
      <c r="L392" s="30">
        <f t="shared" si="204"/>
        <v>0</v>
      </c>
      <c r="M392" s="30">
        <f t="shared" si="204"/>
        <v>0</v>
      </c>
      <c r="N392" s="30">
        <f t="shared" si="204"/>
        <v>0</v>
      </c>
      <c r="O392" s="30">
        <f t="shared" si="204"/>
        <v>0</v>
      </c>
      <c r="P392" s="30">
        <f t="shared" si="204"/>
        <v>0</v>
      </c>
      <c r="Q392" s="29"/>
      <c r="R392" s="3"/>
    </row>
    <row r="393" spans="1:18" ht="21.75" customHeight="1">
      <c r="A393" s="111"/>
      <c r="B393" s="114"/>
      <c r="C393" s="81"/>
      <c r="D393" s="74"/>
      <c r="E393" s="74"/>
      <c r="F393" s="14">
        <v>2021</v>
      </c>
      <c r="G393" s="30">
        <f t="shared" si="201"/>
        <v>595</v>
      </c>
      <c r="H393" s="30">
        <f t="shared" si="202"/>
        <v>595</v>
      </c>
      <c r="I393" s="30">
        <f>I403</f>
        <v>595</v>
      </c>
      <c r="J393" s="30">
        <f aca="true" t="shared" si="205" ref="J393:P393">J403</f>
        <v>595</v>
      </c>
      <c r="K393" s="30">
        <f t="shared" si="205"/>
        <v>0</v>
      </c>
      <c r="L393" s="30">
        <f t="shared" si="205"/>
        <v>0</v>
      </c>
      <c r="M393" s="30">
        <f t="shared" si="205"/>
        <v>0</v>
      </c>
      <c r="N393" s="30">
        <f t="shared" si="205"/>
        <v>0</v>
      </c>
      <c r="O393" s="30">
        <f t="shared" si="205"/>
        <v>0</v>
      </c>
      <c r="P393" s="30">
        <f t="shared" si="205"/>
        <v>0</v>
      </c>
      <c r="Q393" s="29"/>
      <c r="R393" s="3"/>
    </row>
    <row r="394" spans="1:18" ht="21.75" customHeight="1">
      <c r="A394" s="111"/>
      <c r="B394" s="114"/>
      <c r="C394" s="81"/>
      <c r="D394" s="74"/>
      <c r="E394" s="74"/>
      <c r="F394" s="14">
        <v>2022</v>
      </c>
      <c r="G394" s="30">
        <f t="shared" si="201"/>
        <v>25610</v>
      </c>
      <c r="H394" s="30">
        <f t="shared" si="202"/>
        <v>0</v>
      </c>
      <c r="I394" s="30">
        <f>I401+I402+I404+I405+I406+I407+I408+I409</f>
        <v>25610</v>
      </c>
      <c r="J394" s="30">
        <f aca="true" t="shared" si="206" ref="J394:P394">J401+J402+J404+J405+J406+J407+J408+J409</f>
        <v>0</v>
      </c>
      <c r="K394" s="30">
        <f t="shared" si="206"/>
        <v>0</v>
      </c>
      <c r="L394" s="30">
        <f t="shared" si="206"/>
        <v>0</v>
      </c>
      <c r="M394" s="30">
        <f t="shared" si="206"/>
        <v>0</v>
      </c>
      <c r="N394" s="30">
        <f t="shared" si="206"/>
        <v>0</v>
      </c>
      <c r="O394" s="30">
        <f t="shared" si="206"/>
        <v>0</v>
      </c>
      <c r="P394" s="30">
        <f t="shared" si="206"/>
        <v>0</v>
      </c>
      <c r="Q394" s="30">
        <f>Q401+Q402</f>
        <v>0</v>
      </c>
      <c r="R394" s="3"/>
    </row>
    <row r="395" spans="1:18" ht="21.75" customHeight="1">
      <c r="A395" s="111"/>
      <c r="B395" s="114"/>
      <c r="C395" s="81"/>
      <c r="D395" s="74"/>
      <c r="E395" s="74"/>
      <c r="F395" s="14">
        <v>2023</v>
      </c>
      <c r="G395" s="30">
        <f t="shared" si="201"/>
        <v>0</v>
      </c>
      <c r="H395" s="30">
        <f t="shared" si="202"/>
        <v>0</v>
      </c>
      <c r="I395" s="30">
        <v>0</v>
      </c>
      <c r="J395" s="30">
        <v>0</v>
      </c>
      <c r="K395" s="30">
        <v>0</v>
      </c>
      <c r="L395" s="30">
        <v>0</v>
      </c>
      <c r="M395" s="30">
        <v>0</v>
      </c>
      <c r="N395" s="30">
        <v>0</v>
      </c>
      <c r="O395" s="30">
        <v>0</v>
      </c>
      <c r="P395" s="30">
        <v>0</v>
      </c>
      <c r="Q395" s="29"/>
      <c r="R395" s="3"/>
    </row>
    <row r="396" spans="1:18" ht="21.75" customHeight="1">
      <c r="A396" s="111"/>
      <c r="B396" s="114"/>
      <c r="C396" s="81"/>
      <c r="D396" s="74"/>
      <c r="E396" s="74"/>
      <c r="F396" s="14">
        <v>2024</v>
      </c>
      <c r="G396" s="30">
        <f t="shared" si="201"/>
        <v>0</v>
      </c>
      <c r="H396" s="30">
        <f t="shared" si="202"/>
        <v>0</v>
      </c>
      <c r="I396" s="30">
        <v>0</v>
      </c>
      <c r="J396" s="30">
        <v>0</v>
      </c>
      <c r="K396" s="30">
        <v>0</v>
      </c>
      <c r="L396" s="30">
        <v>0</v>
      </c>
      <c r="M396" s="30">
        <v>0</v>
      </c>
      <c r="N396" s="30">
        <v>0</v>
      </c>
      <c r="O396" s="30">
        <v>0</v>
      </c>
      <c r="P396" s="30">
        <v>0</v>
      </c>
      <c r="Q396" s="29"/>
      <c r="R396" s="3"/>
    </row>
    <row r="397" spans="1:18" ht="21.75" customHeight="1">
      <c r="A397" s="112"/>
      <c r="B397" s="115"/>
      <c r="C397" s="119"/>
      <c r="D397" s="75"/>
      <c r="E397" s="75"/>
      <c r="F397" s="14">
        <v>2025</v>
      </c>
      <c r="G397" s="30">
        <f t="shared" si="201"/>
        <v>0</v>
      </c>
      <c r="H397" s="30">
        <f t="shared" si="202"/>
        <v>0</v>
      </c>
      <c r="I397" s="30">
        <v>0</v>
      </c>
      <c r="J397" s="30">
        <v>0</v>
      </c>
      <c r="K397" s="30">
        <v>0</v>
      </c>
      <c r="L397" s="30">
        <v>0</v>
      </c>
      <c r="M397" s="30">
        <v>0</v>
      </c>
      <c r="N397" s="30">
        <v>0</v>
      </c>
      <c r="O397" s="30">
        <v>0</v>
      </c>
      <c r="P397" s="30">
        <v>0</v>
      </c>
      <c r="Q397" s="29"/>
      <c r="R397" s="3"/>
    </row>
    <row r="398" spans="1:18" ht="88.5" customHeight="1">
      <c r="A398" s="69" t="s">
        <v>267</v>
      </c>
      <c r="B398" s="67" t="s">
        <v>265</v>
      </c>
      <c r="C398" s="67" t="s">
        <v>143</v>
      </c>
      <c r="D398" s="67"/>
      <c r="E398" s="67"/>
      <c r="F398" s="67">
        <v>2019</v>
      </c>
      <c r="G398" s="1">
        <f aca="true" t="shared" si="207" ref="G398:H400">I398+K398+M398+O398</f>
        <v>96</v>
      </c>
      <c r="H398" s="1">
        <f t="shared" si="207"/>
        <v>96</v>
      </c>
      <c r="I398" s="1">
        <v>96</v>
      </c>
      <c r="J398" s="1">
        <v>96</v>
      </c>
      <c r="K398" s="1">
        <v>0</v>
      </c>
      <c r="L398" s="1">
        <v>0</v>
      </c>
      <c r="M398" s="1">
        <v>0</v>
      </c>
      <c r="N398" s="1">
        <v>0</v>
      </c>
      <c r="O398" s="1">
        <v>0</v>
      </c>
      <c r="P398" s="1">
        <v>0</v>
      </c>
      <c r="Q398" s="2"/>
      <c r="R398" s="3"/>
    </row>
    <row r="399" spans="1:18" ht="236.25" customHeight="1">
      <c r="A399" s="69" t="s">
        <v>268</v>
      </c>
      <c r="B399" s="67" t="s">
        <v>273</v>
      </c>
      <c r="C399" s="67" t="s">
        <v>143</v>
      </c>
      <c r="D399" s="67"/>
      <c r="E399" s="67"/>
      <c r="F399" s="67">
        <v>2019</v>
      </c>
      <c r="G399" s="1">
        <f t="shared" si="207"/>
        <v>82</v>
      </c>
      <c r="H399" s="1">
        <f t="shared" si="207"/>
        <v>82</v>
      </c>
      <c r="I399" s="1">
        <v>82</v>
      </c>
      <c r="J399" s="1">
        <v>82</v>
      </c>
      <c r="K399" s="1">
        <v>0</v>
      </c>
      <c r="L399" s="1">
        <v>0</v>
      </c>
      <c r="M399" s="1">
        <v>0</v>
      </c>
      <c r="N399" s="1">
        <v>0</v>
      </c>
      <c r="O399" s="1">
        <v>0</v>
      </c>
      <c r="P399" s="1">
        <v>0</v>
      </c>
      <c r="Q399" s="2" t="s">
        <v>292</v>
      </c>
      <c r="R399" s="3"/>
    </row>
    <row r="400" spans="1:18" ht="71.25" customHeight="1">
      <c r="A400" s="69" t="s">
        <v>272</v>
      </c>
      <c r="B400" s="67" t="s">
        <v>291</v>
      </c>
      <c r="C400" s="67" t="s">
        <v>143</v>
      </c>
      <c r="D400" s="67"/>
      <c r="E400" s="67"/>
      <c r="F400" s="67">
        <v>2020</v>
      </c>
      <c r="G400" s="1">
        <f t="shared" si="207"/>
        <v>1638.3</v>
      </c>
      <c r="H400" s="1">
        <f t="shared" si="207"/>
        <v>1638.3</v>
      </c>
      <c r="I400" s="1">
        <f>2346.5-708.2</f>
        <v>1638.3</v>
      </c>
      <c r="J400" s="1">
        <f>2346.5-708.2</f>
        <v>1638.3</v>
      </c>
      <c r="K400" s="1">
        <v>0</v>
      </c>
      <c r="L400" s="1">
        <v>0</v>
      </c>
      <c r="M400" s="1">
        <v>0</v>
      </c>
      <c r="N400" s="1">
        <v>0</v>
      </c>
      <c r="O400" s="1">
        <v>0</v>
      </c>
      <c r="P400" s="1">
        <v>0</v>
      </c>
      <c r="Q400" s="2"/>
      <c r="R400" s="3"/>
    </row>
    <row r="401" spans="1:18" ht="93.75" customHeight="1">
      <c r="A401" s="69" t="s">
        <v>312</v>
      </c>
      <c r="B401" s="57" t="s">
        <v>315</v>
      </c>
      <c r="C401" s="67" t="s">
        <v>105</v>
      </c>
      <c r="D401" s="67" t="s">
        <v>335</v>
      </c>
      <c r="E401" s="67" t="s">
        <v>338</v>
      </c>
      <c r="F401" s="67">
        <v>2022</v>
      </c>
      <c r="G401" s="1">
        <f aca="true" t="shared" si="208" ref="G401:H408">I401+K401+M401+O401</f>
        <v>6600.2</v>
      </c>
      <c r="H401" s="1">
        <f t="shared" si="208"/>
        <v>0</v>
      </c>
      <c r="I401" s="1">
        <v>6600.2</v>
      </c>
      <c r="J401" s="1">
        <v>0</v>
      </c>
      <c r="K401" s="1">
        <v>0</v>
      </c>
      <c r="L401" s="1">
        <v>0</v>
      </c>
      <c r="M401" s="1">
        <v>0</v>
      </c>
      <c r="N401" s="1">
        <v>0</v>
      </c>
      <c r="O401" s="1">
        <v>0</v>
      </c>
      <c r="P401" s="1">
        <v>0</v>
      </c>
      <c r="Q401" s="2"/>
      <c r="R401" s="3"/>
    </row>
    <row r="402" spans="1:18" ht="71.25" customHeight="1">
      <c r="A402" s="69" t="s">
        <v>314</v>
      </c>
      <c r="B402" s="67" t="s">
        <v>313</v>
      </c>
      <c r="C402" s="67"/>
      <c r="D402" s="67" t="s">
        <v>335</v>
      </c>
      <c r="E402" s="67" t="s">
        <v>338</v>
      </c>
      <c r="F402" s="67">
        <v>2022</v>
      </c>
      <c r="G402" s="1">
        <f t="shared" si="208"/>
        <v>4609.8</v>
      </c>
      <c r="H402" s="1">
        <f t="shared" si="208"/>
        <v>0</v>
      </c>
      <c r="I402" s="1">
        <v>4609.8</v>
      </c>
      <c r="J402" s="1">
        <v>0</v>
      </c>
      <c r="K402" s="1">
        <v>0</v>
      </c>
      <c r="L402" s="1">
        <v>0</v>
      </c>
      <c r="M402" s="1">
        <v>0</v>
      </c>
      <c r="N402" s="1">
        <v>0</v>
      </c>
      <c r="O402" s="1">
        <v>0</v>
      </c>
      <c r="P402" s="1">
        <v>0</v>
      </c>
      <c r="Q402" s="2"/>
      <c r="R402" s="3"/>
    </row>
    <row r="403" spans="1:18" ht="71.25" customHeight="1">
      <c r="A403" s="69" t="s">
        <v>341</v>
      </c>
      <c r="B403" s="67" t="s">
        <v>342</v>
      </c>
      <c r="C403" s="67" t="s">
        <v>143</v>
      </c>
      <c r="D403" s="67" t="s">
        <v>331</v>
      </c>
      <c r="E403" s="67" t="s">
        <v>337</v>
      </c>
      <c r="F403" s="67">
        <v>2021</v>
      </c>
      <c r="G403" s="1">
        <f t="shared" si="208"/>
        <v>595</v>
      </c>
      <c r="H403" s="1">
        <f t="shared" si="208"/>
        <v>595</v>
      </c>
      <c r="I403" s="1">
        <v>595</v>
      </c>
      <c r="J403" s="1">
        <v>595</v>
      </c>
      <c r="K403" s="1">
        <v>0</v>
      </c>
      <c r="L403" s="1">
        <v>0</v>
      </c>
      <c r="M403" s="1">
        <v>0</v>
      </c>
      <c r="N403" s="1">
        <v>0</v>
      </c>
      <c r="O403" s="1">
        <v>0</v>
      </c>
      <c r="P403" s="1">
        <v>0</v>
      </c>
      <c r="Q403" s="2"/>
      <c r="R403" s="3"/>
    </row>
    <row r="404" spans="1:18" ht="97.5" customHeight="1">
      <c r="A404" s="69" t="s">
        <v>365</v>
      </c>
      <c r="B404" s="67" t="s">
        <v>358</v>
      </c>
      <c r="C404" s="67"/>
      <c r="D404" s="67" t="s">
        <v>335</v>
      </c>
      <c r="E404" s="67" t="s">
        <v>336</v>
      </c>
      <c r="F404" s="67">
        <v>2022</v>
      </c>
      <c r="G404" s="1">
        <f t="shared" si="208"/>
        <v>2400</v>
      </c>
      <c r="H404" s="1">
        <f t="shared" si="208"/>
        <v>0</v>
      </c>
      <c r="I404" s="1">
        <v>2400</v>
      </c>
      <c r="J404" s="1">
        <v>0</v>
      </c>
      <c r="K404" s="1">
        <v>0</v>
      </c>
      <c r="L404" s="1">
        <v>0</v>
      </c>
      <c r="M404" s="1">
        <v>0</v>
      </c>
      <c r="N404" s="1">
        <v>0</v>
      </c>
      <c r="O404" s="1">
        <v>0</v>
      </c>
      <c r="P404" s="1">
        <v>0</v>
      </c>
      <c r="Q404" s="2" t="s">
        <v>4</v>
      </c>
      <c r="R404" s="34" t="s">
        <v>359</v>
      </c>
    </row>
    <row r="405" spans="1:18" ht="94.5">
      <c r="A405" s="69" t="s">
        <v>366</v>
      </c>
      <c r="B405" s="67" t="s">
        <v>360</v>
      </c>
      <c r="C405" s="67"/>
      <c r="D405" s="67" t="s">
        <v>335</v>
      </c>
      <c r="E405" s="67" t="s">
        <v>336</v>
      </c>
      <c r="F405" s="67">
        <v>2022</v>
      </c>
      <c r="G405" s="1">
        <f t="shared" si="208"/>
        <v>2400</v>
      </c>
      <c r="H405" s="1">
        <f t="shared" si="208"/>
        <v>0</v>
      </c>
      <c r="I405" s="1">
        <v>2400</v>
      </c>
      <c r="J405" s="1">
        <v>0</v>
      </c>
      <c r="K405" s="1">
        <v>0</v>
      </c>
      <c r="L405" s="1">
        <v>0</v>
      </c>
      <c r="M405" s="1">
        <v>0</v>
      </c>
      <c r="N405" s="1">
        <v>0</v>
      </c>
      <c r="O405" s="1">
        <v>0</v>
      </c>
      <c r="P405" s="1">
        <v>0</v>
      </c>
      <c r="Q405" s="2" t="s">
        <v>70</v>
      </c>
      <c r="R405" s="34" t="s">
        <v>359</v>
      </c>
    </row>
    <row r="406" spans="1:18" ht="94.5">
      <c r="A406" s="69" t="s">
        <v>367</v>
      </c>
      <c r="B406" s="67" t="s">
        <v>361</v>
      </c>
      <c r="C406" s="67"/>
      <c r="D406" s="67" t="s">
        <v>335</v>
      </c>
      <c r="E406" s="67" t="s">
        <v>336</v>
      </c>
      <c r="F406" s="67">
        <v>2022</v>
      </c>
      <c r="G406" s="1">
        <f t="shared" si="208"/>
        <v>2400</v>
      </c>
      <c r="H406" s="1">
        <f t="shared" si="208"/>
        <v>0</v>
      </c>
      <c r="I406" s="1">
        <v>2400</v>
      </c>
      <c r="J406" s="1">
        <v>0</v>
      </c>
      <c r="K406" s="1">
        <v>0</v>
      </c>
      <c r="L406" s="1">
        <v>0</v>
      </c>
      <c r="M406" s="1">
        <v>0</v>
      </c>
      <c r="N406" s="1">
        <v>0</v>
      </c>
      <c r="O406" s="1">
        <v>0</v>
      </c>
      <c r="P406" s="1">
        <v>0</v>
      </c>
      <c r="Q406" s="2" t="s">
        <v>70</v>
      </c>
      <c r="R406" s="34" t="s">
        <v>359</v>
      </c>
    </row>
    <row r="407" spans="1:18" ht="94.5">
      <c r="A407" s="69" t="s">
        <v>368</v>
      </c>
      <c r="B407" s="67" t="s">
        <v>362</v>
      </c>
      <c r="C407" s="67"/>
      <c r="D407" s="67" t="s">
        <v>335</v>
      </c>
      <c r="E407" s="67" t="s">
        <v>336</v>
      </c>
      <c r="F407" s="67">
        <v>2022</v>
      </c>
      <c r="G407" s="1">
        <f t="shared" si="208"/>
        <v>2400</v>
      </c>
      <c r="H407" s="1">
        <f t="shared" si="208"/>
        <v>0</v>
      </c>
      <c r="I407" s="1">
        <v>2400</v>
      </c>
      <c r="J407" s="1">
        <v>0</v>
      </c>
      <c r="K407" s="1">
        <v>0</v>
      </c>
      <c r="L407" s="1">
        <v>0</v>
      </c>
      <c r="M407" s="1">
        <v>0</v>
      </c>
      <c r="N407" s="1">
        <v>0</v>
      </c>
      <c r="O407" s="1">
        <v>0</v>
      </c>
      <c r="P407" s="1">
        <v>0</v>
      </c>
      <c r="Q407" s="2" t="s">
        <v>70</v>
      </c>
      <c r="R407" s="34" t="s">
        <v>359</v>
      </c>
    </row>
    <row r="408" spans="1:18" ht="94.5">
      <c r="A408" s="69" t="s">
        <v>369</v>
      </c>
      <c r="B408" s="67" t="s">
        <v>363</v>
      </c>
      <c r="C408" s="67"/>
      <c r="D408" s="67" t="s">
        <v>335</v>
      </c>
      <c r="E408" s="67" t="s">
        <v>336</v>
      </c>
      <c r="F408" s="67">
        <v>2022</v>
      </c>
      <c r="G408" s="1">
        <f t="shared" si="208"/>
        <v>2400</v>
      </c>
      <c r="H408" s="1">
        <f t="shared" si="208"/>
        <v>0</v>
      </c>
      <c r="I408" s="1">
        <v>2400</v>
      </c>
      <c r="J408" s="1">
        <v>0</v>
      </c>
      <c r="K408" s="1">
        <v>0</v>
      </c>
      <c r="L408" s="1">
        <v>0</v>
      </c>
      <c r="M408" s="1">
        <v>0</v>
      </c>
      <c r="N408" s="1">
        <v>0</v>
      </c>
      <c r="O408" s="1">
        <v>0</v>
      </c>
      <c r="P408" s="1">
        <v>0</v>
      </c>
      <c r="Q408" s="2" t="s">
        <v>70</v>
      </c>
      <c r="R408" s="34" t="s">
        <v>359</v>
      </c>
    </row>
    <row r="409" spans="1:18" ht="90.75" customHeight="1">
      <c r="A409" s="126" t="s">
        <v>370</v>
      </c>
      <c r="B409" s="127" t="s">
        <v>364</v>
      </c>
      <c r="C409" s="127"/>
      <c r="D409" s="127" t="s">
        <v>335</v>
      </c>
      <c r="E409" s="127" t="s">
        <v>336</v>
      </c>
      <c r="F409" s="127">
        <v>2022</v>
      </c>
      <c r="G409" s="128">
        <f>I409+K409+M409+O409</f>
        <v>2400</v>
      </c>
      <c r="H409" s="128">
        <f>J409+L409+N409+P409</f>
        <v>0</v>
      </c>
      <c r="I409" s="128">
        <v>2400</v>
      </c>
      <c r="J409" s="128">
        <v>0</v>
      </c>
      <c r="K409" s="128">
        <v>0</v>
      </c>
      <c r="L409" s="128">
        <v>0</v>
      </c>
      <c r="M409" s="128">
        <v>0</v>
      </c>
      <c r="N409" s="128">
        <v>0</v>
      </c>
      <c r="O409" s="128">
        <v>0</v>
      </c>
      <c r="P409" s="128">
        <v>0</v>
      </c>
      <c r="Q409" s="129" t="s">
        <v>70</v>
      </c>
      <c r="R409" s="130" t="s">
        <v>359</v>
      </c>
    </row>
    <row r="410" spans="1:254" ht="29.25" customHeight="1">
      <c r="A410" s="131" t="s">
        <v>67</v>
      </c>
      <c r="B410" s="132" t="s">
        <v>64</v>
      </c>
      <c r="C410" s="133"/>
      <c r="D410" s="133"/>
      <c r="E410" s="133"/>
      <c r="F410" s="134" t="s">
        <v>26</v>
      </c>
      <c r="G410" s="135">
        <f aca="true" t="shared" si="209" ref="G410:P410">G422+G434+G458</f>
        <v>2781776.8</v>
      </c>
      <c r="H410" s="135">
        <f t="shared" si="209"/>
        <v>284709.5</v>
      </c>
      <c r="I410" s="135">
        <f t="shared" si="209"/>
        <v>1099929.2</v>
      </c>
      <c r="J410" s="135">
        <f t="shared" si="209"/>
        <v>262092.59999999998</v>
      </c>
      <c r="K410" s="135">
        <f t="shared" si="209"/>
        <v>0</v>
      </c>
      <c r="L410" s="135">
        <f t="shared" si="209"/>
        <v>0</v>
      </c>
      <c r="M410" s="135">
        <f t="shared" si="209"/>
        <v>1681847.6</v>
      </c>
      <c r="N410" s="135">
        <f t="shared" si="209"/>
        <v>22616.9</v>
      </c>
      <c r="O410" s="135">
        <f t="shared" si="209"/>
        <v>0</v>
      </c>
      <c r="P410" s="135">
        <f t="shared" si="209"/>
        <v>0</v>
      </c>
      <c r="Q410" s="136"/>
      <c r="R410" s="137"/>
      <c r="S410" s="96"/>
      <c r="T410" s="96"/>
      <c r="U410" s="60"/>
      <c r="V410" s="49"/>
      <c r="W410" s="50"/>
      <c r="X410" s="50"/>
      <c r="Y410" s="50"/>
      <c r="Z410" s="50"/>
      <c r="AA410" s="50"/>
      <c r="AB410" s="50"/>
      <c r="AC410" s="50"/>
      <c r="AD410" s="50"/>
      <c r="AE410" s="50"/>
      <c r="AF410" s="50"/>
      <c r="AG410" s="51"/>
      <c r="AH410" s="105"/>
      <c r="AI410" s="96"/>
      <c r="AJ410" s="96"/>
      <c r="AK410" s="96"/>
      <c r="AL410" s="60"/>
      <c r="AM410" s="49"/>
      <c r="AN410" s="50"/>
      <c r="AO410" s="50"/>
      <c r="AP410" s="50"/>
      <c r="AQ410" s="50"/>
      <c r="AR410" s="50"/>
      <c r="AS410" s="50"/>
      <c r="AT410" s="50"/>
      <c r="AU410" s="50"/>
      <c r="AV410" s="50"/>
      <c r="AW410" s="50"/>
      <c r="AX410" s="51"/>
      <c r="AY410" s="105"/>
      <c r="AZ410" s="96"/>
      <c r="BA410" s="96"/>
      <c r="BB410" s="96"/>
      <c r="BC410" s="60"/>
      <c r="BD410" s="49"/>
      <c r="BE410" s="50"/>
      <c r="BF410" s="50"/>
      <c r="BG410" s="50"/>
      <c r="BH410" s="50"/>
      <c r="BI410" s="50"/>
      <c r="BJ410" s="50"/>
      <c r="BK410" s="50"/>
      <c r="BL410" s="50"/>
      <c r="BM410" s="50"/>
      <c r="BN410" s="50"/>
      <c r="BO410" s="51"/>
      <c r="BP410" s="105"/>
      <c r="BQ410" s="96"/>
      <c r="BR410" s="96"/>
      <c r="BS410" s="96"/>
      <c r="BT410" s="60"/>
      <c r="BU410" s="49"/>
      <c r="BV410" s="50"/>
      <c r="BW410" s="50"/>
      <c r="BX410" s="50"/>
      <c r="BY410" s="50"/>
      <c r="BZ410" s="50"/>
      <c r="CA410" s="50"/>
      <c r="CB410" s="50"/>
      <c r="CC410" s="50"/>
      <c r="CD410" s="50"/>
      <c r="CE410" s="50"/>
      <c r="CF410" s="51"/>
      <c r="CG410" s="105"/>
      <c r="CH410" s="96"/>
      <c r="CI410" s="96"/>
      <c r="CJ410" s="96"/>
      <c r="CK410" s="60"/>
      <c r="CL410" s="49"/>
      <c r="CM410" s="50"/>
      <c r="CN410" s="50"/>
      <c r="CO410" s="50"/>
      <c r="CP410" s="50"/>
      <c r="CQ410" s="50"/>
      <c r="CR410" s="50"/>
      <c r="CS410" s="50"/>
      <c r="CT410" s="50"/>
      <c r="CU410" s="50"/>
      <c r="CV410" s="50"/>
      <c r="CW410" s="51"/>
      <c r="CX410" s="105"/>
      <c r="CY410" s="96"/>
      <c r="CZ410" s="96"/>
      <c r="DA410" s="96"/>
      <c r="DB410" s="60"/>
      <c r="DC410" s="49"/>
      <c r="DD410" s="50"/>
      <c r="DE410" s="52"/>
      <c r="DF410" s="23"/>
      <c r="DG410" s="23"/>
      <c r="DH410" s="23"/>
      <c r="DI410" s="23"/>
      <c r="DJ410" s="23"/>
      <c r="DK410" s="23"/>
      <c r="DL410" s="23"/>
      <c r="DM410" s="23"/>
      <c r="DN410" s="24"/>
      <c r="DO410" s="98"/>
      <c r="DP410" s="92"/>
      <c r="DQ410" s="93"/>
      <c r="DR410" s="94"/>
      <c r="DS410" s="21"/>
      <c r="DT410" s="22"/>
      <c r="DU410" s="23"/>
      <c r="DV410" s="23"/>
      <c r="DW410" s="23"/>
      <c r="DX410" s="23"/>
      <c r="DY410" s="23"/>
      <c r="DZ410" s="23"/>
      <c r="EA410" s="23"/>
      <c r="EB410" s="23"/>
      <c r="EC410" s="23"/>
      <c r="ED410" s="23"/>
      <c r="EE410" s="24"/>
      <c r="EF410" s="98"/>
      <c r="EG410" s="92"/>
      <c r="EH410" s="93"/>
      <c r="EI410" s="94"/>
      <c r="EJ410" s="21"/>
      <c r="EK410" s="22"/>
      <c r="EL410" s="23"/>
      <c r="EM410" s="23"/>
      <c r="EN410" s="23"/>
      <c r="EO410" s="23"/>
      <c r="EP410" s="23"/>
      <c r="EQ410" s="23"/>
      <c r="ER410" s="23"/>
      <c r="ES410" s="23"/>
      <c r="ET410" s="23"/>
      <c r="EU410" s="23"/>
      <c r="EV410" s="24"/>
      <c r="EW410" s="98"/>
      <c r="EX410" s="92"/>
      <c r="EY410" s="93"/>
      <c r="EZ410" s="94"/>
      <c r="FA410" s="21"/>
      <c r="FB410" s="22"/>
      <c r="FC410" s="23"/>
      <c r="FD410" s="23"/>
      <c r="FE410" s="23"/>
      <c r="FF410" s="23"/>
      <c r="FG410" s="23"/>
      <c r="FH410" s="23"/>
      <c r="FI410" s="23"/>
      <c r="FJ410" s="23"/>
      <c r="FK410" s="23"/>
      <c r="FL410" s="23"/>
      <c r="FM410" s="24"/>
      <c r="FN410" s="98"/>
      <c r="FO410" s="92"/>
      <c r="FP410" s="93"/>
      <c r="FQ410" s="94"/>
      <c r="FR410" s="21"/>
      <c r="FS410" s="22"/>
      <c r="FT410" s="23"/>
      <c r="FU410" s="23"/>
      <c r="FV410" s="23"/>
      <c r="FW410" s="23"/>
      <c r="FX410" s="23"/>
      <c r="FY410" s="23"/>
      <c r="FZ410" s="23"/>
      <c r="GA410" s="23"/>
      <c r="GB410" s="23"/>
      <c r="GC410" s="23"/>
      <c r="GD410" s="24"/>
      <c r="GE410" s="98"/>
      <c r="GF410" s="92"/>
      <c r="GG410" s="93"/>
      <c r="GH410" s="94"/>
      <c r="GI410" s="21"/>
      <c r="GJ410" s="22"/>
      <c r="GK410" s="23"/>
      <c r="GL410" s="23"/>
      <c r="GM410" s="23"/>
      <c r="GN410" s="23"/>
      <c r="GO410" s="23"/>
      <c r="GP410" s="23"/>
      <c r="GQ410" s="23"/>
      <c r="GR410" s="23"/>
      <c r="GS410" s="23"/>
      <c r="GT410" s="23"/>
      <c r="GU410" s="24"/>
      <c r="GV410" s="98"/>
      <c r="GW410" s="92"/>
      <c r="GX410" s="93"/>
      <c r="GY410" s="94"/>
      <c r="GZ410" s="21"/>
      <c r="HA410" s="22"/>
      <c r="HB410" s="23"/>
      <c r="HC410" s="23"/>
      <c r="HD410" s="23"/>
      <c r="HE410" s="23"/>
      <c r="HF410" s="23"/>
      <c r="HG410" s="23"/>
      <c r="HH410" s="23"/>
      <c r="HI410" s="23"/>
      <c r="HJ410" s="23"/>
      <c r="HK410" s="23"/>
      <c r="HL410" s="24"/>
      <c r="HM410" s="98"/>
      <c r="HN410" s="92"/>
      <c r="HO410" s="93"/>
      <c r="HP410" s="94"/>
      <c r="HQ410" s="21"/>
      <c r="HR410" s="22"/>
      <c r="HS410" s="23"/>
      <c r="HT410" s="23"/>
      <c r="HU410" s="23"/>
      <c r="HV410" s="23"/>
      <c r="HW410" s="23"/>
      <c r="HX410" s="23"/>
      <c r="HY410" s="23"/>
      <c r="HZ410" s="23"/>
      <c r="IA410" s="23"/>
      <c r="IB410" s="23"/>
      <c r="IC410" s="24"/>
      <c r="ID410" s="98"/>
      <c r="IE410" s="92"/>
      <c r="IF410" s="93"/>
      <c r="IG410" s="94"/>
      <c r="IH410" s="21"/>
      <c r="II410" s="22"/>
      <c r="IJ410" s="23"/>
      <c r="IK410" s="23"/>
      <c r="IL410" s="23"/>
      <c r="IM410" s="23"/>
      <c r="IN410" s="23"/>
      <c r="IO410" s="23"/>
      <c r="IP410" s="23"/>
      <c r="IQ410" s="23"/>
      <c r="IR410" s="23"/>
      <c r="IS410" s="23"/>
      <c r="IT410" s="24"/>
    </row>
    <row r="411" spans="1:254" ht="22.5" customHeight="1">
      <c r="A411" s="138"/>
      <c r="B411" s="139"/>
      <c r="C411" s="133"/>
      <c r="D411" s="133"/>
      <c r="E411" s="133"/>
      <c r="F411" s="140">
        <v>2015</v>
      </c>
      <c r="G411" s="141">
        <f aca="true" t="shared" si="210" ref="G411:P411">G423+G435</f>
        <v>63418.9</v>
      </c>
      <c r="H411" s="141">
        <f t="shared" si="210"/>
        <v>63418.9</v>
      </c>
      <c r="I411" s="141">
        <f t="shared" si="210"/>
        <v>56951.8</v>
      </c>
      <c r="J411" s="141">
        <f t="shared" si="210"/>
        <v>56951.8</v>
      </c>
      <c r="K411" s="141">
        <f t="shared" si="210"/>
        <v>0</v>
      </c>
      <c r="L411" s="141">
        <f t="shared" si="210"/>
        <v>0</v>
      </c>
      <c r="M411" s="141">
        <f t="shared" si="210"/>
        <v>6467.1</v>
      </c>
      <c r="N411" s="141">
        <f t="shared" si="210"/>
        <v>6467.1</v>
      </c>
      <c r="O411" s="141">
        <f t="shared" si="210"/>
        <v>0</v>
      </c>
      <c r="P411" s="141">
        <f t="shared" si="210"/>
        <v>0</v>
      </c>
      <c r="Q411" s="136"/>
      <c r="R411" s="137"/>
      <c r="S411" s="96"/>
      <c r="T411" s="96"/>
      <c r="U411" s="60"/>
      <c r="V411" s="53"/>
      <c r="W411" s="54"/>
      <c r="X411" s="54"/>
      <c r="Y411" s="54"/>
      <c r="Z411" s="54"/>
      <c r="AA411" s="54"/>
      <c r="AB411" s="54"/>
      <c r="AC411" s="54"/>
      <c r="AD411" s="54"/>
      <c r="AE411" s="54"/>
      <c r="AF411" s="54"/>
      <c r="AG411" s="51"/>
      <c r="AH411" s="105"/>
      <c r="AI411" s="96"/>
      <c r="AJ411" s="96"/>
      <c r="AK411" s="96"/>
      <c r="AL411" s="60"/>
      <c r="AM411" s="53"/>
      <c r="AN411" s="54"/>
      <c r="AO411" s="54"/>
      <c r="AP411" s="54"/>
      <c r="AQ411" s="54"/>
      <c r="AR411" s="54"/>
      <c r="AS411" s="54"/>
      <c r="AT411" s="54"/>
      <c r="AU411" s="54"/>
      <c r="AV411" s="54"/>
      <c r="AW411" s="54"/>
      <c r="AX411" s="51"/>
      <c r="AY411" s="105"/>
      <c r="AZ411" s="96"/>
      <c r="BA411" s="96"/>
      <c r="BB411" s="96"/>
      <c r="BC411" s="60"/>
      <c r="BD411" s="53"/>
      <c r="BE411" s="54"/>
      <c r="BF411" s="54"/>
      <c r="BG411" s="54"/>
      <c r="BH411" s="54"/>
      <c r="BI411" s="54"/>
      <c r="BJ411" s="54"/>
      <c r="BK411" s="54"/>
      <c r="BL411" s="54"/>
      <c r="BM411" s="54"/>
      <c r="BN411" s="54"/>
      <c r="BO411" s="51"/>
      <c r="BP411" s="105"/>
      <c r="BQ411" s="96"/>
      <c r="BR411" s="96"/>
      <c r="BS411" s="96"/>
      <c r="BT411" s="60"/>
      <c r="BU411" s="53"/>
      <c r="BV411" s="54"/>
      <c r="BW411" s="54"/>
      <c r="BX411" s="54"/>
      <c r="BY411" s="54"/>
      <c r="BZ411" s="54"/>
      <c r="CA411" s="54"/>
      <c r="CB411" s="54"/>
      <c r="CC411" s="54"/>
      <c r="CD411" s="54"/>
      <c r="CE411" s="54"/>
      <c r="CF411" s="51"/>
      <c r="CG411" s="105"/>
      <c r="CH411" s="96"/>
      <c r="CI411" s="96"/>
      <c r="CJ411" s="96"/>
      <c r="CK411" s="60"/>
      <c r="CL411" s="53"/>
      <c r="CM411" s="54"/>
      <c r="CN411" s="54"/>
      <c r="CO411" s="54"/>
      <c r="CP411" s="54"/>
      <c r="CQ411" s="54"/>
      <c r="CR411" s="54"/>
      <c r="CS411" s="54"/>
      <c r="CT411" s="54"/>
      <c r="CU411" s="54"/>
      <c r="CV411" s="54"/>
      <c r="CW411" s="51"/>
      <c r="CX411" s="105"/>
      <c r="CY411" s="96"/>
      <c r="CZ411" s="96"/>
      <c r="DA411" s="96"/>
      <c r="DB411" s="60"/>
      <c r="DC411" s="53"/>
      <c r="DD411" s="54"/>
      <c r="DE411" s="55"/>
      <c r="DF411" s="26"/>
      <c r="DG411" s="26"/>
      <c r="DH411" s="26"/>
      <c r="DI411" s="26"/>
      <c r="DJ411" s="26"/>
      <c r="DK411" s="26"/>
      <c r="DL411" s="26"/>
      <c r="DM411" s="26"/>
      <c r="DN411" s="24"/>
      <c r="DO411" s="98"/>
      <c r="DP411" s="95"/>
      <c r="DQ411" s="96"/>
      <c r="DR411" s="97"/>
      <c r="DS411" s="21"/>
      <c r="DT411" s="25"/>
      <c r="DU411" s="26"/>
      <c r="DV411" s="26"/>
      <c r="DW411" s="26"/>
      <c r="DX411" s="26"/>
      <c r="DY411" s="26"/>
      <c r="DZ411" s="26"/>
      <c r="EA411" s="26"/>
      <c r="EB411" s="26"/>
      <c r="EC411" s="26"/>
      <c r="ED411" s="26"/>
      <c r="EE411" s="24"/>
      <c r="EF411" s="98"/>
      <c r="EG411" s="95"/>
      <c r="EH411" s="96"/>
      <c r="EI411" s="97"/>
      <c r="EJ411" s="21"/>
      <c r="EK411" s="25"/>
      <c r="EL411" s="26"/>
      <c r="EM411" s="26"/>
      <c r="EN411" s="26"/>
      <c r="EO411" s="26"/>
      <c r="EP411" s="26"/>
      <c r="EQ411" s="26"/>
      <c r="ER411" s="26"/>
      <c r="ES411" s="26"/>
      <c r="ET411" s="26"/>
      <c r="EU411" s="26"/>
      <c r="EV411" s="24"/>
      <c r="EW411" s="98"/>
      <c r="EX411" s="95"/>
      <c r="EY411" s="96"/>
      <c r="EZ411" s="97"/>
      <c r="FA411" s="21"/>
      <c r="FB411" s="25"/>
      <c r="FC411" s="26"/>
      <c r="FD411" s="26"/>
      <c r="FE411" s="26"/>
      <c r="FF411" s="26"/>
      <c r="FG411" s="26"/>
      <c r="FH411" s="26"/>
      <c r="FI411" s="26"/>
      <c r="FJ411" s="26"/>
      <c r="FK411" s="26"/>
      <c r="FL411" s="26"/>
      <c r="FM411" s="24"/>
      <c r="FN411" s="98"/>
      <c r="FO411" s="95"/>
      <c r="FP411" s="96"/>
      <c r="FQ411" s="97"/>
      <c r="FR411" s="21"/>
      <c r="FS411" s="25"/>
      <c r="FT411" s="26"/>
      <c r="FU411" s="26"/>
      <c r="FV411" s="26"/>
      <c r="FW411" s="26"/>
      <c r="FX411" s="26"/>
      <c r="FY411" s="26"/>
      <c r="FZ411" s="26"/>
      <c r="GA411" s="26"/>
      <c r="GB411" s="26"/>
      <c r="GC411" s="26"/>
      <c r="GD411" s="24"/>
      <c r="GE411" s="98"/>
      <c r="GF411" s="95"/>
      <c r="GG411" s="96"/>
      <c r="GH411" s="97"/>
      <c r="GI411" s="21"/>
      <c r="GJ411" s="25"/>
      <c r="GK411" s="26"/>
      <c r="GL411" s="26"/>
      <c r="GM411" s="26"/>
      <c r="GN411" s="26"/>
      <c r="GO411" s="26"/>
      <c r="GP411" s="26"/>
      <c r="GQ411" s="26"/>
      <c r="GR411" s="26"/>
      <c r="GS411" s="26"/>
      <c r="GT411" s="26"/>
      <c r="GU411" s="24"/>
      <c r="GV411" s="98"/>
      <c r="GW411" s="95"/>
      <c r="GX411" s="96"/>
      <c r="GY411" s="97"/>
      <c r="GZ411" s="21"/>
      <c r="HA411" s="25"/>
      <c r="HB411" s="26"/>
      <c r="HC411" s="26"/>
      <c r="HD411" s="26"/>
      <c r="HE411" s="26"/>
      <c r="HF411" s="26"/>
      <c r="HG411" s="26"/>
      <c r="HH411" s="26"/>
      <c r="HI411" s="26"/>
      <c r="HJ411" s="26"/>
      <c r="HK411" s="26"/>
      <c r="HL411" s="24"/>
      <c r="HM411" s="98"/>
      <c r="HN411" s="95"/>
      <c r="HO411" s="96"/>
      <c r="HP411" s="97"/>
      <c r="HQ411" s="21"/>
      <c r="HR411" s="25"/>
      <c r="HS411" s="26"/>
      <c r="HT411" s="26"/>
      <c r="HU411" s="26"/>
      <c r="HV411" s="26"/>
      <c r="HW411" s="26"/>
      <c r="HX411" s="26"/>
      <c r="HY411" s="26"/>
      <c r="HZ411" s="26"/>
      <c r="IA411" s="26"/>
      <c r="IB411" s="26"/>
      <c r="IC411" s="24"/>
      <c r="ID411" s="98"/>
      <c r="IE411" s="95"/>
      <c r="IF411" s="96"/>
      <c r="IG411" s="97"/>
      <c r="IH411" s="21"/>
      <c r="II411" s="25"/>
      <c r="IJ411" s="26"/>
      <c r="IK411" s="26"/>
      <c r="IL411" s="26"/>
      <c r="IM411" s="26"/>
      <c r="IN411" s="26"/>
      <c r="IO411" s="26"/>
      <c r="IP411" s="26"/>
      <c r="IQ411" s="26"/>
      <c r="IR411" s="26"/>
      <c r="IS411" s="26"/>
      <c r="IT411" s="24"/>
    </row>
    <row r="412" spans="1:254" ht="20.25" customHeight="1">
      <c r="A412" s="138"/>
      <c r="B412" s="139"/>
      <c r="C412" s="140"/>
      <c r="D412" s="140"/>
      <c r="E412" s="140"/>
      <c r="F412" s="140">
        <v>2016</v>
      </c>
      <c r="G412" s="141">
        <f aca="true" t="shared" si="211" ref="G412:P412">G424+G436</f>
        <v>23264.3</v>
      </c>
      <c r="H412" s="141">
        <f t="shared" si="211"/>
        <v>23264.3</v>
      </c>
      <c r="I412" s="141">
        <f>I424+I436</f>
        <v>13792.5</v>
      </c>
      <c r="J412" s="141">
        <f t="shared" si="211"/>
        <v>13792.5</v>
      </c>
      <c r="K412" s="141">
        <f t="shared" si="211"/>
        <v>0</v>
      </c>
      <c r="L412" s="141">
        <f t="shared" si="211"/>
        <v>0</v>
      </c>
      <c r="M412" s="141">
        <f t="shared" si="211"/>
        <v>9471.8</v>
      </c>
      <c r="N412" s="141">
        <f t="shared" si="211"/>
        <v>9471.8</v>
      </c>
      <c r="O412" s="141">
        <f t="shared" si="211"/>
        <v>0</v>
      </c>
      <c r="P412" s="141">
        <f t="shared" si="211"/>
        <v>0</v>
      </c>
      <c r="Q412" s="136"/>
      <c r="R412" s="137"/>
      <c r="S412" s="96"/>
      <c r="T412" s="96"/>
      <c r="U412" s="53"/>
      <c r="V412" s="53"/>
      <c r="W412" s="54"/>
      <c r="X412" s="54"/>
      <c r="Y412" s="54"/>
      <c r="Z412" s="54"/>
      <c r="AA412" s="54"/>
      <c r="AB412" s="54"/>
      <c r="AC412" s="54"/>
      <c r="AD412" s="54"/>
      <c r="AE412" s="54"/>
      <c r="AF412" s="54"/>
      <c r="AG412" s="51"/>
      <c r="AH412" s="105"/>
      <c r="AI412" s="96"/>
      <c r="AJ412" s="96"/>
      <c r="AK412" s="96"/>
      <c r="AL412" s="53"/>
      <c r="AM412" s="53"/>
      <c r="AN412" s="54"/>
      <c r="AO412" s="54"/>
      <c r="AP412" s="54"/>
      <c r="AQ412" s="54"/>
      <c r="AR412" s="54"/>
      <c r="AS412" s="54"/>
      <c r="AT412" s="54"/>
      <c r="AU412" s="54"/>
      <c r="AV412" s="54"/>
      <c r="AW412" s="54"/>
      <c r="AX412" s="51"/>
      <c r="AY412" s="105"/>
      <c r="AZ412" s="96"/>
      <c r="BA412" s="96"/>
      <c r="BB412" s="96"/>
      <c r="BC412" s="53"/>
      <c r="BD412" s="53"/>
      <c r="BE412" s="54"/>
      <c r="BF412" s="54"/>
      <c r="BG412" s="54"/>
      <c r="BH412" s="54"/>
      <c r="BI412" s="54"/>
      <c r="BJ412" s="54"/>
      <c r="BK412" s="54"/>
      <c r="BL412" s="54"/>
      <c r="BM412" s="54"/>
      <c r="BN412" s="54"/>
      <c r="BO412" s="51"/>
      <c r="BP412" s="105"/>
      <c r="BQ412" s="96"/>
      <c r="BR412" s="96"/>
      <c r="BS412" s="96"/>
      <c r="BT412" s="53"/>
      <c r="BU412" s="53"/>
      <c r="BV412" s="54"/>
      <c r="BW412" s="54"/>
      <c r="BX412" s="54"/>
      <c r="BY412" s="54"/>
      <c r="BZ412" s="54"/>
      <c r="CA412" s="54"/>
      <c r="CB412" s="54"/>
      <c r="CC412" s="54"/>
      <c r="CD412" s="54"/>
      <c r="CE412" s="54"/>
      <c r="CF412" s="51"/>
      <c r="CG412" s="105"/>
      <c r="CH412" s="96"/>
      <c r="CI412" s="96"/>
      <c r="CJ412" s="96"/>
      <c r="CK412" s="53"/>
      <c r="CL412" s="53"/>
      <c r="CM412" s="54"/>
      <c r="CN412" s="54"/>
      <c r="CO412" s="54"/>
      <c r="CP412" s="54"/>
      <c r="CQ412" s="54"/>
      <c r="CR412" s="54"/>
      <c r="CS412" s="54"/>
      <c r="CT412" s="54"/>
      <c r="CU412" s="54"/>
      <c r="CV412" s="54"/>
      <c r="CW412" s="51"/>
      <c r="CX412" s="105"/>
      <c r="CY412" s="96"/>
      <c r="CZ412" s="96"/>
      <c r="DA412" s="96"/>
      <c r="DB412" s="53"/>
      <c r="DC412" s="53"/>
      <c r="DD412" s="54"/>
      <c r="DE412" s="55"/>
      <c r="DF412" s="26"/>
      <c r="DG412" s="26"/>
      <c r="DH412" s="26"/>
      <c r="DI412" s="26"/>
      <c r="DJ412" s="26"/>
      <c r="DK412" s="26"/>
      <c r="DL412" s="26"/>
      <c r="DM412" s="26"/>
      <c r="DN412" s="24"/>
      <c r="DO412" s="98"/>
      <c r="DP412" s="95"/>
      <c r="DQ412" s="96"/>
      <c r="DR412" s="97"/>
      <c r="DS412" s="25"/>
      <c r="DT412" s="25"/>
      <c r="DU412" s="26"/>
      <c r="DV412" s="26"/>
      <c r="DW412" s="26"/>
      <c r="DX412" s="26"/>
      <c r="DY412" s="26"/>
      <c r="DZ412" s="26"/>
      <c r="EA412" s="26"/>
      <c r="EB412" s="26"/>
      <c r="EC412" s="26"/>
      <c r="ED412" s="26"/>
      <c r="EE412" s="24"/>
      <c r="EF412" s="98"/>
      <c r="EG412" s="95"/>
      <c r="EH412" s="96"/>
      <c r="EI412" s="97"/>
      <c r="EJ412" s="25"/>
      <c r="EK412" s="25"/>
      <c r="EL412" s="26"/>
      <c r="EM412" s="26"/>
      <c r="EN412" s="26"/>
      <c r="EO412" s="26"/>
      <c r="EP412" s="26"/>
      <c r="EQ412" s="26"/>
      <c r="ER412" s="26"/>
      <c r="ES412" s="26"/>
      <c r="ET412" s="26"/>
      <c r="EU412" s="26"/>
      <c r="EV412" s="24"/>
      <c r="EW412" s="98"/>
      <c r="EX412" s="95"/>
      <c r="EY412" s="96"/>
      <c r="EZ412" s="97"/>
      <c r="FA412" s="25"/>
      <c r="FB412" s="25"/>
      <c r="FC412" s="26"/>
      <c r="FD412" s="26"/>
      <c r="FE412" s="26"/>
      <c r="FF412" s="26"/>
      <c r="FG412" s="26"/>
      <c r="FH412" s="26"/>
      <c r="FI412" s="26"/>
      <c r="FJ412" s="26"/>
      <c r="FK412" s="26"/>
      <c r="FL412" s="26"/>
      <c r="FM412" s="24"/>
      <c r="FN412" s="98"/>
      <c r="FO412" s="95"/>
      <c r="FP412" s="96"/>
      <c r="FQ412" s="97"/>
      <c r="FR412" s="25"/>
      <c r="FS412" s="25"/>
      <c r="FT412" s="26"/>
      <c r="FU412" s="26"/>
      <c r="FV412" s="26"/>
      <c r="FW412" s="26"/>
      <c r="FX412" s="26"/>
      <c r="FY412" s="26"/>
      <c r="FZ412" s="26"/>
      <c r="GA412" s="26"/>
      <c r="GB412" s="26"/>
      <c r="GC412" s="26"/>
      <c r="GD412" s="24"/>
      <c r="GE412" s="98"/>
      <c r="GF412" s="95"/>
      <c r="GG412" s="96"/>
      <c r="GH412" s="97"/>
      <c r="GI412" s="25"/>
      <c r="GJ412" s="25"/>
      <c r="GK412" s="26"/>
      <c r="GL412" s="26"/>
      <c r="GM412" s="26"/>
      <c r="GN412" s="26"/>
      <c r="GO412" s="26"/>
      <c r="GP412" s="26"/>
      <c r="GQ412" s="26"/>
      <c r="GR412" s="26"/>
      <c r="GS412" s="26"/>
      <c r="GT412" s="26"/>
      <c r="GU412" s="24"/>
      <c r="GV412" s="98"/>
      <c r="GW412" s="95"/>
      <c r="GX412" s="96"/>
      <c r="GY412" s="97"/>
      <c r="GZ412" s="25"/>
      <c r="HA412" s="25"/>
      <c r="HB412" s="26"/>
      <c r="HC412" s="26"/>
      <c r="HD412" s="26"/>
      <c r="HE412" s="26"/>
      <c r="HF412" s="26"/>
      <c r="HG412" s="26"/>
      <c r="HH412" s="26"/>
      <c r="HI412" s="26"/>
      <c r="HJ412" s="26"/>
      <c r="HK412" s="26"/>
      <c r="HL412" s="24"/>
      <c r="HM412" s="98"/>
      <c r="HN412" s="95"/>
      <c r="HO412" s="96"/>
      <c r="HP412" s="97"/>
      <c r="HQ412" s="25"/>
      <c r="HR412" s="25"/>
      <c r="HS412" s="26"/>
      <c r="HT412" s="26"/>
      <c r="HU412" s="26"/>
      <c r="HV412" s="26"/>
      <c r="HW412" s="26"/>
      <c r="HX412" s="26"/>
      <c r="HY412" s="26"/>
      <c r="HZ412" s="26"/>
      <c r="IA412" s="26"/>
      <c r="IB412" s="26"/>
      <c r="IC412" s="24"/>
      <c r="ID412" s="98"/>
      <c r="IE412" s="95"/>
      <c r="IF412" s="96"/>
      <c r="IG412" s="97"/>
      <c r="IH412" s="25"/>
      <c r="II412" s="25"/>
      <c r="IJ412" s="26"/>
      <c r="IK412" s="26"/>
      <c r="IL412" s="26"/>
      <c r="IM412" s="26"/>
      <c r="IN412" s="26"/>
      <c r="IO412" s="26"/>
      <c r="IP412" s="26"/>
      <c r="IQ412" s="26"/>
      <c r="IR412" s="26"/>
      <c r="IS412" s="26"/>
      <c r="IT412" s="24"/>
    </row>
    <row r="413" spans="1:254" ht="21.75" customHeight="1">
      <c r="A413" s="138"/>
      <c r="B413" s="139"/>
      <c r="C413" s="140"/>
      <c r="D413" s="140"/>
      <c r="E413" s="140"/>
      <c r="F413" s="140">
        <v>2017</v>
      </c>
      <c r="G413" s="141">
        <f>G425+G437</f>
        <v>130572</v>
      </c>
      <c r="H413" s="141">
        <f aca="true" t="shared" si="212" ref="H413:P413">H425+H437</f>
        <v>130572</v>
      </c>
      <c r="I413" s="141">
        <f t="shared" si="212"/>
        <v>127233</v>
      </c>
      <c r="J413" s="141">
        <f t="shared" si="212"/>
        <v>127233</v>
      </c>
      <c r="K413" s="141">
        <f t="shared" si="212"/>
        <v>0</v>
      </c>
      <c r="L413" s="141">
        <f t="shared" si="212"/>
        <v>0</v>
      </c>
      <c r="M413" s="141">
        <f t="shared" si="212"/>
        <v>3339</v>
      </c>
      <c r="N413" s="141">
        <f t="shared" si="212"/>
        <v>3339</v>
      </c>
      <c r="O413" s="141">
        <f t="shared" si="212"/>
        <v>0</v>
      </c>
      <c r="P413" s="141">
        <f t="shared" si="212"/>
        <v>0</v>
      </c>
      <c r="Q413" s="136"/>
      <c r="R413" s="137"/>
      <c r="S413" s="96"/>
      <c r="T413" s="96"/>
      <c r="U413" s="53"/>
      <c r="V413" s="53"/>
      <c r="W413" s="54"/>
      <c r="X413" s="54"/>
      <c r="Y413" s="54"/>
      <c r="Z413" s="54"/>
      <c r="AA413" s="54"/>
      <c r="AB413" s="54"/>
      <c r="AC413" s="54"/>
      <c r="AD413" s="54"/>
      <c r="AE413" s="54"/>
      <c r="AF413" s="54"/>
      <c r="AG413" s="51"/>
      <c r="AH413" s="105"/>
      <c r="AI413" s="96"/>
      <c r="AJ413" s="96"/>
      <c r="AK413" s="96"/>
      <c r="AL413" s="53"/>
      <c r="AM413" s="53"/>
      <c r="AN413" s="54"/>
      <c r="AO413" s="54"/>
      <c r="AP413" s="54"/>
      <c r="AQ413" s="54"/>
      <c r="AR413" s="54"/>
      <c r="AS413" s="54"/>
      <c r="AT413" s="54"/>
      <c r="AU413" s="54"/>
      <c r="AV413" s="54"/>
      <c r="AW413" s="54"/>
      <c r="AX413" s="51"/>
      <c r="AY413" s="105"/>
      <c r="AZ413" s="96"/>
      <c r="BA413" s="96"/>
      <c r="BB413" s="96"/>
      <c r="BC413" s="53"/>
      <c r="BD413" s="53"/>
      <c r="BE413" s="54"/>
      <c r="BF413" s="54"/>
      <c r="BG413" s="54"/>
      <c r="BH413" s="54"/>
      <c r="BI413" s="54"/>
      <c r="BJ413" s="54"/>
      <c r="BK413" s="54"/>
      <c r="BL413" s="54"/>
      <c r="BM413" s="54"/>
      <c r="BN413" s="54"/>
      <c r="BO413" s="51"/>
      <c r="BP413" s="105"/>
      <c r="BQ413" s="96"/>
      <c r="BR413" s="96"/>
      <c r="BS413" s="96"/>
      <c r="BT413" s="53"/>
      <c r="BU413" s="53"/>
      <c r="BV413" s="54"/>
      <c r="BW413" s="54"/>
      <c r="BX413" s="54"/>
      <c r="BY413" s="54"/>
      <c r="BZ413" s="54"/>
      <c r="CA413" s="54"/>
      <c r="CB413" s="54"/>
      <c r="CC413" s="54"/>
      <c r="CD413" s="54"/>
      <c r="CE413" s="54"/>
      <c r="CF413" s="51"/>
      <c r="CG413" s="105"/>
      <c r="CH413" s="96"/>
      <c r="CI413" s="96"/>
      <c r="CJ413" s="96"/>
      <c r="CK413" s="53"/>
      <c r="CL413" s="53"/>
      <c r="CM413" s="54"/>
      <c r="CN413" s="54"/>
      <c r="CO413" s="54"/>
      <c r="CP413" s="54"/>
      <c r="CQ413" s="54"/>
      <c r="CR413" s="54"/>
      <c r="CS413" s="54"/>
      <c r="CT413" s="54"/>
      <c r="CU413" s="54"/>
      <c r="CV413" s="54"/>
      <c r="CW413" s="51"/>
      <c r="CX413" s="105"/>
      <c r="CY413" s="96"/>
      <c r="CZ413" s="96"/>
      <c r="DA413" s="96"/>
      <c r="DB413" s="53"/>
      <c r="DC413" s="53"/>
      <c r="DD413" s="54"/>
      <c r="DE413" s="55"/>
      <c r="DF413" s="26"/>
      <c r="DG413" s="26"/>
      <c r="DH413" s="26"/>
      <c r="DI413" s="26"/>
      <c r="DJ413" s="26"/>
      <c r="DK413" s="26"/>
      <c r="DL413" s="26"/>
      <c r="DM413" s="26"/>
      <c r="DN413" s="24"/>
      <c r="DO413" s="98"/>
      <c r="DP413" s="95"/>
      <c r="DQ413" s="96"/>
      <c r="DR413" s="97"/>
      <c r="DS413" s="25"/>
      <c r="DT413" s="25"/>
      <c r="DU413" s="26"/>
      <c r="DV413" s="26"/>
      <c r="DW413" s="26"/>
      <c r="DX413" s="26"/>
      <c r="DY413" s="26"/>
      <c r="DZ413" s="26"/>
      <c r="EA413" s="26"/>
      <c r="EB413" s="26"/>
      <c r="EC413" s="26"/>
      <c r="ED413" s="26"/>
      <c r="EE413" s="24"/>
      <c r="EF413" s="98"/>
      <c r="EG413" s="95"/>
      <c r="EH413" s="96"/>
      <c r="EI413" s="97"/>
      <c r="EJ413" s="25"/>
      <c r="EK413" s="25"/>
      <c r="EL413" s="26"/>
      <c r="EM413" s="26"/>
      <c r="EN413" s="26"/>
      <c r="EO413" s="26"/>
      <c r="EP413" s="26"/>
      <c r="EQ413" s="26"/>
      <c r="ER413" s="26"/>
      <c r="ES413" s="26"/>
      <c r="ET413" s="26"/>
      <c r="EU413" s="26"/>
      <c r="EV413" s="24"/>
      <c r="EW413" s="98"/>
      <c r="EX413" s="95"/>
      <c r="EY413" s="96"/>
      <c r="EZ413" s="97"/>
      <c r="FA413" s="25"/>
      <c r="FB413" s="25"/>
      <c r="FC413" s="26"/>
      <c r="FD413" s="26"/>
      <c r="FE413" s="26"/>
      <c r="FF413" s="26"/>
      <c r="FG413" s="26"/>
      <c r="FH413" s="26"/>
      <c r="FI413" s="26"/>
      <c r="FJ413" s="26"/>
      <c r="FK413" s="26"/>
      <c r="FL413" s="26"/>
      <c r="FM413" s="24"/>
      <c r="FN413" s="98"/>
      <c r="FO413" s="95"/>
      <c r="FP413" s="96"/>
      <c r="FQ413" s="97"/>
      <c r="FR413" s="25"/>
      <c r="FS413" s="25"/>
      <c r="FT413" s="26"/>
      <c r="FU413" s="26"/>
      <c r="FV413" s="26"/>
      <c r="FW413" s="26"/>
      <c r="FX413" s="26"/>
      <c r="FY413" s="26"/>
      <c r="FZ413" s="26"/>
      <c r="GA413" s="26"/>
      <c r="GB413" s="26"/>
      <c r="GC413" s="26"/>
      <c r="GD413" s="24"/>
      <c r="GE413" s="98"/>
      <c r="GF413" s="95"/>
      <c r="GG413" s="96"/>
      <c r="GH413" s="97"/>
      <c r="GI413" s="25"/>
      <c r="GJ413" s="25"/>
      <c r="GK413" s="26"/>
      <c r="GL413" s="26"/>
      <c r="GM413" s="26"/>
      <c r="GN413" s="26"/>
      <c r="GO413" s="26"/>
      <c r="GP413" s="26"/>
      <c r="GQ413" s="26"/>
      <c r="GR413" s="26"/>
      <c r="GS413" s="26"/>
      <c r="GT413" s="26"/>
      <c r="GU413" s="24"/>
      <c r="GV413" s="98"/>
      <c r="GW413" s="95"/>
      <c r="GX413" s="96"/>
      <c r="GY413" s="97"/>
      <c r="GZ413" s="25"/>
      <c r="HA413" s="25"/>
      <c r="HB413" s="26"/>
      <c r="HC413" s="26"/>
      <c r="HD413" s="26"/>
      <c r="HE413" s="26"/>
      <c r="HF413" s="26"/>
      <c r="HG413" s="26"/>
      <c r="HH413" s="26"/>
      <c r="HI413" s="26"/>
      <c r="HJ413" s="26"/>
      <c r="HK413" s="26"/>
      <c r="HL413" s="24"/>
      <c r="HM413" s="98"/>
      <c r="HN413" s="95"/>
      <c r="HO413" s="96"/>
      <c r="HP413" s="97"/>
      <c r="HQ413" s="25"/>
      <c r="HR413" s="25"/>
      <c r="HS413" s="26"/>
      <c r="HT413" s="26"/>
      <c r="HU413" s="26"/>
      <c r="HV413" s="26"/>
      <c r="HW413" s="26"/>
      <c r="HX413" s="26"/>
      <c r="HY413" s="26"/>
      <c r="HZ413" s="26"/>
      <c r="IA413" s="26"/>
      <c r="IB413" s="26"/>
      <c r="IC413" s="24"/>
      <c r="ID413" s="98"/>
      <c r="IE413" s="95"/>
      <c r="IF413" s="96"/>
      <c r="IG413" s="97"/>
      <c r="IH413" s="25"/>
      <c r="II413" s="25"/>
      <c r="IJ413" s="26"/>
      <c r="IK413" s="26"/>
      <c r="IL413" s="26"/>
      <c r="IM413" s="26"/>
      <c r="IN413" s="26"/>
      <c r="IO413" s="26"/>
      <c r="IP413" s="26"/>
      <c r="IQ413" s="26"/>
      <c r="IR413" s="26"/>
      <c r="IS413" s="26"/>
      <c r="IT413" s="24"/>
    </row>
    <row r="414" spans="1:254" ht="24" customHeight="1">
      <c r="A414" s="138"/>
      <c r="B414" s="139"/>
      <c r="C414" s="140"/>
      <c r="D414" s="140"/>
      <c r="E414" s="140"/>
      <c r="F414" s="140">
        <v>2018</v>
      </c>
      <c r="G414" s="141">
        <f aca="true" t="shared" si="213" ref="G414:P414">G426+G438</f>
        <v>4523.400000000001</v>
      </c>
      <c r="H414" s="141">
        <f t="shared" si="213"/>
        <v>4523.400000000001</v>
      </c>
      <c r="I414" s="141">
        <f>I426+I438</f>
        <v>1184.4</v>
      </c>
      <c r="J414" s="141">
        <f t="shared" si="213"/>
        <v>1184.4</v>
      </c>
      <c r="K414" s="141">
        <f t="shared" si="213"/>
        <v>0</v>
      </c>
      <c r="L414" s="141">
        <f t="shared" si="213"/>
        <v>0</v>
      </c>
      <c r="M414" s="141">
        <f t="shared" si="213"/>
        <v>3339</v>
      </c>
      <c r="N414" s="141">
        <f t="shared" si="213"/>
        <v>3339</v>
      </c>
      <c r="O414" s="141">
        <f t="shared" si="213"/>
        <v>0</v>
      </c>
      <c r="P414" s="141">
        <f t="shared" si="213"/>
        <v>0</v>
      </c>
      <c r="Q414" s="136"/>
      <c r="R414" s="137"/>
      <c r="S414" s="96"/>
      <c r="T414" s="96"/>
      <c r="U414" s="53"/>
      <c r="V414" s="53"/>
      <c r="W414" s="54"/>
      <c r="X414" s="54"/>
      <c r="Y414" s="54"/>
      <c r="Z414" s="54"/>
      <c r="AA414" s="54"/>
      <c r="AB414" s="54"/>
      <c r="AC414" s="54"/>
      <c r="AD414" s="54"/>
      <c r="AE414" s="54"/>
      <c r="AF414" s="54"/>
      <c r="AG414" s="51"/>
      <c r="AH414" s="105"/>
      <c r="AI414" s="96"/>
      <c r="AJ414" s="96"/>
      <c r="AK414" s="96"/>
      <c r="AL414" s="53"/>
      <c r="AM414" s="53"/>
      <c r="AN414" s="54"/>
      <c r="AO414" s="54"/>
      <c r="AP414" s="54"/>
      <c r="AQ414" s="54"/>
      <c r="AR414" s="54"/>
      <c r="AS414" s="54"/>
      <c r="AT414" s="54"/>
      <c r="AU414" s="54"/>
      <c r="AV414" s="54"/>
      <c r="AW414" s="54"/>
      <c r="AX414" s="51"/>
      <c r="AY414" s="105"/>
      <c r="AZ414" s="96"/>
      <c r="BA414" s="96"/>
      <c r="BB414" s="96"/>
      <c r="BC414" s="53"/>
      <c r="BD414" s="53"/>
      <c r="BE414" s="54"/>
      <c r="BF414" s="54"/>
      <c r="BG414" s="54"/>
      <c r="BH414" s="54"/>
      <c r="BI414" s="54"/>
      <c r="BJ414" s="54"/>
      <c r="BK414" s="54"/>
      <c r="BL414" s="54"/>
      <c r="BM414" s="54"/>
      <c r="BN414" s="54"/>
      <c r="BO414" s="51"/>
      <c r="BP414" s="105"/>
      <c r="BQ414" s="96"/>
      <c r="BR414" s="96"/>
      <c r="BS414" s="96"/>
      <c r="BT414" s="53"/>
      <c r="BU414" s="53"/>
      <c r="BV414" s="54"/>
      <c r="BW414" s="54"/>
      <c r="BX414" s="54"/>
      <c r="BY414" s="54"/>
      <c r="BZ414" s="54"/>
      <c r="CA414" s="54"/>
      <c r="CB414" s="54"/>
      <c r="CC414" s="54"/>
      <c r="CD414" s="54"/>
      <c r="CE414" s="54"/>
      <c r="CF414" s="51"/>
      <c r="CG414" s="105"/>
      <c r="CH414" s="96"/>
      <c r="CI414" s="96"/>
      <c r="CJ414" s="96"/>
      <c r="CK414" s="53"/>
      <c r="CL414" s="53"/>
      <c r="CM414" s="54"/>
      <c r="CN414" s="54"/>
      <c r="CO414" s="54"/>
      <c r="CP414" s="54"/>
      <c r="CQ414" s="54"/>
      <c r="CR414" s="54"/>
      <c r="CS414" s="54"/>
      <c r="CT414" s="54"/>
      <c r="CU414" s="54"/>
      <c r="CV414" s="54"/>
      <c r="CW414" s="51"/>
      <c r="CX414" s="105"/>
      <c r="CY414" s="96"/>
      <c r="CZ414" s="96"/>
      <c r="DA414" s="96"/>
      <c r="DB414" s="53"/>
      <c r="DC414" s="53"/>
      <c r="DD414" s="54"/>
      <c r="DE414" s="55"/>
      <c r="DF414" s="26"/>
      <c r="DG414" s="26"/>
      <c r="DH414" s="26"/>
      <c r="DI414" s="26"/>
      <c r="DJ414" s="26"/>
      <c r="DK414" s="26"/>
      <c r="DL414" s="26"/>
      <c r="DM414" s="26"/>
      <c r="DN414" s="24"/>
      <c r="DO414" s="98"/>
      <c r="DP414" s="95"/>
      <c r="DQ414" s="96"/>
      <c r="DR414" s="97"/>
      <c r="DS414" s="25"/>
      <c r="DT414" s="25"/>
      <c r="DU414" s="26"/>
      <c r="DV414" s="26"/>
      <c r="DW414" s="26"/>
      <c r="DX414" s="26"/>
      <c r="DY414" s="26"/>
      <c r="DZ414" s="26"/>
      <c r="EA414" s="26"/>
      <c r="EB414" s="26"/>
      <c r="EC414" s="26"/>
      <c r="ED414" s="26"/>
      <c r="EE414" s="24"/>
      <c r="EF414" s="98"/>
      <c r="EG414" s="95"/>
      <c r="EH414" s="96"/>
      <c r="EI414" s="97"/>
      <c r="EJ414" s="25"/>
      <c r="EK414" s="25"/>
      <c r="EL414" s="26"/>
      <c r="EM414" s="26"/>
      <c r="EN414" s="26"/>
      <c r="EO414" s="26"/>
      <c r="EP414" s="26"/>
      <c r="EQ414" s="26"/>
      <c r="ER414" s="26"/>
      <c r="ES414" s="26"/>
      <c r="ET414" s="26"/>
      <c r="EU414" s="26"/>
      <c r="EV414" s="24"/>
      <c r="EW414" s="98"/>
      <c r="EX414" s="95"/>
      <c r="EY414" s="96"/>
      <c r="EZ414" s="97"/>
      <c r="FA414" s="25"/>
      <c r="FB414" s="25"/>
      <c r="FC414" s="26"/>
      <c r="FD414" s="26"/>
      <c r="FE414" s="26"/>
      <c r="FF414" s="26"/>
      <c r="FG414" s="26"/>
      <c r="FH414" s="26"/>
      <c r="FI414" s="26"/>
      <c r="FJ414" s="26"/>
      <c r="FK414" s="26"/>
      <c r="FL414" s="26"/>
      <c r="FM414" s="24"/>
      <c r="FN414" s="98"/>
      <c r="FO414" s="95"/>
      <c r="FP414" s="96"/>
      <c r="FQ414" s="97"/>
      <c r="FR414" s="25"/>
      <c r="FS414" s="25"/>
      <c r="FT414" s="26"/>
      <c r="FU414" s="26"/>
      <c r="FV414" s="26"/>
      <c r="FW414" s="26"/>
      <c r="FX414" s="26"/>
      <c r="FY414" s="26"/>
      <c r="FZ414" s="26"/>
      <c r="GA414" s="26"/>
      <c r="GB414" s="26"/>
      <c r="GC414" s="26"/>
      <c r="GD414" s="24"/>
      <c r="GE414" s="98"/>
      <c r="GF414" s="95"/>
      <c r="GG414" s="96"/>
      <c r="GH414" s="97"/>
      <c r="GI414" s="25"/>
      <c r="GJ414" s="25"/>
      <c r="GK414" s="26"/>
      <c r="GL414" s="26"/>
      <c r="GM414" s="26"/>
      <c r="GN414" s="26"/>
      <c r="GO414" s="26"/>
      <c r="GP414" s="26"/>
      <c r="GQ414" s="26"/>
      <c r="GR414" s="26"/>
      <c r="GS414" s="26"/>
      <c r="GT414" s="26"/>
      <c r="GU414" s="24"/>
      <c r="GV414" s="98"/>
      <c r="GW414" s="95"/>
      <c r="GX414" s="96"/>
      <c r="GY414" s="97"/>
      <c r="GZ414" s="25"/>
      <c r="HA414" s="25"/>
      <c r="HB414" s="26"/>
      <c r="HC414" s="26"/>
      <c r="HD414" s="26"/>
      <c r="HE414" s="26"/>
      <c r="HF414" s="26"/>
      <c r="HG414" s="26"/>
      <c r="HH414" s="26"/>
      <c r="HI414" s="26"/>
      <c r="HJ414" s="26"/>
      <c r="HK414" s="26"/>
      <c r="HL414" s="24"/>
      <c r="HM414" s="98"/>
      <c r="HN414" s="95"/>
      <c r="HO414" s="96"/>
      <c r="HP414" s="97"/>
      <c r="HQ414" s="25"/>
      <c r="HR414" s="25"/>
      <c r="HS414" s="26"/>
      <c r="HT414" s="26"/>
      <c r="HU414" s="26"/>
      <c r="HV414" s="26"/>
      <c r="HW414" s="26"/>
      <c r="HX414" s="26"/>
      <c r="HY414" s="26"/>
      <c r="HZ414" s="26"/>
      <c r="IA414" s="26"/>
      <c r="IB414" s="26"/>
      <c r="IC414" s="24"/>
      <c r="ID414" s="98"/>
      <c r="IE414" s="95"/>
      <c r="IF414" s="96"/>
      <c r="IG414" s="97"/>
      <c r="IH414" s="25"/>
      <c r="II414" s="25"/>
      <c r="IJ414" s="26"/>
      <c r="IK414" s="26"/>
      <c r="IL414" s="26"/>
      <c r="IM414" s="26"/>
      <c r="IN414" s="26"/>
      <c r="IO414" s="26"/>
      <c r="IP414" s="26"/>
      <c r="IQ414" s="26"/>
      <c r="IR414" s="26"/>
      <c r="IS414" s="26"/>
      <c r="IT414" s="24"/>
    </row>
    <row r="415" spans="1:254" ht="18" customHeight="1">
      <c r="A415" s="138"/>
      <c r="B415" s="139"/>
      <c r="C415" s="140"/>
      <c r="D415" s="140"/>
      <c r="E415" s="140"/>
      <c r="F415" s="140">
        <v>2019</v>
      </c>
      <c r="G415" s="141">
        <f>G427+G439+G463</f>
        <v>272.6</v>
      </c>
      <c r="H415" s="141">
        <f>H427+H439+H463</f>
        <v>272.6</v>
      </c>
      <c r="I415" s="141">
        <f>I427+I439+I463</f>
        <v>272.6</v>
      </c>
      <c r="J415" s="141">
        <f aca="true" t="shared" si="214" ref="J415:P415">J427+J439+J463</f>
        <v>272.6</v>
      </c>
      <c r="K415" s="141">
        <f t="shared" si="214"/>
        <v>0</v>
      </c>
      <c r="L415" s="141">
        <f t="shared" si="214"/>
        <v>0</v>
      </c>
      <c r="M415" s="141">
        <f t="shared" si="214"/>
        <v>0</v>
      </c>
      <c r="N415" s="141">
        <f t="shared" si="214"/>
        <v>0</v>
      </c>
      <c r="O415" s="141">
        <f t="shared" si="214"/>
        <v>0</v>
      </c>
      <c r="P415" s="141">
        <f t="shared" si="214"/>
        <v>0</v>
      </c>
      <c r="Q415" s="136"/>
      <c r="R415" s="137"/>
      <c r="S415" s="96"/>
      <c r="T415" s="96"/>
      <c r="U415" s="53"/>
      <c r="V415" s="53"/>
      <c r="W415" s="54"/>
      <c r="X415" s="54"/>
      <c r="Y415" s="54"/>
      <c r="Z415" s="54"/>
      <c r="AA415" s="54"/>
      <c r="AB415" s="54"/>
      <c r="AC415" s="54"/>
      <c r="AD415" s="54"/>
      <c r="AE415" s="54"/>
      <c r="AF415" s="54"/>
      <c r="AG415" s="51"/>
      <c r="AH415" s="105"/>
      <c r="AI415" s="96"/>
      <c r="AJ415" s="96"/>
      <c r="AK415" s="96"/>
      <c r="AL415" s="53"/>
      <c r="AM415" s="53"/>
      <c r="AN415" s="54"/>
      <c r="AO415" s="54"/>
      <c r="AP415" s="54"/>
      <c r="AQ415" s="54"/>
      <c r="AR415" s="54"/>
      <c r="AS415" s="54"/>
      <c r="AT415" s="54"/>
      <c r="AU415" s="54"/>
      <c r="AV415" s="54"/>
      <c r="AW415" s="54"/>
      <c r="AX415" s="51"/>
      <c r="AY415" s="105"/>
      <c r="AZ415" s="96"/>
      <c r="BA415" s="96"/>
      <c r="BB415" s="96"/>
      <c r="BC415" s="53"/>
      <c r="BD415" s="53"/>
      <c r="BE415" s="54"/>
      <c r="BF415" s="54"/>
      <c r="BG415" s="54"/>
      <c r="BH415" s="54"/>
      <c r="BI415" s="54"/>
      <c r="BJ415" s="54"/>
      <c r="BK415" s="54"/>
      <c r="BL415" s="54"/>
      <c r="BM415" s="54"/>
      <c r="BN415" s="54"/>
      <c r="BO415" s="51"/>
      <c r="BP415" s="105"/>
      <c r="BQ415" s="96"/>
      <c r="BR415" s="96"/>
      <c r="BS415" s="96"/>
      <c r="BT415" s="53"/>
      <c r="BU415" s="53"/>
      <c r="BV415" s="54"/>
      <c r="BW415" s="54"/>
      <c r="BX415" s="54"/>
      <c r="BY415" s="54"/>
      <c r="BZ415" s="54"/>
      <c r="CA415" s="54"/>
      <c r="CB415" s="54"/>
      <c r="CC415" s="54"/>
      <c r="CD415" s="54"/>
      <c r="CE415" s="54"/>
      <c r="CF415" s="51"/>
      <c r="CG415" s="105"/>
      <c r="CH415" s="96"/>
      <c r="CI415" s="96"/>
      <c r="CJ415" s="96"/>
      <c r="CK415" s="53"/>
      <c r="CL415" s="53"/>
      <c r="CM415" s="54"/>
      <c r="CN415" s="54"/>
      <c r="CO415" s="54"/>
      <c r="CP415" s="54"/>
      <c r="CQ415" s="54"/>
      <c r="CR415" s="54"/>
      <c r="CS415" s="54"/>
      <c r="CT415" s="54"/>
      <c r="CU415" s="54"/>
      <c r="CV415" s="54"/>
      <c r="CW415" s="51"/>
      <c r="CX415" s="105"/>
      <c r="CY415" s="96"/>
      <c r="CZ415" s="96"/>
      <c r="DA415" s="96"/>
      <c r="DB415" s="53"/>
      <c r="DC415" s="53"/>
      <c r="DD415" s="54"/>
      <c r="DE415" s="55"/>
      <c r="DF415" s="26"/>
      <c r="DG415" s="26"/>
      <c r="DH415" s="26"/>
      <c r="DI415" s="26"/>
      <c r="DJ415" s="26"/>
      <c r="DK415" s="26"/>
      <c r="DL415" s="26"/>
      <c r="DM415" s="26"/>
      <c r="DN415" s="24"/>
      <c r="DO415" s="98"/>
      <c r="DP415" s="95"/>
      <c r="DQ415" s="96"/>
      <c r="DR415" s="97"/>
      <c r="DS415" s="25"/>
      <c r="DT415" s="25"/>
      <c r="DU415" s="26"/>
      <c r="DV415" s="26"/>
      <c r="DW415" s="26"/>
      <c r="DX415" s="26"/>
      <c r="DY415" s="26"/>
      <c r="DZ415" s="26"/>
      <c r="EA415" s="26"/>
      <c r="EB415" s="26"/>
      <c r="EC415" s="26"/>
      <c r="ED415" s="26"/>
      <c r="EE415" s="24"/>
      <c r="EF415" s="98"/>
      <c r="EG415" s="95"/>
      <c r="EH415" s="96"/>
      <c r="EI415" s="97"/>
      <c r="EJ415" s="25"/>
      <c r="EK415" s="25"/>
      <c r="EL415" s="26"/>
      <c r="EM415" s="26"/>
      <c r="EN415" s="26"/>
      <c r="EO415" s="26"/>
      <c r="EP415" s="26"/>
      <c r="EQ415" s="26"/>
      <c r="ER415" s="26"/>
      <c r="ES415" s="26"/>
      <c r="ET415" s="26"/>
      <c r="EU415" s="26"/>
      <c r="EV415" s="24"/>
      <c r="EW415" s="98"/>
      <c r="EX415" s="95"/>
      <c r="EY415" s="96"/>
      <c r="EZ415" s="97"/>
      <c r="FA415" s="25"/>
      <c r="FB415" s="25"/>
      <c r="FC415" s="26"/>
      <c r="FD415" s="26"/>
      <c r="FE415" s="26"/>
      <c r="FF415" s="26"/>
      <c r="FG415" s="26"/>
      <c r="FH415" s="26"/>
      <c r="FI415" s="26"/>
      <c r="FJ415" s="26"/>
      <c r="FK415" s="26"/>
      <c r="FL415" s="26"/>
      <c r="FM415" s="24"/>
      <c r="FN415" s="98"/>
      <c r="FO415" s="95"/>
      <c r="FP415" s="96"/>
      <c r="FQ415" s="97"/>
      <c r="FR415" s="25"/>
      <c r="FS415" s="25"/>
      <c r="FT415" s="26"/>
      <c r="FU415" s="26"/>
      <c r="FV415" s="26"/>
      <c r="FW415" s="26"/>
      <c r="FX415" s="26"/>
      <c r="FY415" s="26"/>
      <c r="FZ415" s="26"/>
      <c r="GA415" s="26"/>
      <c r="GB415" s="26"/>
      <c r="GC415" s="26"/>
      <c r="GD415" s="24"/>
      <c r="GE415" s="98"/>
      <c r="GF415" s="95"/>
      <c r="GG415" s="96"/>
      <c r="GH415" s="97"/>
      <c r="GI415" s="25"/>
      <c r="GJ415" s="25"/>
      <c r="GK415" s="26"/>
      <c r="GL415" s="26"/>
      <c r="GM415" s="26"/>
      <c r="GN415" s="26"/>
      <c r="GO415" s="26"/>
      <c r="GP415" s="26"/>
      <c r="GQ415" s="26"/>
      <c r="GR415" s="26"/>
      <c r="GS415" s="26"/>
      <c r="GT415" s="26"/>
      <c r="GU415" s="24"/>
      <c r="GV415" s="98"/>
      <c r="GW415" s="95"/>
      <c r="GX415" s="96"/>
      <c r="GY415" s="97"/>
      <c r="GZ415" s="25"/>
      <c r="HA415" s="25"/>
      <c r="HB415" s="26"/>
      <c r="HC415" s="26"/>
      <c r="HD415" s="26"/>
      <c r="HE415" s="26"/>
      <c r="HF415" s="26"/>
      <c r="HG415" s="26"/>
      <c r="HH415" s="26"/>
      <c r="HI415" s="26"/>
      <c r="HJ415" s="26"/>
      <c r="HK415" s="26"/>
      <c r="HL415" s="24"/>
      <c r="HM415" s="98"/>
      <c r="HN415" s="95"/>
      <c r="HO415" s="96"/>
      <c r="HP415" s="97"/>
      <c r="HQ415" s="25"/>
      <c r="HR415" s="25"/>
      <c r="HS415" s="26"/>
      <c r="HT415" s="26"/>
      <c r="HU415" s="26"/>
      <c r="HV415" s="26"/>
      <c r="HW415" s="26"/>
      <c r="HX415" s="26"/>
      <c r="HY415" s="26"/>
      <c r="HZ415" s="26"/>
      <c r="IA415" s="26"/>
      <c r="IB415" s="26"/>
      <c r="IC415" s="24"/>
      <c r="ID415" s="98"/>
      <c r="IE415" s="95"/>
      <c r="IF415" s="96"/>
      <c r="IG415" s="97"/>
      <c r="IH415" s="25"/>
      <c r="II415" s="25"/>
      <c r="IJ415" s="26"/>
      <c r="IK415" s="26"/>
      <c r="IL415" s="26"/>
      <c r="IM415" s="26"/>
      <c r="IN415" s="26"/>
      <c r="IO415" s="26"/>
      <c r="IP415" s="26"/>
      <c r="IQ415" s="26"/>
      <c r="IR415" s="26"/>
      <c r="IS415" s="26"/>
      <c r="IT415" s="24"/>
    </row>
    <row r="416" spans="1:254" ht="21.75" customHeight="1">
      <c r="A416" s="138"/>
      <c r="B416" s="139"/>
      <c r="C416" s="133"/>
      <c r="D416" s="133"/>
      <c r="E416" s="133"/>
      <c r="F416" s="140">
        <v>2020</v>
      </c>
      <c r="G416" s="141">
        <f>G428+G440+G464</f>
        <v>62063.3</v>
      </c>
      <c r="H416" s="141">
        <f aca="true" t="shared" si="215" ref="G416:H421">H428+H440+H464</f>
        <v>62063.3</v>
      </c>
      <c r="I416" s="141">
        <f>I428+I440+I464</f>
        <v>62063.3</v>
      </c>
      <c r="J416" s="141">
        <f aca="true" t="shared" si="216" ref="J416:P416">J428+J440+J464</f>
        <v>62063.3</v>
      </c>
      <c r="K416" s="141">
        <f t="shared" si="216"/>
        <v>0</v>
      </c>
      <c r="L416" s="141">
        <f t="shared" si="216"/>
        <v>0</v>
      </c>
      <c r="M416" s="141">
        <f t="shared" si="216"/>
        <v>0</v>
      </c>
      <c r="N416" s="141">
        <f t="shared" si="216"/>
        <v>0</v>
      </c>
      <c r="O416" s="141">
        <f t="shared" si="216"/>
        <v>0</v>
      </c>
      <c r="P416" s="141">
        <f t="shared" si="216"/>
        <v>0</v>
      </c>
      <c r="Q416" s="136"/>
      <c r="R416" s="137"/>
      <c r="S416" s="96"/>
      <c r="T416" s="96"/>
      <c r="U416" s="60"/>
      <c r="V416" s="53"/>
      <c r="W416" s="54"/>
      <c r="X416" s="54"/>
      <c r="Y416" s="54"/>
      <c r="Z416" s="54"/>
      <c r="AA416" s="54"/>
      <c r="AB416" s="54"/>
      <c r="AC416" s="54"/>
      <c r="AD416" s="54"/>
      <c r="AE416" s="54"/>
      <c r="AF416" s="54"/>
      <c r="AG416" s="51"/>
      <c r="AH416" s="105"/>
      <c r="AI416" s="96"/>
      <c r="AJ416" s="96"/>
      <c r="AK416" s="96"/>
      <c r="AL416" s="60"/>
      <c r="AM416" s="53"/>
      <c r="AN416" s="54"/>
      <c r="AO416" s="54"/>
      <c r="AP416" s="54"/>
      <c r="AQ416" s="54"/>
      <c r="AR416" s="54"/>
      <c r="AS416" s="54"/>
      <c r="AT416" s="54"/>
      <c r="AU416" s="54"/>
      <c r="AV416" s="54"/>
      <c r="AW416" s="54"/>
      <c r="AX416" s="51"/>
      <c r="AY416" s="105"/>
      <c r="AZ416" s="96"/>
      <c r="BA416" s="96"/>
      <c r="BB416" s="96"/>
      <c r="BC416" s="60"/>
      <c r="BD416" s="53"/>
      <c r="BE416" s="54"/>
      <c r="BF416" s="54"/>
      <c r="BG416" s="54"/>
      <c r="BH416" s="54"/>
      <c r="BI416" s="54"/>
      <c r="BJ416" s="54"/>
      <c r="BK416" s="54"/>
      <c r="BL416" s="54"/>
      <c r="BM416" s="54"/>
      <c r="BN416" s="54"/>
      <c r="BO416" s="51"/>
      <c r="BP416" s="105"/>
      <c r="BQ416" s="96"/>
      <c r="BR416" s="96"/>
      <c r="BS416" s="96"/>
      <c r="BT416" s="60"/>
      <c r="BU416" s="53"/>
      <c r="BV416" s="54"/>
      <c r="BW416" s="54"/>
      <c r="BX416" s="54"/>
      <c r="BY416" s="54"/>
      <c r="BZ416" s="54"/>
      <c r="CA416" s="54"/>
      <c r="CB416" s="54"/>
      <c r="CC416" s="54"/>
      <c r="CD416" s="54"/>
      <c r="CE416" s="54"/>
      <c r="CF416" s="51"/>
      <c r="CG416" s="105"/>
      <c r="CH416" s="96"/>
      <c r="CI416" s="96"/>
      <c r="CJ416" s="96"/>
      <c r="CK416" s="60"/>
      <c r="CL416" s="53"/>
      <c r="CM416" s="54"/>
      <c r="CN416" s="54"/>
      <c r="CO416" s="54"/>
      <c r="CP416" s="54"/>
      <c r="CQ416" s="54"/>
      <c r="CR416" s="54"/>
      <c r="CS416" s="54"/>
      <c r="CT416" s="54"/>
      <c r="CU416" s="54"/>
      <c r="CV416" s="54"/>
      <c r="CW416" s="51"/>
      <c r="CX416" s="105"/>
      <c r="CY416" s="96"/>
      <c r="CZ416" s="96"/>
      <c r="DA416" s="96"/>
      <c r="DB416" s="60"/>
      <c r="DC416" s="53"/>
      <c r="DD416" s="54"/>
      <c r="DE416" s="55"/>
      <c r="DF416" s="26"/>
      <c r="DG416" s="26"/>
      <c r="DH416" s="26"/>
      <c r="DI416" s="26"/>
      <c r="DJ416" s="26"/>
      <c r="DK416" s="26"/>
      <c r="DL416" s="26"/>
      <c r="DM416" s="26"/>
      <c r="DN416" s="24"/>
      <c r="DO416" s="98"/>
      <c r="DP416" s="95"/>
      <c r="DQ416" s="96"/>
      <c r="DR416" s="97"/>
      <c r="DS416" s="21"/>
      <c r="DT416" s="25"/>
      <c r="DU416" s="26"/>
      <c r="DV416" s="26"/>
      <c r="DW416" s="26"/>
      <c r="DX416" s="26"/>
      <c r="DY416" s="26"/>
      <c r="DZ416" s="26"/>
      <c r="EA416" s="26"/>
      <c r="EB416" s="26"/>
      <c r="EC416" s="26"/>
      <c r="ED416" s="26"/>
      <c r="EE416" s="24"/>
      <c r="EF416" s="98"/>
      <c r="EG416" s="95"/>
      <c r="EH416" s="96"/>
      <c r="EI416" s="97"/>
      <c r="EJ416" s="21"/>
      <c r="EK416" s="25"/>
      <c r="EL416" s="26"/>
      <c r="EM416" s="26"/>
      <c r="EN416" s="26"/>
      <c r="EO416" s="26"/>
      <c r="EP416" s="26"/>
      <c r="EQ416" s="26"/>
      <c r="ER416" s="26"/>
      <c r="ES416" s="26"/>
      <c r="ET416" s="26"/>
      <c r="EU416" s="26"/>
      <c r="EV416" s="24"/>
      <c r="EW416" s="98"/>
      <c r="EX416" s="95"/>
      <c r="EY416" s="96"/>
      <c r="EZ416" s="97"/>
      <c r="FA416" s="21"/>
      <c r="FB416" s="25"/>
      <c r="FC416" s="26"/>
      <c r="FD416" s="26"/>
      <c r="FE416" s="26"/>
      <c r="FF416" s="26"/>
      <c r="FG416" s="26"/>
      <c r="FH416" s="26"/>
      <c r="FI416" s="26"/>
      <c r="FJ416" s="26"/>
      <c r="FK416" s="26"/>
      <c r="FL416" s="26"/>
      <c r="FM416" s="24"/>
      <c r="FN416" s="98"/>
      <c r="FO416" s="95"/>
      <c r="FP416" s="96"/>
      <c r="FQ416" s="97"/>
      <c r="FR416" s="21"/>
      <c r="FS416" s="25"/>
      <c r="FT416" s="26"/>
      <c r="FU416" s="26"/>
      <c r="FV416" s="26"/>
      <c r="FW416" s="26"/>
      <c r="FX416" s="26"/>
      <c r="FY416" s="26"/>
      <c r="FZ416" s="26"/>
      <c r="GA416" s="26"/>
      <c r="GB416" s="26"/>
      <c r="GC416" s="26"/>
      <c r="GD416" s="24"/>
      <c r="GE416" s="98"/>
      <c r="GF416" s="95"/>
      <c r="GG416" s="96"/>
      <c r="GH416" s="97"/>
      <c r="GI416" s="21"/>
      <c r="GJ416" s="25"/>
      <c r="GK416" s="26"/>
      <c r="GL416" s="26"/>
      <c r="GM416" s="26"/>
      <c r="GN416" s="26"/>
      <c r="GO416" s="26"/>
      <c r="GP416" s="26"/>
      <c r="GQ416" s="26"/>
      <c r="GR416" s="26"/>
      <c r="GS416" s="26"/>
      <c r="GT416" s="26"/>
      <c r="GU416" s="24"/>
      <c r="GV416" s="98"/>
      <c r="GW416" s="95"/>
      <c r="GX416" s="96"/>
      <c r="GY416" s="97"/>
      <c r="GZ416" s="21"/>
      <c r="HA416" s="25"/>
      <c r="HB416" s="26"/>
      <c r="HC416" s="26"/>
      <c r="HD416" s="26"/>
      <c r="HE416" s="26"/>
      <c r="HF416" s="26"/>
      <c r="HG416" s="26"/>
      <c r="HH416" s="26"/>
      <c r="HI416" s="26"/>
      <c r="HJ416" s="26"/>
      <c r="HK416" s="26"/>
      <c r="HL416" s="24"/>
      <c r="HM416" s="98"/>
      <c r="HN416" s="95"/>
      <c r="HO416" s="96"/>
      <c r="HP416" s="97"/>
      <c r="HQ416" s="21"/>
      <c r="HR416" s="25"/>
      <c r="HS416" s="26"/>
      <c r="HT416" s="26"/>
      <c r="HU416" s="26"/>
      <c r="HV416" s="26"/>
      <c r="HW416" s="26"/>
      <c r="HX416" s="26"/>
      <c r="HY416" s="26"/>
      <c r="HZ416" s="26"/>
      <c r="IA416" s="26"/>
      <c r="IB416" s="26"/>
      <c r="IC416" s="24"/>
      <c r="ID416" s="98"/>
      <c r="IE416" s="95"/>
      <c r="IF416" s="96"/>
      <c r="IG416" s="97"/>
      <c r="IH416" s="21"/>
      <c r="II416" s="25"/>
      <c r="IJ416" s="26"/>
      <c r="IK416" s="26"/>
      <c r="IL416" s="26"/>
      <c r="IM416" s="26"/>
      <c r="IN416" s="26"/>
      <c r="IO416" s="26"/>
      <c r="IP416" s="26"/>
      <c r="IQ416" s="26"/>
      <c r="IR416" s="26"/>
      <c r="IS416" s="26"/>
      <c r="IT416" s="24"/>
    </row>
    <row r="417" spans="1:241" ht="21.75" customHeight="1">
      <c r="A417" s="138"/>
      <c r="B417" s="139"/>
      <c r="C417" s="133"/>
      <c r="D417" s="133"/>
      <c r="E417" s="133"/>
      <c r="F417" s="140">
        <v>2021</v>
      </c>
      <c r="G417" s="141">
        <f t="shared" si="215"/>
        <v>595</v>
      </c>
      <c r="H417" s="141">
        <f t="shared" si="215"/>
        <v>595</v>
      </c>
      <c r="I417" s="141">
        <f aca="true" t="shared" si="217" ref="I417:P417">I429+I441+I465</f>
        <v>595</v>
      </c>
      <c r="J417" s="141">
        <f t="shared" si="217"/>
        <v>595</v>
      </c>
      <c r="K417" s="141">
        <f t="shared" si="217"/>
        <v>0</v>
      </c>
      <c r="L417" s="141">
        <f t="shared" si="217"/>
        <v>0</v>
      </c>
      <c r="M417" s="141">
        <f t="shared" si="217"/>
        <v>0</v>
      </c>
      <c r="N417" s="141">
        <f t="shared" si="217"/>
        <v>0</v>
      </c>
      <c r="O417" s="141">
        <f t="shared" si="217"/>
        <v>0</v>
      </c>
      <c r="P417" s="141">
        <f t="shared" si="217"/>
        <v>0</v>
      </c>
      <c r="Q417" s="136"/>
      <c r="R417" s="142"/>
      <c r="AG417" s="66"/>
      <c r="AW417" s="66"/>
      <c r="BM417" s="66"/>
      <c r="CC417" s="66"/>
      <c r="CS417" s="66"/>
      <c r="DI417" s="66"/>
      <c r="DY417" s="66"/>
      <c r="EO417" s="66"/>
      <c r="FE417" s="66"/>
      <c r="FU417" s="66"/>
      <c r="GK417" s="66"/>
      <c r="HA417" s="66"/>
      <c r="HQ417" s="66"/>
      <c r="IG417" s="66"/>
    </row>
    <row r="418" spans="1:241" ht="21.75" customHeight="1">
      <c r="A418" s="138"/>
      <c r="B418" s="139"/>
      <c r="C418" s="133"/>
      <c r="D418" s="133"/>
      <c r="E418" s="133"/>
      <c r="F418" s="140">
        <v>2022</v>
      </c>
      <c r="G418" s="141">
        <f t="shared" si="215"/>
        <v>1010042.2</v>
      </c>
      <c r="H418" s="141">
        <f t="shared" si="215"/>
        <v>0</v>
      </c>
      <c r="I418" s="141">
        <f aca="true" t="shared" si="218" ref="I418:P418">I430+I442+I466</f>
        <v>229874.1</v>
      </c>
      <c r="J418" s="141">
        <f t="shared" si="218"/>
        <v>0</v>
      </c>
      <c r="K418" s="141">
        <f t="shared" si="218"/>
        <v>0</v>
      </c>
      <c r="L418" s="141">
        <f t="shared" si="218"/>
        <v>0</v>
      </c>
      <c r="M418" s="141">
        <f t="shared" si="218"/>
        <v>780168.1</v>
      </c>
      <c r="N418" s="141">
        <f t="shared" si="218"/>
        <v>0</v>
      </c>
      <c r="O418" s="141">
        <f t="shared" si="218"/>
        <v>0</v>
      </c>
      <c r="P418" s="141">
        <f t="shared" si="218"/>
        <v>0</v>
      </c>
      <c r="Q418" s="136"/>
      <c r="R418" s="142"/>
      <c r="AG418" s="66"/>
      <c r="AW418" s="66"/>
      <c r="BM418" s="66"/>
      <c r="CC418" s="66"/>
      <c r="CS418" s="66"/>
      <c r="DI418" s="66"/>
      <c r="DY418" s="66"/>
      <c r="EO418" s="66"/>
      <c r="FE418" s="66"/>
      <c r="FU418" s="66"/>
      <c r="GK418" s="66"/>
      <c r="HA418" s="66"/>
      <c r="HQ418" s="66"/>
      <c r="IG418" s="66"/>
    </row>
    <row r="419" spans="1:241" ht="21.75" customHeight="1">
      <c r="A419" s="138"/>
      <c r="B419" s="139"/>
      <c r="C419" s="133"/>
      <c r="D419" s="133"/>
      <c r="E419" s="133"/>
      <c r="F419" s="140">
        <v>2023</v>
      </c>
      <c r="G419" s="141">
        <f t="shared" si="215"/>
        <v>1003538.2000000001</v>
      </c>
      <c r="H419" s="141">
        <f t="shared" si="215"/>
        <v>0</v>
      </c>
      <c r="I419" s="141">
        <f aca="true" t="shared" si="219" ref="I419:P419">I431+I443+I467</f>
        <v>151807.8</v>
      </c>
      <c r="J419" s="141">
        <f t="shared" si="219"/>
        <v>0</v>
      </c>
      <c r="K419" s="141">
        <f t="shared" si="219"/>
        <v>0</v>
      </c>
      <c r="L419" s="141">
        <f t="shared" si="219"/>
        <v>0</v>
      </c>
      <c r="M419" s="141">
        <f t="shared" si="219"/>
        <v>851730.4</v>
      </c>
      <c r="N419" s="141">
        <f t="shared" si="219"/>
        <v>0</v>
      </c>
      <c r="O419" s="141">
        <f t="shared" si="219"/>
        <v>0</v>
      </c>
      <c r="P419" s="141">
        <f t="shared" si="219"/>
        <v>0</v>
      </c>
      <c r="Q419" s="136"/>
      <c r="R419" s="142"/>
      <c r="AG419" s="66"/>
      <c r="AW419" s="66"/>
      <c r="BM419" s="66"/>
      <c r="CC419" s="66"/>
      <c r="CS419" s="66"/>
      <c r="DI419" s="66"/>
      <c r="DY419" s="66"/>
      <c r="EO419" s="66"/>
      <c r="FE419" s="66"/>
      <c r="FU419" s="66"/>
      <c r="GK419" s="66"/>
      <c r="HA419" s="66"/>
      <c r="HQ419" s="66"/>
      <c r="IG419" s="66"/>
    </row>
    <row r="420" spans="1:241" ht="21.75" customHeight="1">
      <c r="A420" s="138"/>
      <c r="B420" s="139"/>
      <c r="C420" s="133"/>
      <c r="D420" s="133"/>
      <c r="E420" s="133"/>
      <c r="F420" s="140">
        <v>2024</v>
      </c>
      <c r="G420" s="141">
        <f t="shared" si="215"/>
        <v>81500.4</v>
      </c>
      <c r="H420" s="141">
        <f t="shared" si="215"/>
        <v>0</v>
      </c>
      <c r="I420" s="141">
        <f aca="true" t="shared" si="220" ref="I420:P420">I432+I444+I468</f>
        <v>54168.2</v>
      </c>
      <c r="J420" s="141">
        <f t="shared" si="220"/>
        <v>0</v>
      </c>
      <c r="K420" s="141">
        <f t="shared" si="220"/>
        <v>0</v>
      </c>
      <c r="L420" s="141">
        <f t="shared" si="220"/>
        <v>0</v>
      </c>
      <c r="M420" s="141">
        <f t="shared" si="220"/>
        <v>27332.2</v>
      </c>
      <c r="N420" s="141">
        <f t="shared" si="220"/>
        <v>0</v>
      </c>
      <c r="O420" s="141">
        <f t="shared" si="220"/>
        <v>0</v>
      </c>
      <c r="P420" s="141">
        <f t="shared" si="220"/>
        <v>0</v>
      </c>
      <c r="Q420" s="136"/>
      <c r="R420" s="142"/>
      <c r="AG420" s="66"/>
      <c r="AW420" s="66"/>
      <c r="BM420" s="66"/>
      <c r="CC420" s="66"/>
      <c r="CS420" s="66"/>
      <c r="DI420" s="66"/>
      <c r="DY420" s="66"/>
      <c r="EO420" s="66"/>
      <c r="FE420" s="66"/>
      <c r="FU420" s="66"/>
      <c r="GK420" s="66"/>
      <c r="HA420" s="66"/>
      <c r="HQ420" s="66"/>
      <c r="IG420" s="66"/>
    </row>
    <row r="421" spans="1:241" ht="21.75" customHeight="1">
      <c r="A421" s="143"/>
      <c r="B421" s="144"/>
      <c r="C421" s="133"/>
      <c r="D421" s="133"/>
      <c r="E421" s="133"/>
      <c r="F421" s="140">
        <v>2025</v>
      </c>
      <c r="G421" s="141">
        <f t="shared" si="215"/>
        <v>401986.5</v>
      </c>
      <c r="H421" s="141">
        <f t="shared" si="215"/>
        <v>0</v>
      </c>
      <c r="I421" s="141">
        <f aca="true" t="shared" si="221" ref="I421:P421">I433+I445+I469</f>
        <v>401986.5</v>
      </c>
      <c r="J421" s="141">
        <f t="shared" si="221"/>
        <v>0</v>
      </c>
      <c r="K421" s="141">
        <f t="shared" si="221"/>
        <v>0</v>
      </c>
      <c r="L421" s="141">
        <f t="shared" si="221"/>
        <v>0</v>
      </c>
      <c r="M421" s="141">
        <f t="shared" si="221"/>
        <v>0</v>
      </c>
      <c r="N421" s="141">
        <f t="shared" si="221"/>
        <v>0</v>
      </c>
      <c r="O421" s="141">
        <f t="shared" si="221"/>
        <v>0</v>
      </c>
      <c r="P421" s="141">
        <f t="shared" si="221"/>
        <v>0</v>
      </c>
      <c r="Q421" s="136"/>
      <c r="R421" s="142"/>
      <c r="AG421" s="66"/>
      <c r="AW421" s="66"/>
      <c r="BM421" s="66"/>
      <c r="CC421" s="66"/>
      <c r="CS421" s="66"/>
      <c r="DI421" s="66"/>
      <c r="DY421" s="66"/>
      <c r="EO421" s="66"/>
      <c r="FE421" s="66"/>
      <c r="FU421" s="66"/>
      <c r="GK421" s="66"/>
      <c r="HA421" s="66"/>
      <c r="HQ421" s="66"/>
      <c r="IG421" s="66"/>
    </row>
    <row r="422" spans="1:254" ht="19.5" customHeight="1">
      <c r="A422" s="131"/>
      <c r="B422" s="132" t="s">
        <v>79</v>
      </c>
      <c r="C422" s="133"/>
      <c r="D422" s="133"/>
      <c r="E422" s="133"/>
      <c r="F422" s="134" t="s">
        <v>26</v>
      </c>
      <c r="G422" s="135">
        <f>I422+K422+M422+O422</f>
        <v>1009277.3</v>
      </c>
      <c r="H422" s="135">
        <f aca="true" t="shared" si="222" ref="H422:H440">J422+L422+N422+P422</f>
        <v>104843.70000000001</v>
      </c>
      <c r="I422" s="135">
        <f>SUM(I423:I433)</f>
        <v>786563</v>
      </c>
      <c r="J422" s="135">
        <f aca="true" t="shared" si="223" ref="J422:P422">SUM(J423:J433)</f>
        <v>82226.8</v>
      </c>
      <c r="K422" s="135">
        <f t="shared" si="223"/>
        <v>0</v>
      </c>
      <c r="L422" s="135">
        <f t="shared" si="223"/>
        <v>0</v>
      </c>
      <c r="M422" s="135">
        <f t="shared" si="223"/>
        <v>222714.30000000002</v>
      </c>
      <c r="N422" s="135">
        <f t="shared" si="223"/>
        <v>22616.9</v>
      </c>
      <c r="O422" s="135">
        <f t="shared" si="223"/>
        <v>0</v>
      </c>
      <c r="P422" s="135">
        <f t="shared" si="223"/>
        <v>0</v>
      </c>
      <c r="Q422" s="136"/>
      <c r="R422" s="137"/>
      <c r="S422" s="96"/>
      <c r="T422" s="96"/>
      <c r="U422" s="60"/>
      <c r="V422" s="49"/>
      <c r="W422" s="50"/>
      <c r="X422" s="50"/>
      <c r="Y422" s="50"/>
      <c r="Z422" s="50"/>
      <c r="AA422" s="50"/>
      <c r="AB422" s="50"/>
      <c r="AC422" s="50"/>
      <c r="AD422" s="50"/>
      <c r="AE422" s="50"/>
      <c r="AF422" s="50"/>
      <c r="AG422" s="51"/>
      <c r="AH422" s="105"/>
      <c r="AI422" s="96"/>
      <c r="AJ422" s="96"/>
      <c r="AK422" s="96"/>
      <c r="AL422" s="60"/>
      <c r="AM422" s="49"/>
      <c r="AN422" s="50"/>
      <c r="AO422" s="50"/>
      <c r="AP422" s="50"/>
      <c r="AQ422" s="50"/>
      <c r="AR422" s="50"/>
      <c r="AS422" s="50"/>
      <c r="AT422" s="50"/>
      <c r="AU422" s="50"/>
      <c r="AV422" s="50"/>
      <c r="AW422" s="50"/>
      <c r="AX422" s="51"/>
      <c r="AY422" s="105"/>
      <c r="AZ422" s="96"/>
      <c r="BA422" s="96"/>
      <c r="BB422" s="96"/>
      <c r="BC422" s="60"/>
      <c r="BD422" s="49"/>
      <c r="BE422" s="50"/>
      <c r="BF422" s="50"/>
      <c r="BG422" s="50"/>
      <c r="BH422" s="50"/>
      <c r="BI422" s="50"/>
      <c r="BJ422" s="50"/>
      <c r="BK422" s="50"/>
      <c r="BL422" s="50"/>
      <c r="BM422" s="50"/>
      <c r="BN422" s="50"/>
      <c r="BO422" s="51"/>
      <c r="BP422" s="105"/>
      <c r="BQ422" s="96"/>
      <c r="BR422" s="96"/>
      <c r="BS422" s="96"/>
      <c r="BT422" s="60"/>
      <c r="BU422" s="49"/>
      <c r="BV422" s="50"/>
      <c r="BW422" s="50"/>
      <c r="BX422" s="50"/>
      <c r="BY422" s="50"/>
      <c r="BZ422" s="50"/>
      <c r="CA422" s="50"/>
      <c r="CB422" s="50"/>
      <c r="CC422" s="50"/>
      <c r="CD422" s="50"/>
      <c r="CE422" s="50"/>
      <c r="CF422" s="51"/>
      <c r="CG422" s="105"/>
      <c r="CH422" s="96"/>
      <c r="CI422" s="96"/>
      <c r="CJ422" s="96"/>
      <c r="CK422" s="60"/>
      <c r="CL422" s="49"/>
      <c r="CM422" s="50"/>
      <c r="CN422" s="50"/>
      <c r="CO422" s="50"/>
      <c r="CP422" s="50"/>
      <c r="CQ422" s="50"/>
      <c r="CR422" s="50"/>
      <c r="CS422" s="50"/>
      <c r="CT422" s="50"/>
      <c r="CU422" s="50"/>
      <c r="CV422" s="50"/>
      <c r="CW422" s="51"/>
      <c r="CX422" s="105"/>
      <c r="CY422" s="96"/>
      <c r="CZ422" s="96"/>
      <c r="DA422" s="96"/>
      <c r="DB422" s="60"/>
      <c r="DC422" s="49"/>
      <c r="DD422" s="50"/>
      <c r="DE422" s="52"/>
      <c r="DF422" s="23"/>
      <c r="DG422" s="23"/>
      <c r="DH422" s="23"/>
      <c r="DI422" s="23"/>
      <c r="DJ422" s="23"/>
      <c r="DK422" s="23"/>
      <c r="DL422" s="23"/>
      <c r="DM422" s="23"/>
      <c r="DN422" s="24"/>
      <c r="DO422" s="98"/>
      <c r="DP422" s="92"/>
      <c r="DQ422" s="93"/>
      <c r="DR422" s="94"/>
      <c r="DS422" s="21"/>
      <c r="DT422" s="22"/>
      <c r="DU422" s="23"/>
      <c r="DV422" s="23"/>
      <c r="DW422" s="23"/>
      <c r="DX422" s="23"/>
      <c r="DY422" s="23"/>
      <c r="DZ422" s="23"/>
      <c r="EA422" s="23"/>
      <c r="EB422" s="23"/>
      <c r="EC422" s="23"/>
      <c r="ED422" s="23"/>
      <c r="EE422" s="24"/>
      <c r="EF422" s="98"/>
      <c r="EG422" s="92"/>
      <c r="EH422" s="93"/>
      <c r="EI422" s="94"/>
      <c r="EJ422" s="21"/>
      <c r="EK422" s="22"/>
      <c r="EL422" s="23"/>
      <c r="EM422" s="23"/>
      <c r="EN422" s="23"/>
      <c r="EO422" s="23"/>
      <c r="EP422" s="23"/>
      <c r="EQ422" s="23"/>
      <c r="ER422" s="23"/>
      <c r="ES422" s="23"/>
      <c r="ET422" s="23"/>
      <c r="EU422" s="23"/>
      <c r="EV422" s="24"/>
      <c r="EW422" s="98"/>
      <c r="EX422" s="92"/>
      <c r="EY422" s="93"/>
      <c r="EZ422" s="94"/>
      <c r="FA422" s="21"/>
      <c r="FB422" s="22"/>
      <c r="FC422" s="23"/>
      <c r="FD422" s="23"/>
      <c r="FE422" s="23"/>
      <c r="FF422" s="23"/>
      <c r="FG422" s="23"/>
      <c r="FH422" s="23"/>
      <c r="FI422" s="23"/>
      <c r="FJ422" s="23"/>
      <c r="FK422" s="23"/>
      <c r="FL422" s="23"/>
      <c r="FM422" s="24"/>
      <c r="FN422" s="98"/>
      <c r="FO422" s="92"/>
      <c r="FP422" s="93"/>
      <c r="FQ422" s="94"/>
      <c r="FR422" s="21"/>
      <c r="FS422" s="22"/>
      <c r="FT422" s="23"/>
      <c r="FU422" s="23"/>
      <c r="FV422" s="23"/>
      <c r="FW422" s="23"/>
      <c r="FX422" s="23"/>
      <c r="FY422" s="23"/>
      <c r="FZ422" s="23"/>
      <c r="GA422" s="23"/>
      <c r="GB422" s="23"/>
      <c r="GC422" s="23"/>
      <c r="GD422" s="24"/>
      <c r="GE422" s="98"/>
      <c r="GF422" s="92"/>
      <c r="GG422" s="93"/>
      <c r="GH422" s="94"/>
      <c r="GI422" s="21"/>
      <c r="GJ422" s="22"/>
      <c r="GK422" s="23"/>
      <c r="GL422" s="23"/>
      <c r="GM422" s="23"/>
      <c r="GN422" s="23"/>
      <c r="GO422" s="23"/>
      <c r="GP422" s="23"/>
      <c r="GQ422" s="23"/>
      <c r="GR422" s="23"/>
      <c r="GS422" s="23"/>
      <c r="GT422" s="23"/>
      <c r="GU422" s="24"/>
      <c r="GV422" s="98"/>
      <c r="GW422" s="92"/>
      <c r="GX422" s="93"/>
      <c r="GY422" s="94"/>
      <c r="GZ422" s="21"/>
      <c r="HA422" s="22"/>
      <c r="HB422" s="23"/>
      <c r="HC422" s="23"/>
      <c r="HD422" s="23"/>
      <c r="HE422" s="23"/>
      <c r="HF422" s="23"/>
      <c r="HG422" s="23"/>
      <c r="HH422" s="23"/>
      <c r="HI422" s="23"/>
      <c r="HJ422" s="23"/>
      <c r="HK422" s="23"/>
      <c r="HL422" s="24"/>
      <c r="HM422" s="98"/>
      <c r="HN422" s="92"/>
      <c r="HO422" s="93"/>
      <c r="HP422" s="94"/>
      <c r="HQ422" s="21"/>
      <c r="HR422" s="22"/>
      <c r="HS422" s="23"/>
      <c r="HT422" s="23"/>
      <c r="HU422" s="23"/>
      <c r="HV422" s="23"/>
      <c r="HW422" s="23"/>
      <c r="HX422" s="23"/>
      <c r="HY422" s="23"/>
      <c r="HZ422" s="23"/>
      <c r="IA422" s="23"/>
      <c r="IB422" s="23"/>
      <c r="IC422" s="24"/>
      <c r="ID422" s="98"/>
      <c r="IE422" s="92"/>
      <c r="IF422" s="93"/>
      <c r="IG422" s="94"/>
      <c r="IH422" s="21"/>
      <c r="II422" s="22"/>
      <c r="IJ422" s="23"/>
      <c r="IK422" s="23"/>
      <c r="IL422" s="23"/>
      <c r="IM422" s="23"/>
      <c r="IN422" s="23"/>
      <c r="IO422" s="23"/>
      <c r="IP422" s="23"/>
      <c r="IQ422" s="23"/>
      <c r="IR422" s="23"/>
      <c r="IS422" s="23"/>
      <c r="IT422" s="24"/>
    </row>
    <row r="423" spans="1:254" ht="20.25" customHeight="1">
      <c r="A423" s="138"/>
      <c r="B423" s="139"/>
      <c r="C423" s="133"/>
      <c r="D423" s="133"/>
      <c r="E423" s="133"/>
      <c r="F423" s="140">
        <v>2015</v>
      </c>
      <c r="G423" s="141">
        <f aca="true" t="shared" si="224" ref="G423:G440">I423+K423+M423+O423</f>
        <v>13900</v>
      </c>
      <c r="H423" s="141">
        <f t="shared" si="222"/>
        <v>13900</v>
      </c>
      <c r="I423" s="141">
        <f aca="true" t="shared" si="225" ref="I423:P433">I310+I228</f>
        <v>7432.9</v>
      </c>
      <c r="J423" s="141">
        <f t="shared" si="225"/>
        <v>7432.9</v>
      </c>
      <c r="K423" s="141">
        <f t="shared" si="225"/>
        <v>0</v>
      </c>
      <c r="L423" s="141">
        <f t="shared" si="225"/>
        <v>0</v>
      </c>
      <c r="M423" s="141">
        <f t="shared" si="225"/>
        <v>6467.1</v>
      </c>
      <c r="N423" s="141">
        <f t="shared" si="225"/>
        <v>6467.1</v>
      </c>
      <c r="O423" s="141">
        <f t="shared" si="225"/>
        <v>0</v>
      </c>
      <c r="P423" s="141">
        <f t="shared" si="225"/>
        <v>0</v>
      </c>
      <c r="Q423" s="136"/>
      <c r="R423" s="137"/>
      <c r="S423" s="96"/>
      <c r="T423" s="96"/>
      <c r="U423" s="60"/>
      <c r="V423" s="53"/>
      <c r="W423" s="54"/>
      <c r="X423" s="54"/>
      <c r="Y423" s="54"/>
      <c r="Z423" s="54"/>
      <c r="AA423" s="54"/>
      <c r="AB423" s="54"/>
      <c r="AC423" s="54"/>
      <c r="AD423" s="54"/>
      <c r="AE423" s="54"/>
      <c r="AF423" s="54"/>
      <c r="AG423" s="51"/>
      <c r="AH423" s="105"/>
      <c r="AI423" s="96"/>
      <c r="AJ423" s="96"/>
      <c r="AK423" s="96"/>
      <c r="AL423" s="60"/>
      <c r="AM423" s="53"/>
      <c r="AN423" s="54"/>
      <c r="AO423" s="54"/>
      <c r="AP423" s="54"/>
      <c r="AQ423" s="54"/>
      <c r="AR423" s="54"/>
      <c r="AS423" s="54"/>
      <c r="AT423" s="54"/>
      <c r="AU423" s="54"/>
      <c r="AV423" s="54"/>
      <c r="AW423" s="54"/>
      <c r="AX423" s="51"/>
      <c r="AY423" s="105"/>
      <c r="AZ423" s="96"/>
      <c r="BA423" s="96"/>
      <c r="BB423" s="96"/>
      <c r="BC423" s="60"/>
      <c r="BD423" s="53"/>
      <c r="BE423" s="54"/>
      <c r="BF423" s="54"/>
      <c r="BG423" s="54"/>
      <c r="BH423" s="54"/>
      <c r="BI423" s="54"/>
      <c r="BJ423" s="54"/>
      <c r="BK423" s="54"/>
      <c r="BL423" s="54"/>
      <c r="BM423" s="54"/>
      <c r="BN423" s="54"/>
      <c r="BO423" s="51"/>
      <c r="BP423" s="105"/>
      <c r="BQ423" s="96"/>
      <c r="BR423" s="96"/>
      <c r="BS423" s="96"/>
      <c r="BT423" s="60"/>
      <c r="BU423" s="53"/>
      <c r="BV423" s="54"/>
      <c r="BW423" s="54"/>
      <c r="BX423" s="54"/>
      <c r="BY423" s="54"/>
      <c r="BZ423" s="54"/>
      <c r="CA423" s="54"/>
      <c r="CB423" s="54"/>
      <c r="CC423" s="54"/>
      <c r="CD423" s="54"/>
      <c r="CE423" s="54"/>
      <c r="CF423" s="51"/>
      <c r="CG423" s="105"/>
      <c r="CH423" s="96"/>
      <c r="CI423" s="96"/>
      <c r="CJ423" s="96"/>
      <c r="CK423" s="60"/>
      <c r="CL423" s="53"/>
      <c r="CM423" s="54"/>
      <c r="CN423" s="54"/>
      <c r="CO423" s="54"/>
      <c r="CP423" s="54"/>
      <c r="CQ423" s="54"/>
      <c r="CR423" s="54"/>
      <c r="CS423" s="54"/>
      <c r="CT423" s="54"/>
      <c r="CU423" s="54"/>
      <c r="CV423" s="54"/>
      <c r="CW423" s="51"/>
      <c r="CX423" s="105"/>
      <c r="CY423" s="96"/>
      <c r="CZ423" s="96"/>
      <c r="DA423" s="96"/>
      <c r="DB423" s="60"/>
      <c r="DC423" s="53"/>
      <c r="DD423" s="54"/>
      <c r="DE423" s="55"/>
      <c r="DF423" s="26"/>
      <c r="DG423" s="26"/>
      <c r="DH423" s="26"/>
      <c r="DI423" s="26"/>
      <c r="DJ423" s="26"/>
      <c r="DK423" s="26"/>
      <c r="DL423" s="26"/>
      <c r="DM423" s="26"/>
      <c r="DN423" s="24"/>
      <c r="DO423" s="98"/>
      <c r="DP423" s="95"/>
      <c r="DQ423" s="96"/>
      <c r="DR423" s="97"/>
      <c r="DS423" s="21"/>
      <c r="DT423" s="25"/>
      <c r="DU423" s="26"/>
      <c r="DV423" s="26"/>
      <c r="DW423" s="26"/>
      <c r="DX423" s="26"/>
      <c r="DY423" s="26"/>
      <c r="DZ423" s="26"/>
      <c r="EA423" s="26"/>
      <c r="EB423" s="26"/>
      <c r="EC423" s="26"/>
      <c r="ED423" s="26"/>
      <c r="EE423" s="24"/>
      <c r="EF423" s="98"/>
      <c r="EG423" s="95"/>
      <c r="EH423" s="96"/>
      <c r="EI423" s="97"/>
      <c r="EJ423" s="21"/>
      <c r="EK423" s="25"/>
      <c r="EL423" s="26"/>
      <c r="EM423" s="26"/>
      <c r="EN423" s="26"/>
      <c r="EO423" s="26"/>
      <c r="EP423" s="26"/>
      <c r="EQ423" s="26"/>
      <c r="ER423" s="26"/>
      <c r="ES423" s="26"/>
      <c r="ET423" s="26"/>
      <c r="EU423" s="26"/>
      <c r="EV423" s="24"/>
      <c r="EW423" s="98"/>
      <c r="EX423" s="95"/>
      <c r="EY423" s="96"/>
      <c r="EZ423" s="97"/>
      <c r="FA423" s="21"/>
      <c r="FB423" s="25"/>
      <c r="FC423" s="26"/>
      <c r="FD423" s="26"/>
      <c r="FE423" s="26"/>
      <c r="FF423" s="26"/>
      <c r="FG423" s="26"/>
      <c r="FH423" s="26"/>
      <c r="FI423" s="26"/>
      <c r="FJ423" s="26"/>
      <c r="FK423" s="26"/>
      <c r="FL423" s="26"/>
      <c r="FM423" s="24"/>
      <c r="FN423" s="98"/>
      <c r="FO423" s="95"/>
      <c r="FP423" s="96"/>
      <c r="FQ423" s="97"/>
      <c r="FR423" s="21"/>
      <c r="FS423" s="25"/>
      <c r="FT423" s="26"/>
      <c r="FU423" s="26"/>
      <c r="FV423" s="26"/>
      <c r="FW423" s="26"/>
      <c r="FX423" s="26"/>
      <c r="FY423" s="26"/>
      <c r="FZ423" s="26"/>
      <c r="GA423" s="26"/>
      <c r="GB423" s="26"/>
      <c r="GC423" s="26"/>
      <c r="GD423" s="24"/>
      <c r="GE423" s="98"/>
      <c r="GF423" s="95"/>
      <c r="GG423" s="96"/>
      <c r="GH423" s="97"/>
      <c r="GI423" s="21"/>
      <c r="GJ423" s="25"/>
      <c r="GK423" s="26"/>
      <c r="GL423" s="26"/>
      <c r="GM423" s="26"/>
      <c r="GN423" s="26"/>
      <c r="GO423" s="26"/>
      <c r="GP423" s="26"/>
      <c r="GQ423" s="26"/>
      <c r="GR423" s="26"/>
      <c r="GS423" s="26"/>
      <c r="GT423" s="26"/>
      <c r="GU423" s="24"/>
      <c r="GV423" s="98"/>
      <c r="GW423" s="95"/>
      <c r="GX423" s="96"/>
      <c r="GY423" s="97"/>
      <c r="GZ423" s="21"/>
      <c r="HA423" s="25"/>
      <c r="HB423" s="26"/>
      <c r="HC423" s="26"/>
      <c r="HD423" s="26"/>
      <c r="HE423" s="26"/>
      <c r="HF423" s="26"/>
      <c r="HG423" s="26"/>
      <c r="HH423" s="26"/>
      <c r="HI423" s="26"/>
      <c r="HJ423" s="26"/>
      <c r="HK423" s="26"/>
      <c r="HL423" s="24"/>
      <c r="HM423" s="98"/>
      <c r="HN423" s="95"/>
      <c r="HO423" s="96"/>
      <c r="HP423" s="97"/>
      <c r="HQ423" s="21"/>
      <c r="HR423" s="25"/>
      <c r="HS423" s="26"/>
      <c r="HT423" s="26"/>
      <c r="HU423" s="26"/>
      <c r="HV423" s="26"/>
      <c r="HW423" s="26"/>
      <c r="HX423" s="26"/>
      <c r="HY423" s="26"/>
      <c r="HZ423" s="26"/>
      <c r="IA423" s="26"/>
      <c r="IB423" s="26"/>
      <c r="IC423" s="24"/>
      <c r="ID423" s="98"/>
      <c r="IE423" s="95"/>
      <c r="IF423" s="96"/>
      <c r="IG423" s="97"/>
      <c r="IH423" s="21"/>
      <c r="II423" s="25"/>
      <c r="IJ423" s="26"/>
      <c r="IK423" s="26"/>
      <c r="IL423" s="26"/>
      <c r="IM423" s="26"/>
      <c r="IN423" s="26"/>
      <c r="IO423" s="26"/>
      <c r="IP423" s="26"/>
      <c r="IQ423" s="26"/>
      <c r="IR423" s="26"/>
      <c r="IS423" s="26"/>
      <c r="IT423" s="24"/>
    </row>
    <row r="424" spans="1:254" ht="19.5" customHeight="1">
      <c r="A424" s="138"/>
      <c r="B424" s="139"/>
      <c r="C424" s="140"/>
      <c r="D424" s="140"/>
      <c r="E424" s="140"/>
      <c r="F424" s="140">
        <v>2016</v>
      </c>
      <c r="G424" s="141">
        <f t="shared" si="224"/>
        <v>19454.3</v>
      </c>
      <c r="H424" s="141">
        <f t="shared" si="222"/>
        <v>19454.3</v>
      </c>
      <c r="I424" s="141">
        <f t="shared" si="225"/>
        <v>9982.5</v>
      </c>
      <c r="J424" s="141">
        <f t="shared" si="225"/>
        <v>9982.5</v>
      </c>
      <c r="K424" s="141">
        <f t="shared" si="225"/>
        <v>0</v>
      </c>
      <c r="L424" s="141">
        <f t="shared" si="225"/>
        <v>0</v>
      </c>
      <c r="M424" s="141">
        <f t="shared" si="225"/>
        <v>9471.8</v>
      </c>
      <c r="N424" s="141">
        <f t="shared" si="225"/>
        <v>9471.8</v>
      </c>
      <c r="O424" s="141">
        <f t="shared" si="225"/>
        <v>0</v>
      </c>
      <c r="P424" s="141">
        <f t="shared" si="225"/>
        <v>0</v>
      </c>
      <c r="Q424" s="136"/>
      <c r="R424" s="137"/>
      <c r="S424" s="96"/>
      <c r="T424" s="96"/>
      <c r="U424" s="53"/>
      <c r="V424" s="53"/>
      <c r="W424" s="54"/>
      <c r="X424" s="54"/>
      <c r="Y424" s="54"/>
      <c r="Z424" s="54"/>
      <c r="AA424" s="54"/>
      <c r="AB424" s="54"/>
      <c r="AC424" s="54"/>
      <c r="AD424" s="54"/>
      <c r="AE424" s="54"/>
      <c r="AF424" s="54"/>
      <c r="AG424" s="51"/>
      <c r="AH424" s="105"/>
      <c r="AI424" s="96"/>
      <c r="AJ424" s="96"/>
      <c r="AK424" s="96"/>
      <c r="AL424" s="53"/>
      <c r="AM424" s="53"/>
      <c r="AN424" s="54"/>
      <c r="AO424" s="54"/>
      <c r="AP424" s="54"/>
      <c r="AQ424" s="54"/>
      <c r="AR424" s="54"/>
      <c r="AS424" s="54"/>
      <c r="AT424" s="54"/>
      <c r="AU424" s="54"/>
      <c r="AV424" s="54"/>
      <c r="AW424" s="54"/>
      <c r="AX424" s="51"/>
      <c r="AY424" s="105"/>
      <c r="AZ424" s="96"/>
      <c r="BA424" s="96"/>
      <c r="BB424" s="96"/>
      <c r="BC424" s="53"/>
      <c r="BD424" s="53"/>
      <c r="BE424" s="54"/>
      <c r="BF424" s="54"/>
      <c r="BG424" s="54"/>
      <c r="BH424" s="54"/>
      <c r="BI424" s="54"/>
      <c r="BJ424" s="54"/>
      <c r="BK424" s="54"/>
      <c r="BL424" s="54"/>
      <c r="BM424" s="54"/>
      <c r="BN424" s="54"/>
      <c r="BO424" s="51"/>
      <c r="BP424" s="105"/>
      <c r="BQ424" s="96"/>
      <c r="BR424" s="96"/>
      <c r="BS424" s="96"/>
      <c r="BT424" s="53"/>
      <c r="BU424" s="53"/>
      <c r="BV424" s="54"/>
      <c r="BW424" s="54"/>
      <c r="BX424" s="54"/>
      <c r="BY424" s="54"/>
      <c r="BZ424" s="54"/>
      <c r="CA424" s="54"/>
      <c r="CB424" s="54"/>
      <c r="CC424" s="54"/>
      <c r="CD424" s="54"/>
      <c r="CE424" s="54"/>
      <c r="CF424" s="51"/>
      <c r="CG424" s="105"/>
      <c r="CH424" s="96"/>
      <c r="CI424" s="96"/>
      <c r="CJ424" s="96"/>
      <c r="CK424" s="53"/>
      <c r="CL424" s="53"/>
      <c r="CM424" s="54"/>
      <c r="CN424" s="54"/>
      <c r="CO424" s="54"/>
      <c r="CP424" s="54"/>
      <c r="CQ424" s="54"/>
      <c r="CR424" s="54"/>
      <c r="CS424" s="54"/>
      <c r="CT424" s="54"/>
      <c r="CU424" s="54"/>
      <c r="CV424" s="54"/>
      <c r="CW424" s="51"/>
      <c r="CX424" s="105"/>
      <c r="CY424" s="96"/>
      <c r="CZ424" s="96"/>
      <c r="DA424" s="96"/>
      <c r="DB424" s="53"/>
      <c r="DC424" s="53"/>
      <c r="DD424" s="54"/>
      <c r="DE424" s="55"/>
      <c r="DF424" s="26"/>
      <c r="DG424" s="26"/>
      <c r="DH424" s="26"/>
      <c r="DI424" s="26"/>
      <c r="DJ424" s="26"/>
      <c r="DK424" s="26"/>
      <c r="DL424" s="26"/>
      <c r="DM424" s="26"/>
      <c r="DN424" s="24"/>
      <c r="DO424" s="98"/>
      <c r="DP424" s="95"/>
      <c r="DQ424" s="96"/>
      <c r="DR424" s="97"/>
      <c r="DS424" s="25"/>
      <c r="DT424" s="25"/>
      <c r="DU424" s="26"/>
      <c r="DV424" s="26"/>
      <c r="DW424" s="26"/>
      <c r="DX424" s="26"/>
      <c r="DY424" s="26"/>
      <c r="DZ424" s="26"/>
      <c r="EA424" s="26"/>
      <c r="EB424" s="26"/>
      <c r="EC424" s="26"/>
      <c r="ED424" s="26"/>
      <c r="EE424" s="24"/>
      <c r="EF424" s="98"/>
      <c r="EG424" s="95"/>
      <c r="EH424" s="96"/>
      <c r="EI424" s="97"/>
      <c r="EJ424" s="25"/>
      <c r="EK424" s="25"/>
      <c r="EL424" s="26"/>
      <c r="EM424" s="26"/>
      <c r="EN424" s="26"/>
      <c r="EO424" s="26"/>
      <c r="EP424" s="26"/>
      <c r="EQ424" s="26"/>
      <c r="ER424" s="26"/>
      <c r="ES424" s="26"/>
      <c r="ET424" s="26"/>
      <c r="EU424" s="26"/>
      <c r="EV424" s="24"/>
      <c r="EW424" s="98"/>
      <c r="EX424" s="95"/>
      <c r="EY424" s="96"/>
      <c r="EZ424" s="97"/>
      <c r="FA424" s="25"/>
      <c r="FB424" s="25"/>
      <c r="FC424" s="26"/>
      <c r="FD424" s="26"/>
      <c r="FE424" s="26"/>
      <c r="FF424" s="26"/>
      <c r="FG424" s="26"/>
      <c r="FH424" s="26"/>
      <c r="FI424" s="26"/>
      <c r="FJ424" s="26"/>
      <c r="FK424" s="26"/>
      <c r="FL424" s="26"/>
      <c r="FM424" s="24"/>
      <c r="FN424" s="98"/>
      <c r="FO424" s="95"/>
      <c r="FP424" s="96"/>
      <c r="FQ424" s="97"/>
      <c r="FR424" s="25"/>
      <c r="FS424" s="25"/>
      <c r="FT424" s="26"/>
      <c r="FU424" s="26"/>
      <c r="FV424" s="26"/>
      <c r="FW424" s="26"/>
      <c r="FX424" s="26"/>
      <c r="FY424" s="26"/>
      <c r="FZ424" s="26"/>
      <c r="GA424" s="26"/>
      <c r="GB424" s="26"/>
      <c r="GC424" s="26"/>
      <c r="GD424" s="24"/>
      <c r="GE424" s="98"/>
      <c r="GF424" s="95"/>
      <c r="GG424" s="96"/>
      <c r="GH424" s="97"/>
      <c r="GI424" s="25"/>
      <c r="GJ424" s="25"/>
      <c r="GK424" s="26"/>
      <c r="GL424" s="26"/>
      <c r="GM424" s="26"/>
      <c r="GN424" s="26"/>
      <c r="GO424" s="26"/>
      <c r="GP424" s="26"/>
      <c r="GQ424" s="26"/>
      <c r="GR424" s="26"/>
      <c r="GS424" s="26"/>
      <c r="GT424" s="26"/>
      <c r="GU424" s="24"/>
      <c r="GV424" s="98"/>
      <c r="GW424" s="95"/>
      <c r="GX424" s="96"/>
      <c r="GY424" s="97"/>
      <c r="GZ424" s="25"/>
      <c r="HA424" s="25"/>
      <c r="HB424" s="26"/>
      <c r="HC424" s="26"/>
      <c r="HD424" s="26"/>
      <c r="HE424" s="26"/>
      <c r="HF424" s="26"/>
      <c r="HG424" s="26"/>
      <c r="HH424" s="26"/>
      <c r="HI424" s="26"/>
      <c r="HJ424" s="26"/>
      <c r="HK424" s="26"/>
      <c r="HL424" s="24"/>
      <c r="HM424" s="98"/>
      <c r="HN424" s="95"/>
      <c r="HO424" s="96"/>
      <c r="HP424" s="97"/>
      <c r="HQ424" s="25"/>
      <c r="HR424" s="25"/>
      <c r="HS424" s="26"/>
      <c r="HT424" s="26"/>
      <c r="HU424" s="26"/>
      <c r="HV424" s="26"/>
      <c r="HW424" s="26"/>
      <c r="HX424" s="26"/>
      <c r="HY424" s="26"/>
      <c r="HZ424" s="26"/>
      <c r="IA424" s="26"/>
      <c r="IB424" s="26"/>
      <c r="IC424" s="24"/>
      <c r="ID424" s="98"/>
      <c r="IE424" s="95"/>
      <c r="IF424" s="96"/>
      <c r="IG424" s="97"/>
      <c r="IH424" s="25"/>
      <c r="II424" s="25"/>
      <c r="IJ424" s="26"/>
      <c r="IK424" s="26"/>
      <c r="IL424" s="26"/>
      <c r="IM424" s="26"/>
      <c r="IN424" s="26"/>
      <c r="IO424" s="26"/>
      <c r="IP424" s="26"/>
      <c r="IQ424" s="26"/>
      <c r="IR424" s="26"/>
      <c r="IS424" s="26"/>
      <c r="IT424" s="24"/>
    </row>
    <row r="425" spans="1:254" ht="21.75" customHeight="1">
      <c r="A425" s="138"/>
      <c r="B425" s="139"/>
      <c r="C425" s="140"/>
      <c r="D425" s="140"/>
      <c r="E425" s="140"/>
      <c r="F425" s="140">
        <v>2017</v>
      </c>
      <c r="G425" s="141">
        <f t="shared" si="224"/>
        <v>7367.6</v>
      </c>
      <c r="H425" s="141">
        <f t="shared" si="222"/>
        <v>7367.6</v>
      </c>
      <c r="I425" s="141">
        <f t="shared" si="225"/>
        <v>4028.6</v>
      </c>
      <c r="J425" s="141">
        <f t="shared" si="225"/>
        <v>4028.6</v>
      </c>
      <c r="K425" s="141">
        <f t="shared" si="225"/>
        <v>0</v>
      </c>
      <c r="L425" s="141">
        <f t="shared" si="225"/>
        <v>0</v>
      </c>
      <c r="M425" s="141">
        <f t="shared" si="225"/>
        <v>3339</v>
      </c>
      <c r="N425" s="141">
        <f t="shared" si="225"/>
        <v>3339</v>
      </c>
      <c r="O425" s="141">
        <f t="shared" si="225"/>
        <v>0</v>
      </c>
      <c r="P425" s="141">
        <f t="shared" si="225"/>
        <v>0</v>
      </c>
      <c r="Q425" s="136"/>
      <c r="R425" s="137"/>
      <c r="S425" s="96"/>
      <c r="T425" s="96"/>
      <c r="U425" s="53"/>
      <c r="V425" s="53"/>
      <c r="W425" s="54"/>
      <c r="X425" s="54"/>
      <c r="Y425" s="54"/>
      <c r="Z425" s="54"/>
      <c r="AA425" s="54"/>
      <c r="AB425" s="54"/>
      <c r="AC425" s="54"/>
      <c r="AD425" s="54"/>
      <c r="AE425" s="54"/>
      <c r="AF425" s="54"/>
      <c r="AG425" s="51"/>
      <c r="AH425" s="105"/>
      <c r="AI425" s="96"/>
      <c r="AJ425" s="96"/>
      <c r="AK425" s="96"/>
      <c r="AL425" s="53"/>
      <c r="AM425" s="53"/>
      <c r="AN425" s="54"/>
      <c r="AO425" s="54"/>
      <c r="AP425" s="54"/>
      <c r="AQ425" s="54"/>
      <c r="AR425" s="54"/>
      <c r="AS425" s="54"/>
      <c r="AT425" s="54"/>
      <c r="AU425" s="54"/>
      <c r="AV425" s="54"/>
      <c r="AW425" s="54"/>
      <c r="AX425" s="51"/>
      <c r="AY425" s="105"/>
      <c r="AZ425" s="96"/>
      <c r="BA425" s="96"/>
      <c r="BB425" s="96"/>
      <c r="BC425" s="53"/>
      <c r="BD425" s="53"/>
      <c r="BE425" s="54"/>
      <c r="BF425" s="54"/>
      <c r="BG425" s="54"/>
      <c r="BH425" s="54"/>
      <c r="BI425" s="54"/>
      <c r="BJ425" s="54"/>
      <c r="BK425" s="54"/>
      <c r="BL425" s="54"/>
      <c r="BM425" s="54"/>
      <c r="BN425" s="54"/>
      <c r="BO425" s="51"/>
      <c r="BP425" s="105"/>
      <c r="BQ425" s="96"/>
      <c r="BR425" s="96"/>
      <c r="BS425" s="96"/>
      <c r="BT425" s="53"/>
      <c r="BU425" s="53"/>
      <c r="BV425" s="54"/>
      <c r="BW425" s="54"/>
      <c r="BX425" s="54"/>
      <c r="BY425" s="54"/>
      <c r="BZ425" s="54"/>
      <c r="CA425" s="54"/>
      <c r="CB425" s="54"/>
      <c r="CC425" s="54"/>
      <c r="CD425" s="54"/>
      <c r="CE425" s="54"/>
      <c r="CF425" s="51"/>
      <c r="CG425" s="105"/>
      <c r="CH425" s="96"/>
      <c r="CI425" s="96"/>
      <c r="CJ425" s="96"/>
      <c r="CK425" s="53"/>
      <c r="CL425" s="53"/>
      <c r="CM425" s="54"/>
      <c r="CN425" s="54"/>
      <c r="CO425" s="54"/>
      <c r="CP425" s="54"/>
      <c r="CQ425" s="54"/>
      <c r="CR425" s="54"/>
      <c r="CS425" s="54"/>
      <c r="CT425" s="54"/>
      <c r="CU425" s="54"/>
      <c r="CV425" s="54"/>
      <c r="CW425" s="51"/>
      <c r="CX425" s="105"/>
      <c r="CY425" s="96"/>
      <c r="CZ425" s="96"/>
      <c r="DA425" s="96"/>
      <c r="DB425" s="53"/>
      <c r="DC425" s="53"/>
      <c r="DD425" s="54"/>
      <c r="DE425" s="55"/>
      <c r="DF425" s="26"/>
      <c r="DG425" s="26"/>
      <c r="DH425" s="26"/>
      <c r="DI425" s="26"/>
      <c r="DJ425" s="26"/>
      <c r="DK425" s="26"/>
      <c r="DL425" s="26"/>
      <c r="DM425" s="26"/>
      <c r="DN425" s="24"/>
      <c r="DO425" s="98"/>
      <c r="DP425" s="95"/>
      <c r="DQ425" s="96"/>
      <c r="DR425" s="97"/>
      <c r="DS425" s="25"/>
      <c r="DT425" s="25"/>
      <c r="DU425" s="26"/>
      <c r="DV425" s="26"/>
      <c r="DW425" s="26"/>
      <c r="DX425" s="26"/>
      <c r="DY425" s="26"/>
      <c r="DZ425" s="26"/>
      <c r="EA425" s="26"/>
      <c r="EB425" s="26"/>
      <c r="EC425" s="26"/>
      <c r="ED425" s="26"/>
      <c r="EE425" s="24"/>
      <c r="EF425" s="98"/>
      <c r="EG425" s="95"/>
      <c r="EH425" s="96"/>
      <c r="EI425" s="97"/>
      <c r="EJ425" s="25"/>
      <c r="EK425" s="25"/>
      <c r="EL425" s="26"/>
      <c r="EM425" s="26"/>
      <c r="EN425" s="26"/>
      <c r="EO425" s="26"/>
      <c r="EP425" s="26"/>
      <c r="EQ425" s="26"/>
      <c r="ER425" s="26"/>
      <c r="ES425" s="26"/>
      <c r="ET425" s="26"/>
      <c r="EU425" s="26"/>
      <c r="EV425" s="24"/>
      <c r="EW425" s="98"/>
      <c r="EX425" s="95"/>
      <c r="EY425" s="96"/>
      <c r="EZ425" s="97"/>
      <c r="FA425" s="25"/>
      <c r="FB425" s="25"/>
      <c r="FC425" s="26"/>
      <c r="FD425" s="26"/>
      <c r="FE425" s="26"/>
      <c r="FF425" s="26"/>
      <c r="FG425" s="26"/>
      <c r="FH425" s="26"/>
      <c r="FI425" s="26"/>
      <c r="FJ425" s="26"/>
      <c r="FK425" s="26"/>
      <c r="FL425" s="26"/>
      <c r="FM425" s="24"/>
      <c r="FN425" s="98"/>
      <c r="FO425" s="95"/>
      <c r="FP425" s="96"/>
      <c r="FQ425" s="97"/>
      <c r="FR425" s="25"/>
      <c r="FS425" s="25"/>
      <c r="FT425" s="26"/>
      <c r="FU425" s="26"/>
      <c r="FV425" s="26"/>
      <c r="FW425" s="26"/>
      <c r="FX425" s="26"/>
      <c r="FY425" s="26"/>
      <c r="FZ425" s="26"/>
      <c r="GA425" s="26"/>
      <c r="GB425" s="26"/>
      <c r="GC425" s="26"/>
      <c r="GD425" s="24"/>
      <c r="GE425" s="98"/>
      <c r="GF425" s="95"/>
      <c r="GG425" s="96"/>
      <c r="GH425" s="97"/>
      <c r="GI425" s="25"/>
      <c r="GJ425" s="25"/>
      <c r="GK425" s="26"/>
      <c r="GL425" s="26"/>
      <c r="GM425" s="26"/>
      <c r="GN425" s="26"/>
      <c r="GO425" s="26"/>
      <c r="GP425" s="26"/>
      <c r="GQ425" s="26"/>
      <c r="GR425" s="26"/>
      <c r="GS425" s="26"/>
      <c r="GT425" s="26"/>
      <c r="GU425" s="24"/>
      <c r="GV425" s="98"/>
      <c r="GW425" s="95"/>
      <c r="GX425" s="96"/>
      <c r="GY425" s="97"/>
      <c r="GZ425" s="25"/>
      <c r="HA425" s="25"/>
      <c r="HB425" s="26"/>
      <c r="HC425" s="26"/>
      <c r="HD425" s="26"/>
      <c r="HE425" s="26"/>
      <c r="HF425" s="26"/>
      <c r="HG425" s="26"/>
      <c r="HH425" s="26"/>
      <c r="HI425" s="26"/>
      <c r="HJ425" s="26"/>
      <c r="HK425" s="26"/>
      <c r="HL425" s="24"/>
      <c r="HM425" s="98"/>
      <c r="HN425" s="95"/>
      <c r="HO425" s="96"/>
      <c r="HP425" s="97"/>
      <c r="HQ425" s="25"/>
      <c r="HR425" s="25"/>
      <c r="HS425" s="26"/>
      <c r="HT425" s="26"/>
      <c r="HU425" s="26"/>
      <c r="HV425" s="26"/>
      <c r="HW425" s="26"/>
      <c r="HX425" s="26"/>
      <c r="HY425" s="26"/>
      <c r="HZ425" s="26"/>
      <c r="IA425" s="26"/>
      <c r="IB425" s="26"/>
      <c r="IC425" s="24"/>
      <c r="ID425" s="98"/>
      <c r="IE425" s="95"/>
      <c r="IF425" s="96"/>
      <c r="IG425" s="97"/>
      <c r="IH425" s="25"/>
      <c r="II425" s="25"/>
      <c r="IJ425" s="26"/>
      <c r="IK425" s="26"/>
      <c r="IL425" s="26"/>
      <c r="IM425" s="26"/>
      <c r="IN425" s="26"/>
      <c r="IO425" s="26"/>
      <c r="IP425" s="26"/>
      <c r="IQ425" s="26"/>
      <c r="IR425" s="26"/>
      <c r="IS425" s="26"/>
      <c r="IT425" s="24"/>
    </row>
    <row r="426" spans="1:254" ht="21.75" customHeight="1">
      <c r="A426" s="138"/>
      <c r="B426" s="139"/>
      <c r="C426" s="140"/>
      <c r="D426" s="140"/>
      <c r="E426" s="140"/>
      <c r="F426" s="140">
        <v>2018</v>
      </c>
      <c r="G426" s="141">
        <f t="shared" si="224"/>
        <v>3696.8</v>
      </c>
      <c r="H426" s="141">
        <f t="shared" si="222"/>
        <v>3696.8</v>
      </c>
      <c r="I426" s="141">
        <f t="shared" si="225"/>
        <v>357.8</v>
      </c>
      <c r="J426" s="141">
        <f t="shared" si="225"/>
        <v>357.8</v>
      </c>
      <c r="K426" s="141">
        <f t="shared" si="225"/>
        <v>0</v>
      </c>
      <c r="L426" s="141">
        <f t="shared" si="225"/>
        <v>0</v>
      </c>
      <c r="M426" s="141">
        <f t="shared" si="225"/>
        <v>3339</v>
      </c>
      <c r="N426" s="141">
        <f t="shared" si="225"/>
        <v>3339</v>
      </c>
      <c r="O426" s="141">
        <f t="shared" si="225"/>
        <v>0</v>
      </c>
      <c r="P426" s="141">
        <f t="shared" si="225"/>
        <v>0</v>
      </c>
      <c r="Q426" s="136"/>
      <c r="R426" s="137"/>
      <c r="S426" s="96"/>
      <c r="T426" s="96"/>
      <c r="U426" s="53"/>
      <c r="V426" s="53"/>
      <c r="W426" s="54"/>
      <c r="X426" s="54"/>
      <c r="Y426" s="54"/>
      <c r="Z426" s="54"/>
      <c r="AA426" s="54"/>
      <c r="AB426" s="54"/>
      <c r="AC426" s="54"/>
      <c r="AD426" s="54"/>
      <c r="AE426" s="54"/>
      <c r="AF426" s="54"/>
      <c r="AG426" s="51"/>
      <c r="AH426" s="105"/>
      <c r="AI426" s="96"/>
      <c r="AJ426" s="96"/>
      <c r="AK426" s="96"/>
      <c r="AL426" s="53"/>
      <c r="AM426" s="53"/>
      <c r="AN426" s="54"/>
      <c r="AO426" s="54"/>
      <c r="AP426" s="54"/>
      <c r="AQ426" s="54"/>
      <c r="AR426" s="54"/>
      <c r="AS426" s="54"/>
      <c r="AT426" s="54"/>
      <c r="AU426" s="54"/>
      <c r="AV426" s="54"/>
      <c r="AW426" s="54"/>
      <c r="AX426" s="51"/>
      <c r="AY426" s="105"/>
      <c r="AZ426" s="96"/>
      <c r="BA426" s="96"/>
      <c r="BB426" s="96"/>
      <c r="BC426" s="53"/>
      <c r="BD426" s="53"/>
      <c r="BE426" s="54"/>
      <c r="BF426" s="54"/>
      <c r="BG426" s="54"/>
      <c r="BH426" s="54"/>
      <c r="BI426" s="54"/>
      <c r="BJ426" s="54"/>
      <c r="BK426" s="54"/>
      <c r="BL426" s="54"/>
      <c r="BM426" s="54"/>
      <c r="BN426" s="54"/>
      <c r="BO426" s="51"/>
      <c r="BP426" s="105"/>
      <c r="BQ426" s="96"/>
      <c r="BR426" s="96"/>
      <c r="BS426" s="96"/>
      <c r="BT426" s="53"/>
      <c r="BU426" s="53"/>
      <c r="BV426" s="54"/>
      <c r="BW426" s="54"/>
      <c r="BX426" s="54"/>
      <c r="BY426" s="54"/>
      <c r="BZ426" s="54"/>
      <c r="CA426" s="54"/>
      <c r="CB426" s="54"/>
      <c r="CC426" s="54"/>
      <c r="CD426" s="54"/>
      <c r="CE426" s="54"/>
      <c r="CF426" s="51"/>
      <c r="CG426" s="105"/>
      <c r="CH426" s="96"/>
      <c r="CI426" s="96"/>
      <c r="CJ426" s="96"/>
      <c r="CK426" s="53"/>
      <c r="CL426" s="53"/>
      <c r="CM426" s="54"/>
      <c r="CN426" s="54"/>
      <c r="CO426" s="54"/>
      <c r="CP426" s="54"/>
      <c r="CQ426" s="54"/>
      <c r="CR426" s="54"/>
      <c r="CS426" s="54"/>
      <c r="CT426" s="54"/>
      <c r="CU426" s="54"/>
      <c r="CV426" s="54"/>
      <c r="CW426" s="51"/>
      <c r="CX426" s="105"/>
      <c r="CY426" s="96"/>
      <c r="CZ426" s="96"/>
      <c r="DA426" s="96"/>
      <c r="DB426" s="53"/>
      <c r="DC426" s="53"/>
      <c r="DD426" s="54"/>
      <c r="DE426" s="55"/>
      <c r="DF426" s="26"/>
      <c r="DG426" s="26"/>
      <c r="DH426" s="26"/>
      <c r="DI426" s="26"/>
      <c r="DJ426" s="26"/>
      <c r="DK426" s="26"/>
      <c r="DL426" s="26"/>
      <c r="DM426" s="26"/>
      <c r="DN426" s="24"/>
      <c r="DO426" s="98"/>
      <c r="DP426" s="95"/>
      <c r="DQ426" s="96"/>
      <c r="DR426" s="97"/>
      <c r="DS426" s="25"/>
      <c r="DT426" s="25"/>
      <c r="DU426" s="26"/>
      <c r="DV426" s="26"/>
      <c r="DW426" s="26"/>
      <c r="DX426" s="26"/>
      <c r="DY426" s="26"/>
      <c r="DZ426" s="26"/>
      <c r="EA426" s="26"/>
      <c r="EB426" s="26"/>
      <c r="EC426" s="26"/>
      <c r="ED426" s="26"/>
      <c r="EE426" s="24"/>
      <c r="EF426" s="98"/>
      <c r="EG426" s="95"/>
      <c r="EH426" s="96"/>
      <c r="EI426" s="97"/>
      <c r="EJ426" s="25"/>
      <c r="EK426" s="25"/>
      <c r="EL426" s="26"/>
      <c r="EM426" s="26"/>
      <c r="EN426" s="26"/>
      <c r="EO426" s="26"/>
      <c r="EP426" s="26"/>
      <c r="EQ426" s="26"/>
      <c r="ER426" s="26"/>
      <c r="ES426" s="26"/>
      <c r="ET426" s="26"/>
      <c r="EU426" s="26"/>
      <c r="EV426" s="24"/>
      <c r="EW426" s="98"/>
      <c r="EX426" s="95"/>
      <c r="EY426" s="96"/>
      <c r="EZ426" s="97"/>
      <c r="FA426" s="25"/>
      <c r="FB426" s="25"/>
      <c r="FC426" s="26"/>
      <c r="FD426" s="26"/>
      <c r="FE426" s="26"/>
      <c r="FF426" s="26"/>
      <c r="FG426" s="26"/>
      <c r="FH426" s="26"/>
      <c r="FI426" s="26"/>
      <c r="FJ426" s="26"/>
      <c r="FK426" s="26"/>
      <c r="FL426" s="26"/>
      <c r="FM426" s="24"/>
      <c r="FN426" s="98"/>
      <c r="FO426" s="95"/>
      <c r="FP426" s="96"/>
      <c r="FQ426" s="97"/>
      <c r="FR426" s="25"/>
      <c r="FS426" s="25"/>
      <c r="FT426" s="26"/>
      <c r="FU426" s="26"/>
      <c r="FV426" s="26"/>
      <c r="FW426" s="26"/>
      <c r="FX426" s="26"/>
      <c r="FY426" s="26"/>
      <c r="FZ426" s="26"/>
      <c r="GA426" s="26"/>
      <c r="GB426" s="26"/>
      <c r="GC426" s="26"/>
      <c r="GD426" s="24"/>
      <c r="GE426" s="98"/>
      <c r="GF426" s="95"/>
      <c r="GG426" s="96"/>
      <c r="GH426" s="97"/>
      <c r="GI426" s="25"/>
      <c r="GJ426" s="25"/>
      <c r="GK426" s="26"/>
      <c r="GL426" s="26"/>
      <c r="GM426" s="26"/>
      <c r="GN426" s="26"/>
      <c r="GO426" s="26"/>
      <c r="GP426" s="26"/>
      <c r="GQ426" s="26"/>
      <c r="GR426" s="26"/>
      <c r="GS426" s="26"/>
      <c r="GT426" s="26"/>
      <c r="GU426" s="24"/>
      <c r="GV426" s="98"/>
      <c r="GW426" s="95"/>
      <c r="GX426" s="96"/>
      <c r="GY426" s="97"/>
      <c r="GZ426" s="25"/>
      <c r="HA426" s="25"/>
      <c r="HB426" s="26"/>
      <c r="HC426" s="26"/>
      <c r="HD426" s="26"/>
      <c r="HE426" s="26"/>
      <c r="HF426" s="26"/>
      <c r="HG426" s="26"/>
      <c r="HH426" s="26"/>
      <c r="HI426" s="26"/>
      <c r="HJ426" s="26"/>
      <c r="HK426" s="26"/>
      <c r="HL426" s="24"/>
      <c r="HM426" s="98"/>
      <c r="HN426" s="95"/>
      <c r="HO426" s="96"/>
      <c r="HP426" s="97"/>
      <c r="HQ426" s="25"/>
      <c r="HR426" s="25"/>
      <c r="HS426" s="26"/>
      <c r="HT426" s="26"/>
      <c r="HU426" s="26"/>
      <c r="HV426" s="26"/>
      <c r="HW426" s="26"/>
      <c r="HX426" s="26"/>
      <c r="HY426" s="26"/>
      <c r="HZ426" s="26"/>
      <c r="IA426" s="26"/>
      <c r="IB426" s="26"/>
      <c r="IC426" s="24"/>
      <c r="ID426" s="98"/>
      <c r="IE426" s="95"/>
      <c r="IF426" s="96"/>
      <c r="IG426" s="97"/>
      <c r="IH426" s="25"/>
      <c r="II426" s="25"/>
      <c r="IJ426" s="26"/>
      <c r="IK426" s="26"/>
      <c r="IL426" s="26"/>
      <c r="IM426" s="26"/>
      <c r="IN426" s="26"/>
      <c r="IO426" s="26"/>
      <c r="IP426" s="26"/>
      <c r="IQ426" s="26"/>
      <c r="IR426" s="26"/>
      <c r="IS426" s="26"/>
      <c r="IT426" s="24"/>
    </row>
    <row r="427" spans="1:254" ht="18.75" customHeight="1">
      <c r="A427" s="138"/>
      <c r="B427" s="139"/>
      <c r="C427" s="140"/>
      <c r="D427" s="140"/>
      <c r="E427" s="140"/>
      <c r="F427" s="140">
        <v>2019</v>
      </c>
      <c r="G427" s="141">
        <f t="shared" si="224"/>
        <v>0</v>
      </c>
      <c r="H427" s="141">
        <f t="shared" si="222"/>
        <v>0</v>
      </c>
      <c r="I427" s="141">
        <f t="shared" si="225"/>
        <v>0</v>
      </c>
      <c r="J427" s="141">
        <f t="shared" si="225"/>
        <v>0</v>
      </c>
      <c r="K427" s="141">
        <f t="shared" si="225"/>
        <v>0</v>
      </c>
      <c r="L427" s="141">
        <f t="shared" si="225"/>
        <v>0</v>
      </c>
      <c r="M427" s="141">
        <f t="shared" si="225"/>
        <v>0</v>
      </c>
      <c r="N427" s="141">
        <f t="shared" si="225"/>
        <v>0</v>
      </c>
      <c r="O427" s="141">
        <f t="shared" si="225"/>
        <v>0</v>
      </c>
      <c r="P427" s="141">
        <f t="shared" si="225"/>
        <v>0</v>
      </c>
      <c r="Q427" s="136"/>
      <c r="R427" s="137"/>
      <c r="S427" s="96"/>
      <c r="T427" s="96"/>
      <c r="U427" s="53"/>
      <c r="V427" s="53"/>
      <c r="W427" s="54"/>
      <c r="X427" s="54"/>
      <c r="Y427" s="54"/>
      <c r="Z427" s="54"/>
      <c r="AA427" s="54"/>
      <c r="AB427" s="54"/>
      <c r="AC427" s="54"/>
      <c r="AD427" s="54"/>
      <c r="AE427" s="54"/>
      <c r="AF427" s="54"/>
      <c r="AG427" s="51"/>
      <c r="AH427" s="105"/>
      <c r="AI427" s="96"/>
      <c r="AJ427" s="96"/>
      <c r="AK427" s="96"/>
      <c r="AL427" s="53"/>
      <c r="AM427" s="53"/>
      <c r="AN427" s="54"/>
      <c r="AO427" s="54"/>
      <c r="AP427" s="54"/>
      <c r="AQ427" s="54"/>
      <c r="AR427" s="54"/>
      <c r="AS427" s="54"/>
      <c r="AT427" s="54"/>
      <c r="AU427" s="54"/>
      <c r="AV427" s="54"/>
      <c r="AW427" s="54"/>
      <c r="AX427" s="51"/>
      <c r="AY427" s="105"/>
      <c r="AZ427" s="96"/>
      <c r="BA427" s="96"/>
      <c r="BB427" s="96"/>
      <c r="BC427" s="53"/>
      <c r="BD427" s="53"/>
      <c r="BE427" s="54"/>
      <c r="BF427" s="54"/>
      <c r="BG427" s="54"/>
      <c r="BH427" s="54"/>
      <c r="BI427" s="54"/>
      <c r="BJ427" s="54"/>
      <c r="BK427" s="54"/>
      <c r="BL427" s="54"/>
      <c r="BM427" s="54"/>
      <c r="BN427" s="54"/>
      <c r="BO427" s="51"/>
      <c r="BP427" s="105"/>
      <c r="BQ427" s="96"/>
      <c r="BR427" s="96"/>
      <c r="BS427" s="96"/>
      <c r="BT427" s="53"/>
      <c r="BU427" s="53"/>
      <c r="BV427" s="54"/>
      <c r="BW427" s="54"/>
      <c r="BX427" s="54"/>
      <c r="BY427" s="54"/>
      <c r="BZ427" s="54"/>
      <c r="CA427" s="54"/>
      <c r="CB427" s="54"/>
      <c r="CC427" s="54"/>
      <c r="CD427" s="54"/>
      <c r="CE427" s="54"/>
      <c r="CF427" s="51"/>
      <c r="CG427" s="105"/>
      <c r="CH427" s="96"/>
      <c r="CI427" s="96"/>
      <c r="CJ427" s="96"/>
      <c r="CK427" s="53"/>
      <c r="CL427" s="53"/>
      <c r="CM427" s="54"/>
      <c r="CN427" s="54"/>
      <c r="CO427" s="54"/>
      <c r="CP427" s="54"/>
      <c r="CQ427" s="54"/>
      <c r="CR427" s="54"/>
      <c r="CS427" s="54"/>
      <c r="CT427" s="54"/>
      <c r="CU427" s="54"/>
      <c r="CV427" s="54"/>
      <c r="CW427" s="51"/>
      <c r="CX427" s="105"/>
      <c r="CY427" s="96"/>
      <c r="CZ427" s="96"/>
      <c r="DA427" s="96"/>
      <c r="DB427" s="53"/>
      <c r="DC427" s="53"/>
      <c r="DD427" s="54"/>
      <c r="DE427" s="55"/>
      <c r="DF427" s="26"/>
      <c r="DG427" s="26"/>
      <c r="DH427" s="26"/>
      <c r="DI427" s="26"/>
      <c r="DJ427" s="26"/>
      <c r="DK427" s="26"/>
      <c r="DL427" s="26"/>
      <c r="DM427" s="26"/>
      <c r="DN427" s="24"/>
      <c r="DO427" s="98"/>
      <c r="DP427" s="95"/>
      <c r="DQ427" s="96"/>
      <c r="DR427" s="97"/>
      <c r="DS427" s="25"/>
      <c r="DT427" s="25"/>
      <c r="DU427" s="26"/>
      <c r="DV427" s="26"/>
      <c r="DW427" s="26"/>
      <c r="DX427" s="26"/>
      <c r="DY427" s="26"/>
      <c r="DZ427" s="26"/>
      <c r="EA427" s="26"/>
      <c r="EB427" s="26"/>
      <c r="EC427" s="26"/>
      <c r="ED427" s="26"/>
      <c r="EE427" s="24"/>
      <c r="EF427" s="98"/>
      <c r="EG427" s="95"/>
      <c r="EH427" s="96"/>
      <c r="EI427" s="97"/>
      <c r="EJ427" s="25"/>
      <c r="EK427" s="25"/>
      <c r="EL427" s="26"/>
      <c r="EM427" s="26"/>
      <c r="EN427" s="26"/>
      <c r="EO427" s="26"/>
      <c r="EP427" s="26"/>
      <c r="EQ427" s="26"/>
      <c r="ER427" s="26"/>
      <c r="ES427" s="26"/>
      <c r="ET427" s="26"/>
      <c r="EU427" s="26"/>
      <c r="EV427" s="24"/>
      <c r="EW427" s="98"/>
      <c r="EX427" s="95"/>
      <c r="EY427" s="96"/>
      <c r="EZ427" s="97"/>
      <c r="FA427" s="25"/>
      <c r="FB427" s="25"/>
      <c r="FC427" s="26"/>
      <c r="FD427" s="26"/>
      <c r="FE427" s="26"/>
      <c r="FF427" s="26"/>
      <c r="FG427" s="26"/>
      <c r="FH427" s="26"/>
      <c r="FI427" s="26"/>
      <c r="FJ427" s="26"/>
      <c r="FK427" s="26"/>
      <c r="FL427" s="26"/>
      <c r="FM427" s="24"/>
      <c r="FN427" s="98"/>
      <c r="FO427" s="95"/>
      <c r="FP427" s="96"/>
      <c r="FQ427" s="97"/>
      <c r="FR427" s="25"/>
      <c r="FS427" s="25"/>
      <c r="FT427" s="26"/>
      <c r="FU427" s="26"/>
      <c r="FV427" s="26"/>
      <c r="FW427" s="26"/>
      <c r="FX427" s="26"/>
      <c r="FY427" s="26"/>
      <c r="FZ427" s="26"/>
      <c r="GA427" s="26"/>
      <c r="GB427" s="26"/>
      <c r="GC427" s="26"/>
      <c r="GD427" s="24"/>
      <c r="GE427" s="98"/>
      <c r="GF427" s="95"/>
      <c r="GG427" s="96"/>
      <c r="GH427" s="97"/>
      <c r="GI427" s="25"/>
      <c r="GJ427" s="25"/>
      <c r="GK427" s="26"/>
      <c r="GL427" s="26"/>
      <c r="GM427" s="26"/>
      <c r="GN427" s="26"/>
      <c r="GO427" s="26"/>
      <c r="GP427" s="26"/>
      <c r="GQ427" s="26"/>
      <c r="GR427" s="26"/>
      <c r="GS427" s="26"/>
      <c r="GT427" s="26"/>
      <c r="GU427" s="24"/>
      <c r="GV427" s="98"/>
      <c r="GW427" s="95"/>
      <c r="GX427" s="96"/>
      <c r="GY427" s="97"/>
      <c r="GZ427" s="25"/>
      <c r="HA427" s="25"/>
      <c r="HB427" s="26"/>
      <c r="HC427" s="26"/>
      <c r="HD427" s="26"/>
      <c r="HE427" s="26"/>
      <c r="HF427" s="26"/>
      <c r="HG427" s="26"/>
      <c r="HH427" s="26"/>
      <c r="HI427" s="26"/>
      <c r="HJ427" s="26"/>
      <c r="HK427" s="26"/>
      <c r="HL427" s="24"/>
      <c r="HM427" s="98"/>
      <c r="HN427" s="95"/>
      <c r="HO427" s="96"/>
      <c r="HP427" s="97"/>
      <c r="HQ427" s="25"/>
      <c r="HR427" s="25"/>
      <c r="HS427" s="26"/>
      <c r="HT427" s="26"/>
      <c r="HU427" s="26"/>
      <c r="HV427" s="26"/>
      <c r="HW427" s="26"/>
      <c r="HX427" s="26"/>
      <c r="HY427" s="26"/>
      <c r="HZ427" s="26"/>
      <c r="IA427" s="26"/>
      <c r="IB427" s="26"/>
      <c r="IC427" s="24"/>
      <c r="ID427" s="98"/>
      <c r="IE427" s="95"/>
      <c r="IF427" s="96"/>
      <c r="IG427" s="97"/>
      <c r="IH427" s="25"/>
      <c r="II427" s="25"/>
      <c r="IJ427" s="26"/>
      <c r="IK427" s="26"/>
      <c r="IL427" s="26"/>
      <c r="IM427" s="26"/>
      <c r="IN427" s="26"/>
      <c r="IO427" s="26"/>
      <c r="IP427" s="26"/>
      <c r="IQ427" s="26"/>
      <c r="IR427" s="26"/>
      <c r="IS427" s="26"/>
      <c r="IT427" s="24"/>
    </row>
    <row r="428" spans="1:254" ht="20.25" customHeight="1">
      <c r="A428" s="138"/>
      <c r="B428" s="139"/>
      <c r="C428" s="133"/>
      <c r="D428" s="133"/>
      <c r="E428" s="133"/>
      <c r="F428" s="140">
        <v>2020</v>
      </c>
      <c r="G428" s="141">
        <f t="shared" si="224"/>
        <v>60425</v>
      </c>
      <c r="H428" s="141">
        <f t="shared" si="222"/>
        <v>60425</v>
      </c>
      <c r="I428" s="141">
        <f t="shared" si="225"/>
        <v>60425</v>
      </c>
      <c r="J428" s="141">
        <f t="shared" si="225"/>
        <v>60425</v>
      </c>
      <c r="K428" s="141">
        <f t="shared" si="225"/>
        <v>0</v>
      </c>
      <c r="L428" s="141">
        <f t="shared" si="225"/>
        <v>0</v>
      </c>
      <c r="M428" s="141">
        <f t="shared" si="225"/>
        <v>0</v>
      </c>
      <c r="N428" s="141">
        <f t="shared" si="225"/>
        <v>0</v>
      </c>
      <c r="O428" s="141">
        <f t="shared" si="225"/>
        <v>0</v>
      </c>
      <c r="P428" s="141">
        <f t="shared" si="225"/>
        <v>0</v>
      </c>
      <c r="Q428" s="136"/>
      <c r="R428" s="137"/>
      <c r="S428" s="96"/>
      <c r="T428" s="96"/>
      <c r="U428" s="60"/>
      <c r="V428" s="53"/>
      <c r="W428" s="54"/>
      <c r="X428" s="54"/>
      <c r="Y428" s="54"/>
      <c r="Z428" s="54"/>
      <c r="AA428" s="54"/>
      <c r="AB428" s="54"/>
      <c r="AC428" s="54"/>
      <c r="AD428" s="54"/>
      <c r="AE428" s="54"/>
      <c r="AF428" s="54"/>
      <c r="AG428" s="51"/>
      <c r="AH428" s="105"/>
      <c r="AI428" s="96"/>
      <c r="AJ428" s="96"/>
      <c r="AK428" s="96"/>
      <c r="AL428" s="60"/>
      <c r="AM428" s="53"/>
      <c r="AN428" s="54"/>
      <c r="AO428" s="54"/>
      <c r="AP428" s="54"/>
      <c r="AQ428" s="54"/>
      <c r="AR428" s="54"/>
      <c r="AS428" s="54"/>
      <c r="AT428" s="54"/>
      <c r="AU428" s="54"/>
      <c r="AV428" s="54"/>
      <c r="AW428" s="54"/>
      <c r="AX428" s="51"/>
      <c r="AY428" s="105"/>
      <c r="AZ428" s="96"/>
      <c r="BA428" s="96"/>
      <c r="BB428" s="96"/>
      <c r="BC428" s="60"/>
      <c r="BD428" s="53"/>
      <c r="BE428" s="54"/>
      <c r="BF428" s="54"/>
      <c r="BG428" s="54"/>
      <c r="BH428" s="54"/>
      <c r="BI428" s="54"/>
      <c r="BJ428" s="54"/>
      <c r="BK428" s="54"/>
      <c r="BL428" s="54"/>
      <c r="BM428" s="54"/>
      <c r="BN428" s="54"/>
      <c r="BO428" s="51"/>
      <c r="BP428" s="105"/>
      <c r="BQ428" s="96"/>
      <c r="BR428" s="96"/>
      <c r="BS428" s="96"/>
      <c r="BT428" s="60"/>
      <c r="BU428" s="53"/>
      <c r="BV428" s="54"/>
      <c r="BW428" s="54"/>
      <c r="BX428" s="54"/>
      <c r="BY428" s="54"/>
      <c r="BZ428" s="54"/>
      <c r="CA428" s="54"/>
      <c r="CB428" s="54"/>
      <c r="CC428" s="54"/>
      <c r="CD428" s="54"/>
      <c r="CE428" s="54"/>
      <c r="CF428" s="51"/>
      <c r="CG428" s="105"/>
      <c r="CH428" s="96"/>
      <c r="CI428" s="96"/>
      <c r="CJ428" s="96"/>
      <c r="CK428" s="60"/>
      <c r="CL428" s="53"/>
      <c r="CM428" s="54"/>
      <c r="CN428" s="54"/>
      <c r="CO428" s="54"/>
      <c r="CP428" s="54"/>
      <c r="CQ428" s="54"/>
      <c r="CR428" s="54"/>
      <c r="CS428" s="54"/>
      <c r="CT428" s="54"/>
      <c r="CU428" s="54"/>
      <c r="CV428" s="54"/>
      <c r="CW428" s="51"/>
      <c r="CX428" s="105"/>
      <c r="CY428" s="96"/>
      <c r="CZ428" s="96"/>
      <c r="DA428" s="96"/>
      <c r="DB428" s="60"/>
      <c r="DC428" s="53"/>
      <c r="DD428" s="54"/>
      <c r="DE428" s="55"/>
      <c r="DF428" s="26"/>
      <c r="DG428" s="26"/>
      <c r="DH428" s="26"/>
      <c r="DI428" s="26"/>
      <c r="DJ428" s="26"/>
      <c r="DK428" s="26"/>
      <c r="DL428" s="26"/>
      <c r="DM428" s="26"/>
      <c r="DN428" s="24"/>
      <c r="DO428" s="98"/>
      <c r="DP428" s="95"/>
      <c r="DQ428" s="96"/>
      <c r="DR428" s="97"/>
      <c r="DS428" s="21"/>
      <c r="DT428" s="25"/>
      <c r="DU428" s="26"/>
      <c r="DV428" s="26"/>
      <c r="DW428" s="26"/>
      <c r="DX428" s="26"/>
      <c r="DY428" s="26"/>
      <c r="DZ428" s="26"/>
      <c r="EA428" s="26"/>
      <c r="EB428" s="26"/>
      <c r="EC428" s="26"/>
      <c r="ED428" s="26"/>
      <c r="EE428" s="24"/>
      <c r="EF428" s="98"/>
      <c r="EG428" s="95"/>
      <c r="EH428" s="96"/>
      <c r="EI428" s="97"/>
      <c r="EJ428" s="21"/>
      <c r="EK428" s="25"/>
      <c r="EL428" s="26"/>
      <c r="EM428" s="26"/>
      <c r="EN428" s="26"/>
      <c r="EO428" s="26"/>
      <c r="EP428" s="26"/>
      <c r="EQ428" s="26"/>
      <c r="ER428" s="26"/>
      <c r="ES428" s="26"/>
      <c r="ET428" s="26"/>
      <c r="EU428" s="26"/>
      <c r="EV428" s="24"/>
      <c r="EW428" s="98"/>
      <c r="EX428" s="95"/>
      <c r="EY428" s="96"/>
      <c r="EZ428" s="97"/>
      <c r="FA428" s="21"/>
      <c r="FB428" s="25"/>
      <c r="FC428" s="26"/>
      <c r="FD428" s="26"/>
      <c r="FE428" s="26"/>
      <c r="FF428" s="26"/>
      <c r="FG428" s="26"/>
      <c r="FH428" s="26"/>
      <c r="FI428" s="26"/>
      <c r="FJ428" s="26"/>
      <c r="FK428" s="26"/>
      <c r="FL428" s="26"/>
      <c r="FM428" s="24"/>
      <c r="FN428" s="98"/>
      <c r="FO428" s="95"/>
      <c r="FP428" s="96"/>
      <c r="FQ428" s="97"/>
      <c r="FR428" s="21"/>
      <c r="FS428" s="25"/>
      <c r="FT428" s="26"/>
      <c r="FU428" s="26"/>
      <c r="FV428" s="26"/>
      <c r="FW428" s="26"/>
      <c r="FX428" s="26"/>
      <c r="FY428" s="26"/>
      <c r="FZ428" s="26"/>
      <c r="GA428" s="26"/>
      <c r="GB428" s="26"/>
      <c r="GC428" s="26"/>
      <c r="GD428" s="24"/>
      <c r="GE428" s="98"/>
      <c r="GF428" s="95"/>
      <c r="GG428" s="96"/>
      <c r="GH428" s="97"/>
      <c r="GI428" s="21"/>
      <c r="GJ428" s="25"/>
      <c r="GK428" s="26"/>
      <c r="GL428" s="26"/>
      <c r="GM428" s="26"/>
      <c r="GN428" s="26"/>
      <c r="GO428" s="26"/>
      <c r="GP428" s="26"/>
      <c r="GQ428" s="26"/>
      <c r="GR428" s="26"/>
      <c r="GS428" s="26"/>
      <c r="GT428" s="26"/>
      <c r="GU428" s="24"/>
      <c r="GV428" s="98"/>
      <c r="GW428" s="95"/>
      <c r="GX428" s="96"/>
      <c r="GY428" s="97"/>
      <c r="GZ428" s="21"/>
      <c r="HA428" s="25"/>
      <c r="HB428" s="26"/>
      <c r="HC428" s="26"/>
      <c r="HD428" s="26"/>
      <c r="HE428" s="26"/>
      <c r="HF428" s="26"/>
      <c r="HG428" s="26"/>
      <c r="HH428" s="26"/>
      <c r="HI428" s="26"/>
      <c r="HJ428" s="26"/>
      <c r="HK428" s="26"/>
      <c r="HL428" s="24"/>
      <c r="HM428" s="98"/>
      <c r="HN428" s="95"/>
      <c r="HO428" s="96"/>
      <c r="HP428" s="97"/>
      <c r="HQ428" s="21"/>
      <c r="HR428" s="25"/>
      <c r="HS428" s="26"/>
      <c r="HT428" s="26"/>
      <c r="HU428" s="26"/>
      <c r="HV428" s="26"/>
      <c r="HW428" s="26"/>
      <c r="HX428" s="26"/>
      <c r="HY428" s="26"/>
      <c r="HZ428" s="26"/>
      <c r="IA428" s="26"/>
      <c r="IB428" s="26"/>
      <c r="IC428" s="24"/>
      <c r="ID428" s="98"/>
      <c r="IE428" s="95"/>
      <c r="IF428" s="96"/>
      <c r="IG428" s="97"/>
      <c r="IH428" s="21"/>
      <c r="II428" s="25"/>
      <c r="IJ428" s="26"/>
      <c r="IK428" s="26"/>
      <c r="IL428" s="26"/>
      <c r="IM428" s="26"/>
      <c r="IN428" s="26"/>
      <c r="IO428" s="26"/>
      <c r="IP428" s="26"/>
      <c r="IQ428" s="26"/>
      <c r="IR428" s="26"/>
      <c r="IS428" s="26"/>
      <c r="IT428" s="24"/>
    </row>
    <row r="429" spans="1:241" ht="21.75" customHeight="1">
      <c r="A429" s="138"/>
      <c r="B429" s="139"/>
      <c r="C429" s="133"/>
      <c r="D429" s="133"/>
      <c r="E429" s="133"/>
      <c r="F429" s="140">
        <v>2021</v>
      </c>
      <c r="G429" s="141">
        <f>I429+K429+M429+O429</f>
        <v>0</v>
      </c>
      <c r="H429" s="141">
        <f t="shared" si="222"/>
        <v>0</v>
      </c>
      <c r="I429" s="141">
        <f t="shared" si="225"/>
        <v>0</v>
      </c>
      <c r="J429" s="141">
        <f t="shared" si="225"/>
        <v>0</v>
      </c>
      <c r="K429" s="141">
        <f t="shared" si="225"/>
        <v>0</v>
      </c>
      <c r="L429" s="141">
        <f t="shared" si="225"/>
        <v>0</v>
      </c>
      <c r="M429" s="141">
        <f t="shared" si="225"/>
        <v>0</v>
      </c>
      <c r="N429" s="141">
        <f t="shared" si="225"/>
        <v>0</v>
      </c>
      <c r="O429" s="141">
        <f t="shared" si="225"/>
        <v>0</v>
      </c>
      <c r="P429" s="141">
        <f t="shared" si="225"/>
        <v>0</v>
      </c>
      <c r="Q429" s="136"/>
      <c r="R429" s="142"/>
      <c r="AG429" s="66"/>
      <c r="AW429" s="66"/>
      <c r="BM429" s="66"/>
      <c r="CC429" s="66"/>
      <c r="CS429" s="66"/>
      <c r="DI429" s="66"/>
      <c r="DY429" s="66"/>
      <c r="EO429" s="66"/>
      <c r="FE429" s="66"/>
      <c r="FU429" s="66"/>
      <c r="GK429" s="66"/>
      <c r="HA429" s="66"/>
      <c r="HQ429" s="66"/>
      <c r="IG429" s="66"/>
    </row>
    <row r="430" spans="1:241" ht="21.75" customHeight="1">
      <c r="A430" s="138"/>
      <c r="B430" s="139"/>
      <c r="C430" s="133"/>
      <c r="D430" s="133"/>
      <c r="E430" s="133"/>
      <c r="F430" s="140">
        <v>2022</v>
      </c>
      <c r="G430" s="141">
        <f t="shared" si="224"/>
        <v>166511.1</v>
      </c>
      <c r="H430" s="141">
        <f t="shared" si="222"/>
        <v>0</v>
      </c>
      <c r="I430" s="141">
        <f t="shared" si="225"/>
        <v>137318.5</v>
      </c>
      <c r="J430" s="141">
        <f t="shared" si="225"/>
        <v>0</v>
      </c>
      <c r="K430" s="141">
        <f t="shared" si="225"/>
        <v>0</v>
      </c>
      <c r="L430" s="141">
        <f t="shared" si="225"/>
        <v>0</v>
      </c>
      <c r="M430" s="141">
        <f t="shared" si="225"/>
        <v>29192.6</v>
      </c>
      <c r="N430" s="141">
        <f t="shared" si="225"/>
        <v>0</v>
      </c>
      <c r="O430" s="141">
        <f t="shared" si="225"/>
        <v>0</v>
      </c>
      <c r="P430" s="141">
        <f t="shared" si="225"/>
        <v>0</v>
      </c>
      <c r="Q430" s="136"/>
      <c r="R430" s="142"/>
      <c r="AG430" s="66"/>
      <c r="AW430" s="66"/>
      <c r="BM430" s="66"/>
      <c r="CC430" s="66"/>
      <c r="CS430" s="66"/>
      <c r="DI430" s="66"/>
      <c r="DY430" s="66"/>
      <c r="EO430" s="66"/>
      <c r="FE430" s="66"/>
      <c r="FU430" s="66"/>
      <c r="GK430" s="66"/>
      <c r="HA430" s="66"/>
      <c r="HQ430" s="66"/>
      <c r="IG430" s="66"/>
    </row>
    <row r="431" spans="1:241" ht="21.75" customHeight="1">
      <c r="A431" s="138"/>
      <c r="B431" s="139"/>
      <c r="C431" s="133"/>
      <c r="D431" s="133"/>
      <c r="E431" s="133"/>
      <c r="F431" s="140">
        <v>2023</v>
      </c>
      <c r="G431" s="141">
        <f t="shared" si="224"/>
        <v>254435.6</v>
      </c>
      <c r="H431" s="141">
        <f t="shared" si="222"/>
        <v>0</v>
      </c>
      <c r="I431" s="141">
        <f t="shared" si="225"/>
        <v>110863</v>
      </c>
      <c r="J431" s="141">
        <f t="shared" si="225"/>
        <v>0</v>
      </c>
      <c r="K431" s="141">
        <f t="shared" si="225"/>
        <v>0</v>
      </c>
      <c r="L431" s="141">
        <f t="shared" si="225"/>
        <v>0</v>
      </c>
      <c r="M431" s="141">
        <f t="shared" si="225"/>
        <v>143572.6</v>
      </c>
      <c r="N431" s="141">
        <f t="shared" si="225"/>
        <v>0</v>
      </c>
      <c r="O431" s="141">
        <f t="shared" si="225"/>
        <v>0</v>
      </c>
      <c r="P431" s="141">
        <f t="shared" si="225"/>
        <v>0</v>
      </c>
      <c r="Q431" s="136"/>
      <c r="R431" s="142"/>
      <c r="AG431" s="66"/>
      <c r="AW431" s="66"/>
      <c r="BM431" s="66"/>
      <c r="CC431" s="66"/>
      <c r="CS431" s="66"/>
      <c r="DI431" s="66"/>
      <c r="DY431" s="66"/>
      <c r="EO431" s="66"/>
      <c r="FE431" s="66"/>
      <c r="FU431" s="66"/>
      <c r="GK431" s="66"/>
      <c r="HA431" s="66"/>
      <c r="HQ431" s="66"/>
      <c r="IG431" s="66"/>
    </row>
    <row r="432" spans="1:241" ht="21.75" customHeight="1">
      <c r="A432" s="138"/>
      <c r="B432" s="139"/>
      <c r="C432" s="133"/>
      <c r="D432" s="133"/>
      <c r="E432" s="133"/>
      <c r="F432" s="140">
        <v>2024</v>
      </c>
      <c r="G432" s="141">
        <f t="shared" si="224"/>
        <v>81500.4</v>
      </c>
      <c r="H432" s="141">
        <f t="shared" si="222"/>
        <v>0</v>
      </c>
      <c r="I432" s="141">
        <f t="shared" si="225"/>
        <v>54168.2</v>
      </c>
      <c r="J432" s="141">
        <f t="shared" si="225"/>
        <v>0</v>
      </c>
      <c r="K432" s="141">
        <f t="shared" si="225"/>
        <v>0</v>
      </c>
      <c r="L432" s="141">
        <f t="shared" si="225"/>
        <v>0</v>
      </c>
      <c r="M432" s="141">
        <f t="shared" si="225"/>
        <v>27332.2</v>
      </c>
      <c r="N432" s="141">
        <f t="shared" si="225"/>
        <v>0</v>
      </c>
      <c r="O432" s="141">
        <f t="shared" si="225"/>
        <v>0</v>
      </c>
      <c r="P432" s="141">
        <f t="shared" si="225"/>
        <v>0</v>
      </c>
      <c r="Q432" s="136"/>
      <c r="R432" s="142"/>
      <c r="AG432" s="66"/>
      <c r="AW432" s="66"/>
      <c r="BM432" s="66"/>
      <c r="CC432" s="66"/>
      <c r="CS432" s="66"/>
      <c r="DI432" s="66"/>
      <c r="DY432" s="66"/>
      <c r="EO432" s="66"/>
      <c r="FE432" s="66"/>
      <c r="FU432" s="66"/>
      <c r="GK432" s="66"/>
      <c r="HA432" s="66"/>
      <c r="HQ432" s="66"/>
      <c r="IG432" s="66"/>
    </row>
    <row r="433" spans="1:241" ht="21.75" customHeight="1">
      <c r="A433" s="143"/>
      <c r="B433" s="144"/>
      <c r="C433" s="133"/>
      <c r="D433" s="133"/>
      <c r="E433" s="133"/>
      <c r="F433" s="140">
        <v>2025</v>
      </c>
      <c r="G433" s="141">
        <f t="shared" si="224"/>
        <v>401986.5</v>
      </c>
      <c r="H433" s="141">
        <f t="shared" si="222"/>
        <v>0</v>
      </c>
      <c r="I433" s="141">
        <f t="shared" si="225"/>
        <v>401986.5</v>
      </c>
      <c r="J433" s="141">
        <f t="shared" si="225"/>
        <v>0</v>
      </c>
      <c r="K433" s="141">
        <f t="shared" si="225"/>
        <v>0</v>
      </c>
      <c r="L433" s="141">
        <f t="shared" si="225"/>
        <v>0</v>
      </c>
      <c r="M433" s="141">
        <f t="shared" si="225"/>
        <v>0</v>
      </c>
      <c r="N433" s="141">
        <f t="shared" si="225"/>
        <v>0</v>
      </c>
      <c r="O433" s="141">
        <f t="shared" si="225"/>
        <v>0</v>
      </c>
      <c r="P433" s="141">
        <f t="shared" si="225"/>
        <v>0</v>
      </c>
      <c r="Q433" s="136"/>
      <c r="R433" s="142"/>
      <c r="AG433" s="66"/>
      <c r="AW433" s="66"/>
      <c r="BM433" s="66"/>
      <c r="CC433" s="66"/>
      <c r="CS433" s="66"/>
      <c r="DI433" s="66"/>
      <c r="DY433" s="66"/>
      <c r="EO433" s="66"/>
      <c r="FE433" s="66"/>
      <c r="FU433" s="66"/>
      <c r="GK433" s="66"/>
      <c r="HA433" s="66"/>
      <c r="HQ433" s="66"/>
      <c r="IG433" s="66"/>
    </row>
    <row r="434" spans="1:254" ht="18" customHeight="1">
      <c r="A434" s="131"/>
      <c r="B434" s="132" t="s">
        <v>41</v>
      </c>
      <c r="C434" s="133"/>
      <c r="D434" s="133"/>
      <c r="E434" s="133"/>
      <c r="F434" s="134" t="s">
        <v>26</v>
      </c>
      <c r="G434" s="135">
        <f t="shared" si="224"/>
        <v>1744478.2000000002</v>
      </c>
      <c r="H434" s="135">
        <f t="shared" si="222"/>
        <v>177454.5</v>
      </c>
      <c r="I434" s="135">
        <f>SUM(I435:I445)</f>
        <v>285344.9</v>
      </c>
      <c r="J434" s="135">
        <f aca="true" t="shared" si="226" ref="J434:P434">SUM(J435:J445)</f>
        <v>177454.5</v>
      </c>
      <c r="K434" s="135">
        <f t="shared" si="226"/>
        <v>0</v>
      </c>
      <c r="L434" s="135">
        <f t="shared" si="226"/>
        <v>0</v>
      </c>
      <c r="M434" s="135">
        <f t="shared" si="226"/>
        <v>1459133.3</v>
      </c>
      <c r="N434" s="135">
        <f t="shared" si="226"/>
        <v>0</v>
      </c>
      <c r="O434" s="135">
        <f t="shared" si="226"/>
        <v>0</v>
      </c>
      <c r="P434" s="135">
        <f t="shared" si="226"/>
        <v>0</v>
      </c>
      <c r="Q434" s="136"/>
      <c r="R434" s="137"/>
      <c r="S434" s="96"/>
      <c r="T434" s="96"/>
      <c r="U434" s="60"/>
      <c r="V434" s="49"/>
      <c r="W434" s="50"/>
      <c r="X434" s="50"/>
      <c r="Y434" s="50"/>
      <c r="Z434" s="50"/>
      <c r="AA434" s="50"/>
      <c r="AB434" s="50"/>
      <c r="AC434" s="50"/>
      <c r="AD434" s="50"/>
      <c r="AE434" s="50"/>
      <c r="AF434" s="50"/>
      <c r="AG434" s="51"/>
      <c r="AH434" s="105"/>
      <c r="AI434" s="96"/>
      <c r="AJ434" s="96"/>
      <c r="AK434" s="96"/>
      <c r="AL434" s="60"/>
      <c r="AM434" s="49"/>
      <c r="AN434" s="50"/>
      <c r="AO434" s="50"/>
      <c r="AP434" s="50"/>
      <c r="AQ434" s="50"/>
      <c r="AR434" s="50"/>
      <c r="AS434" s="50"/>
      <c r="AT434" s="50"/>
      <c r="AU434" s="50"/>
      <c r="AV434" s="50"/>
      <c r="AW434" s="50"/>
      <c r="AX434" s="51"/>
      <c r="AY434" s="105"/>
      <c r="AZ434" s="96"/>
      <c r="BA434" s="96"/>
      <c r="BB434" s="96"/>
      <c r="BC434" s="60"/>
      <c r="BD434" s="49"/>
      <c r="BE434" s="50"/>
      <c r="BF434" s="50"/>
      <c r="BG434" s="50"/>
      <c r="BH434" s="50"/>
      <c r="BI434" s="50"/>
      <c r="BJ434" s="50"/>
      <c r="BK434" s="50"/>
      <c r="BL434" s="50"/>
      <c r="BM434" s="50"/>
      <c r="BN434" s="50"/>
      <c r="BO434" s="51"/>
      <c r="BP434" s="105"/>
      <c r="BQ434" s="96"/>
      <c r="BR434" s="96"/>
      <c r="BS434" s="96"/>
      <c r="BT434" s="60"/>
      <c r="BU434" s="49"/>
      <c r="BV434" s="50"/>
      <c r="BW434" s="50"/>
      <c r="BX434" s="50"/>
      <c r="BY434" s="50"/>
      <c r="BZ434" s="50"/>
      <c r="CA434" s="50"/>
      <c r="CB434" s="50"/>
      <c r="CC434" s="50"/>
      <c r="CD434" s="50"/>
      <c r="CE434" s="50"/>
      <c r="CF434" s="51"/>
      <c r="CG434" s="105"/>
      <c r="CH434" s="96"/>
      <c r="CI434" s="96"/>
      <c r="CJ434" s="96"/>
      <c r="CK434" s="60"/>
      <c r="CL434" s="49"/>
      <c r="CM434" s="50"/>
      <c r="CN434" s="50"/>
      <c r="CO434" s="50"/>
      <c r="CP434" s="50"/>
      <c r="CQ434" s="50"/>
      <c r="CR434" s="50"/>
      <c r="CS434" s="50"/>
      <c r="CT434" s="50"/>
      <c r="CU434" s="50"/>
      <c r="CV434" s="50"/>
      <c r="CW434" s="51"/>
      <c r="CX434" s="105"/>
      <c r="CY434" s="96"/>
      <c r="CZ434" s="96"/>
      <c r="DA434" s="96"/>
      <c r="DB434" s="60"/>
      <c r="DC434" s="49"/>
      <c r="DD434" s="50"/>
      <c r="DE434" s="52"/>
      <c r="DF434" s="23"/>
      <c r="DG434" s="23"/>
      <c r="DH434" s="23"/>
      <c r="DI434" s="23"/>
      <c r="DJ434" s="23"/>
      <c r="DK434" s="23"/>
      <c r="DL434" s="23"/>
      <c r="DM434" s="23"/>
      <c r="DN434" s="24"/>
      <c r="DO434" s="98"/>
      <c r="DP434" s="92"/>
      <c r="DQ434" s="93"/>
      <c r="DR434" s="94"/>
      <c r="DS434" s="21"/>
      <c r="DT434" s="22"/>
      <c r="DU434" s="23"/>
      <c r="DV434" s="23"/>
      <c r="DW434" s="23"/>
      <c r="DX434" s="23"/>
      <c r="DY434" s="23"/>
      <c r="DZ434" s="23"/>
      <c r="EA434" s="23"/>
      <c r="EB434" s="23"/>
      <c r="EC434" s="23"/>
      <c r="ED434" s="23"/>
      <c r="EE434" s="24"/>
      <c r="EF434" s="98"/>
      <c r="EG434" s="92"/>
      <c r="EH434" s="93"/>
      <c r="EI434" s="94"/>
      <c r="EJ434" s="21"/>
      <c r="EK434" s="22"/>
      <c r="EL434" s="23"/>
      <c r="EM434" s="23"/>
      <c r="EN434" s="23"/>
      <c r="EO434" s="23"/>
      <c r="EP434" s="23"/>
      <c r="EQ434" s="23"/>
      <c r="ER434" s="23"/>
      <c r="ES434" s="23"/>
      <c r="ET434" s="23"/>
      <c r="EU434" s="23"/>
      <c r="EV434" s="24"/>
      <c r="EW434" s="98"/>
      <c r="EX434" s="92"/>
      <c r="EY434" s="93"/>
      <c r="EZ434" s="94"/>
      <c r="FA434" s="21"/>
      <c r="FB434" s="22"/>
      <c r="FC434" s="23"/>
      <c r="FD434" s="23"/>
      <c r="FE434" s="23"/>
      <c r="FF434" s="23"/>
      <c r="FG434" s="23"/>
      <c r="FH434" s="23"/>
      <c r="FI434" s="23"/>
      <c r="FJ434" s="23"/>
      <c r="FK434" s="23"/>
      <c r="FL434" s="23"/>
      <c r="FM434" s="24"/>
      <c r="FN434" s="98"/>
      <c r="FO434" s="92"/>
      <c r="FP434" s="93"/>
      <c r="FQ434" s="94"/>
      <c r="FR434" s="21"/>
      <c r="FS434" s="22"/>
      <c r="FT434" s="23"/>
      <c r="FU434" s="23"/>
      <c r="FV434" s="23"/>
      <c r="FW434" s="23"/>
      <c r="FX434" s="23"/>
      <c r="FY434" s="23"/>
      <c r="FZ434" s="23"/>
      <c r="GA434" s="23"/>
      <c r="GB434" s="23"/>
      <c r="GC434" s="23"/>
      <c r="GD434" s="24"/>
      <c r="GE434" s="98"/>
      <c r="GF434" s="92"/>
      <c r="GG434" s="93"/>
      <c r="GH434" s="94"/>
      <c r="GI434" s="21"/>
      <c r="GJ434" s="22"/>
      <c r="GK434" s="23"/>
      <c r="GL434" s="23"/>
      <c r="GM434" s="23"/>
      <c r="GN434" s="23"/>
      <c r="GO434" s="23"/>
      <c r="GP434" s="23"/>
      <c r="GQ434" s="23"/>
      <c r="GR434" s="23"/>
      <c r="GS434" s="23"/>
      <c r="GT434" s="23"/>
      <c r="GU434" s="24"/>
      <c r="GV434" s="98"/>
      <c r="GW434" s="92"/>
      <c r="GX434" s="93"/>
      <c r="GY434" s="94"/>
      <c r="GZ434" s="21"/>
      <c r="HA434" s="22"/>
      <c r="HB434" s="23"/>
      <c r="HC434" s="23"/>
      <c r="HD434" s="23"/>
      <c r="HE434" s="23"/>
      <c r="HF434" s="23"/>
      <c r="HG434" s="23"/>
      <c r="HH434" s="23"/>
      <c r="HI434" s="23"/>
      <c r="HJ434" s="23"/>
      <c r="HK434" s="23"/>
      <c r="HL434" s="24"/>
      <c r="HM434" s="98"/>
      <c r="HN434" s="92"/>
      <c r="HO434" s="93"/>
      <c r="HP434" s="94"/>
      <c r="HQ434" s="21"/>
      <c r="HR434" s="22"/>
      <c r="HS434" s="23"/>
      <c r="HT434" s="23"/>
      <c r="HU434" s="23"/>
      <c r="HV434" s="23"/>
      <c r="HW434" s="23"/>
      <c r="HX434" s="23"/>
      <c r="HY434" s="23"/>
      <c r="HZ434" s="23"/>
      <c r="IA434" s="23"/>
      <c r="IB434" s="23"/>
      <c r="IC434" s="24"/>
      <c r="ID434" s="98"/>
      <c r="IE434" s="92"/>
      <c r="IF434" s="93"/>
      <c r="IG434" s="94"/>
      <c r="IH434" s="21"/>
      <c r="II434" s="22"/>
      <c r="IJ434" s="23"/>
      <c r="IK434" s="23"/>
      <c r="IL434" s="23"/>
      <c r="IM434" s="23"/>
      <c r="IN434" s="23"/>
      <c r="IO434" s="23"/>
      <c r="IP434" s="23"/>
      <c r="IQ434" s="23"/>
      <c r="IR434" s="23"/>
      <c r="IS434" s="23"/>
      <c r="IT434" s="24"/>
    </row>
    <row r="435" spans="1:254" ht="21.75" customHeight="1">
      <c r="A435" s="138"/>
      <c r="B435" s="139"/>
      <c r="C435" s="133"/>
      <c r="D435" s="133"/>
      <c r="E435" s="133"/>
      <c r="F435" s="140">
        <v>2015</v>
      </c>
      <c r="G435" s="141">
        <f t="shared" si="224"/>
        <v>49518.9</v>
      </c>
      <c r="H435" s="141">
        <f t="shared" si="222"/>
        <v>49518.9</v>
      </c>
      <c r="I435" s="141">
        <f aca="true" t="shared" si="227" ref="I435:P445">I322+I240</f>
        <v>49518.9</v>
      </c>
      <c r="J435" s="141">
        <f t="shared" si="227"/>
        <v>49518.9</v>
      </c>
      <c r="K435" s="141">
        <f t="shared" si="227"/>
        <v>0</v>
      </c>
      <c r="L435" s="141">
        <f t="shared" si="227"/>
        <v>0</v>
      </c>
      <c r="M435" s="141">
        <f t="shared" si="227"/>
        <v>0</v>
      </c>
      <c r="N435" s="141">
        <f t="shared" si="227"/>
        <v>0</v>
      </c>
      <c r="O435" s="141">
        <f t="shared" si="227"/>
        <v>0</v>
      </c>
      <c r="P435" s="141">
        <f t="shared" si="227"/>
        <v>0</v>
      </c>
      <c r="Q435" s="136"/>
      <c r="R435" s="137"/>
      <c r="S435" s="96"/>
      <c r="T435" s="96"/>
      <c r="U435" s="60"/>
      <c r="V435" s="53"/>
      <c r="W435" s="54"/>
      <c r="X435" s="54"/>
      <c r="Y435" s="54"/>
      <c r="Z435" s="54"/>
      <c r="AA435" s="54"/>
      <c r="AB435" s="54"/>
      <c r="AC435" s="54"/>
      <c r="AD435" s="54"/>
      <c r="AE435" s="54"/>
      <c r="AF435" s="54"/>
      <c r="AG435" s="51"/>
      <c r="AH435" s="105"/>
      <c r="AI435" s="96"/>
      <c r="AJ435" s="96"/>
      <c r="AK435" s="96"/>
      <c r="AL435" s="60"/>
      <c r="AM435" s="53"/>
      <c r="AN435" s="54"/>
      <c r="AO435" s="54"/>
      <c r="AP435" s="54"/>
      <c r="AQ435" s="54"/>
      <c r="AR435" s="54"/>
      <c r="AS435" s="54"/>
      <c r="AT435" s="54"/>
      <c r="AU435" s="54"/>
      <c r="AV435" s="54"/>
      <c r="AW435" s="54"/>
      <c r="AX435" s="51"/>
      <c r="AY435" s="105"/>
      <c r="AZ435" s="96"/>
      <c r="BA435" s="96"/>
      <c r="BB435" s="96"/>
      <c r="BC435" s="60"/>
      <c r="BD435" s="53"/>
      <c r="BE435" s="54"/>
      <c r="BF435" s="54"/>
      <c r="BG435" s="54"/>
      <c r="BH435" s="54"/>
      <c r="BI435" s="54"/>
      <c r="BJ435" s="54"/>
      <c r="BK435" s="54"/>
      <c r="BL435" s="54"/>
      <c r="BM435" s="54"/>
      <c r="BN435" s="54"/>
      <c r="BO435" s="51"/>
      <c r="BP435" s="105"/>
      <c r="BQ435" s="96"/>
      <c r="BR435" s="96"/>
      <c r="BS435" s="96"/>
      <c r="BT435" s="60"/>
      <c r="BU435" s="53"/>
      <c r="BV435" s="54"/>
      <c r="BW435" s="54"/>
      <c r="BX435" s="54"/>
      <c r="BY435" s="54"/>
      <c r="BZ435" s="54"/>
      <c r="CA435" s="54"/>
      <c r="CB435" s="54"/>
      <c r="CC435" s="54"/>
      <c r="CD435" s="54"/>
      <c r="CE435" s="54"/>
      <c r="CF435" s="51"/>
      <c r="CG435" s="105"/>
      <c r="CH435" s="96"/>
      <c r="CI435" s="96"/>
      <c r="CJ435" s="96"/>
      <c r="CK435" s="60"/>
      <c r="CL435" s="53"/>
      <c r="CM435" s="54"/>
      <c r="CN435" s="54"/>
      <c r="CO435" s="54"/>
      <c r="CP435" s="54"/>
      <c r="CQ435" s="54"/>
      <c r="CR435" s="54"/>
      <c r="CS435" s="54"/>
      <c r="CT435" s="54"/>
      <c r="CU435" s="54"/>
      <c r="CV435" s="54"/>
      <c r="CW435" s="51"/>
      <c r="CX435" s="105"/>
      <c r="CY435" s="96"/>
      <c r="CZ435" s="96"/>
      <c r="DA435" s="96"/>
      <c r="DB435" s="60"/>
      <c r="DC435" s="53"/>
      <c r="DD435" s="54"/>
      <c r="DE435" s="55"/>
      <c r="DF435" s="26"/>
      <c r="DG435" s="26"/>
      <c r="DH435" s="26"/>
      <c r="DI435" s="26"/>
      <c r="DJ435" s="26"/>
      <c r="DK435" s="26"/>
      <c r="DL435" s="26"/>
      <c r="DM435" s="26"/>
      <c r="DN435" s="24"/>
      <c r="DO435" s="98"/>
      <c r="DP435" s="95"/>
      <c r="DQ435" s="96"/>
      <c r="DR435" s="97"/>
      <c r="DS435" s="21"/>
      <c r="DT435" s="25"/>
      <c r="DU435" s="26"/>
      <c r="DV435" s="26"/>
      <c r="DW435" s="26"/>
      <c r="DX435" s="26"/>
      <c r="DY435" s="26"/>
      <c r="DZ435" s="26"/>
      <c r="EA435" s="26"/>
      <c r="EB435" s="26"/>
      <c r="EC435" s="26"/>
      <c r="ED435" s="26"/>
      <c r="EE435" s="24"/>
      <c r="EF435" s="98"/>
      <c r="EG435" s="95"/>
      <c r="EH435" s="96"/>
      <c r="EI435" s="97"/>
      <c r="EJ435" s="21"/>
      <c r="EK435" s="25"/>
      <c r="EL435" s="26"/>
      <c r="EM435" s="26"/>
      <c r="EN435" s="26"/>
      <c r="EO435" s="26"/>
      <c r="EP435" s="26"/>
      <c r="EQ435" s="26"/>
      <c r="ER435" s="26"/>
      <c r="ES435" s="26"/>
      <c r="ET435" s="26"/>
      <c r="EU435" s="26"/>
      <c r="EV435" s="24"/>
      <c r="EW435" s="98"/>
      <c r="EX435" s="95"/>
      <c r="EY435" s="96"/>
      <c r="EZ435" s="97"/>
      <c r="FA435" s="21"/>
      <c r="FB435" s="25"/>
      <c r="FC435" s="26"/>
      <c r="FD435" s="26"/>
      <c r="FE435" s="26"/>
      <c r="FF435" s="26"/>
      <c r="FG435" s="26"/>
      <c r="FH435" s="26"/>
      <c r="FI435" s="26"/>
      <c r="FJ435" s="26"/>
      <c r="FK435" s="26"/>
      <c r="FL435" s="26"/>
      <c r="FM435" s="24"/>
      <c r="FN435" s="98"/>
      <c r="FO435" s="95"/>
      <c r="FP435" s="96"/>
      <c r="FQ435" s="97"/>
      <c r="FR435" s="21"/>
      <c r="FS435" s="25"/>
      <c r="FT435" s="26"/>
      <c r="FU435" s="26"/>
      <c r="FV435" s="26"/>
      <c r="FW435" s="26"/>
      <c r="FX435" s="26"/>
      <c r="FY435" s="26"/>
      <c r="FZ435" s="26"/>
      <c r="GA435" s="26"/>
      <c r="GB435" s="26"/>
      <c r="GC435" s="26"/>
      <c r="GD435" s="24"/>
      <c r="GE435" s="98"/>
      <c r="GF435" s="95"/>
      <c r="GG435" s="96"/>
      <c r="GH435" s="97"/>
      <c r="GI435" s="21"/>
      <c r="GJ435" s="25"/>
      <c r="GK435" s="26"/>
      <c r="GL435" s="26"/>
      <c r="GM435" s="26"/>
      <c r="GN435" s="26"/>
      <c r="GO435" s="26"/>
      <c r="GP435" s="26"/>
      <c r="GQ435" s="26"/>
      <c r="GR435" s="26"/>
      <c r="GS435" s="26"/>
      <c r="GT435" s="26"/>
      <c r="GU435" s="24"/>
      <c r="GV435" s="98"/>
      <c r="GW435" s="95"/>
      <c r="GX435" s="96"/>
      <c r="GY435" s="97"/>
      <c r="GZ435" s="21"/>
      <c r="HA435" s="25"/>
      <c r="HB435" s="26"/>
      <c r="HC435" s="26"/>
      <c r="HD435" s="26"/>
      <c r="HE435" s="26"/>
      <c r="HF435" s="26"/>
      <c r="HG435" s="26"/>
      <c r="HH435" s="26"/>
      <c r="HI435" s="26"/>
      <c r="HJ435" s="26"/>
      <c r="HK435" s="26"/>
      <c r="HL435" s="24"/>
      <c r="HM435" s="98"/>
      <c r="HN435" s="95"/>
      <c r="HO435" s="96"/>
      <c r="HP435" s="97"/>
      <c r="HQ435" s="21"/>
      <c r="HR435" s="25"/>
      <c r="HS435" s="26"/>
      <c r="HT435" s="26"/>
      <c r="HU435" s="26"/>
      <c r="HV435" s="26"/>
      <c r="HW435" s="26"/>
      <c r="HX435" s="26"/>
      <c r="HY435" s="26"/>
      <c r="HZ435" s="26"/>
      <c r="IA435" s="26"/>
      <c r="IB435" s="26"/>
      <c r="IC435" s="24"/>
      <c r="ID435" s="98"/>
      <c r="IE435" s="95"/>
      <c r="IF435" s="96"/>
      <c r="IG435" s="97"/>
      <c r="IH435" s="21"/>
      <c r="II435" s="25"/>
      <c r="IJ435" s="26"/>
      <c r="IK435" s="26"/>
      <c r="IL435" s="26"/>
      <c r="IM435" s="26"/>
      <c r="IN435" s="26"/>
      <c r="IO435" s="26"/>
      <c r="IP435" s="26"/>
      <c r="IQ435" s="26"/>
      <c r="IR435" s="26"/>
      <c r="IS435" s="26"/>
      <c r="IT435" s="24"/>
    </row>
    <row r="436" spans="1:254" ht="19.5" customHeight="1">
      <c r="A436" s="138"/>
      <c r="B436" s="139"/>
      <c r="C436" s="140"/>
      <c r="D436" s="140"/>
      <c r="E436" s="140"/>
      <c r="F436" s="140">
        <v>2016</v>
      </c>
      <c r="G436" s="141">
        <f t="shared" si="224"/>
        <v>3810</v>
      </c>
      <c r="H436" s="141">
        <f t="shared" si="222"/>
        <v>3810</v>
      </c>
      <c r="I436" s="141">
        <f t="shared" si="227"/>
        <v>3810</v>
      </c>
      <c r="J436" s="141">
        <f t="shared" si="227"/>
        <v>3810</v>
      </c>
      <c r="K436" s="141">
        <f t="shared" si="227"/>
        <v>0</v>
      </c>
      <c r="L436" s="141">
        <f t="shared" si="227"/>
        <v>0</v>
      </c>
      <c r="M436" s="141">
        <f t="shared" si="227"/>
        <v>0</v>
      </c>
      <c r="N436" s="141">
        <f t="shared" si="227"/>
        <v>0</v>
      </c>
      <c r="O436" s="141">
        <f t="shared" si="227"/>
        <v>0</v>
      </c>
      <c r="P436" s="141">
        <f t="shared" si="227"/>
        <v>0</v>
      </c>
      <c r="Q436" s="136"/>
      <c r="R436" s="137"/>
      <c r="S436" s="96"/>
      <c r="T436" s="96"/>
      <c r="U436" s="53"/>
      <c r="V436" s="53"/>
      <c r="W436" s="54"/>
      <c r="X436" s="54"/>
      <c r="Y436" s="54"/>
      <c r="Z436" s="54"/>
      <c r="AA436" s="54"/>
      <c r="AB436" s="54"/>
      <c r="AC436" s="54"/>
      <c r="AD436" s="54"/>
      <c r="AE436" s="54"/>
      <c r="AF436" s="54"/>
      <c r="AG436" s="51"/>
      <c r="AH436" s="105"/>
      <c r="AI436" s="96"/>
      <c r="AJ436" s="96"/>
      <c r="AK436" s="96"/>
      <c r="AL436" s="53"/>
      <c r="AM436" s="53"/>
      <c r="AN436" s="54"/>
      <c r="AO436" s="54"/>
      <c r="AP436" s="54"/>
      <c r="AQ436" s="54"/>
      <c r="AR436" s="54"/>
      <c r="AS436" s="54"/>
      <c r="AT436" s="54"/>
      <c r="AU436" s="54"/>
      <c r="AV436" s="54"/>
      <c r="AW436" s="54"/>
      <c r="AX436" s="51"/>
      <c r="AY436" s="105"/>
      <c r="AZ436" s="96"/>
      <c r="BA436" s="96"/>
      <c r="BB436" s="96"/>
      <c r="BC436" s="53"/>
      <c r="BD436" s="53"/>
      <c r="BE436" s="54"/>
      <c r="BF436" s="54"/>
      <c r="BG436" s="54"/>
      <c r="BH436" s="54"/>
      <c r="BI436" s="54"/>
      <c r="BJ436" s="54"/>
      <c r="BK436" s="54"/>
      <c r="BL436" s="54"/>
      <c r="BM436" s="54"/>
      <c r="BN436" s="54"/>
      <c r="BO436" s="51"/>
      <c r="BP436" s="105"/>
      <c r="BQ436" s="96"/>
      <c r="BR436" s="96"/>
      <c r="BS436" s="96"/>
      <c r="BT436" s="53"/>
      <c r="BU436" s="53"/>
      <c r="BV436" s="54"/>
      <c r="BW436" s="54"/>
      <c r="BX436" s="54"/>
      <c r="BY436" s="54"/>
      <c r="BZ436" s="54"/>
      <c r="CA436" s="54"/>
      <c r="CB436" s="54"/>
      <c r="CC436" s="54"/>
      <c r="CD436" s="54"/>
      <c r="CE436" s="54"/>
      <c r="CF436" s="51"/>
      <c r="CG436" s="105"/>
      <c r="CH436" s="96"/>
      <c r="CI436" s="96"/>
      <c r="CJ436" s="96"/>
      <c r="CK436" s="53"/>
      <c r="CL436" s="53"/>
      <c r="CM436" s="54"/>
      <c r="CN436" s="54"/>
      <c r="CO436" s="54"/>
      <c r="CP436" s="54"/>
      <c r="CQ436" s="54"/>
      <c r="CR436" s="54"/>
      <c r="CS436" s="54"/>
      <c r="CT436" s="54"/>
      <c r="CU436" s="54"/>
      <c r="CV436" s="54"/>
      <c r="CW436" s="51"/>
      <c r="CX436" s="105"/>
      <c r="CY436" s="96"/>
      <c r="CZ436" s="96"/>
      <c r="DA436" s="96"/>
      <c r="DB436" s="53"/>
      <c r="DC436" s="53"/>
      <c r="DD436" s="54"/>
      <c r="DE436" s="55"/>
      <c r="DF436" s="26"/>
      <c r="DG436" s="26"/>
      <c r="DH436" s="26"/>
      <c r="DI436" s="26"/>
      <c r="DJ436" s="26"/>
      <c r="DK436" s="26"/>
      <c r="DL436" s="26"/>
      <c r="DM436" s="26"/>
      <c r="DN436" s="24"/>
      <c r="DO436" s="98"/>
      <c r="DP436" s="95"/>
      <c r="DQ436" s="96"/>
      <c r="DR436" s="97"/>
      <c r="DS436" s="25"/>
      <c r="DT436" s="25"/>
      <c r="DU436" s="26"/>
      <c r="DV436" s="26"/>
      <c r="DW436" s="26"/>
      <c r="DX436" s="26"/>
      <c r="DY436" s="26"/>
      <c r="DZ436" s="26"/>
      <c r="EA436" s="26"/>
      <c r="EB436" s="26"/>
      <c r="EC436" s="26"/>
      <c r="ED436" s="26"/>
      <c r="EE436" s="24"/>
      <c r="EF436" s="98"/>
      <c r="EG436" s="95"/>
      <c r="EH436" s="96"/>
      <c r="EI436" s="97"/>
      <c r="EJ436" s="25"/>
      <c r="EK436" s="25"/>
      <c r="EL436" s="26"/>
      <c r="EM436" s="26"/>
      <c r="EN436" s="26"/>
      <c r="EO436" s="26"/>
      <c r="EP436" s="26"/>
      <c r="EQ436" s="26"/>
      <c r="ER436" s="26"/>
      <c r="ES436" s="26"/>
      <c r="ET436" s="26"/>
      <c r="EU436" s="26"/>
      <c r="EV436" s="24"/>
      <c r="EW436" s="98"/>
      <c r="EX436" s="95"/>
      <c r="EY436" s="96"/>
      <c r="EZ436" s="97"/>
      <c r="FA436" s="25"/>
      <c r="FB436" s="25"/>
      <c r="FC436" s="26"/>
      <c r="FD436" s="26"/>
      <c r="FE436" s="26"/>
      <c r="FF436" s="26"/>
      <c r="FG436" s="26"/>
      <c r="FH436" s="26"/>
      <c r="FI436" s="26"/>
      <c r="FJ436" s="26"/>
      <c r="FK436" s="26"/>
      <c r="FL436" s="26"/>
      <c r="FM436" s="24"/>
      <c r="FN436" s="98"/>
      <c r="FO436" s="95"/>
      <c r="FP436" s="96"/>
      <c r="FQ436" s="97"/>
      <c r="FR436" s="25"/>
      <c r="FS436" s="25"/>
      <c r="FT436" s="26"/>
      <c r="FU436" s="26"/>
      <c r="FV436" s="26"/>
      <c r="FW436" s="26"/>
      <c r="FX436" s="26"/>
      <c r="FY436" s="26"/>
      <c r="FZ436" s="26"/>
      <c r="GA436" s="26"/>
      <c r="GB436" s="26"/>
      <c r="GC436" s="26"/>
      <c r="GD436" s="24"/>
      <c r="GE436" s="98"/>
      <c r="GF436" s="95"/>
      <c r="GG436" s="96"/>
      <c r="GH436" s="97"/>
      <c r="GI436" s="25"/>
      <c r="GJ436" s="25"/>
      <c r="GK436" s="26"/>
      <c r="GL436" s="26"/>
      <c r="GM436" s="26"/>
      <c r="GN436" s="26"/>
      <c r="GO436" s="26"/>
      <c r="GP436" s="26"/>
      <c r="GQ436" s="26"/>
      <c r="GR436" s="26"/>
      <c r="GS436" s="26"/>
      <c r="GT436" s="26"/>
      <c r="GU436" s="24"/>
      <c r="GV436" s="98"/>
      <c r="GW436" s="95"/>
      <c r="GX436" s="96"/>
      <c r="GY436" s="97"/>
      <c r="GZ436" s="25"/>
      <c r="HA436" s="25"/>
      <c r="HB436" s="26"/>
      <c r="HC436" s="26"/>
      <c r="HD436" s="26"/>
      <c r="HE436" s="26"/>
      <c r="HF436" s="26"/>
      <c r="HG436" s="26"/>
      <c r="HH436" s="26"/>
      <c r="HI436" s="26"/>
      <c r="HJ436" s="26"/>
      <c r="HK436" s="26"/>
      <c r="HL436" s="24"/>
      <c r="HM436" s="98"/>
      <c r="HN436" s="95"/>
      <c r="HO436" s="96"/>
      <c r="HP436" s="97"/>
      <c r="HQ436" s="25"/>
      <c r="HR436" s="25"/>
      <c r="HS436" s="26"/>
      <c r="HT436" s="26"/>
      <c r="HU436" s="26"/>
      <c r="HV436" s="26"/>
      <c r="HW436" s="26"/>
      <c r="HX436" s="26"/>
      <c r="HY436" s="26"/>
      <c r="HZ436" s="26"/>
      <c r="IA436" s="26"/>
      <c r="IB436" s="26"/>
      <c r="IC436" s="24"/>
      <c r="ID436" s="98"/>
      <c r="IE436" s="95"/>
      <c r="IF436" s="96"/>
      <c r="IG436" s="97"/>
      <c r="IH436" s="25"/>
      <c r="II436" s="25"/>
      <c r="IJ436" s="26"/>
      <c r="IK436" s="26"/>
      <c r="IL436" s="26"/>
      <c r="IM436" s="26"/>
      <c r="IN436" s="26"/>
      <c r="IO436" s="26"/>
      <c r="IP436" s="26"/>
      <c r="IQ436" s="26"/>
      <c r="IR436" s="26"/>
      <c r="IS436" s="26"/>
      <c r="IT436" s="24"/>
    </row>
    <row r="437" spans="1:254" ht="18.75" customHeight="1">
      <c r="A437" s="138"/>
      <c r="B437" s="139"/>
      <c r="C437" s="140"/>
      <c r="D437" s="140"/>
      <c r="E437" s="140"/>
      <c r="F437" s="140">
        <v>2017</v>
      </c>
      <c r="G437" s="141">
        <f>I437+K437+M437+O437</f>
        <v>123204.4</v>
      </c>
      <c r="H437" s="141">
        <f t="shared" si="222"/>
        <v>123204.4</v>
      </c>
      <c r="I437" s="141">
        <f t="shared" si="227"/>
        <v>123204.4</v>
      </c>
      <c r="J437" s="141">
        <f t="shared" si="227"/>
        <v>123204.4</v>
      </c>
      <c r="K437" s="141">
        <f t="shared" si="227"/>
        <v>0</v>
      </c>
      <c r="L437" s="141">
        <f t="shared" si="227"/>
        <v>0</v>
      </c>
      <c r="M437" s="141">
        <f t="shared" si="227"/>
        <v>0</v>
      </c>
      <c r="N437" s="141">
        <f t="shared" si="227"/>
        <v>0</v>
      </c>
      <c r="O437" s="141">
        <f t="shared" si="227"/>
        <v>0</v>
      </c>
      <c r="P437" s="141">
        <f t="shared" si="227"/>
        <v>0</v>
      </c>
      <c r="Q437" s="136"/>
      <c r="R437" s="137"/>
      <c r="S437" s="96"/>
      <c r="T437" s="96"/>
      <c r="U437" s="53"/>
      <c r="V437" s="53"/>
      <c r="W437" s="54"/>
      <c r="X437" s="54"/>
      <c r="Y437" s="54"/>
      <c r="Z437" s="54"/>
      <c r="AA437" s="54"/>
      <c r="AB437" s="54"/>
      <c r="AC437" s="54"/>
      <c r="AD437" s="54"/>
      <c r="AE437" s="54"/>
      <c r="AF437" s="54"/>
      <c r="AG437" s="51"/>
      <c r="AH437" s="105"/>
      <c r="AI437" s="96"/>
      <c r="AJ437" s="96"/>
      <c r="AK437" s="96"/>
      <c r="AL437" s="53"/>
      <c r="AM437" s="53"/>
      <c r="AN437" s="54"/>
      <c r="AO437" s="54"/>
      <c r="AP437" s="54"/>
      <c r="AQ437" s="54"/>
      <c r="AR437" s="54"/>
      <c r="AS437" s="54"/>
      <c r="AT437" s="54"/>
      <c r="AU437" s="54"/>
      <c r="AV437" s="54"/>
      <c r="AW437" s="54"/>
      <c r="AX437" s="51"/>
      <c r="AY437" s="105"/>
      <c r="AZ437" s="96"/>
      <c r="BA437" s="96"/>
      <c r="BB437" s="96"/>
      <c r="BC437" s="53"/>
      <c r="BD437" s="53"/>
      <c r="BE437" s="54"/>
      <c r="BF437" s="54"/>
      <c r="BG437" s="54"/>
      <c r="BH437" s="54"/>
      <c r="BI437" s="54"/>
      <c r="BJ437" s="54"/>
      <c r="BK437" s="54"/>
      <c r="BL437" s="54"/>
      <c r="BM437" s="54"/>
      <c r="BN437" s="54"/>
      <c r="BO437" s="51"/>
      <c r="BP437" s="105"/>
      <c r="BQ437" s="96"/>
      <c r="BR437" s="96"/>
      <c r="BS437" s="96"/>
      <c r="BT437" s="53"/>
      <c r="BU437" s="53"/>
      <c r="BV437" s="54"/>
      <c r="BW437" s="54"/>
      <c r="BX437" s="54"/>
      <c r="BY437" s="54"/>
      <c r="BZ437" s="54"/>
      <c r="CA437" s="54"/>
      <c r="CB437" s="54"/>
      <c r="CC437" s="54"/>
      <c r="CD437" s="54"/>
      <c r="CE437" s="54"/>
      <c r="CF437" s="51"/>
      <c r="CG437" s="105"/>
      <c r="CH437" s="96"/>
      <c r="CI437" s="96"/>
      <c r="CJ437" s="96"/>
      <c r="CK437" s="53"/>
      <c r="CL437" s="53"/>
      <c r="CM437" s="54"/>
      <c r="CN437" s="54"/>
      <c r="CO437" s="54"/>
      <c r="CP437" s="54"/>
      <c r="CQ437" s="54"/>
      <c r="CR437" s="54"/>
      <c r="CS437" s="54"/>
      <c r="CT437" s="54"/>
      <c r="CU437" s="54"/>
      <c r="CV437" s="54"/>
      <c r="CW437" s="51"/>
      <c r="CX437" s="105"/>
      <c r="CY437" s="96"/>
      <c r="CZ437" s="96"/>
      <c r="DA437" s="96"/>
      <c r="DB437" s="53"/>
      <c r="DC437" s="53"/>
      <c r="DD437" s="54"/>
      <c r="DE437" s="55"/>
      <c r="DF437" s="26"/>
      <c r="DG437" s="26"/>
      <c r="DH437" s="26"/>
      <c r="DI437" s="26"/>
      <c r="DJ437" s="26"/>
      <c r="DK437" s="26"/>
      <c r="DL437" s="26"/>
      <c r="DM437" s="26"/>
      <c r="DN437" s="24"/>
      <c r="DO437" s="98"/>
      <c r="DP437" s="95"/>
      <c r="DQ437" s="96"/>
      <c r="DR437" s="97"/>
      <c r="DS437" s="25"/>
      <c r="DT437" s="25"/>
      <c r="DU437" s="26"/>
      <c r="DV437" s="26"/>
      <c r="DW437" s="26"/>
      <c r="DX437" s="26"/>
      <c r="DY437" s="26"/>
      <c r="DZ437" s="26"/>
      <c r="EA437" s="26"/>
      <c r="EB437" s="26"/>
      <c r="EC437" s="26"/>
      <c r="ED437" s="26"/>
      <c r="EE437" s="24"/>
      <c r="EF437" s="98"/>
      <c r="EG437" s="95"/>
      <c r="EH437" s="96"/>
      <c r="EI437" s="97"/>
      <c r="EJ437" s="25"/>
      <c r="EK437" s="25"/>
      <c r="EL437" s="26"/>
      <c r="EM437" s="26"/>
      <c r="EN437" s="26"/>
      <c r="EO437" s="26"/>
      <c r="EP437" s="26"/>
      <c r="EQ437" s="26"/>
      <c r="ER437" s="26"/>
      <c r="ES437" s="26"/>
      <c r="ET437" s="26"/>
      <c r="EU437" s="26"/>
      <c r="EV437" s="24"/>
      <c r="EW437" s="98"/>
      <c r="EX437" s="95"/>
      <c r="EY437" s="96"/>
      <c r="EZ437" s="97"/>
      <c r="FA437" s="25"/>
      <c r="FB437" s="25"/>
      <c r="FC437" s="26"/>
      <c r="FD437" s="26"/>
      <c r="FE437" s="26"/>
      <c r="FF437" s="26"/>
      <c r="FG437" s="26"/>
      <c r="FH437" s="26"/>
      <c r="FI437" s="26"/>
      <c r="FJ437" s="26"/>
      <c r="FK437" s="26"/>
      <c r="FL437" s="26"/>
      <c r="FM437" s="24"/>
      <c r="FN437" s="98"/>
      <c r="FO437" s="95"/>
      <c r="FP437" s="96"/>
      <c r="FQ437" s="97"/>
      <c r="FR437" s="25"/>
      <c r="FS437" s="25"/>
      <c r="FT437" s="26"/>
      <c r="FU437" s="26"/>
      <c r="FV437" s="26"/>
      <c r="FW437" s="26"/>
      <c r="FX437" s="26"/>
      <c r="FY437" s="26"/>
      <c r="FZ437" s="26"/>
      <c r="GA437" s="26"/>
      <c r="GB437" s="26"/>
      <c r="GC437" s="26"/>
      <c r="GD437" s="24"/>
      <c r="GE437" s="98"/>
      <c r="GF437" s="95"/>
      <c r="GG437" s="96"/>
      <c r="GH437" s="97"/>
      <c r="GI437" s="25"/>
      <c r="GJ437" s="25"/>
      <c r="GK437" s="26"/>
      <c r="GL437" s="26"/>
      <c r="GM437" s="26"/>
      <c r="GN437" s="26"/>
      <c r="GO437" s="26"/>
      <c r="GP437" s="26"/>
      <c r="GQ437" s="26"/>
      <c r="GR437" s="26"/>
      <c r="GS437" s="26"/>
      <c r="GT437" s="26"/>
      <c r="GU437" s="24"/>
      <c r="GV437" s="98"/>
      <c r="GW437" s="95"/>
      <c r="GX437" s="96"/>
      <c r="GY437" s="97"/>
      <c r="GZ437" s="25"/>
      <c r="HA437" s="25"/>
      <c r="HB437" s="26"/>
      <c r="HC437" s="26"/>
      <c r="HD437" s="26"/>
      <c r="HE437" s="26"/>
      <c r="HF437" s="26"/>
      <c r="HG437" s="26"/>
      <c r="HH437" s="26"/>
      <c r="HI437" s="26"/>
      <c r="HJ437" s="26"/>
      <c r="HK437" s="26"/>
      <c r="HL437" s="24"/>
      <c r="HM437" s="98"/>
      <c r="HN437" s="95"/>
      <c r="HO437" s="96"/>
      <c r="HP437" s="97"/>
      <c r="HQ437" s="25"/>
      <c r="HR437" s="25"/>
      <c r="HS437" s="26"/>
      <c r="HT437" s="26"/>
      <c r="HU437" s="26"/>
      <c r="HV437" s="26"/>
      <c r="HW437" s="26"/>
      <c r="HX437" s="26"/>
      <c r="HY437" s="26"/>
      <c r="HZ437" s="26"/>
      <c r="IA437" s="26"/>
      <c r="IB437" s="26"/>
      <c r="IC437" s="24"/>
      <c r="ID437" s="98"/>
      <c r="IE437" s="95"/>
      <c r="IF437" s="96"/>
      <c r="IG437" s="97"/>
      <c r="IH437" s="25"/>
      <c r="II437" s="25"/>
      <c r="IJ437" s="26"/>
      <c r="IK437" s="26"/>
      <c r="IL437" s="26"/>
      <c r="IM437" s="26"/>
      <c r="IN437" s="26"/>
      <c r="IO437" s="26"/>
      <c r="IP437" s="26"/>
      <c r="IQ437" s="26"/>
      <c r="IR437" s="26"/>
      <c r="IS437" s="26"/>
      <c r="IT437" s="24"/>
    </row>
    <row r="438" spans="1:254" ht="17.25" customHeight="1">
      <c r="A438" s="138"/>
      <c r="B438" s="139"/>
      <c r="C438" s="140"/>
      <c r="D438" s="140"/>
      <c r="E438" s="140"/>
      <c r="F438" s="140">
        <v>2018</v>
      </c>
      <c r="G438" s="141">
        <f t="shared" si="224"/>
        <v>826.6</v>
      </c>
      <c r="H438" s="141">
        <f t="shared" si="222"/>
        <v>826.6</v>
      </c>
      <c r="I438" s="141">
        <f t="shared" si="227"/>
        <v>826.6</v>
      </c>
      <c r="J438" s="141">
        <f t="shared" si="227"/>
        <v>826.6</v>
      </c>
      <c r="K438" s="141">
        <f t="shared" si="227"/>
        <v>0</v>
      </c>
      <c r="L438" s="141">
        <f t="shared" si="227"/>
        <v>0</v>
      </c>
      <c r="M438" s="141">
        <f t="shared" si="227"/>
        <v>0</v>
      </c>
      <c r="N438" s="141">
        <f t="shared" si="227"/>
        <v>0</v>
      </c>
      <c r="O438" s="141">
        <f t="shared" si="227"/>
        <v>0</v>
      </c>
      <c r="P438" s="141">
        <f t="shared" si="227"/>
        <v>0</v>
      </c>
      <c r="Q438" s="136"/>
      <c r="R438" s="137"/>
      <c r="S438" s="96"/>
      <c r="T438" s="96"/>
      <c r="U438" s="53"/>
      <c r="V438" s="53"/>
      <c r="W438" s="54"/>
      <c r="X438" s="54"/>
      <c r="Y438" s="54"/>
      <c r="Z438" s="54"/>
      <c r="AA438" s="54"/>
      <c r="AB438" s="54"/>
      <c r="AC438" s="54"/>
      <c r="AD438" s="54"/>
      <c r="AE438" s="54"/>
      <c r="AF438" s="54"/>
      <c r="AG438" s="51"/>
      <c r="AH438" s="105"/>
      <c r="AI438" s="96"/>
      <c r="AJ438" s="96"/>
      <c r="AK438" s="96"/>
      <c r="AL438" s="53"/>
      <c r="AM438" s="53"/>
      <c r="AN438" s="54"/>
      <c r="AO438" s="54"/>
      <c r="AP438" s="54"/>
      <c r="AQ438" s="54"/>
      <c r="AR438" s="54"/>
      <c r="AS438" s="54"/>
      <c r="AT438" s="54"/>
      <c r="AU438" s="54"/>
      <c r="AV438" s="54"/>
      <c r="AW438" s="54"/>
      <c r="AX438" s="51"/>
      <c r="AY438" s="105"/>
      <c r="AZ438" s="96"/>
      <c r="BA438" s="96"/>
      <c r="BB438" s="96"/>
      <c r="BC438" s="53"/>
      <c r="BD438" s="53"/>
      <c r="BE438" s="54"/>
      <c r="BF438" s="54"/>
      <c r="BG438" s="54"/>
      <c r="BH438" s="54"/>
      <c r="BI438" s="54"/>
      <c r="BJ438" s="54"/>
      <c r="BK438" s="54"/>
      <c r="BL438" s="54"/>
      <c r="BM438" s="54"/>
      <c r="BN438" s="54"/>
      <c r="BO438" s="51"/>
      <c r="BP438" s="105"/>
      <c r="BQ438" s="96"/>
      <c r="BR438" s="96"/>
      <c r="BS438" s="96"/>
      <c r="BT438" s="53"/>
      <c r="BU438" s="53"/>
      <c r="BV438" s="54"/>
      <c r="BW438" s="54"/>
      <c r="BX438" s="54"/>
      <c r="BY438" s="54"/>
      <c r="BZ438" s="54"/>
      <c r="CA438" s="54"/>
      <c r="CB438" s="54"/>
      <c r="CC438" s="54"/>
      <c r="CD438" s="54"/>
      <c r="CE438" s="54"/>
      <c r="CF438" s="51"/>
      <c r="CG438" s="105"/>
      <c r="CH438" s="96"/>
      <c r="CI438" s="96"/>
      <c r="CJ438" s="96"/>
      <c r="CK438" s="53"/>
      <c r="CL438" s="53"/>
      <c r="CM438" s="54"/>
      <c r="CN438" s="54"/>
      <c r="CO438" s="54"/>
      <c r="CP438" s="54"/>
      <c r="CQ438" s="54"/>
      <c r="CR438" s="54"/>
      <c r="CS438" s="54"/>
      <c r="CT438" s="54"/>
      <c r="CU438" s="54"/>
      <c r="CV438" s="54"/>
      <c r="CW438" s="51"/>
      <c r="CX438" s="105"/>
      <c r="CY438" s="96"/>
      <c r="CZ438" s="96"/>
      <c r="DA438" s="96"/>
      <c r="DB438" s="53"/>
      <c r="DC438" s="53"/>
      <c r="DD438" s="54"/>
      <c r="DE438" s="55"/>
      <c r="DF438" s="26"/>
      <c r="DG438" s="26"/>
      <c r="DH438" s="26"/>
      <c r="DI438" s="26"/>
      <c r="DJ438" s="26"/>
      <c r="DK438" s="26"/>
      <c r="DL438" s="26"/>
      <c r="DM438" s="26"/>
      <c r="DN438" s="24"/>
      <c r="DO438" s="98"/>
      <c r="DP438" s="95"/>
      <c r="DQ438" s="96"/>
      <c r="DR438" s="97"/>
      <c r="DS438" s="25"/>
      <c r="DT438" s="25"/>
      <c r="DU438" s="26"/>
      <c r="DV438" s="26"/>
      <c r="DW438" s="26"/>
      <c r="DX438" s="26"/>
      <c r="DY438" s="26"/>
      <c r="DZ438" s="26"/>
      <c r="EA438" s="26"/>
      <c r="EB438" s="26"/>
      <c r="EC438" s="26"/>
      <c r="ED438" s="26"/>
      <c r="EE438" s="24"/>
      <c r="EF438" s="98"/>
      <c r="EG438" s="95"/>
      <c r="EH438" s="96"/>
      <c r="EI438" s="97"/>
      <c r="EJ438" s="25"/>
      <c r="EK438" s="25"/>
      <c r="EL438" s="26"/>
      <c r="EM438" s="26"/>
      <c r="EN438" s="26"/>
      <c r="EO438" s="26"/>
      <c r="EP438" s="26"/>
      <c r="EQ438" s="26"/>
      <c r="ER438" s="26"/>
      <c r="ES438" s="26"/>
      <c r="ET438" s="26"/>
      <c r="EU438" s="26"/>
      <c r="EV438" s="24"/>
      <c r="EW438" s="98"/>
      <c r="EX438" s="95"/>
      <c r="EY438" s="96"/>
      <c r="EZ438" s="97"/>
      <c r="FA438" s="25"/>
      <c r="FB438" s="25"/>
      <c r="FC438" s="26"/>
      <c r="FD438" s="26"/>
      <c r="FE438" s="26"/>
      <c r="FF438" s="26"/>
      <c r="FG438" s="26"/>
      <c r="FH438" s="26"/>
      <c r="FI438" s="26"/>
      <c r="FJ438" s="26"/>
      <c r="FK438" s="26"/>
      <c r="FL438" s="26"/>
      <c r="FM438" s="24"/>
      <c r="FN438" s="98"/>
      <c r="FO438" s="95"/>
      <c r="FP438" s="96"/>
      <c r="FQ438" s="97"/>
      <c r="FR438" s="25"/>
      <c r="FS438" s="25"/>
      <c r="FT438" s="26"/>
      <c r="FU438" s="26"/>
      <c r="FV438" s="26"/>
      <c r="FW438" s="26"/>
      <c r="FX438" s="26"/>
      <c r="FY438" s="26"/>
      <c r="FZ438" s="26"/>
      <c r="GA438" s="26"/>
      <c r="GB438" s="26"/>
      <c r="GC438" s="26"/>
      <c r="GD438" s="24"/>
      <c r="GE438" s="98"/>
      <c r="GF438" s="95"/>
      <c r="GG438" s="96"/>
      <c r="GH438" s="97"/>
      <c r="GI438" s="25"/>
      <c r="GJ438" s="25"/>
      <c r="GK438" s="26"/>
      <c r="GL438" s="26"/>
      <c r="GM438" s="26"/>
      <c r="GN438" s="26"/>
      <c r="GO438" s="26"/>
      <c r="GP438" s="26"/>
      <c r="GQ438" s="26"/>
      <c r="GR438" s="26"/>
      <c r="GS438" s="26"/>
      <c r="GT438" s="26"/>
      <c r="GU438" s="24"/>
      <c r="GV438" s="98"/>
      <c r="GW438" s="95"/>
      <c r="GX438" s="96"/>
      <c r="GY438" s="97"/>
      <c r="GZ438" s="25"/>
      <c r="HA438" s="25"/>
      <c r="HB438" s="26"/>
      <c r="HC438" s="26"/>
      <c r="HD438" s="26"/>
      <c r="HE438" s="26"/>
      <c r="HF438" s="26"/>
      <c r="HG438" s="26"/>
      <c r="HH438" s="26"/>
      <c r="HI438" s="26"/>
      <c r="HJ438" s="26"/>
      <c r="HK438" s="26"/>
      <c r="HL438" s="24"/>
      <c r="HM438" s="98"/>
      <c r="HN438" s="95"/>
      <c r="HO438" s="96"/>
      <c r="HP438" s="97"/>
      <c r="HQ438" s="25"/>
      <c r="HR438" s="25"/>
      <c r="HS438" s="26"/>
      <c r="HT438" s="26"/>
      <c r="HU438" s="26"/>
      <c r="HV438" s="26"/>
      <c r="HW438" s="26"/>
      <c r="HX438" s="26"/>
      <c r="HY438" s="26"/>
      <c r="HZ438" s="26"/>
      <c r="IA438" s="26"/>
      <c r="IB438" s="26"/>
      <c r="IC438" s="24"/>
      <c r="ID438" s="98"/>
      <c r="IE438" s="95"/>
      <c r="IF438" s="96"/>
      <c r="IG438" s="97"/>
      <c r="IH438" s="25"/>
      <c r="II438" s="25"/>
      <c r="IJ438" s="26"/>
      <c r="IK438" s="26"/>
      <c r="IL438" s="26"/>
      <c r="IM438" s="26"/>
      <c r="IN438" s="26"/>
      <c r="IO438" s="26"/>
      <c r="IP438" s="26"/>
      <c r="IQ438" s="26"/>
      <c r="IR438" s="26"/>
      <c r="IS438" s="26"/>
      <c r="IT438" s="24"/>
    </row>
    <row r="439" spans="1:254" ht="19.5" customHeight="1">
      <c r="A439" s="138"/>
      <c r="B439" s="139"/>
      <c r="C439" s="140"/>
      <c r="D439" s="140"/>
      <c r="E439" s="140"/>
      <c r="F439" s="140">
        <v>2019</v>
      </c>
      <c r="G439" s="141">
        <f t="shared" si="224"/>
        <v>94.6</v>
      </c>
      <c r="H439" s="141">
        <f t="shared" si="222"/>
        <v>94.6</v>
      </c>
      <c r="I439" s="141">
        <f t="shared" si="227"/>
        <v>94.6</v>
      </c>
      <c r="J439" s="141">
        <f t="shared" si="227"/>
        <v>94.6</v>
      </c>
      <c r="K439" s="141">
        <f t="shared" si="227"/>
        <v>0</v>
      </c>
      <c r="L439" s="141">
        <f t="shared" si="227"/>
        <v>0</v>
      </c>
      <c r="M439" s="141">
        <f t="shared" si="227"/>
        <v>0</v>
      </c>
      <c r="N439" s="141">
        <f t="shared" si="227"/>
        <v>0</v>
      </c>
      <c r="O439" s="141">
        <f t="shared" si="227"/>
        <v>0</v>
      </c>
      <c r="P439" s="141">
        <f t="shared" si="227"/>
        <v>0</v>
      </c>
      <c r="Q439" s="136"/>
      <c r="R439" s="137"/>
      <c r="S439" s="96"/>
      <c r="T439" s="96"/>
      <c r="U439" s="53"/>
      <c r="V439" s="53"/>
      <c r="W439" s="54"/>
      <c r="X439" s="54"/>
      <c r="Y439" s="54"/>
      <c r="Z439" s="54"/>
      <c r="AA439" s="54"/>
      <c r="AB439" s="54"/>
      <c r="AC439" s="54"/>
      <c r="AD439" s="54"/>
      <c r="AE439" s="54"/>
      <c r="AF439" s="54"/>
      <c r="AG439" s="51"/>
      <c r="AH439" s="105"/>
      <c r="AI439" s="96"/>
      <c r="AJ439" s="96"/>
      <c r="AK439" s="96"/>
      <c r="AL439" s="53"/>
      <c r="AM439" s="53"/>
      <c r="AN439" s="54"/>
      <c r="AO439" s="54"/>
      <c r="AP439" s="54"/>
      <c r="AQ439" s="54"/>
      <c r="AR439" s="54"/>
      <c r="AS439" s="54"/>
      <c r="AT439" s="54"/>
      <c r="AU439" s="54"/>
      <c r="AV439" s="54"/>
      <c r="AW439" s="54"/>
      <c r="AX439" s="51"/>
      <c r="AY439" s="105"/>
      <c r="AZ439" s="96"/>
      <c r="BA439" s="96"/>
      <c r="BB439" s="96"/>
      <c r="BC439" s="53"/>
      <c r="BD439" s="53"/>
      <c r="BE439" s="54"/>
      <c r="BF439" s="54"/>
      <c r="BG439" s="54"/>
      <c r="BH439" s="54"/>
      <c r="BI439" s="54"/>
      <c r="BJ439" s="54"/>
      <c r="BK439" s="54"/>
      <c r="BL439" s="54"/>
      <c r="BM439" s="54"/>
      <c r="BN439" s="54"/>
      <c r="BO439" s="51"/>
      <c r="BP439" s="105"/>
      <c r="BQ439" s="96"/>
      <c r="BR439" s="96"/>
      <c r="BS439" s="96"/>
      <c r="BT439" s="53"/>
      <c r="BU439" s="53"/>
      <c r="BV439" s="54"/>
      <c r="BW439" s="54"/>
      <c r="BX439" s="54"/>
      <c r="BY439" s="54"/>
      <c r="BZ439" s="54"/>
      <c r="CA439" s="54"/>
      <c r="CB439" s="54"/>
      <c r="CC439" s="54"/>
      <c r="CD439" s="54"/>
      <c r="CE439" s="54"/>
      <c r="CF439" s="51"/>
      <c r="CG439" s="105"/>
      <c r="CH439" s="96"/>
      <c r="CI439" s="96"/>
      <c r="CJ439" s="96"/>
      <c r="CK439" s="53"/>
      <c r="CL439" s="53"/>
      <c r="CM439" s="54"/>
      <c r="CN439" s="54"/>
      <c r="CO439" s="54"/>
      <c r="CP439" s="54"/>
      <c r="CQ439" s="54"/>
      <c r="CR439" s="54"/>
      <c r="CS439" s="54"/>
      <c r="CT439" s="54"/>
      <c r="CU439" s="54"/>
      <c r="CV439" s="54"/>
      <c r="CW439" s="51"/>
      <c r="CX439" s="105"/>
      <c r="CY439" s="96"/>
      <c r="CZ439" s="96"/>
      <c r="DA439" s="96"/>
      <c r="DB439" s="53"/>
      <c r="DC439" s="53"/>
      <c r="DD439" s="54"/>
      <c r="DE439" s="55"/>
      <c r="DF439" s="26"/>
      <c r="DG439" s="26"/>
      <c r="DH439" s="26"/>
      <c r="DI439" s="26"/>
      <c r="DJ439" s="26"/>
      <c r="DK439" s="26"/>
      <c r="DL439" s="26"/>
      <c r="DM439" s="26"/>
      <c r="DN439" s="24"/>
      <c r="DO439" s="98"/>
      <c r="DP439" s="95"/>
      <c r="DQ439" s="96"/>
      <c r="DR439" s="97"/>
      <c r="DS439" s="25"/>
      <c r="DT439" s="25"/>
      <c r="DU439" s="26"/>
      <c r="DV439" s="26"/>
      <c r="DW439" s="26"/>
      <c r="DX439" s="26"/>
      <c r="DY439" s="26"/>
      <c r="DZ439" s="26"/>
      <c r="EA439" s="26"/>
      <c r="EB439" s="26"/>
      <c r="EC439" s="26"/>
      <c r="ED439" s="26"/>
      <c r="EE439" s="24"/>
      <c r="EF439" s="98"/>
      <c r="EG439" s="95"/>
      <c r="EH439" s="96"/>
      <c r="EI439" s="97"/>
      <c r="EJ439" s="25"/>
      <c r="EK439" s="25"/>
      <c r="EL439" s="26"/>
      <c r="EM439" s="26"/>
      <c r="EN439" s="26"/>
      <c r="EO439" s="26"/>
      <c r="EP439" s="26"/>
      <c r="EQ439" s="26"/>
      <c r="ER439" s="26"/>
      <c r="ES439" s="26"/>
      <c r="ET439" s="26"/>
      <c r="EU439" s="26"/>
      <c r="EV439" s="24"/>
      <c r="EW439" s="98"/>
      <c r="EX439" s="95"/>
      <c r="EY439" s="96"/>
      <c r="EZ439" s="97"/>
      <c r="FA439" s="25"/>
      <c r="FB439" s="25"/>
      <c r="FC439" s="26"/>
      <c r="FD439" s="26"/>
      <c r="FE439" s="26"/>
      <c r="FF439" s="26"/>
      <c r="FG439" s="26"/>
      <c r="FH439" s="26"/>
      <c r="FI439" s="26"/>
      <c r="FJ439" s="26"/>
      <c r="FK439" s="26"/>
      <c r="FL439" s="26"/>
      <c r="FM439" s="24"/>
      <c r="FN439" s="98"/>
      <c r="FO439" s="95"/>
      <c r="FP439" s="96"/>
      <c r="FQ439" s="97"/>
      <c r="FR439" s="25"/>
      <c r="FS439" s="25"/>
      <c r="FT439" s="26"/>
      <c r="FU439" s="26"/>
      <c r="FV439" s="26"/>
      <c r="FW439" s="26"/>
      <c r="FX439" s="26"/>
      <c r="FY439" s="26"/>
      <c r="FZ439" s="26"/>
      <c r="GA439" s="26"/>
      <c r="GB439" s="26"/>
      <c r="GC439" s="26"/>
      <c r="GD439" s="24"/>
      <c r="GE439" s="98"/>
      <c r="GF439" s="95"/>
      <c r="GG439" s="96"/>
      <c r="GH439" s="97"/>
      <c r="GI439" s="25"/>
      <c r="GJ439" s="25"/>
      <c r="GK439" s="26"/>
      <c r="GL439" s="26"/>
      <c r="GM439" s="26"/>
      <c r="GN439" s="26"/>
      <c r="GO439" s="26"/>
      <c r="GP439" s="26"/>
      <c r="GQ439" s="26"/>
      <c r="GR439" s="26"/>
      <c r="GS439" s="26"/>
      <c r="GT439" s="26"/>
      <c r="GU439" s="24"/>
      <c r="GV439" s="98"/>
      <c r="GW439" s="95"/>
      <c r="GX439" s="96"/>
      <c r="GY439" s="97"/>
      <c r="GZ439" s="25"/>
      <c r="HA439" s="25"/>
      <c r="HB439" s="26"/>
      <c r="HC439" s="26"/>
      <c r="HD439" s="26"/>
      <c r="HE439" s="26"/>
      <c r="HF439" s="26"/>
      <c r="HG439" s="26"/>
      <c r="HH439" s="26"/>
      <c r="HI439" s="26"/>
      <c r="HJ439" s="26"/>
      <c r="HK439" s="26"/>
      <c r="HL439" s="24"/>
      <c r="HM439" s="98"/>
      <c r="HN439" s="95"/>
      <c r="HO439" s="96"/>
      <c r="HP439" s="97"/>
      <c r="HQ439" s="25"/>
      <c r="HR439" s="25"/>
      <c r="HS439" s="26"/>
      <c r="HT439" s="26"/>
      <c r="HU439" s="26"/>
      <c r="HV439" s="26"/>
      <c r="HW439" s="26"/>
      <c r="HX439" s="26"/>
      <c r="HY439" s="26"/>
      <c r="HZ439" s="26"/>
      <c r="IA439" s="26"/>
      <c r="IB439" s="26"/>
      <c r="IC439" s="24"/>
      <c r="ID439" s="98"/>
      <c r="IE439" s="95"/>
      <c r="IF439" s="96"/>
      <c r="IG439" s="97"/>
      <c r="IH439" s="25"/>
      <c r="II439" s="25"/>
      <c r="IJ439" s="26"/>
      <c r="IK439" s="26"/>
      <c r="IL439" s="26"/>
      <c r="IM439" s="26"/>
      <c r="IN439" s="26"/>
      <c r="IO439" s="26"/>
      <c r="IP439" s="26"/>
      <c r="IQ439" s="26"/>
      <c r="IR439" s="26"/>
      <c r="IS439" s="26"/>
      <c r="IT439" s="24"/>
    </row>
    <row r="440" spans="1:254" ht="18" customHeight="1">
      <c r="A440" s="138"/>
      <c r="B440" s="139"/>
      <c r="C440" s="133"/>
      <c r="D440" s="133"/>
      <c r="E440" s="133"/>
      <c r="F440" s="140">
        <v>2020</v>
      </c>
      <c r="G440" s="141">
        <f t="shared" si="224"/>
        <v>0</v>
      </c>
      <c r="H440" s="141">
        <f t="shared" si="222"/>
        <v>0</v>
      </c>
      <c r="I440" s="141">
        <f t="shared" si="227"/>
        <v>0</v>
      </c>
      <c r="J440" s="141">
        <f t="shared" si="227"/>
        <v>0</v>
      </c>
      <c r="K440" s="141">
        <f t="shared" si="227"/>
        <v>0</v>
      </c>
      <c r="L440" s="141">
        <f t="shared" si="227"/>
        <v>0</v>
      </c>
      <c r="M440" s="141">
        <f t="shared" si="227"/>
        <v>0</v>
      </c>
      <c r="N440" s="141">
        <f t="shared" si="227"/>
        <v>0</v>
      </c>
      <c r="O440" s="141">
        <f t="shared" si="227"/>
        <v>0</v>
      </c>
      <c r="P440" s="141">
        <f t="shared" si="227"/>
        <v>0</v>
      </c>
      <c r="Q440" s="136"/>
      <c r="R440" s="137"/>
      <c r="S440" s="96"/>
      <c r="T440" s="96"/>
      <c r="U440" s="60"/>
      <c r="V440" s="53"/>
      <c r="W440" s="54"/>
      <c r="X440" s="54"/>
      <c r="Y440" s="54"/>
      <c r="Z440" s="54"/>
      <c r="AA440" s="54"/>
      <c r="AB440" s="54"/>
      <c r="AC440" s="54"/>
      <c r="AD440" s="54"/>
      <c r="AE440" s="54"/>
      <c r="AF440" s="54"/>
      <c r="AG440" s="51"/>
      <c r="AH440" s="105"/>
      <c r="AI440" s="96"/>
      <c r="AJ440" s="96"/>
      <c r="AK440" s="96"/>
      <c r="AL440" s="60"/>
      <c r="AM440" s="53"/>
      <c r="AN440" s="54"/>
      <c r="AO440" s="54"/>
      <c r="AP440" s="54"/>
      <c r="AQ440" s="54"/>
      <c r="AR440" s="54"/>
      <c r="AS440" s="54"/>
      <c r="AT440" s="54"/>
      <c r="AU440" s="54"/>
      <c r="AV440" s="54"/>
      <c r="AW440" s="54"/>
      <c r="AX440" s="51"/>
      <c r="AY440" s="105"/>
      <c r="AZ440" s="96"/>
      <c r="BA440" s="96"/>
      <c r="BB440" s="96"/>
      <c r="BC440" s="60"/>
      <c r="BD440" s="53"/>
      <c r="BE440" s="54"/>
      <c r="BF440" s="54"/>
      <c r="BG440" s="54"/>
      <c r="BH440" s="54"/>
      <c r="BI440" s="54"/>
      <c r="BJ440" s="54"/>
      <c r="BK440" s="54"/>
      <c r="BL440" s="54"/>
      <c r="BM440" s="54"/>
      <c r="BN440" s="54"/>
      <c r="BO440" s="51"/>
      <c r="BP440" s="105"/>
      <c r="BQ440" s="96"/>
      <c r="BR440" s="96"/>
      <c r="BS440" s="96"/>
      <c r="BT440" s="60"/>
      <c r="BU440" s="53"/>
      <c r="BV440" s="54"/>
      <c r="BW440" s="54"/>
      <c r="BX440" s="54"/>
      <c r="BY440" s="54"/>
      <c r="BZ440" s="54"/>
      <c r="CA440" s="54"/>
      <c r="CB440" s="54"/>
      <c r="CC440" s="54"/>
      <c r="CD440" s="54"/>
      <c r="CE440" s="54"/>
      <c r="CF440" s="51"/>
      <c r="CG440" s="105"/>
      <c r="CH440" s="96"/>
      <c r="CI440" s="96"/>
      <c r="CJ440" s="96"/>
      <c r="CK440" s="60"/>
      <c r="CL440" s="53"/>
      <c r="CM440" s="54"/>
      <c r="CN440" s="54"/>
      <c r="CO440" s="54"/>
      <c r="CP440" s="54"/>
      <c r="CQ440" s="54"/>
      <c r="CR440" s="54"/>
      <c r="CS440" s="54"/>
      <c r="CT440" s="54"/>
      <c r="CU440" s="54"/>
      <c r="CV440" s="54"/>
      <c r="CW440" s="51"/>
      <c r="CX440" s="105"/>
      <c r="CY440" s="96"/>
      <c r="CZ440" s="96"/>
      <c r="DA440" s="96"/>
      <c r="DB440" s="60"/>
      <c r="DC440" s="53"/>
      <c r="DD440" s="54"/>
      <c r="DE440" s="55"/>
      <c r="DF440" s="26"/>
      <c r="DG440" s="26"/>
      <c r="DH440" s="26"/>
      <c r="DI440" s="26"/>
      <c r="DJ440" s="26"/>
      <c r="DK440" s="26"/>
      <c r="DL440" s="26"/>
      <c r="DM440" s="26"/>
      <c r="DN440" s="24"/>
      <c r="DO440" s="98"/>
      <c r="DP440" s="95"/>
      <c r="DQ440" s="96"/>
      <c r="DR440" s="97"/>
      <c r="DS440" s="21"/>
      <c r="DT440" s="25"/>
      <c r="DU440" s="26"/>
      <c r="DV440" s="26"/>
      <c r="DW440" s="26"/>
      <c r="DX440" s="26"/>
      <c r="DY440" s="26"/>
      <c r="DZ440" s="26"/>
      <c r="EA440" s="26"/>
      <c r="EB440" s="26"/>
      <c r="EC440" s="26"/>
      <c r="ED440" s="26"/>
      <c r="EE440" s="24"/>
      <c r="EF440" s="98"/>
      <c r="EG440" s="95"/>
      <c r="EH440" s="96"/>
      <c r="EI440" s="97"/>
      <c r="EJ440" s="21"/>
      <c r="EK440" s="25"/>
      <c r="EL440" s="26"/>
      <c r="EM440" s="26"/>
      <c r="EN440" s="26"/>
      <c r="EO440" s="26"/>
      <c r="EP440" s="26"/>
      <c r="EQ440" s="26"/>
      <c r="ER440" s="26"/>
      <c r="ES440" s="26"/>
      <c r="ET440" s="26"/>
      <c r="EU440" s="26"/>
      <c r="EV440" s="24"/>
      <c r="EW440" s="98"/>
      <c r="EX440" s="95"/>
      <c r="EY440" s="96"/>
      <c r="EZ440" s="97"/>
      <c r="FA440" s="21"/>
      <c r="FB440" s="25"/>
      <c r="FC440" s="26"/>
      <c r="FD440" s="26"/>
      <c r="FE440" s="26"/>
      <c r="FF440" s="26"/>
      <c r="FG440" s="26"/>
      <c r="FH440" s="26"/>
      <c r="FI440" s="26"/>
      <c r="FJ440" s="26"/>
      <c r="FK440" s="26"/>
      <c r="FL440" s="26"/>
      <c r="FM440" s="24"/>
      <c r="FN440" s="98"/>
      <c r="FO440" s="95"/>
      <c r="FP440" s="96"/>
      <c r="FQ440" s="97"/>
      <c r="FR440" s="21"/>
      <c r="FS440" s="25"/>
      <c r="FT440" s="26"/>
      <c r="FU440" s="26"/>
      <c r="FV440" s="26"/>
      <c r="FW440" s="26"/>
      <c r="FX440" s="26"/>
      <c r="FY440" s="26"/>
      <c r="FZ440" s="26"/>
      <c r="GA440" s="26"/>
      <c r="GB440" s="26"/>
      <c r="GC440" s="26"/>
      <c r="GD440" s="24"/>
      <c r="GE440" s="98"/>
      <c r="GF440" s="95"/>
      <c r="GG440" s="96"/>
      <c r="GH440" s="97"/>
      <c r="GI440" s="21"/>
      <c r="GJ440" s="25"/>
      <c r="GK440" s="26"/>
      <c r="GL440" s="26"/>
      <c r="GM440" s="26"/>
      <c r="GN440" s="26"/>
      <c r="GO440" s="26"/>
      <c r="GP440" s="26"/>
      <c r="GQ440" s="26"/>
      <c r="GR440" s="26"/>
      <c r="GS440" s="26"/>
      <c r="GT440" s="26"/>
      <c r="GU440" s="24"/>
      <c r="GV440" s="98"/>
      <c r="GW440" s="95"/>
      <c r="GX440" s="96"/>
      <c r="GY440" s="97"/>
      <c r="GZ440" s="21"/>
      <c r="HA440" s="25"/>
      <c r="HB440" s="26"/>
      <c r="HC440" s="26"/>
      <c r="HD440" s="26"/>
      <c r="HE440" s="26"/>
      <c r="HF440" s="26"/>
      <c r="HG440" s="26"/>
      <c r="HH440" s="26"/>
      <c r="HI440" s="26"/>
      <c r="HJ440" s="26"/>
      <c r="HK440" s="26"/>
      <c r="HL440" s="24"/>
      <c r="HM440" s="98"/>
      <c r="HN440" s="95"/>
      <c r="HO440" s="96"/>
      <c r="HP440" s="97"/>
      <c r="HQ440" s="21"/>
      <c r="HR440" s="25"/>
      <c r="HS440" s="26"/>
      <c r="HT440" s="26"/>
      <c r="HU440" s="26"/>
      <c r="HV440" s="26"/>
      <c r="HW440" s="26"/>
      <c r="HX440" s="26"/>
      <c r="HY440" s="26"/>
      <c r="HZ440" s="26"/>
      <c r="IA440" s="26"/>
      <c r="IB440" s="26"/>
      <c r="IC440" s="24"/>
      <c r="ID440" s="98"/>
      <c r="IE440" s="95"/>
      <c r="IF440" s="96"/>
      <c r="IG440" s="97"/>
      <c r="IH440" s="21"/>
      <c r="II440" s="25"/>
      <c r="IJ440" s="26"/>
      <c r="IK440" s="26"/>
      <c r="IL440" s="26"/>
      <c r="IM440" s="26"/>
      <c r="IN440" s="26"/>
      <c r="IO440" s="26"/>
      <c r="IP440" s="26"/>
      <c r="IQ440" s="26"/>
      <c r="IR440" s="26"/>
      <c r="IS440" s="26"/>
      <c r="IT440" s="24"/>
    </row>
    <row r="441" spans="1:241" ht="21.75" customHeight="1">
      <c r="A441" s="138"/>
      <c r="B441" s="139"/>
      <c r="C441" s="133"/>
      <c r="D441" s="133"/>
      <c r="E441" s="133"/>
      <c r="F441" s="140">
        <v>2021</v>
      </c>
      <c r="G441" s="141">
        <f aca="true" t="shared" si="228" ref="G441:H445">I441+K441+M441+O441</f>
        <v>0</v>
      </c>
      <c r="H441" s="141">
        <f t="shared" si="228"/>
        <v>0</v>
      </c>
      <c r="I441" s="141">
        <f t="shared" si="227"/>
        <v>0</v>
      </c>
      <c r="J441" s="141">
        <f t="shared" si="227"/>
        <v>0</v>
      </c>
      <c r="K441" s="141">
        <f t="shared" si="227"/>
        <v>0</v>
      </c>
      <c r="L441" s="141">
        <f t="shared" si="227"/>
        <v>0</v>
      </c>
      <c r="M441" s="141">
        <f t="shared" si="227"/>
        <v>0</v>
      </c>
      <c r="N441" s="141">
        <f t="shared" si="227"/>
        <v>0</v>
      </c>
      <c r="O441" s="141">
        <f t="shared" si="227"/>
        <v>0</v>
      </c>
      <c r="P441" s="141">
        <f t="shared" si="227"/>
        <v>0</v>
      </c>
      <c r="Q441" s="136"/>
      <c r="R441" s="142"/>
      <c r="AG441" s="66"/>
      <c r="AW441" s="66"/>
      <c r="BM441" s="66"/>
      <c r="CC441" s="66"/>
      <c r="CS441" s="66"/>
      <c r="DI441" s="66"/>
      <c r="DY441" s="66"/>
      <c r="EO441" s="66"/>
      <c r="FE441" s="66"/>
      <c r="FU441" s="66"/>
      <c r="GK441" s="66"/>
      <c r="HA441" s="66"/>
      <c r="HQ441" s="66"/>
      <c r="IG441" s="66"/>
    </row>
    <row r="442" spans="1:241" ht="21.75" customHeight="1">
      <c r="A442" s="138"/>
      <c r="B442" s="139"/>
      <c r="C442" s="133"/>
      <c r="D442" s="133"/>
      <c r="E442" s="133"/>
      <c r="F442" s="140">
        <v>2022</v>
      </c>
      <c r="G442" s="141">
        <f t="shared" si="228"/>
        <v>817921.1</v>
      </c>
      <c r="H442" s="141">
        <f t="shared" si="228"/>
        <v>0</v>
      </c>
      <c r="I442" s="141">
        <f t="shared" si="227"/>
        <v>66945.6</v>
      </c>
      <c r="J442" s="141">
        <f t="shared" si="227"/>
        <v>0</v>
      </c>
      <c r="K442" s="141">
        <f t="shared" si="227"/>
        <v>0</v>
      </c>
      <c r="L442" s="141">
        <f t="shared" si="227"/>
        <v>0</v>
      </c>
      <c r="M442" s="141">
        <f t="shared" si="227"/>
        <v>750975.5</v>
      </c>
      <c r="N442" s="141">
        <f t="shared" si="227"/>
        <v>0</v>
      </c>
      <c r="O442" s="141">
        <f t="shared" si="227"/>
        <v>0</v>
      </c>
      <c r="P442" s="141">
        <f t="shared" si="227"/>
        <v>0</v>
      </c>
      <c r="Q442" s="136"/>
      <c r="R442" s="142"/>
      <c r="AG442" s="66"/>
      <c r="AW442" s="66"/>
      <c r="BM442" s="66"/>
      <c r="CC442" s="66"/>
      <c r="CS442" s="66"/>
      <c r="DI442" s="66"/>
      <c r="DY442" s="66"/>
      <c r="EO442" s="66"/>
      <c r="FE442" s="66"/>
      <c r="FU442" s="66"/>
      <c r="GK442" s="66"/>
      <c r="HA442" s="66"/>
      <c r="HQ442" s="66"/>
      <c r="IG442" s="66"/>
    </row>
    <row r="443" spans="1:241" ht="21.75" customHeight="1">
      <c r="A443" s="138"/>
      <c r="B443" s="139"/>
      <c r="C443" s="133"/>
      <c r="D443" s="133"/>
      <c r="E443" s="133"/>
      <c r="F443" s="140">
        <v>2023</v>
      </c>
      <c r="G443" s="141">
        <f t="shared" si="228"/>
        <v>749102.6000000001</v>
      </c>
      <c r="H443" s="141">
        <f t="shared" si="228"/>
        <v>0</v>
      </c>
      <c r="I443" s="141">
        <f t="shared" si="227"/>
        <v>40944.799999999996</v>
      </c>
      <c r="J443" s="141">
        <f t="shared" si="227"/>
        <v>0</v>
      </c>
      <c r="K443" s="141">
        <f t="shared" si="227"/>
        <v>0</v>
      </c>
      <c r="L443" s="141">
        <f t="shared" si="227"/>
        <v>0</v>
      </c>
      <c r="M443" s="141">
        <f t="shared" si="227"/>
        <v>708157.8</v>
      </c>
      <c r="N443" s="141">
        <f t="shared" si="227"/>
        <v>0</v>
      </c>
      <c r="O443" s="141">
        <f t="shared" si="227"/>
        <v>0</v>
      </c>
      <c r="P443" s="141">
        <f t="shared" si="227"/>
        <v>0</v>
      </c>
      <c r="Q443" s="136"/>
      <c r="R443" s="142"/>
      <c r="AG443" s="66"/>
      <c r="AW443" s="66"/>
      <c r="BM443" s="66"/>
      <c r="CC443" s="66"/>
      <c r="CS443" s="66"/>
      <c r="DI443" s="66"/>
      <c r="DY443" s="66"/>
      <c r="EO443" s="66"/>
      <c r="FE443" s="66"/>
      <c r="FU443" s="66"/>
      <c r="GK443" s="66"/>
      <c r="HA443" s="66"/>
      <c r="HQ443" s="66"/>
      <c r="IG443" s="66"/>
    </row>
    <row r="444" spans="1:241" ht="21.75" customHeight="1">
      <c r="A444" s="138"/>
      <c r="B444" s="139"/>
      <c r="C444" s="133"/>
      <c r="D444" s="133"/>
      <c r="E444" s="133"/>
      <c r="F444" s="140">
        <v>2024</v>
      </c>
      <c r="G444" s="141">
        <f t="shared" si="228"/>
        <v>0</v>
      </c>
      <c r="H444" s="141">
        <f t="shared" si="228"/>
        <v>0</v>
      </c>
      <c r="I444" s="141">
        <f t="shared" si="227"/>
        <v>0</v>
      </c>
      <c r="J444" s="141">
        <f t="shared" si="227"/>
        <v>0</v>
      </c>
      <c r="K444" s="141">
        <f t="shared" si="227"/>
        <v>0</v>
      </c>
      <c r="L444" s="141">
        <f t="shared" si="227"/>
        <v>0</v>
      </c>
      <c r="M444" s="141">
        <f t="shared" si="227"/>
        <v>0</v>
      </c>
      <c r="N444" s="141">
        <f t="shared" si="227"/>
        <v>0</v>
      </c>
      <c r="O444" s="141">
        <f t="shared" si="227"/>
        <v>0</v>
      </c>
      <c r="P444" s="141">
        <f t="shared" si="227"/>
        <v>0</v>
      </c>
      <c r="Q444" s="136"/>
      <c r="R444" s="142"/>
      <c r="AG444" s="66"/>
      <c r="AW444" s="66"/>
      <c r="BM444" s="66"/>
      <c r="CC444" s="66"/>
      <c r="CS444" s="66"/>
      <c r="DI444" s="66"/>
      <c r="DY444" s="66"/>
      <c r="EO444" s="66"/>
      <c r="FE444" s="66"/>
      <c r="FU444" s="66"/>
      <c r="GK444" s="66"/>
      <c r="HA444" s="66"/>
      <c r="HQ444" s="66"/>
      <c r="IG444" s="66"/>
    </row>
    <row r="445" spans="1:241" ht="21.75" customHeight="1">
      <c r="A445" s="143"/>
      <c r="B445" s="144"/>
      <c r="C445" s="133"/>
      <c r="D445" s="133"/>
      <c r="E445" s="133"/>
      <c r="F445" s="140">
        <v>2025</v>
      </c>
      <c r="G445" s="141">
        <f t="shared" si="228"/>
        <v>0</v>
      </c>
      <c r="H445" s="141">
        <f t="shared" si="228"/>
        <v>0</v>
      </c>
      <c r="I445" s="141">
        <f t="shared" si="227"/>
        <v>0</v>
      </c>
      <c r="J445" s="141">
        <f t="shared" si="227"/>
        <v>0</v>
      </c>
      <c r="K445" s="141">
        <f t="shared" si="227"/>
        <v>0</v>
      </c>
      <c r="L445" s="141">
        <f t="shared" si="227"/>
        <v>0</v>
      </c>
      <c r="M445" s="141">
        <f t="shared" si="227"/>
        <v>0</v>
      </c>
      <c r="N445" s="141">
        <f t="shared" si="227"/>
        <v>0</v>
      </c>
      <c r="O445" s="141">
        <f t="shared" si="227"/>
        <v>0</v>
      </c>
      <c r="P445" s="141">
        <f t="shared" si="227"/>
        <v>0</v>
      </c>
      <c r="Q445" s="136"/>
      <c r="R445" s="142"/>
      <c r="AG445" s="66"/>
      <c r="AW445" s="66"/>
      <c r="BM445" s="66"/>
      <c r="CC445" s="66"/>
      <c r="CS445" s="66"/>
      <c r="DI445" s="66"/>
      <c r="DY445" s="66"/>
      <c r="EO445" s="66"/>
      <c r="FE445" s="66"/>
      <c r="FU445" s="66"/>
      <c r="GK445" s="66"/>
      <c r="HA445" s="66"/>
      <c r="HQ445" s="66"/>
      <c r="IG445" s="66"/>
    </row>
    <row r="446" spans="1:254" ht="18" customHeight="1">
      <c r="A446" s="131"/>
      <c r="B446" s="132" t="s">
        <v>269</v>
      </c>
      <c r="C446" s="133"/>
      <c r="D446" s="133"/>
      <c r="E446" s="133"/>
      <c r="F446" s="134" t="s">
        <v>26</v>
      </c>
      <c r="G446" s="135">
        <f>I446+K446+M446+O446</f>
        <v>0</v>
      </c>
      <c r="H446" s="135">
        <f aca="true" t="shared" si="229" ref="H446:H452">J446+L446+N446+P446</f>
        <v>0</v>
      </c>
      <c r="I446" s="135">
        <f>SUM(I447:I457)</f>
        <v>0</v>
      </c>
      <c r="J446" s="135">
        <f aca="true" t="shared" si="230" ref="J446:P446">SUM(J447:J457)</f>
        <v>0</v>
      </c>
      <c r="K446" s="135">
        <f t="shared" si="230"/>
        <v>0</v>
      </c>
      <c r="L446" s="135">
        <f t="shared" si="230"/>
        <v>0</v>
      </c>
      <c r="M446" s="135">
        <f t="shared" si="230"/>
        <v>0</v>
      </c>
      <c r="N446" s="135">
        <f t="shared" si="230"/>
        <v>0</v>
      </c>
      <c r="O446" s="135">
        <f t="shared" si="230"/>
        <v>0</v>
      </c>
      <c r="P446" s="135">
        <f t="shared" si="230"/>
        <v>0</v>
      </c>
      <c r="Q446" s="136"/>
      <c r="R446" s="137"/>
      <c r="S446" s="96"/>
      <c r="T446" s="96"/>
      <c r="U446" s="60"/>
      <c r="V446" s="49"/>
      <c r="W446" s="50"/>
      <c r="X446" s="50"/>
      <c r="Y446" s="50"/>
      <c r="Z446" s="50"/>
      <c r="AA446" s="50"/>
      <c r="AB446" s="50"/>
      <c r="AC446" s="50"/>
      <c r="AD446" s="50"/>
      <c r="AE446" s="50"/>
      <c r="AF446" s="50"/>
      <c r="AG446" s="51"/>
      <c r="AH446" s="105"/>
      <c r="AI446" s="96"/>
      <c r="AJ446" s="96"/>
      <c r="AK446" s="96"/>
      <c r="AL446" s="60"/>
      <c r="AM446" s="49"/>
      <c r="AN446" s="50"/>
      <c r="AO446" s="50"/>
      <c r="AP446" s="50"/>
      <c r="AQ446" s="50"/>
      <c r="AR446" s="50"/>
      <c r="AS446" s="50"/>
      <c r="AT446" s="50"/>
      <c r="AU446" s="50"/>
      <c r="AV446" s="50"/>
      <c r="AW446" s="50"/>
      <c r="AX446" s="51"/>
      <c r="AY446" s="105"/>
      <c r="AZ446" s="96"/>
      <c r="BA446" s="96"/>
      <c r="BB446" s="96"/>
      <c r="BC446" s="60"/>
      <c r="BD446" s="49"/>
      <c r="BE446" s="50"/>
      <c r="BF446" s="50"/>
      <c r="BG446" s="50"/>
      <c r="BH446" s="50"/>
      <c r="BI446" s="50"/>
      <c r="BJ446" s="50"/>
      <c r="BK446" s="50"/>
      <c r="BL446" s="50"/>
      <c r="BM446" s="50"/>
      <c r="BN446" s="50"/>
      <c r="BO446" s="51"/>
      <c r="BP446" s="105"/>
      <c r="BQ446" s="96"/>
      <c r="BR446" s="96"/>
      <c r="BS446" s="96"/>
      <c r="BT446" s="60"/>
      <c r="BU446" s="49"/>
      <c r="BV446" s="50"/>
      <c r="BW446" s="50"/>
      <c r="BX446" s="50"/>
      <c r="BY446" s="50"/>
      <c r="BZ446" s="50"/>
      <c r="CA446" s="50"/>
      <c r="CB446" s="50"/>
      <c r="CC446" s="50"/>
      <c r="CD446" s="50"/>
      <c r="CE446" s="50"/>
      <c r="CF446" s="51"/>
      <c r="CG446" s="105"/>
      <c r="CH446" s="96"/>
      <c r="CI446" s="96"/>
      <c r="CJ446" s="96"/>
      <c r="CK446" s="60"/>
      <c r="CL446" s="49"/>
      <c r="CM446" s="50"/>
      <c r="CN446" s="50"/>
      <c r="CO446" s="50"/>
      <c r="CP446" s="50"/>
      <c r="CQ446" s="50"/>
      <c r="CR446" s="50"/>
      <c r="CS446" s="50"/>
      <c r="CT446" s="50"/>
      <c r="CU446" s="50"/>
      <c r="CV446" s="50"/>
      <c r="CW446" s="51"/>
      <c r="CX446" s="105"/>
      <c r="CY446" s="96"/>
      <c r="CZ446" s="96"/>
      <c r="DA446" s="96"/>
      <c r="DB446" s="60"/>
      <c r="DC446" s="49"/>
      <c r="DD446" s="50"/>
      <c r="DE446" s="52"/>
      <c r="DF446" s="23"/>
      <c r="DG446" s="23"/>
      <c r="DH446" s="23"/>
      <c r="DI446" s="23"/>
      <c r="DJ446" s="23"/>
      <c r="DK446" s="23"/>
      <c r="DL446" s="23"/>
      <c r="DM446" s="23"/>
      <c r="DN446" s="24"/>
      <c r="DO446" s="98"/>
      <c r="DP446" s="92"/>
      <c r="DQ446" s="93"/>
      <c r="DR446" s="94"/>
      <c r="DS446" s="21"/>
      <c r="DT446" s="22"/>
      <c r="DU446" s="23"/>
      <c r="DV446" s="23"/>
      <c r="DW446" s="23"/>
      <c r="DX446" s="23"/>
      <c r="DY446" s="23"/>
      <c r="DZ446" s="23"/>
      <c r="EA446" s="23"/>
      <c r="EB446" s="23"/>
      <c r="EC446" s="23"/>
      <c r="ED446" s="23"/>
      <c r="EE446" s="24"/>
      <c r="EF446" s="98"/>
      <c r="EG446" s="92"/>
      <c r="EH446" s="93"/>
      <c r="EI446" s="94"/>
      <c r="EJ446" s="21"/>
      <c r="EK446" s="22"/>
      <c r="EL446" s="23"/>
      <c r="EM446" s="23"/>
      <c r="EN446" s="23"/>
      <c r="EO446" s="23"/>
      <c r="EP446" s="23"/>
      <c r="EQ446" s="23"/>
      <c r="ER446" s="23"/>
      <c r="ES446" s="23"/>
      <c r="ET446" s="23"/>
      <c r="EU446" s="23"/>
      <c r="EV446" s="24"/>
      <c r="EW446" s="98"/>
      <c r="EX446" s="92"/>
      <c r="EY446" s="93"/>
      <c r="EZ446" s="94"/>
      <c r="FA446" s="21"/>
      <c r="FB446" s="22"/>
      <c r="FC446" s="23"/>
      <c r="FD446" s="23"/>
      <c r="FE446" s="23"/>
      <c r="FF446" s="23"/>
      <c r="FG446" s="23"/>
      <c r="FH446" s="23"/>
      <c r="FI446" s="23"/>
      <c r="FJ446" s="23"/>
      <c r="FK446" s="23"/>
      <c r="FL446" s="23"/>
      <c r="FM446" s="24"/>
      <c r="FN446" s="98"/>
      <c r="FO446" s="92"/>
      <c r="FP446" s="93"/>
      <c r="FQ446" s="94"/>
      <c r="FR446" s="21"/>
      <c r="FS446" s="22"/>
      <c r="FT446" s="23"/>
      <c r="FU446" s="23"/>
      <c r="FV446" s="23"/>
      <c r="FW446" s="23"/>
      <c r="FX446" s="23"/>
      <c r="FY446" s="23"/>
      <c r="FZ446" s="23"/>
      <c r="GA446" s="23"/>
      <c r="GB446" s="23"/>
      <c r="GC446" s="23"/>
      <c r="GD446" s="24"/>
      <c r="GE446" s="98"/>
      <c r="GF446" s="92"/>
      <c r="GG446" s="93"/>
      <c r="GH446" s="94"/>
      <c r="GI446" s="21"/>
      <c r="GJ446" s="22"/>
      <c r="GK446" s="23"/>
      <c r="GL446" s="23"/>
      <c r="GM446" s="23"/>
      <c r="GN446" s="23"/>
      <c r="GO446" s="23"/>
      <c r="GP446" s="23"/>
      <c r="GQ446" s="23"/>
      <c r="GR446" s="23"/>
      <c r="GS446" s="23"/>
      <c r="GT446" s="23"/>
      <c r="GU446" s="24"/>
      <c r="GV446" s="98"/>
      <c r="GW446" s="92"/>
      <c r="GX446" s="93"/>
      <c r="GY446" s="94"/>
      <c r="GZ446" s="21"/>
      <c r="HA446" s="22"/>
      <c r="HB446" s="23"/>
      <c r="HC446" s="23"/>
      <c r="HD446" s="23"/>
      <c r="HE446" s="23"/>
      <c r="HF446" s="23"/>
      <c r="HG446" s="23"/>
      <c r="HH446" s="23"/>
      <c r="HI446" s="23"/>
      <c r="HJ446" s="23"/>
      <c r="HK446" s="23"/>
      <c r="HL446" s="24"/>
      <c r="HM446" s="98"/>
      <c r="HN446" s="92"/>
      <c r="HO446" s="93"/>
      <c r="HP446" s="94"/>
      <c r="HQ446" s="21"/>
      <c r="HR446" s="22"/>
      <c r="HS446" s="23"/>
      <c r="HT446" s="23"/>
      <c r="HU446" s="23"/>
      <c r="HV446" s="23"/>
      <c r="HW446" s="23"/>
      <c r="HX446" s="23"/>
      <c r="HY446" s="23"/>
      <c r="HZ446" s="23"/>
      <c r="IA446" s="23"/>
      <c r="IB446" s="23"/>
      <c r="IC446" s="24"/>
      <c r="ID446" s="98"/>
      <c r="IE446" s="92"/>
      <c r="IF446" s="93"/>
      <c r="IG446" s="94"/>
      <c r="IH446" s="21"/>
      <c r="II446" s="22"/>
      <c r="IJ446" s="23"/>
      <c r="IK446" s="23"/>
      <c r="IL446" s="23"/>
      <c r="IM446" s="23"/>
      <c r="IN446" s="23"/>
      <c r="IO446" s="23"/>
      <c r="IP446" s="23"/>
      <c r="IQ446" s="23"/>
      <c r="IR446" s="23"/>
      <c r="IS446" s="23"/>
      <c r="IT446" s="24"/>
    </row>
    <row r="447" spans="1:254" ht="21.75" customHeight="1">
      <c r="A447" s="138"/>
      <c r="B447" s="139"/>
      <c r="C447" s="133"/>
      <c r="D447" s="133"/>
      <c r="E447" s="133"/>
      <c r="F447" s="140">
        <v>2015</v>
      </c>
      <c r="G447" s="141">
        <f>I447+K447+M447+O447</f>
        <v>0</v>
      </c>
      <c r="H447" s="141">
        <f t="shared" si="229"/>
        <v>0</v>
      </c>
      <c r="I447" s="141">
        <f>I374</f>
        <v>0</v>
      </c>
      <c r="J447" s="141">
        <f aca="true" t="shared" si="231" ref="J447:P447">J374</f>
        <v>0</v>
      </c>
      <c r="K447" s="141">
        <f t="shared" si="231"/>
        <v>0</v>
      </c>
      <c r="L447" s="141">
        <f t="shared" si="231"/>
        <v>0</v>
      </c>
      <c r="M447" s="141">
        <f t="shared" si="231"/>
        <v>0</v>
      </c>
      <c r="N447" s="141">
        <f t="shared" si="231"/>
        <v>0</v>
      </c>
      <c r="O447" s="141">
        <f t="shared" si="231"/>
        <v>0</v>
      </c>
      <c r="P447" s="141">
        <f t="shared" si="231"/>
        <v>0</v>
      </c>
      <c r="Q447" s="136"/>
      <c r="R447" s="137"/>
      <c r="S447" s="96"/>
      <c r="T447" s="96"/>
      <c r="U447" s="60"/>
      <c r="V447" s="53"/>
      <c r="W447" s="54"/>
      <c r="X447" s="54"/>
      <c r="Y447" s="54"/>
      <c r="Z447" s="54"/>
      <c r="AA447" s="54"/>
      <c r="AB447" s="54"/>
      <c r="AC447" s="54"/>
      <c r="AD447" s="54"/>
      <c r="AE447" s="54"/>
      <c r="AF447" s="54"/>
      <c r="AG447" s="51"/>
      <c r="AH447" s="105"/>
      <c r="AI447" s="96"/>
      <c r="AJ447" s="96"/>
      <c r="AK447" s="96"/>
      <c r="AL447" s="60"/>
      <c r="AM447" s="53"/>
      <c r="AN447" s="54"/>
      <c r="AO447" s="54"/>
      <c r="AP447" s="54"/>
      <c r="AQ447" s="54"/>
      <c r="AR447" s="54"/>
      <c r="AS447" s="54"/>
      <c r="AT447" s="54"/>
      <c r="AU447" s="54"/>
      <c r="AV447" s="54"/>
      <c r="AW447" s="54"/>
      <c r="AX447" s="51"/>
      <c r="AY447" s="105"/>
      <c r="AZ447" s="96"/>
      <c r="BA447" s="96"/>
      <c r="BB447" s="96"/>
      <c r="BC447" s="60"/>
      <c r="BD447" s="53"/>
      <c r="BE447" s="54"/>
      <c r="BF447" s="54"/>
      <c r="BG447" s="54"/>
      <c r="BH447" s="54"/>
      <c r="BI447" s="54"/>
      <c r="BJ447" s="54"/>
      <c r="BK447" s="54"/>
      <c r="BL447" s="54"/>
      <c r="BM447" s="54"/>
      <c r="BN447" s="54"/>
      <c r="BO447" s="51"/>
      <c r="BP447" s="105"/>
      <c r="BQ447" s="96"/>
      <c r="BR447" s="96"/>
      <c r="BS447" s="96"/>
      <c r="BT447" s="60"/>
      <c r="BU447" s="53"/>
      <c r="BV447" s="54"/>
      <c r="BW447" s="54"/>
      <c r="BX447" s="54"/>
      <c r="BY447" s="54"/>
      <c r="BZ447" s="54"/>
      <c r="CA447" s="54"/>
      <c r="CB447" s="54"/>
      <c r="CC447" s="54"/>
      <c r="CD447" s="54"/>
      <c r="CE447" s="54"/>
      <c r="CF447" s="51"/>
      <c r="CG447" s="105"/>
      <c r="CH447" s="96"/>
      <c r="CI447" s="96"/>
      <c r="CJ447" s="96"/>
      <c r="CK447" s="60"/>
      <c r="CL447" s="53"/>
      <c r="CM447" s="54"/>
      <c r="CN447" s="54"/>
      <c r="CO447" s="54"/>
      <c r="CP447" s="54"/>
      <c r="CQ447" s="54"/>
      <c r="CR447" s="54"/>
      <c r="CS447" s="54"/>
      <c r="CT447" s="54"/>
      <c r="CU447" s="54"/>
      <c r="CV447" s="54"/>
      <c r="CW447" s="51"/>
      <c r="CX447" s="105"/>
      <c r="CY447" s="96"/>
      <c r="CZ447" s="96"/>
      <c r="DA447" s="96"/>
      <c r="DB447" s="60"/>
      <c r="DC447" s="53"/>
      <c r="DD447" s="54"/>
      <c r="DE447" s="55"/>
      <c r="DF447" s="26"/>
      <c r="DG447" s="26"/>
      <c r="DH447" s="26"/>
      <c r="DI447" s="26"/>
      <c r="DJ447" s="26"/>
      <c r="DK447" s="26"/>
      <c r="DL447" s="26"/>
      <c r="DM447" s="26"/>
      <c r="DN447" s="24"/>
      <c r="DO447" s="98"/>
      <c r="DP447" s="95"/>
      <c r="DQ447" s="96"/>
      <c r="DR447" s="97"/>
      <c r="DS447" s="21"/>
      <c r="DT447" s="25"/>
      <c r="DU447" s="26"/>
      <c r="DV447" s="26"/>
      <c r="DW447" s="26"/>
      <c r="DX447" s="26"/>
      <c r="DY447" s="26"/>
      <c r="DZ447" s="26"/>
      <c r="EA447" s="26"/>
      <c r="EB447" s="26"/>
      <c r="EC447" s="26"/>
      <c r="ED447" s="26"/>
      <c r="EE447" s="24"/>
      <c r="EF447" s="98"/>
      <c r="EG447" s="95"/>
      <c r="EH447" s="96"/>
      <c r="EI447" s="97"/>
      <c r="EJ447" s="21"/>
      <c r="EK447" s="25"/>
      <c r="EL447" s="26"/>
      <c r="EM447" s="26"/>
      <c r="EN447" s="26"/>
      <c r="EO447" s="26"/>
      <c r="EP447" s="26"/>
      <c r="EQ447" s="26"/>
      <c r="ER447" s="26"/>
      <c r="ES447" s="26"/>
      <c r="ET447" s="26"/>
      <c r="EU447" s="26"/>
      <c r="EV447" s="24"/>
      <c r="EW447" s="98"/>
      <c r="EX447" s="95"/>
      <c r="EY447" s="96"/>
      <c r="EZ447" s="97"/>
      <c r="FA447" s="21"/>
      <c r="FB447" s="25"/>
      <c r="FC447" s="26"/>
      <c r="FD447" s="26"/>
      <c r="FE447" s="26"/>
      <c r="FF447" s="26"/>
      <c r="FG447" s="26"/>
      <c r="FH447" s="26"/>
      <c r="FI447" s="26"/>
      <c r="FJ447" s="26"/>
      <c r="FK447" s="26"/>
      <c r="FL447" s="26"/>
      <c r="FM447" s="24"/>
      <c r="FN447" s="98"/>
      <c r="FO447" s="95"/>
      <c r="FP447" s="96"/>
      <c r="FQ447" s="97"/>
      <c r="FR447" s="21"/>
      <c r="FS447" s="25"/>
      <c r="FT447" s="26"/>
      <c r="FU447" s="26"/>
      <c r="FV447" s="26"/>
      <c r="FW447" s="26"/>
      <c r="FX447" s="26"/>
      <c r="FY447" s="26"/>
      <c r="FZ447" s="26"/>
      <c r="GA447" s="26"/>
      <c r="GB447" s="26"/>
      <c r="GC447" s="26"/>
      <c r="GD447" s="24"/>
      <c r="GE447" s="98"/>
      <c r="GF447" s="95"/>
      <c r="GG447" s="96"/>
      <c r="GH447" s="97"/>
      <c r="GI447" s="21"/>
      <c r="GJ447" s="25"/>
      <c r="GK447" s="26"/>
      <c r="GL447" s="26"/>
      <c r="GM447" s="26"/>
      <c r="GN447" s="26"/>
      <c r="GO447" s="26"/>
      <c r="GP447" s="26"/>
      <c r="GQ447" s="26"/>
      <c r="GR447" s="26"/>
      <c r="GS447" s="26"/>
      <c r="GT447" s="26"/>
      <c r="GU447" s="24"/>
      <c r="GV447" s="98"/>
      <c r="GW447" s="95"/>
      <c r="GX447" s="96"/>
      <c r="GY447" s="97"/>
      <c r="GZ447" s="21"/>
      <c r="HA447" s="25"/>
      <c r="HB447" s="26"/>
      <c r="HC447" s="26"/>
      <c r="HD447" s="26"/>
      <c r="HE447" s="26"/>
      <c r="HF447" s="26"/>
      <c r="HG447" s="26"/>
      <c r="HH447" s="26"/>
      <c r="HI447" s="26"/>
      <c r="HJ447" s="26"/>
      <c r="HK447" s="26"/>
      <c r="HL447" s="24"/>
      <c r="HM447" s="98"/>
      <c r="HN447" s="95"/>
      <c r="HO447" s="96"/>
      <c r="HP447" s="97"/>
      <c r="HQ447" s="21"/>
      <c r="HR447" s="25"/>
      <c r="HS447" s="26"/>
      <c r="HT447" s="26"/>
      <c r="HU447" s="26"/>
      <c r="HV447" s="26"/>
      <c r="HW447" s="26"/>
      <c r="HX447" s="26"/>
      <c r="HY447" s="26"/>
      <c r="HZ447" s="26"/>
      <c r="IA447" s="26"/>
      <c r="IB447" s="26"/>
      <c r="IC447" s="24"/>
      <c r="ID447" s="98"/>
      <c r="IE447" s="95"/>
      <c r="IF447" s="96"/>
      <c r="IG447" s="97"/>
      <c r="IH447" s="21"/>
      <c r="II447" s="25"/>
      <c r="IJ447" s="26"/>
      <c r="IK447" s="26"/>
      <c r="IL447" s="26"/>
      <c r="IM447" s="26"/>
      <c r="IN447" s="26"/>
      <c r="IO447" s="26"/>
      <c r="IP447" s="26"/>
      <c r="IQ447" s="26"/>
      <c r="IR447" s="26"/>
      <c r="IS447" s="26"/>
      <c r="IT447" s="24"/>
    </row>
    <row r="448" spans="1:254" ht="19.5" customHeight="1">
      <c r="A448" s="138"/>
      <c r="B448" s="139"/>
      <c r="C448" s="140"/>
      <c r="D448" s="140"/>
      <c r="E448" s="140"/>
      <c r="F448" s="140">
        <v>2016</v>
      </c>
      <c r="G448" s="141">
        <f>I448+K448+M448+O448</f>
        <v>0</v>
      </c>
      <c r="H448" s="141">
        <f t="shared" si="229"/>
        <v>0</v>
      </c>
      <c r="I448" s="141">
        <f aca="true" t="shared" si="232" ref="I448:P457">I375</f>
        <v>0</v>
      </c>
      <c r="J448" s="141">
        <f t="shared" si="232"/>
        <v>0</v>
      </c>
      <c r="K448" s="141">
        <f t="shared" si="232"/>
        <v>0</v>
      </c>
      <c r="L448" s="141">
        <f t="shared" si="232"/>
        <v>0</v>
      </c>
      <c r="M448" s="141">
        <f t="shared" si="232"/>
        <v>0</v>
      </c>
      <c r="N448" s="141">
        <f t="shared" si="232"/>
        <v>0</v>
      </c>
      <c r="O448" s="141">
        <f t="shared" si="232"/>
        <v>0</v>
      </c>
      <c r="P448" s="141">
        <f t="shared" si="232"/>
        <v>0</v>
      </c>
      <c r="Q448" s="136"/>
      <c r="R448" s="137"/>
      <c r="S448" s="96"/>
      <c r="T448" s="96"/>
      <c r="U448" s="53"/>
      <c r="V448" s="53"/>
      <c r="W448" s="54"/>
      <c r="X448" s="54"/>
      <c r="Y448" s="54"/>
      <c r="Z448" s="54"/>
      <c r="AA448" s="54"/>
      <c r="AB448" s="54"/>
      <c r="AC448" s="54"/>
      <c r="AD448" s="54"/>
      <c r="AE448" s="54"/>
      <c r="AF448" s="54"/>
      <c r="AG448" s="51"/>
      <c r="AH448" s="105"/>
      <c r="AI448" s="96"/>
      <c r="AJ448" s="96"/>
      <c r="AK448" s="96"/>
      <c r="AL448" s="53"/>
      <c r="AM448" s="53"/>
      <c r="AN448" s="54"/>
      <c r="AO448" s="54"/>
      <c r="AP448" s="54"/>
      <c r="AQ448" s="54"/>
      <c r="AR448" s="54"/>
      <c r="AS448" s="54"/>
      <c r="AT448" s="54"/>
      <c r="AU448" s="54"/>
      <c r="AV448" s="54"/>
      <c r="AW448" s="54"/>
      <c r="AX448" s="51"/>
      <c r="AY448" s="105"/>
      <c r="AZ448" s="96"/>
      <c r="BA448" s="96"/>
      <c r="BB448" s="96"/>
      <c r="BC448" s="53"/>
      <c r="BD448" s="53"/>
      <c r="BE448" s="54"/>
      <c r="BF448" s="54"/>
      <c r="BG448" s="54"/>
      <c r="BH448" s="54"/>
      <c r="BI448" s="54"/>
      <c r="BJ448" s="54"/>
      <c r="BK448" s="54"/>
      <c r="BL448" s="54"/>
      <c r="BM448" s="54"/>
      <c r="BN448" s="54"/>
      <c r="BO448" s="51"/>
      <c r="BP448" s="105"/>
      <c r="BQ448" s="96"/>
      <c r="BR448" s="96"/>
      <c r="BS448" s="96"/>
      <c r="BT448" s="53"/>
      <c r="BU448" s="53"/>
      <c r="BV448" s="54"/>
      <c r="BW448" s="54"/>
      <c r="BX448" s="54"/>
      <c r="BY448" s="54"/>
      <c r="BZ448" s="54"/>
      <c r="CA448" s="54"/>
      <c r="CB448" s="54"/>
      <c r="CC448" s="54"/>
      <c r="CD448" s="54"/>
      <c r="CE448" s="54"/>
      <c r="CF448" s="51"/>
      <c r="CG448" s="105"/>
      <c r="CH448" s="96"/>
      <c r="CI448" s="96"/>
      <c r="CJ448" s="96"/>
      <c r="CK448" s="53"/>
      <c r="CL448" s="53"/>
      <c r="CM448" s="54"/>
      <c r="CN448" s="54"/>
      <c r="CO448" s="54"/>
      <c r="CP448" s="54"/>
      <c r="CQ448" s="54"/>
      <c r="CR448" s="54"/>
      <c r="CS448" s="54"/>
      <c r="CT448" s="54"/>
      <c r="CU448" s="54"/>
      <c r="CV448" s="54"/>
      <c r="CW448" s="51"/>
      <c r="CX448" s="105"/>
      <c r="CY448" s="96"/>
      <c r="CZ448" s="96"/>
      <c r="DA448" s="96"/>
      <c r="DB448" s="53"/>
      <c r="DC448" s="53"/>
      <c r="DD448" s="54"/>
      <c r="DE448" s="55"/>
      <c r="DF448" s="26"/>
      <c r="DG448" s="26"/>
      <c r="DH448" s="26"/>
      <c r="DI448" s="26"/>
      <c r="DJ448" s="26"/>
      <c r="DK448" s="26"/>
      <c r="DL448" s="26"/>
      <c r="DM448" s="26"/>
      <c r="DN448" s="24"/>
      <c r="DO448" s="98"/>
      <c r="DP448" s="95"/>
      <c r="DQ448" s="96"/>
      <c r="DR448" s="97"/>
      <c r="DS448" s="25"/>
      <c r="DT448" s="25"/>
      <c r="DU448" s="26"/>
      <c r="DV448" s="26"/>
      <c r="DW448" s="26"/>
      <c r="DX448" s="26"/>
      <c r="DY448" s="26"/>
      <c r="DZ448" s="26"/>
      <c r="EA448" s="26"/>
      <c r="EB448" s="26"/>
      <c r="EC448" s="26"/>
      <c r="ED448" s="26"/>
      <c r="EE448" s="24"/>
      <c r="EF448" s="98"/>
      <c r="EG448" s="95"/>
      <c r="EH448" s="96"/>
      <c r="EI448" s="97"/>
      <c r="EJ448" s="25"/>
      <c r="EK448" s="25"/>
      <c r="EL448" s="26"/>
      <c r="EM448" s="26"/>
      <c r="EN448" s="26"/>
      <c r="EO448" s="26"/>
      <c r="EP448" s="26"/>
      <c r="EQ448" s="26"/>
      <c r="ER448" s="26"/>
      <c r="ES448" s="26"/>
      <c r="ET448" s="26"/>
      <c r="EU448" s="26"/>
      <c r="EV448" s="24"/>
      <c r="EW448" s="98"/>
      <c r="EX448" s="95"/>
      <c r="EY448" s="96"/>
      <c r="EZ448" s="97"/>
      <c r="FA448" s="25"/>
      <c r="FB448" s="25"/>
      <c r="FC448" s="26"/>
      <c r="FD448" s="26"/>
      <c r="FE448" s="26"/>
      <c r="FF448" s="26"/>
      <c r="FG448" s="26"/>
      <c r="FH448" s="26"/>
      <c r="FI448" s="26"/>
      <c r="FJ448" s="26"/>
      <c r="FK448" s="26"/>
      <c r="FL448" s="26"/>
      <c r="FM448" s="24"/>
      <c r="FN448" s="98"/>
      <c r="FO448" s="95"/>
      <c r="FP448" s="96"/>
      <c r="FQ448" s="97"/>
      <c r="FR448" s="25"/>
      <c r="FS448" s="25"/>
      <c r="FT448" s="26"/>
      <c r="FU448" s="26"/>
      <c r="FV448" s="26"/>
      <c r="FW448" s="26"/>
      <c r="FX448" s="26"/>
      <c r="FY448" s="26"/>
      <c r="FZ448" s="26"/>
      <c r="GA448" s="26"/>
      <c r="GB448" s="26"/>
      <c r="GC448" s="26"/>
      <c r="GD448" s="24"/>
      <c r="GE448" s="98"/>
      <c r="GF448" s="95"/>
      <c r="GG448" s="96"/>
      <c r="GH448" s="97"/>
      <c r="GI448" s="25"/>
      <c r="GJ448" s="25"/>
      <c r="GK448" s="26"/>
      <c r="GL448" s="26"/>
      <c r="GM448" s="26"/>
      <c r="GN448" s="26"/>
      <c r="GO448" s="26"/>
      <c r="GP448" s="26"/>
      <c r="GQ448" s="26"/>
      <c r="GR448" s="26"/>
      <c r="GS448" s="26"/>
      <c r="GT448" s="26"/>
      <c r="GU448" s="24"/>
      <c r="GV448" s="98"/>
      <c r="GW448" s="95"/>
      <c r="GX448" s="96"/>
      <c r="GY448" s="97"/>
      <c r="GZ448" s="25"/>
      <c r="HA448" s="25"/>
      <c r="HB448" s="26"/>
      <c r="HC448" s="26"/>
      <c r="HD448" s="26"/>
      <c r="HE448" s="26"/>
      <c r="HF448" s="26"/>
      <c r="HG448" s="26"/>
      <c r="HH448" s="26"/>
      <c r="HI448" s="26"/>
      <c r="HJ448" s="26"/>
      <c r="HK448" s="26"/>
      <c r="HL448" s="24"/>
      <c r="HM448" s="98"/>
      <c r="HN448" s="95"/>
      <c r="HO448" s="96"/>
      <c r="HP448" s="97"/>
      <c r="HQ448" s="25"/>
      <c r="HR448" s="25"/>
      <c r="HS448" s="26"/>
      <c r="HT448" s="26"/>
      <c r="HU448" s="26"/>
      <c r="HV448" s="26"/>
      <c r="HW448" s="26"/>
      <c r="HX448" s="26"/>
      <c r="HY448" s="26"/>
      <c r="HZ448" s="26"/>
      <c r="IA448" s="26"/>
      <c r="IB448" s="26"/>
      <c r="IC448" s="24"/>
      <c r="ID448" s="98"/>
      <c r="IE448" s="95"/>
      <c r="IF448" s="96"/>
      <c r="IG448" s="97"/>
      <c r="IH448" s="25"/>
      <c r="II448" s="25"/>
      <c r="IJ448" s="26"/>
      <c r="IK448" s="26"/>
      <c r="IL448" s="26"/>
      <c r="IM448" s="26"/>
      <c r="IN448" s="26"/>
      <c r="IO448" s="26"/>
      <c r="IP448" s="26"/>
      <c r="IQ448" s="26"/>
      <c r="IR448" s="26"/>
      <c r="IS448" s="26"/>
      <c r="IT448" s="24"/>
    </row>
    <row r="449" spans="1:254" ht="18.75" customHeight="1">
      <c r="A449" s="138"/>
      <c r="B449" s="139"/>
      <c r="C449" s="140"/>
      <c r="D449" s="140"/>
      <c r="E449" s="140"/>
      <c r="F449" s="140">
        <v>2017</v>
      </c>
      <c r="G449" s="141">
        <f>I449+K449+M449+O449</f>
        <v>0</v>
      </c>
      <c r="H449" s="141">
        <f t="shared" si="229"/>
        <v>0</v>
      </c>
      <c r="I449" s="141">
        <f t="shared" si="232"/>
        <v>0</v>
      </c>
      <c r="J449" s="141">
        <f t="shared" si="232"/>
        <v>0</v>
      </c>
      <c r="K449" s="141">
        <f t="shared" si="232"/>
        <v>0</v>
      </c>
      <c r="L449" s="141">
        <f t="shared" si="232"/>
        <v>0</v>
      </c>
      <c r="M449" s="141">
        <f t="shared" si="232"/>
        <v>0</v>
      </c>
      <c r="N449" s="141">
        <f t="shared" si="232"/>
        <v>0</v>
      </c>
      <c r="O449" s="141">
        <f t="shared" si="232"/>
        <v>0</v>
      </c>
      <c r="P449" s="141">
        <f t="shared" si="232"/>
        <v>0</v>
      </c>
      <c r="Q449" s="136"/>
      <c r="R449" s="137"/>
      <c r="S449" s="96"/>
      <c r="T449" s="96"/>
      <c r="U449" s="53"/>
      <c r="V449" s="53"/>
      <c r="W449" s="54"/>
      <c r="X449" s="54"/>
      <c r="Y449" s="54"/>
      <c r="Z449" s="54"/>
      <c r="AA449" s="54"/>
      <c r="AB449" s="54"/>
      <c r="AC449" s="54"/>
      <c r="AD449" s="54"/>
      <c r="AE449" s="54"/>
      <c r="AF449" s="54"/>
      <c r="AG449" s="51"/>
      <c r="AH449" s="105"/>
      <c r="AI449" s="96"/>
      <c r="AJ449" s="96"/>
      <c r="AK449" s="96"/>
      <c r="AL449" s="53"/>
      <c r="AM449" s="53"/>
      <c r="AN449" s="54"/>
      <c r="AO449" s="54"/>
      <c r="AP449" s="54"/>
      <c r="AQ449" s="54"/>
      <c r="AR449" s="54"/>
      <c r="AS449" s="54"/>
      <c r="AT449" s="54"/>
      <c r="AU449" s="54"/>
      <c r="AV449" s="54"/>
      <c r="AW449" s="54"/>
      <c r="AX449" s="51"/>
      <c r="AY449" s="105"/>
      <c r="AZ449" s="96"/>
      <c r="BA449" s="96"/>
      <c r="BB449" s="96"/>
      <c r="BC449" s="53"/>
      <c r="BD449" s="53"/>
      <c r="BE449" s="54"/>
      <c r="BF449" s="54"/>
      <c r="BG449" s="54"/>
      <c r="BH449" s="54"/>
      <c r="BI449" s="54"/>
      <c r="BJ449" s="54"/>
      <c r="BK449" s="54"/>
      <c r="BL449" s="54"/>
      <c r="BM449" s="54"/>
      <c r="BN449" s="54"/>
      <c r="BO449" s="51"/>
      <c r="BP449" s="105"/>
      <c r="BQ449" s="96"/>
      <c r="BR449" s="96"/>
      <c r="BS449" s="96"/>
      <c r="BT449" s="53"/>
      <c r="BU449" s="53"/>
      <c r="BV449" s="54"/>
      <c r="BW449" s="54"/>
      <c r="BX449" s="54"/>
      <c r="BY449" s="54"/>
      <c r="BZ449" s="54"/>
      <c r="CA449" s="54"/>
      <c r="CB449" s="54"/>
      <c r="CC449" s="54"/>
      <c r="CD449" s="54"/>
      <c r="CE449" s="54"/>
      <c r="CF449" s="51"/>
      <c r="CG449" s="105"/>
      <c r="CH449" s="96"/>
      <c r="CI449" s="96"/>
      <c r="CJ449" s="96"/>
      <c r="CK449" s="53"/>
      <c r="CL449" s="53"/>
      <c r="CM449" s="54"/>
      <c r="CN449" s="54"/>
      <c r="CO449" s="54"/>
      <c r="CP449" s="54"/>
      <c r="CQ449" s="54"/>
      <c r="CR449" s="54"/>
      <c r="CS449" s="54"/>
      <c r="CT449" s="54"/>
      <c r="CU449" s="54"/>
      <c r="CV449" s="54"/>
      <c r="CW449" s="51"/>
      <c r="CX449" s="105"/>
      <c r="CY449" s="96"/>
      <c r="CZ449" s="96"/>
      <c r="DA449" s="96"/>
      <c r="DB449" s="53"/>
      <c r="DC449" s="53"/>
      <c r="DD449" s="54"/>
      <c r="DE449" s="55"/>
      <c r="DF449" s="26"/>
      <c r="DG449" s="26"/>
      <c r="DH449" s="26"/>
      <c r="DI449" s="26"/>
      <c r="DJ449" s="26"/>
      <c r="DK449" s="26"/>
      <c r="DL449" s="26"/>
      <c r="DM449" s="26"/>
      <c r="DN449" s="24"/>
      <c r="DO449" s="98"/>
      <c r="DP449" s="95"/>
      <c r="DQ449" s="96"/>
      <c r="DR449" s="97"/>
      <c r="DS449" s="25"/>
      <c r="DT449" s="25"/>
      <c r="DU449" s="26"/>
      <c r="DV449" s="26"/>
      <c r="DW449" s="26"/>
      <c r="DX449" s="26"/>
      <c r="DY449" s="26"/>
      <c r="DZ449" s="26"/>
      <c r="EA449" s="26"/>
      <c r="EB449" s="26"/>
      <c r="EC449" s="26"/>
      <c r="ED449" s="26"/>
      <c r="EE449" s="24"/>
      <c r="EF449" s="98"/>
      <c r="EG449" s="95"/>
      <c r="EH449" s="96"/>
      <c r="EI449" s="97"/>
      <c r="EJ449" s="25"/>
      <c r="EK449" s="25"/>
      <c r="EL449" s="26"/>
      <c r="EM449" s="26"/>
      <c r="EN449" s="26"/>
      <c r="EO449" s="26"/>
      <c r="EP449" s="26"/>
      <c r="EQ449" s="26"/>
      <c r="ER449" s="26"/>
      <c r="ES449" s="26"/>
      <c r="ET449" s="26"/>
      <c r="EU449" s="26"/>
      <c r="EV449" s="24"/>
      <c r="EW449" s="98"/>
      <c r="EX449" s="95"/>
      <c r="EY449" s="96"/>
      <c r="EZ449" s="97"/>
      <c r="FA449" s="25"/>
      <c r="FB449" s="25"/>
      <c r="FC449" s="26"/>
      <c r="FD449" s="26"/>
      <c r="FE449" s="26"/>
      <c r="FF449" s="26"/>
      <c r="FG449" s="26"/>
      <c r="FH449" s="26"/>
      <c r="FI449" s="26"/>
      <c r="FJ449" s="26"/>
      <c r="FK449" s="26"/>
      <c r="FL449" s="26"/>
      <c r="FM449" s="24"/>
      <c r="FN449" s="98"/>
      <c r="FO449" s="95"/>
      <c r="FP449" s="96"/>
      <c r="FQ449" s="97"/>
      <c r="FR449" s="25"/>
      <c r="FS449" s="25"/>
      <c r="FT449" s="26"/>
      <c r="FU449" s="26"/>
      <c r="FV449" s="26"/>
      <c r="FW449" s="26"/>
      <c r="FX449" s="26"/>
      <c r="FY449" s="26"/>
      <c r="FZ449" s="26"/>
      <c r="GA449" s="26"/>
      <c r="GB449" s="26"/>
      <c r="GC449" s="26"/>
      <c r="GD449" s="24"/>
      <c r="GE449" s="98"/>
      <c r="GF449" s="95"/>
      <c r="GG449" s="96"/>
      <c r="GH449" s="97"/>
      <c r="GI449" s="25"/>
      <c r="GJ449" s="25"/>
      <c r="GK449" s="26"/>
      <c r="GL449" s="26"/>
      <c r="GM449" s="26"/>
      <c r="GN449" s="26"/>
      <c r="GO449" s="26"/>
      <c r="GP449" s="26"/>
      <c r="GQ449" s="26"/>
      <c r="GR449" s="26"/>
      <c r="GS449" s="26"/>
      <c r="GT449" s="26"/>
      <c r="GU449" s="24"/>
      <c r="GV449" s="98"/>
      <c r="GW449" s="95"/>
      <c r="GX449" s="96"/>
      <c r="GY449" s="97"/>
      <c r="GZ449" s="25"/>
      <c r="HA449" s="25"/>
      <c r="HB449" s="26"/>
      <c r="HC449" s="26"/>
      <c r="HD449" s="26"/>
      <c r="HE449" s="26"/>
      <c r="HF449" s="26"/>
      <c r="HG449" s="26"/>
      <c r="HH449" s="26"/>
      <c r="HI449" s="26"/>
      <c r="HJ449" s="26"/>
      <c r="HK449" s="26"/>
      <c r="HL449" s="24"/>
      <c r="HM449" s="98"/>
      <c r="HN449" s="95"/>
      <c r="HO449" s="96"/>
      <c r="HP449" s="97"/>
      <c r="HQ449" s="25"/>
      <c r="HR449" s="25"/>
      <c r="HS449" s="26"/>
      <c r="HT449" s="26"/>
      <c r="HU449" s="26"/>
      <c r="HV449" s="26"/>
      <c r="HW449" s="26"/>
      <c r="HX449" s="26"/>
      <c r="HY449" s="26"/>
      <c r="HZ449" s="26"/>
      <c r="IA449" s="26"/>
      <c r="IB449" s="26"/>
      <c r="IC449" s="24"/>
      <c r="ID449" s="98"/>
      <c r="IE449" s="95"/>
      <c r="IF449" s="96"/>
      <c r="IG449" s="97"/>
      <c r="IH449" s="25"/>
      <c r="II449" s="25"/>
      <c r="IJ449" s="26"/>
      <c r="IK449" s="26"/>
      <c r="IL449" s="26"/>
      <c r="IM449" s="26"/>
      <c r="IN449" s="26"/>
      <c r="IO449" s="26"/>
      <c r="IP449" s="26"/>
      <c r="IQ449" s="26"/>
      <c r="IR449" s="26"/>
      <c r="IS449" s="26"/>
      <c r="IT449" s="24"/>
    </row>
    <row r="450" spans="1:254" ht="17.25" customHeight="1">
      <c r="A450" s="138"/>
      <c r="B450" s="139"/>
      <c r="C450" s="140"/>
      <c r="D450" s="140"/>
      <c r="E450" s="140"/>
      <c r="F450" s="140">
        <v>2018</v>
      </c>
      <c r="G450" s="141">
        <f aca="true" t="shared" si="233" ref="G450:G457">I450+K450+M450+O450</f>
        <v>0</v>
      </c>
      <c r="H450" s="141">
        <f t="shared" si="229"/>
        <v>0</v>
      </c>
      <c r="I450" s="141">
        <f t="shared" si="232"/>
        <v>0</v>
      </c>
      <c r="J450" s="141">
        <f t="shared" si="232"/>
        <v>0</v>
      </c>
      <c r="K450" s="141">
        <f t="shared" si="232"/>
        <v>0</v>
      </c>
      <c r="L450" s="141">
        <f t="shared" si="232"/>
        <v>0</v>
      </c>
      <c r="M450" s="141">
        <f t="shared" si="232"/>
        <v>0</v>
      </c>
      <c r="N450" s="141">
        <f t="shared" si="232"/>
        <v>0</v>
      </c>
      <c r="O450" s="141">
        <f t="shared" si="232"/>
        <v>0</v>
      </c>
      <c r="P450" s="141">
        <f t="shared" si="232"/>
        <v>0</v>
      </c>
      <c r="Q450" s="136"/>
      <c r="R450" s="137"/>
      <c r="S450" s="96"/>
      <c r="T450" s="96"/>
      <c r="U450" s="53"/>
      <c r="V450" s="53"/>
      <c r="W450" s="54"/>
      <c r="X450" s="54"/>
      <c r="Y450" s="54"/>
      <c r="Z450" s="54"/>
      <c r="AA450" s="54"/>
      <c r="AB450" s="54"/>
      <c r="AC450" s="54"/>
      <c r="AD450" s="54"/>
      <c r="AE450" s="54"/>
      <c r="AF450" s="54"/>
      <c r="AG450" s="51"/>
      <c r="AH450" s="105"/>
      <c r="AI450" s="96"/>
      <c r="AJ450" s="96"/>
      <c r="AK450" s="96"/>
      <c r="AL450" s="53"/>
      <c r="AM450" s="53"/>
      <c r="AN450" s="54"/>
      <c r="AO450" s="54"/>
      <c r="AP450" s="54"/>
      <c r="AQ450" s="54"/>
      <c r="AR450" s="54"/>
      <c r="AS450" s="54"/>
      <c r="AT450" s="54"/>
      <c r="AU450" s="54"/>
      <c r="AV450" s="54"/>
      <c r="AW450" s="54"/>
      <c r="AX450" s="51"/>
      <c r="AY450" s="105"/>
      <c r="AZ450" s="96"/>
      <c r="BA450" s="96"/>
      <c r="BB450" s="96"/>
      <c r="BC450" s="53"/>
      <c r="BD450" s="53"/>
      <c r="BE450" s="54"/>
      <c r="BF450" s="54"/>
      <c r="BG450" s="54"/>
      <c r="BH450" s="54"/>
      <c r="BI450" s="54"/>
      <c r="BJ450" s="54"/>
      <c r="BK450" s="54"/>
      <c r="BL450" s="54"/>
      <c r="BM450" s="54"/>
      <c r="BN450" s="54"/>
      <c r="BO450" s="51"/>
      <c r="BP450" s="105"/>
      <c r="BQ450" s="96"/>
      <c r="BR450" s="96"/>
      <c r="BS450" s="96"/>
      <c r="BT450" s="53"/>
      <c r="BU450" s="53"/>
      <c r="BV450" s="54"/>
      <c r="BW450" s="54"/>
      <c r="BX450" s="54"/>
      <c r="BY450" s="54"/>
      <c r="BZ450" s="54"/>
      <c r="CA450" s="54"/>
      <c r="CB450" s="54"/>
      <c r="CC450" s="54"/>
      <c r="CD450" s="54"/>
      <c r="CE450" s="54"/>
      <c r="CF450" s="51"/>
      <c r="CG450" s="105"/>
      <c r="CH450" s="96"/>
      <c r="CI450" s="96"/>
      <c r="CJ450" s="96"/>
      <c r="CK450" s="53"/>
      <c r="CL450" s="53"/>
      <c r="CM450" s="54"/>
      <c r="CN450" s="54"/>
      <c r="CO450" s="54"/>
      <c r="CP450" s="54"/>
      <c r="CQ450" s="54"/>
      <c r="CR450" s="54"/>
      <c r="CS450" s="54"/>
      <c r="CT450" s="54"/>
      <c r="CU450" s="54"/>
      <c r="CV450" s="54"/>
      <c r="CW450" s="51"/>
      <c r="CX450" s="105"/>
      <c r="CY450" s="96"/>
      <c r="CZ450" s="96"/>
      <c r="DA450" s="96"/>
      <c r="DB450" s="53"/>
      <c r="DC450" s="53"/>
      <c r="DD450" s="54"/>
      <c r="DE450" s="55"/>
      <c r="DF450" s="26"/>
      <c r="DG450" s="26"/>
      <c r="DH450" s="26"/>
      <c r="DI450" s="26"/>
      <c r="DJ450" s="26"/>
      <c r="DK450" s="26"/>
      <c r="DL450" s="26"/>
      <c r="DM450" s="26"/>
      <c r="DN450" s="24"/>
      <c r="DO450" s="98"/>
      <c r="DP450" s="95"/>
      <c r="DQ450" s="96"/>
      <c r="DR450" s="97"/>
      <c r="DS450" s="25"/>
      <c r="DT450" s="25"/>
      <c r="DU450" s="26"/>
      <c r="DV450" s="26"/>
      <c r="DW450" s="26"/>
      <c r="DX450" s="26"/>
      <c r="DY450" s="26"/>
      <c r="DZ450" s="26"/>
      <c r="EA450" s="26"/>
      <c r="EB450" s="26"/>
      <c r="EC450" s="26"/>
      <c r="ED450" s="26"/>
      <c r="EE450" s="24"/>
      <c r="EF450" s="98"/>
      <c r="EG450" s="95"/>
      <c r="EH450" s="96"/>
      <c r="EI450" s="97"/>
      <c r="EJ450" s="25"/>
      <c r="EK450" s="25"/>
      <c r="EL450" s="26"/>
      <c r="EM450" s="26"/>
      <c r="EN450" s="26"/>
      <c r="EO450" s="26"/>
      <c r="EP450" s="26"/>
      <c r="EQ450" s="26"/>
      <c r="ER450" s="26"/>
      <c r="ES450" s="26"/>
      <c r="ET450" s="26"/>
      <c r="EU450" s="26"/>
      <c r="EV450" s="24"/>
      <c r="EW450" s="98"/>
      <c r="EX450" s="95"/>
      <c r="EY450" s="96"/>
      <c r="EZ450" s="97"/>
      <c r="FA450" s="25"/>
      <c r="FB450" s="25"/>
      <c r="FC450" s="26"/>
      <c r="FD450" s="26"/>
      <c r="FE450" s="26"/>
      <c r="FF450" s="26"/>
      <c r="FG450" s="26"/>
      <c r="FH450" s="26"/>
      <c r="FI450" s="26"/>
      <c r="FJ450" s="26"/>
      <c r="FK450" s="26"/>
      <c r="FL450" s="26"/>
      <c r="FM450" s="24"/>
      <c r="FN450" s="98"/>
      <c r="FO450" s="95"/>
      <c r="FP450" s="96"/>
      <c r="FQ450" s="97"/>
      <c r="FR450" s="25"/>
      <c r="FS450" s="25"/>
      <c r="FT450" s="26"/>
      <c r="FU450" s="26"/>
      <c r="FV450" s="26"/>
      <c r="FW450" s="26"/>
      <c r="FX450" s="26"/>
      <c r="FY450" s="26"/>
      <c r="FZ450" s="26"/>
      <c r="GA450" s="26"/>
      <c r="GB450" s="26"/>
      <c r="GC450" s="26"/>
      <c r="GD450" s="24"/>
      <c r="GE450" s="98"/>
      <c r="GF450" s="95"/>
      <c r="GG450" s="96"/>
      <c r="GH450" s="97"/>
      <c r="GI450" s="25"/>
      <c r="GJ450" s="25"/>
      <c r="GK450" s="26"/>
      <c r="GL450" s="26"/>
      <c r="GM450" s="26"/>
      <c r="GN450" s="26"/>
      <c r="GO450" s="26"/>
      <c r="GP450" s="26"/>
      <c r="GQ450" s="26"/>
      <c r="GR450" s="26"/>
      <c r="GS450" s="26"/>
      <c r="GT450" s="26"/>
      <c r="GU450" s="24"/>
      <c r="GV450" s="98"/>
      <c r="GW450" s="95"/>
      <c r="GX450" s="96"/>
      <c r="GY450" s="97"/>
      <c r="GZ450" s="25"/>
      <c r="HA450" s="25"/>
      <c r="HB450" s="26"/>
      <c r="HC450" s="26"/>
      <c r="HD450" s="26"/>
      <c r="HE450" s="26"/>
      <c r="HF450" s="26"/>
      <c r="HG450" s="26"/>
      <c r="HH450" s="26"/>
      <c r="HI450" s="26"/>
      <c r="HJ450" s="26"/>
      <c r="HK450" s="26"/>
      <c r="HL450" s="24"/>
      <c r="HM450" s="98"/>
      <c r="HN450" s="95"/>
      <c r="HO450" s="96"/>
      <c r="HP450" s="97"/>
      <c r="HQ450" s="25"/>
      <c r="HR450" s="25"/>
      <c r="HS450" s="26"/>
      <c r="HT450" s="26"/>
      <c r="HU450" s="26"/>
      <c r="HV450" s="26"/>
      <c r="HW450" s="26"/>
      <c r="HX450" s="26"/>
      <c r="HY450" s="26"/>
      <c r="HZ450" s="26"/>
      <c r="IA450" s="26"/>
      <c r="IB450" s="26"/>
      <c r="IC450" s="24"/>
      <c r="ID450" s="98"/>
      <c r="IE450" s="95"/>
      <c r="IF450" s="96"/>
      <c r="IG450" s="97"/>
      <c r="IH450" s="25"/>
      <c r="II450" s="25"/>
      <c r="IJ450" s="26"/>
      <c r="IK450" s="26"/>
      <c r="IL450" s="26"/>
      <c r="IM450" s="26"/>
      <c r="IN450" s="26"/>
      <c r="IO450" s="26"/>
      <c r="IP450" s="26"/>
      <c r="IQ450" s="26"/>
      <c r="IR450" s="26"/>
      <c r="IS450" s="26"/>
      <c r="IT450" s="24"/>
    </row>
    <row r="451" spans="1:254" ht="19.5" customHeight="1">
      <c r="A451" s="138"/>
      <c r="B451" s="139"/>
      <c r="C451" s="140"/>
      <c r="D451" s="140"/>
      <c r="E451" s="140"/>
      <c r="F451" s="140">
        <v>2019</v>
      </c>
      <c r="G451" s="141">
        <f t="shared" si="233"/>
        <v>0</v>
      </c>
      <c r="H451" s="141">
        <f t="shared" si="229"/>
        <v>0</v>
      </c>
      <c r="I451" s="141">
        <f t="shared" si="232"/>
        <v>0</v>
      </c>
      <c r="J451" s="141">
        <f t="shared" si="232"/>
        <v>0</v>
      </c>
      <c r="K451" s="141">
        <f t="shared" si="232"/>
        <v>0</v>
      </c>
      <c r="L451" s="141">
        <f t="shared" si="232"/>
        <v>0</v>
      </c>
      <c r="M451" s="141">
        <f t="shared" si="232"/>
        <v>0</v>
      </c>
      <c r="N451" s="141">
        <f t="shared" si="232"/>
        <v>0</v>
      </c>
      <c r="O451" s="141">
        <f t="shared" si="232"/>
        <v>0</v>
      </c>
      <c r="P451" s="141">
        <f t="shared" si="232"/>
        <v>0</v>
      </c>
      <c r="Q451" s="136"/>
      <c r="R451" s="137"/>
      <c r="S451" s="96"/>
      <c r="T451" s="96"/>
      <c r="U451" s="53"/>
      <c r="V451" s="53"/>
      <c r="W451" s="54"/>
      <c r="X451" s="54"/>
      <c r="Y451" s="54"/>
      <c r="Z451" s="54"/>
      <c r="AA451" s="54"/>
      <c r="AB451" s="54"/>
      <c r="AC451" s="54"/>
      <c r="AD451" s="54"/>
      <c r="AE451" s="54"/>
      <c r="AF451" s="54"/>
      <c r="AG451" s="51"/>
      <c r="AH451" s="105"/>
      <c r="AI451" s="96"/>
      <c r="AJ451" s="96"/>
      <c r="AK451" s="96"/>
      <c r="AL451" s="53"/>
      <c r="AM451" s="53"/>
      <c r="AN451" s="54"/>
      <c r="AO451" s="54"/>
      <c r="AP451" s="54"/>
      <c r="AQ451" s="54"/>
      <c r="AR451" s="54"/>
      <c r="AS451" s="54"/>
      <c r="AT451" s="54"/>
      <c r="AU451" s="54"/>
      <c r="AV451" s="54"/>
      <c r="AW451" s="54"/>
      <c r="AX451" s="51"/>
      <c r="AY451" s="105"/>
      <c r="AZ451" s="96"/>
      <c r="BA451" s="96"/>
      <c r="BB451" s="96"/>
      <c r="BC451" s="53"/>
      <c r="BD451" s="53"/>
      <c r="BE451" s="54"/>
      <c r="BF451" s="54"/>
      <c r="BG451" s="54"/>
      <c r="BH451" s="54"/>
      <c r="BI451" s="54"/>
      <c r="BJ451" s="54"/>
      <c r="BK451" s="54"/>
      <c r="BL451" s="54"/>
      <c r="BM451" s="54"/>
      <c r="BN451" s="54"/>
      <c r="BO451" s="51"/>
      <c r="BP451" s="105"/>
      <c r="BQ451" s="96"/>
      <c r="BR451" s="96"/>
      <c r="BS451" s="96"/>
      <c r="BT451" s="53"/>
      <c r="BU451" s="53"/>
      <c r="BV451" s="54"/>
      <c r="BW451" s="54"/>
      <c r="BX451" s="54"/>
      <c r="BY451" s="54"/>
      <c r="BZ451" s="54"/>
      <c r="CA451" s="54"/>
      <c r="CB451" s="54"/>
      <c r="CC451" s="54"/>
      <c r="CD451" s="54"/>
      <c r="CE451" s="54"/>
      <c r="CF451" s="51"/>
      <c r="CG451" s="105"/>
      <c r="CH451" s="96"/>
      <c r="CI451" s="96"/>
      <c r="CJ451" s="96"/>
      <c r="CK451" s="53"/>
      <c r="CL451" s="53"/>
      <c r="CM451" s="54"/>
      <c r="CN451" s="54"/>
      <c r="CO451" s="54"/>
      <c r="CP451" s="54"/>
      <c r="CQ451" s="54"/>
      <c r="CR451" s="54"/>
      <c r="CS451" s="54"/>
      <c r="CT451" s="54"/>
      <c r="CU451" s="54"/>
      <c r="CV451" s="54"/>
      <c r="CW451" s="51"/>
      <c r="CX451" s="105"/>
      <c r="CY451" s="96"/>
      <c r="CZ451" s="96"/>
      <c r="DA451" s="96"/>
      <c r="DB451" s="53"/>
      <c r="DC451" s="53"/>
      <c r="DD451" s="54"/>
      <c r="DE451" s="55"/>
      <c r="DF451" s="26"/>
      <c r="DG451" s="26"/>
      <c r="DH451" s="26"/>
      <c r="DI451" s="26"/>
      <c r="DJ451" s="26"/>
      <c r="DK451" s="26"/>
      <c r="DL451" s="26"/>
      <c r="DM451" s="26"/>
      <c r="DN451" s="24"/>
      <c r="DO451" s="98"/>
      <c r="DP451" s="95"/>
      <c r="DQ451" s="96"/>
      <c r="DR451" s="97"/>
      <c r="DS451" s="25"/>
      <c r="DT451" s="25"/>
      <c r="DU451" s="26"/>
      <c r="DV451" s="26"/>
      <c r="DW451" s="26"/>
      <c r="DX451" s="26"/>
      <c r="DY451" s="26"/>
      <c r="DZ451" s="26"/>
      <c r="EA451" s="26"/>
      <c r="EB451" s="26"/>
      <c r="EC451" s="26"/>
      <c r="ED451" s="26"/>
      <c r="EE451" s="24"/>
      <c r="EF451" s="98"/>
      <c r="EG451" s="95"/>
      <c r="EH451" s="96"/>
      <c r="EI451" s="97"/>
      <c r="EJ451" s="25"/>
      <c r="EK451" s="25"/>
      <c r="EL451" s="26"/>
      <c r="EM451" s="26"/>
      <c r="EN451" s="26"/>
      <c r="EO451" s="26"/>
      <c r="EP451" s="26"/>
      <c r="EQ451" s="26"/>
      <c r="ER451" s="26"/>
      <c r="ES451" s="26"/>
      <c r="ET451" s="26"/>
      <c r="EU451" s="26"/>
      <c r="EV451" s="24"/>
      <c r="EW451" s="98"/>
      <c r="EX451" s="95"/>
      <c r="EY451" s="96"/>
      <c r="EZ451" s="97"/>
      <c r="FA451" s="25"/>
      <c r="FB451" s="25"/>
      <c r="FC451" s="26"/>
      <c r="FD451" s="26"/>
      <c r="FE451" s="26"/>
      <c r="FF451" s="26"/>
      <c r="FG451" s="26"/>
      <c r="FH451" s="26"/>
      <c r="FI451" s="26"/>
      <c r="FJ451" s="26"/>
      <c r="FK451" s="26"/>
      <c r="FL451" s="26"/>
      <c r="FM451" s="24"/>
      <c r="FN451" s="98"/>
      <c r="FO451" s="95"/>
      <c r="FP451" s="96"/>
      <c r="FQ451" s="97"/>
      <c r="FR451" s="25"/>
      <c r="FS451" s="25"/>
      <c r="FT451" s="26"/>
      <c r="FU451" s="26"/>
      <c r="FV451" s="26"/>
      <c r="FW451" s="26"/>
      <c r="FX451" s="26"/>
      <c r="FY451" s="26"/>
      <c r="FZ451" s="26"/>
      <c r="GA451" s="26"/>
      <c r="GB451" s="26"/>
      <c r="GC451" s="26"/>
      <c r="GD451" s="24"/>
      <c r="GE451" s="98"/>
      <c r="GF451" s="95"/>
      <c r="GG451" s="96"/>
      <c r="GH451" s="97"/>
      <c r="GI451" s="25"/>
      <c r="GJ451" s="25"/>
      <c r="GK451" s="26"/>
      <c r="GL451" s="26"/>
      <c r="GM451" s="26"/>
      <c r="GN451" s="26"/>
      <c r="GO451" s="26"/>
      <c r="GP451" s="26"/>
      <c r="GQ451" s="26"/>
      <c r="GR451" s="26"/>
      <c r="GS451" s="26"/>
      <c r="GT451" s="26"/>
      <c r="GU451" s="24"/>
      <c r="GV451" s="98"/>
      <c r="GW451" s="95"/>
      <c r="GX451" s="96"/>
      <c r="GY451" s="97"/>
      <c r="GZ451" s="25"/>
      <c r="HA451" s="25"/>
      <c r="HB451" s="26"/>
      <c r="HC451" s="26"/>
      <c r="HD451" s="26"/>
      <c r="HE451" s="26"/>
      <c r="HF451" s="26"/>
      <c r="HG451" s="26"/>
      <c r="HH451" s="26"/>
      <c r="HI451" s="26"/>
      <c r="HJ451" s="26"/>
      <c r="HK451" s="26"/>
      <c r="HL451" s="24"/>
      <c r="HM451" s="98"/>
      <c r="HN451" s="95"/>
      <c r="HO451" s="96"/>
      <c r="HP451" s="97"/>
      <c r="HQ451" s="25"/>
      <c r="HR451" s="25"/>
      <c r="HS451" s="26"/>
      <c r="HT451" s="26"/>
      <c r="HU451" s="26"/>
      <c r="HV451" s="26"/>
      <c r="HW451" s="26"/>
      <c r="HX451" s="26"/>
      <c r="HY451" s="26"/>
      <c r="HZ451" s="26"/>
      <c r="IA451" s="26"/>
      <c r="IB451" s="26"/>
      <c r="IC451" s="24"/>
      <c r="ID451" s="98"/>
      <c r="IE451" s="95"/>
      <c r="IF451" s="96"/>
      <c r="IG451" s="97"/>
      <c r="IH451" s="25"/>
      <c r="II451" s="25"/>
      <c r="IJ451" s="26"/>
      <c r="IK451" s="26"/>
      <c r="IL451" s="26"/>
      <c r="IM451" s="26"/>
      <c r="IN451" s="26"/>
      <c r="IO451" s="26"/>
      <c r="IP451" s="26"/>
      <c r="IQ451" s="26"/>
      <c r="IR451" s="26"/>
      <c r="IS451" s="26"/>
      <c r="IT451" s="24"/>
    </row>
    <row r="452" spans="1:254" ht="18" customHeight="1">
      <c r="A452" s="138"/>
      <c r="B452" s="139"/>
      <c r="C452" s="133"/>
      <c r="D452" s="133"/>
      <c r="E452" s="133"/>
      <c r="F452" s="140">
        <v>2020</v>
      </c>
      <c r="G452" s="141">
        <f t="shared" si="233"/>
        <v>0</v>
      </c>
      <c r="H452" s="141">
        <f t="shared" si="229"/>
        <v>0</v>
      </c>
      <c r="I452" s="141">
        <f>I379</f>
        <v>0</v>
      </c>
      <c r="J452" s="141">
        <f t="shared" si="232"/>
        <v>0</v>
      </c>
      <c r="K452" s="141">
        <f t="shared" si="232"/>
        <v>0</v>
      </c>
      <c r="L452" s="141">
        <f t="shared" si="232"/>
        <v>0</v>
      </c>
      <c r="M452" s="141">
        <f t="shared" si="232"/>
        <v>0</v>
      </c>
      <c r="N452" s="141">
        <f t="shared" si="232"/>
        <v>0</v>
      </c>
      <c r="O452" s="141">
        <f t="shared" si="232"/>
        <v>0</v>
      </c>
      <c r="P452" s="141">
        <f t="shared" si="232"/>
        <v>0</v>
      </c>
      <c r="Q452" s="136"/>
      <c r="R452" s="137"/>
      <c r="S452" s="96"/>
      <c r="T452" s="96"/>
      <c r="U452" s="60"/>
      <c r="V452" s="53"/>
      <c r="W452" s="54"/>
      <c r="X452" s="54"/>
      <c r="Y452" s="54"/>
      <c r="Z452" s="54"/>
      <c r="AA452" s="54"/>
      <c r="AB452" s="54"/>
      <c r="AC452" s="54"/>
      <c r="AD452" s="54"/>
      <c r="AE452" s="54"/>
      <c r="AF452" s="54"/>
      <c r="AG452" s="51"/>
      <c r="AH452" s="105"/>
      <c r="AI452" s="96"/>
      <c r="AJ452" s="96"/>
      <c r="AK452" s="96"/>
      <c r="AL452" s="60"/>
      <c r="AM452" s="53"/>
      <c r="AN452" s="54"/>
      <c r="AO452" s="54"/>
      <c r="AP452" s="54"/>
      <c r="AQ452" s="54"/>
      <c r="AR452" s="54"/>
      <c r="AS452" s="54"/>
      <c r="AT452" s="54"/>
      <c r="AU452" s="54"/>
      <c r="AV452" s="54"/>
      <c r="AW452" s="54"/>
      <c r="AX452" s="51"/>
      <c r="AY452" s="105"/>
      <c r="AZ452" s="96"/>
      <c r="BA452" s="96"/>
      <c r="BB452" s="96"/>
      <c r="BC452" s="60"/>
      <c r="BD452" s="53"/>
      <c r="BE452" s="54"/>
      <c r="BF452" s="54"/>
      <c r="BG452" s="54"/>
      <c r="BH452" s="54"/>
      <c r="BI452" s="54"/>
      <c r="BJ452" s="54"/>
      <c r="BK452" s="54"/>
      <c r="BL452" s="54"/>
      <c r="BM452" s="54"/>
      <c r="BN452" s="54"/>
      <c r="BO452" s="51"/>
      <c r="BP452" s="105"/>
      <c r="BQ452" s="96"/>
      <c r="BR452" s="96"/>
      <c r="BS452" s="96"/>
      <c r="BT452" s="60"/>
      <c r="BU452" s="53"/>
      <c r="BV452" s="54"/>
      <c r="BW452" s="54"/>
      <c r="BX452" s="54"/>
      <c r="BY452" s="54"/>
      <c r="BZ452" s="54"/>
      <c r="CA452" s="54"/>
      <c r="CB452" s="54"/>
      <c r="CC452" s="54"/>
      <c r="CD452" s="54"/>
      <c r="CE452" s="54"/>
      <c r="CF452" s="51"/>
      <c r="CG452" s="105"/>
      <c r="CH452" s="96"/>
      <c r="CI452" s="96"/>
      <c r="CJ452" s="96"/>
      <c r="CK452" s="60"/>
      <c r="CL452" s="53"/>
      <c r="CM452" s="54"/>
      <c r="CN452" s="54"/>
      <c r="CO452" s="54"/>
      <c r="CP452" s="54"/>
      <c r="CQ452" s="54"/>
      <c r="CR452" s="54"/>
      <c r="CS452" s="54"/>
      <c r="CT452" s="54"/>
      <c r="CU452" s="54"/>
      <c r="CV452" s="54"/>
      <c r="CW452" s="51"/>
      <c r="CX452" s="105"/>
      <c r="CY452" s="96"/>
      <c r="CZ452" s="96"/>
      <c r="DA452" s="96"/>
      <c r="DB452" s="60"/>
      <c r="DC452" s="53"/>
      <c r="DD452" s="54"/>
      <c r="DE452" s="55"/>
      <c r="DF452" s="26"/>
      <c r="DG452" s="26"/>
      <c r="DH452" s="26"/>
      <c r="DI452" s="26"/>
      <c r="DJ452" s="26"/>
      <c r="DK452" s="26"/>
      <c r="DL452" s="26"/>
      <c r="DM452" s="26"/>
      <c r="DN452" s="24"/>
      <c r="DO452" s="98"/>
      <c r="DP452" s="95"/>
      <c r="DQ452" s="96"/>
      <c r="DR452" s="97"/>
      <c r="DS452" s="21"/>
      <c r="DT452" s="25"/>
      <c r="DU452" s="26"/>
      <c r="DV452" s="26"/>
      <c r="DW452" s="26"/>
      <c r="DX452" s="26"/>
      <c r="DY452" s="26"/>
      <c r="DZ452" s="26"/>
      <c r="EA452" s="26"/>
      <c r="EB452" s="26"/>
      <c r="EC452" s="26"/>
      <c r="ED452" s="26"/>
      <c r="EE452" s="24"/>
      <c r="EF452" s="98"/>
      <c r="EG452" s="95"/>
      <c r="EH452" s="96"/>
      <c r="EI452" s="97"/>
      <c r="EJ452" s="21"/>
      <c r="EK452" s="25"/>
      <c r="EL452" s="26"/>
      <c r="EM452" s="26"/>
      <c r="EN452" s="26"/>
      <c r="EO452" s="26"/>
      <c r="EP452" s="26"/>
      <c r="EQ452" s="26"/>
      <c r="ER452" s="26"/>
      <c r="ES452" s="26"/>
      <c r="ET452" s="26"/>
      <c r="EU452" s="26"/>
      <c r="EV452" s="24"/>
      <c r="EW452" s="98"/>
      <c r="EX452" s="95"/>
      <c r="EY452" s="96"/>
      <c r="EZ452" s="97"/>
      <c r="FA452" s="21"/>
      <c r="FB452" s="25"/>
      <c r="FC452" s="26"/>
      <c r="FD452" s="26"/>
      <c r="FE452" s="26"/>
      <c r="FF452" s="26"/>
      <c r="FG452" s="26"/>
      <c r="FH452" s="26"/>
      <c r="FI452" s="26"/>
      <c r="FJ452" s="26"/>
      <c r="FK452" s="26"/>
      <c r="FL452" s="26"/>
      <c r="FM452" s="24"/>
      <c r="FN452" s="98"/>
      <c r="FO452" s="95"/>
      <c r="FP452" s="96"/>
      <c r="FQ452" s="97"/>
      <c r="FR452" s="21"/>
      <c r="FS452" s="25"/>
      <c r="FT452" s="26"/>
      <c r="FU452" s="26"/>
      <c r="FV452" s="26"/>
      <c r="FW452" s="26"/>
      <c r="FX452" s="26"/>
      <c r="FY452" s="26"/>
      <c r="FZ452" s="26"/>
      <c r="GA452" s="26"/>
      <c r="GB452" s="26"/>
      <c r="GC452" s="26"/>
      <c r="GD452" s="24"/>
      <c r="GE452" s="98"/>
      <c r="GF452" s="95"/>
      <c r="GG452" s="96"/>
      <c r="GH452" s="97"/>
      <c r="GI452" s="21"/>
      <c r="GJ452" s="25"/>
      <c r="GK452" s="26"/>
      <c r="GL452" s="26"/>
      <c r="GM452" s="26"/>
      <c r="GN452" s="26"/>
      <c r="GO452" s="26"/>
      <c r="GP452" s="26"/>
      <c r="GQ452" s="26"/>
      <c r="GR452" s="26"/>
      <c r="GS452" s="26"/>
      <c r="GT452" s="26"/>
      <c r="GU452" s="24"/>
      <c r="GV452" s="98"/>
      <c r="GW452" s="95"/>
      <c r="GX452" s="96"/>
      <c r="GY452" s="97"/>
      <c r="GZ452" s="21"/>
      <c r="HA452" s="25"/>
      <c r="HB452" s="26"/>
      <c r="HC452" s="26"/>
      <c r="HD452" s="26"/>
      <c r="HE452" s="26"/>
      <c r="HF452" s="26"/>
      <c r="HG452" s="26"/>
      <c r="HH452" s="26"/>
      <c r="HI452" s="26"/>
      <c r="HJ452" s="26"/>
      <c r="HK452" s="26"/>
      <c r="HL452" s="24"/>
      <c r="HM452" s="98"/>
      <c r="HN452" s="95"/>
      <c r="HO452" s="96"/>
      <c r="HP452" s="97"/>
      <c r="HQ452" s="21"/>
      <c r="HR452" s="25"/>
      <c r="HS452" s="26"/>
      <c r="HT452" s="26"/>
      <c r="HU452" s="26"/>
      <c r="HV452" s="26"/>
      <c r="HW452" s="26"/>
      <c r="HX452" s="26"/>
      <c r="HY452" s="26"/>
      <c r="HZ452" s="26"/>
      <c r="IA452" s="26"/>
      <c r="IB452" s="26"/>
      <c r="IC452" s="24"/>
      <c r="ID452" s="98"/>
      <c r="IE452" s="95"/>
      <c r="IF452" s="96"/>
      <c r="IG452" s="97"/>
      <c r="IH452" s="21"/>
      <c r="II452" s="25"/>
      <c r="IJ452" s="26"/>
      <c r="IK452" s="26"/>
      <c r="IL452" s="26"/>
      <c r="IM452" s="26"/>
      <c r="IN452" s="26"/>
      <c r="IO452" s="26"/>
      <c r="IP452" s="26"/>
      <c r="IQ452" s="26"/>
      <c r="IR452" s="26"/>
      <c r="IS452" s="26"/>
      <c r="IT452" s="24"/>
    </row>
    <row r="453" spans="1:241" ht="21.75" customHeight="1">
      <c r="A453" s="138"/>
      <c r="B453" s="139"/>
      <c r="C453" s="133"/>
      <c r="D453" s="133"/>
      <c r="E453" s="133"/>
      <c r="F453" s="140">
        <v>2021</v>
      </c>
      <c r="G453" s="141">
        <f t="shared" si="233"/>
        <v>0</v>
      </c>
      <c r="H453" s="141">
        <f aca="true" t="shared" si="234" ref="H453:H469">J453+L453+N453+P453</f>
        <v>0</v>
      </c>
      <c r="I453" s="141">
        <f t="shared" si="232"/>
        <v>0</v>
      </c>
      <c r="J453" s="141">
        <f t="shared" si="232"/>
        <v>0</v>
      </c>
      <c r="K453" s="141">
        <f t="shared" si="232"/>
        <v>0</v>
      </c>
      <c r="L453" s="141">
        <f t="shared" si="232"/>
        <v>0</v>
      </c>
      <c r="M453" s="141">
        <f t="shared" si="232"/>
        <v>0</v>
      </c>
      <c r="N453" s="141">
        <f t="shared" si="232"/>
        <v>0</v>
      </c>
      <c r="O453" s="141">
        <f t="shared" si="232"/>
        <v>0</v>
      </c>
      <c r="P453" s="141">
        <f t="shared" si="232"/>
        <v>0</v>
      </c>
      <c r="Q453" s="136"/>
      <c r="R453" s="142"/>
      <c r="AG453" s="66"/>
      <c r="AW453" s="66"/>
      <c r="BM453" s="66"/>
      <c r="CC453" s="66"/>
      <c r="CS453" s="66"/>
      <c r="DI453" s="66"/>
      <c r="DY453" s="66"/>
      <c r="EO453" s="66"/>
      <c r="FE453" s="66"/>
      <c r="FU453" s="66"/>
      <c r="GK453" s="66"/>
      <c r="HA453" s="66"/>
      <c r="HQ453" s="66"/>
      <c r="IG453" s="66"/>
    </row>
    <row r="454" spans="1:241" ht="21.75" customHeight="1">
      <c r="A454" s="138"/>
      <c r="B454" s="139"/>
      <c r="C454" s="133"/>
      <c r="D454" s="133"/>
      <c r="E454" s="133"/>
      <c r="F454" s="140">
        <v>2022</v>
      </c>
      <c r="G454" s="141">
        <f t="shared" si="233"/>
        <v>0</v>
      </c>
      <c r="H454" s="141">
        <f t="shared" si="234"/>
        <v>0</v>
      </c>
      <c r="I454" s="141">
        <f t="shared" si="232"/>
        <v>0</v>
      </c>
      <c r="J454" s="141">
        <f t="shared" si="232"/>
        <v>0</v>
      </c>
      <c r="K454" s="141">
        <f t="shared" si="232"/>
        <v>0</v>
      </c>
      <c r="L454" s="141">
        <f t="shared" si="232"/>
        <v>0</v>
      </c>
      <c r="M454" s="141">
        <f t="shared" si="232"/>
        <v>0</v>
      </c>
      <c r="N454" s="141">
        <f t="shared" si="232"/>
        <v>0</v>
      </c>
      <c r="O454" s="141">
        <f t="shared" si="232"/>
        <v>0</v>
      </c>
      <c r="P454" s="141">
        <f t="shared" si="232"/>
        <v>0</v>
      </c>
      <c r="Q454" s="136"/>
      <c r="R454" s="142"/>
      <c r="AG454" s="66"/>
      <c r="AW454" s="66"/>
      <c r="BM454" s="66"/>
      <c r="CC454" s="66"/>
      <c r="CS454" s="66"/>
      <c r="DI454" s="66"/>
      <c r="DY454" s="66"/>
      <c r="EO454" s="66"/>
      <c r="FE454" s="66"/>
      <c r="FU454" s="66"/>
      <c r="GK454" s="66"/>
      <c r="HA454" s="66"/>
      <c r="HQ454" s="66"/>
      <c r="IG454" s="66"/>
    </row>
    <row r="455" spans="1:241" ht="21.75" customHeight="1">
      <c r="A455" s="138"/>
      <c r="B455" s="139"/>
      <c r="C455" s="133"/>
      <c r="D455" s="133"/>
      <c r="E455" s="133"/>
      <c r="F455" s="140">
        <v>2023</v>
      </c>
      <c r="G455" s="141">
        <f t="shared" si="233"/>
        <v>0</v>
      </c>
      <c r="H455" s="141">
        <f t="shared" si="234"/>
        <v>0</v>
      </c>
      <c r="I455" s="141">
        <f t="shared" si="232"/>
        <v>0</v>
      </c>
      <c r="J455" s="141">
        <f t="shared" si="232"/>
        <v>0</v>
      </c>
      <c r="K455" s="141">
        <f t="shared" si="232"/>
        <v>0</v>
      </c>
      <c r="L455" s="141">
        <f t="shared" si="232"/>
        <v>0</v>
      </c>
      <c r="M455" s="141">
        <f t="shared" si="232"/>
        <v>0</v>
      </c>
      <c r="N455" s="141">
        <f t="shared" si="232"/>
        <v>0</v>
      </c>
      <c r="O455" s="141">
        <f t="shared" si="232"/>
        <v>0</v>
      </c>
      <c r="P455" s="141">
        <f t="shared" si="232"/>
        <v>0</v>
      </c>
      <c r="Q455" s="136"/>
      <c r="R455" s="142"/>
      <c r="AG455" s="66"/>
      <c r="AW455" s="66"/>
      <c r="BM455" s="66"/>
      <c r="CC455" s="66"/>
      <c r="CS455" s="66"/>
      <c r="DI455" s="66"/>
      <c r="DY455" s="66"/>
      <c r="EO455" s="66"/>
      <c r="FE455" s="66"/>
      <c r="FU455" s="66"/>
      <c r="GK455" s="66"/>
      <c r="HA455" s="66"/>
      <c r="HQ455" s="66"/>
      <c r="IG455" s="66"/>
    </row>
    <row r="456" spans="1:241" ht="21.75" customHeight="1">
      <c r="A456" s="138"/>
      <c r="B456" s="139"/>
      <c r="C456" s="133"/>
      <c r="D456" s="133"/>
      <c r="E456" s="133"/>
      <c r="F456" s="140">
        <v>2024</v>
      </c>
      <c r="G456" s="141">
        <f t="shared" si="233"/>
        <v>0</v>
      </c>
      <c r="H456" s="141">
        <f t="shared" si="234"/>
        <v>0</v>
      </c>
      <c r="I456" s="141">
        <f t="shared" si="232"/>
        <v>0</v>
      </c>
      <c r="J456" s="141">
        <f t="shared" si="232"/>
        <v>0</v>
      </c>
      <c r="K456" s="141">
        <f t="shared" si="232"/>
        <v>0</v>
      </c>
      <c r="L456" s="141">
        <f t="shared" si="232"/>
        <v>0</v>
      </c>
      <c r="M456" s="141">
        <f t="shared" si="232"/>
        <v>0</v>
      </c>
      <c r="N456" s="141">
        <f t="shared" si="232"/>
        <v>0</v>
      </c>
      <c r="O456" s="141">
        <f t="shared" si="232"/>
        <v>0</v>
      </c>
      <c r="P456" s="141">
        <f t="shared" si="232"/>
        <v>0</v>
      </c>
      <c r="Q456" s="136"/>
      <c r="R456" s="142"/>
      <c r="AG456" s="66"/>
      <c r="AW456" s="66"/>
      <c r="BM456" s="66"/>
      <c r="CC456" s="66"/>
      <c r="CS456" s="66"/>
      <c r="DI456" s="66"/>
      <c r="DY456" s="66"/>
      <c r="EO456" s="66"/>
      <c r="FE456" s="66"/>
      <c r="FU456" s="66"/>
      <c r="GK456" s="66"/>
      <c r="HA456" s="66"/>
      <c r="HQ456" s="66"/>
      <c r="IG456" s="66"/>
    </row>
    <row r="457" spans="1:241" ht="21.75" customHeight="1">
      <c r="A457" s="143"/>
      <c r="B457" s="144"/>
      <c r="C457" s="133"/>
      <c r="D457" s="133"/>
      <c r="E457" s="133"/>
      <c r="F457" s="140">
        <v>2025</v>
      </c>
      <c r="G457" s="141">
        <f t="shared" si="233"/>
        <v>0</v>
      </c>
      <c r="H457" s="141">
        <f t="shared" si="234"/>
        <v>0</v>
      </c>
      <c r="I457" s="141">
        <f t="shared" si="232"/>
        <v>0</v>
      </c>
      <c r="J457" s="141">
        <f t="shared" si="232"/>
        <v>0</v>
      </c>
      <c r="K457" s="141">
        <f t="shared" si="232"/>
        <v>0</v>
      </c>
      <c r="L457" s="141">
        <f t="shared" si="232"/>
        <v>0</v>
      </c>
      <c r="M457" s="141">
        <f t="shared" si="232"/>
        <v>0</v>
      </c>
      <c r="N457" s="141">
        <f t="shared" si="232"/>
        <v>0</v>
      </c>
      <c r="O457" s="141">
        <f t="shared" si="232"/>
        <v>0</v>
      </c>
      <c r="P457" s="141">
        <f t="shared" si="232"/>
        <v>0</v>
      </c>
      <c r="Q457" s="136"/>
      <c r="R457" s="142"/>
      <c r="AG457" s="66"/>
      <c r="AW457" s="66"/>
      <c r="BM457" s="66"/>
      <c r="CC457" s="66"/>
      <c r="CS457" s="66"/>
      <c r="DI457" s="66"/>
      <c r="DY457" s="66"/>
      <c r="EO457" s="66"/>
      <c r="FE457" s="66"/>
      <c r="FU457" s="66"/>
      <c r="GK457" s="66"/>
      <c r="HA457" s="66"/>
      <c r="HQ457" s="66"/>
      <c r="IG457" s="66"/>
    </row>
    <row r="458" spans="1:254" ht="18" customHeight="1">
      <c r="A458" s="131"/>
      <c r="B458" s="132" t="s">
        <v>264</v>
      </c>
      <c r="C458" s="133"/>
      <c r="D458" s="133"/>
      <c r="E458" s="133"/>
      <c r="F458" s="134" t="s">
        <v>26</v>
      </c>
      <c r="G458" s="135">
        <f>I458+K458+M458+O458</f>
        <v>28021.3</v>
      </c>
      <c r="H458" s="135">
        <f t="shared" si="234"/>
        <v>2411.3</v>
      </c>
      <c r="I458" s="135">
        <f>SUM(I459:I469)</f>
        <v>28021.3</v>
      </c>
      <c r="J458" s="135">
        <f aca="true" t="shared" si="235" ref="J458:P458">SUM(J459:J469)</f>
        <v>2411.3</v>
      </c>
      <c r="K458" s="135">
        <f t="shared" si="235"/>
        <v>0</v>
      </c>
      <c r="L458" s="135">
        <f t="shared" si="235"/>
        <v>0</v>
      </c>
      <c r="M458" s="135">
        <f t="shared" si="235"/>
        <v>0</v>
      </c>
      <c r="N458" s="135">
        <f t="shared" si="235"/>
        <v>0</v>
      </c>
      <c r="O458" s="135">
        <f t="shared" si="235"/>
        <v>0</v>
      </c>
      <c r="P458" s="135">
        <f t="shared" si="235"/>
        <v>0</v>
      </c>
      <c r="Q458" s="136"/>
      <c r="R458" s="137"/>
      <c r="S458" s="96"/>
      <c r="T458" s="96"/>
      <c r="U458" s="60"/>
      <c r="V458" s="49"/>
      <c r="W458" s="50"/>
      <c r="X458" s="50"/>
      <c r="Y458" s="50"/>
      <c r="Z458" s="50"/>
      <c r="AA458" s="50"/>
      <c r="AB458" s="50"/>
      <c r="AC458" s="50"/>
      <c r="AD458" s="50"/>
      <c r="AE458" s="50"/>
      <c r="AF458" s="50"/>
      <c r="AG458" s="51"/>
      <c r="AH458" s="105"/>
      <c r="AI458" s="96"/>
      <c r="AJ458" s="96"/>
      <c r="AK458" s="96"/>
      <c r="AL458" s="60"/>
      <c r="AM458" s="49"/>
      <c r="AN458" s="50"/>
      <c r="AO458" s="50"/>
      <c r="AP458" s="50"/>
      <c r="AQ458" s="50"/>
      <c r="AR458" s="50"/>
      <c r="AS458" s="50"/>
      <c r="AT458" s="50"/>
      <c r="AU458" s="50"/>
      <c r="AV458" s="50"/>
      <c r="AW458" s="50"/>
      <c r="AX458" s="51"/>
      <c r="AY458" s="105"/>
      <c r="AZ458" s="96"/>
      <c r="BA458" s="96"/>
      <c r="BB458" s="96"/>
      <c r="BC458" s="60"/>
      <c r="BD458" s="49"/>
      <c r="BE458" s="50"/>
      <c r="BF458" s="50"/>
      <c r="BG458" s="50"/>
      <c r="BH458" s="50"/>
      <c r="BI458" s="50"/>
      <c r="BJ458" s="50"/>
      <c r="BK458" s="50"/>
      <c r="BL458" s="50"/>
      <c r="BM458" s="50"/>
      <c r="BN458" s="50"/>
      <c r="BO458" s="51"/>
      <c r="BP458" s="105"/>
      <c r="BQ458" s="96"/>
      <c r="BR458" s="96"/>
      <c r="BS458" s="96"/>
      <c r="BT458" s="60"/>
      <c r="BU458" s="49"/>
      <c r="BV458" s="50"/>
      <c r="BW458" s="50"/>
      <c r="BX458" s="50"/>
      <c r="BY458" s="50"/>
      <c r="BZ458" s="50"/>
      <c r="CA458" s="50"/>
      <c r="CB458" s="50"/>
      <c r="CC458" s="50"/>
      <c r="CD458" s="50"/>
      <c r="CE458" s="50"/>
      <c r="CF458" s="51"/>
      <c r="CG458" s="105"/>
      <c r="CH458" s="96"/>
      <c r="CI458" s="96"/>
      <c r="CJ458" s="96"/>
      <c r="CK458" s="60"/>
      <c r="CL458" s="49"/>
      <c r="CM458" s="50"/>
      <c r="CN458" s="50"/>
      <c r="CO458" s="50"/>
      <c r="CP458" s="50"/>
      <c r="CQ458" s="50"/>
      <c r="CR458" s="50"/>
      <c r="CS458" s="50"/>
      <c r="CT458" s="50"/>
      <c r="CU458" s="50"/>
      <c r="CV458" s="50"/>
      <c r="CW458" s="51"/>
      <c r="CX458" s="105"/>
      <c r="CY458" s="96"/>
      <c r="CZ458" s="96"/>
      <c r="DA458" s="96"/>
      <c r="DB458" s="60"/>
      <c r="DC458" s="49"/>
      <c r="DD458" s="50"/>
      <c r="DE458" s="52"/>
      <c r="DF458" s="23"/>
      <c r="DG458" s="23"/>
      <c r="DH458" s="23"/>
      <c r="DI458" s="23"/>
      <c r="DJ458" s="23"/>
      <c r="DK458" s="23"/>
      <c r="DL458" s="23"/>
      <c r="DM458" s="23"/>
      <c r="DN458" s="24"/>
      <c r="DO458" s="98"/>
      <c r="DP458" s="92"/>
      <c r="DQ458" s="93"/>
      <c r="DR458" s="94"/>
      <c r="DS458" s="21"/>
      <c r="DT458" s="22"/>
      <c r="DU458" s="23"/>
      <c r="DV458" s="23"/>
      <c r="DW458" s="23"/>
      <c r="DX458" s="23"/>
      <c r="DY458" s="23"/>
      <c r="DZ458" s="23"/>
      <c r="EA458" s="23"/>
      <c r="EB458" s="23"/>
      <c r="EC458" s="23"/>
      <c r="ED458" s="23"/>
      <c r="EE458" s="24"/>
      <c r="EF458" s="98"/>
      <c r="EG458" s="92"/>
      <c r="EH458" s="93"/>
      <c r="EI458" s="94"/>
      <c r="EJ458" s="21"/>
      <c r="EK458" s="22"/>
      <c r="EL458" s="23"/>
      <c r="EM458" s="23"/>
      <c r="EN458" s="23"/>
      <c r="EO458" s="23"/>
      <c r="EP458" s="23"/>
      <c r="EQ458" s="23"/>
      <c r="ER458" s="23"/>
      <c r="ES458" s="23"/>
      <c r="ET458" s="23"/>
      <c r="EU458" s="23"/>
      <c r="EV458" s="24"/>
      <c r="EW458" s="98"/>
      <c r="EX458" s="92"/>
      <c r="EY458" s="93"/>
      <c r="EZ458" s="94"/>
      <c r="FA458" s="21"/>
      <c r="FB458" s="22"/>
      <c r="FC458" s="23"/>
      <c r="FD458" s="23"/>
      <c r="FE458" s="23"/>
      <c r="FF458" s="23"/>
      <c r="FG458" s="23"/>
      <c r="FH458" s="23"/>
      <c r="FI458" s="23"/>
      <c r="FJ458" s="23"/>
      <c r="FK458" s="23"/>
      <c r="FL458" s="23"/>
      <c r="FM458" s="24"/>
      <c r="FN458" s="98"/>
      <c r="FO458" s="92"/>
      <c r="FP458" s="93"/>
      <c r="FQ458" s="94"/>
      <c r="FR458" s="21"/>
      <c r="FS458" s="22"/>
      <c r="FT458" s="23"/>
      <c r="FU458" s="23"/>
      <c r="FV458" s="23"/>
      <c r="FW458" s="23"/>
      <c r="FX458" s="23"/>
      <c r="FY458" s="23"/>
      <c r="FZ458" s="23"/>
      <c r="GA458" s="23"/>
      <c r="GB458" s="23"/>
      <c r="GC458" s="23"/>
      <c r="GD458" s="24"/>
      <c r="GE458" s="98"/>
      <c r="GF458" s="92"/>
      <c r="GG458" s="93"/>
      <c r="GH458" s="94"/>
      <c r="GI458" s="21"/>
      <c r="GJ458" s="22"/>
      <c r="GK458" s="23"/>
      <c r="GL458" s="23"/>
      <c r="GM458" s="23"/>
      <c r="GN458" s="23"/>
      <c r="GO458" s="23"/>
      <c r="GP458" s="23"/>
      <c r="GQ458" s="23"/>
      <c r="GR458" s="23"/>
      <c r="GS458" s="23"/>
      <c r="GT458" s="23"/>
      <c r="GU458" s="24"/>
      <c r="GV458" s="98"/>
      <c r="GW458" s="92"/>
      <c r="GX458" s="93"/>
      <c r="GY458" s="94"/>
      <c r="GZ458" s="21"/>
      <c r="HA458" s="22"/>
      <c r="HB458" s="23"/>
      <c r="HC458" s="23"/>
      <c r="HD458" s="23"/>
      <c r="HE458" s="23"/>
      <c r="HF458" s="23"/>
      <c r="HG458" s="23"/>
      <c r="HH458" s="23"/>
      <c r="HI458" s="23"/>
      <c r="HJ458" s="23"/>
      <c r="HK458" s="23"/>
      <c r="HL458" s="24"/>
      <c r="HM458" s="98"/>
      <c r="HN458" s="92"/>
      <c r="HO458" s="93"/>
      <c r="HP458" s="94"/>
      <c r="HQ458" s="21"/>
      <c r="HR458" s="22"/>
      <c r="HS458" s="23"/>
      <c r="HT458" s="23"/>
      <c r="HU458" s="23"/>
      <c r="HV458" s="23"/>
      <c r="HW458" s="23"/>
      <c r="HX458" s="23"/>
      <c r="HY458" s="23"/>
      <c r="HZ458" s="23"/>
      <c r="IA458" s="23"/>
      <c r="IB458" s="23"/>
      <c r="IC458" s="24"/>
      <c r="ID458" s="98"/>
      <c r="IE458" s="92"/>
      <c r="IF458" s="93"/>
      <c r="IG458" s="94"/>
      <c r="IH458" s="21"/>
      <c r="II458" s="22"/>
      <c r="IJ458" s="23"/>
      <c r="IK458" s="23"/>
      <c r="IL458" s="23"/>
      <c r="IM458" s="23"/>
      <c r="IN458" s="23"/>
      <c r="IO458" s="23"/>
      <c r="IP458" s="23"/>
      <c r="IQ458" s="23"/>
      <c r="IR458" s="23"/>
      <c r="IS458" s="23"/>
      <c r="IT458" s="24"/>
    </row>
    <row r="459" spans="1:254" ht="21.75" customHeight="1">
      <c r="A459" s="138"/>
      <c r="B459" s="139"/>
      <c r="C459" s="133"/>
      <c r="D459" s="133"/>
      <c r="E459" s="133"/>
      <c r="F459" s="140">
        <v>2015</v>
      </c>
      <c r="G459" s="141">
        <f>I459+K459+M459+O459</f>
        <v>0</v>
      </c>
      <c r="H459" s="141">
        <f t="shared" si="234"/>
        <v>0</v>
      </c>
      <c r="I459" s="141">
        <f>I387</f>
        <v>0</v>
      </c>
      <c r="J459" s="141">
        <f aca="true" t="shared" si="236" ref="J459:P459">J387</f>
        <v>0</v>
      </c>
      <c r="K459" s="141">
        <f t="shared" si="236"/>
        <v>0</v>
      </c>
      <c r="L459" s="141">
        <f t="shared" si="236"/>
        <v>0</v>
      </c>
      <c r="M459" s="141">
        <f t="shared" si="236"/>
        <v>0</v>
      </c>
      <c r="N459" s="141">
        <f t="shared" si="236"/>
        <v>0</v>
      </c>
      <c r="O459" s="141">
        <f t="shared" si="236"/>
        <v>0</v>
      </c>
      <c r="P459" s="141">
        <f t="shared" si="236"/>
        <v>0</v>
      </c>
      <c r="Q459" s="136"/>
      <c r="R459" s="137"/>
      <c r="S459" s="96"/>
      <c r="T459" s="96"/>
      <c r="U459" s="60"/>
      <c r="V459" s="53"/>
      <c r="W459" s="54"/>
      <c r="X459" s="54"/>
      <c r="Y459" s="54"/>
      <c r="Z459" s="54"/>
      <c r="AA459" s="54"/>
      <c r="AB459" s="54"/>
      <c r="AC459" s="54"/>
      <c r="AD459" s="54"/>
      <c r="AE459" s="54"/>
      <c r="AF459" s="54"/>
      <c r="AG459" s="51"/>
      <c r="AH459" s="105"/>
      <c r="AI459" s="96"/>
      <c r="AJ459" s="96"/>
      <c r="AK459" s="96"/>
      <c r="AL459" s="60"/>
      <c r="AM459" s="53"/>
      <c r="AN459" s="54"/>
      <c r="AO459" s="54"/>
      <c r="AP459" s="54"/>
      <c r="AQ459" s="54"/>
      <c r="AR459" s="54"/>
      <c r="AS459" s="54"/>
      <c r="AT459" s="54"/>
      <c r="AU459" s="54"/>
      <c r="AV459" s="54"/>
      <c r="AW459" s="54"/>
      <c r="AX459" s="51"/>
      <c r="AY459" s="105"/>
      <c r="AZ459" s="96"/>
      <c r="BA459" s="96"/>
      <c r="BB459" s="96"/>
      <c r="BC459" s="60"/>
      <c r="BD459" s="53"/>
      <c r="BE459" s="54"/>
      <c r="BF459" s="54"/>
      <c r="BG459" s="54"/>
      <c r="BH459" s="54"/>
      <c r="BI459" s="54"/>
      <c r="BJ459" s="54"/>
      <c r="BK459" s="54"/>
      <c r="BL459" s="54"/>
      <c r="BM459" s="54"/>
      <c r="BN459" s="54"/>
      <c r="BO459" s="51"/>
      <c r="BP459" s="105"/>
      <c r="BQ459" s="96"/>
      <c r="BR459" s="96"/>
      <c r="BS459" s="96"/>
      <c r="BT459" s="60"/>
      <c r="BU459" s="53"/>
      <c r="BV459" s="54"/>
      <c r="BW459" s="54"/>
      <c r="BX459" s="54"/>
      <c r="BY459" s="54"/>
      <c r="BZ459" s="54"/>
      <c r="CA459" s="54"/>
      <c r="CB459" s="54"/>
      <c r="CC459" s="54"/>
      <c r="CD459" s="54"/>
      <c r="CE459" s="54"/>
      <c r="CF459" s="51"/>
      <c r="CG459" s="105"/>
      <c r="CH459" s="96"/>
      <c r="CI459" s="96"/>
      <c r="CJ459" s="96"/>
      <c r="CK459" s="60"/>
      <c r="CL459" s="53"/>
      <c r="CM459" s="54"/>
      <c r="CN459" s="54"/>
      <c r="CO459" s="54"/>
      <c r="CP459" s="54"/>
      <c r="CQ459" s="54"/>
      <c r="CR459" s="54"/>
      <c r="CS459" s="54"/>
      <c r="CT459" s="54"/>
      <c r="CU459" s="54"/>
      <c r="CV459" s="54"/>
      <c r="CW459" s="51"/>
      <c r="CX459" s="105"/>
      <c r="CY459" s="96"/>
      <c r="CZ459" s="96"/>
      <c r="DA459" s="96"/>
      <c r="DB459" s="60"/>
      <c r="DC459" s="53"/>
      <c r="DD459" s="54"/>
      <c r="DE459" s="55"/>
      <c r="DF459" s="26"/>
      <c r="DG459" s="26"/>
      <c r="DH459" s="26"/>
      <c r="DI459" s="26"/>
      <c r="DJ459" s="26"/>
      <c r="DK459" s="26"/>
      <c r="DL459" s="26"/>
      <c r="DM459" s="26"/>
      <c r="DN459" s="24"/>
      <c r="DO459" s="98"/>
      <c r="DP459" s="95"/>
      <c r="DQ459" s="96"/>
      <c r="DR459" s="97"/>
      <c r="DS459" s="21"/>
      <c r="DT459" s="25"/>
      <c r="DU459" s="26"/>
      <c r="DV459" s="26"/>
      <c r="DW459" s="26"/>
      <c r="DX459" s="26"/>
      <c r="DY459" s="26"/>
      <c r="DZ459" s="26"/>
      <c r="EA459" s="26"/>
      <c r="EB459" s="26"/>
      <c r="EC459" s="26"/>
      <c r="ED459" s="26"/>
      <c r="EE459" s="24"/>
      <c r="EF459" s="98"/>
      <c r="EG459" s="95"/>
      <c r="EH459" s="96"/>
      <c r="EI459" s="97"/>
      <c r="EJ459" s="21"/>
      <c r="EK459" s="25"/>
      <c r="EL459" s="26"/>
      <c r="EM459" s="26"/>
      <c r="EN459" s="26"/>
      <c r="EO459" s="26"/>
      <c r="EP459" s="26"/>
      <c r="EQ459" s="26"/>
      <c r="ER459" s="26"/>
      <c r="ES459" s="26"/>
      <c r="ET459" s="26"/>
      <c r="EU459" s="26"/>
      <c r="EV459" s="24"/>
      <c r="EW459" s="98"/>
      <c r="EX459" s="95"/>
      <c r="EY459" s="96"/>
      <c r="EZ459" s="97"/>
      <c r="FA459" s="21"/>
      <c r="FB459" s="25"/>
      <c r="FC459" s="26"/>
      <c r="FD459" s="26"/>
      <c r="FE459" s="26"/>
      <c r="FF459" s="26"/>
      <c r="FG459" s="26"/>
      <c r="FH459" s="26"/>
      <c r="FI459" s="26"/>
      <c r="FJ459" s="26"/>
      <c r="FK459" s="26"/>
      <c r="FL459" s="26"/>
      <c r="FM459" s="24"/>
      <c r="FN459" s="98"/>
      <c r="FO459" s="95"/>
      <c r="FP459" s="96"/>
      <c r="FQ459" s="97"/>
      <c r="FR459" s="21"/>
      <c r="FS459" s="25"/>
      <c r="FT459" s="26"/>
      <c r="FU459" s="26"/>
      <c r="FV459" s="26"/>
      <c r="FW459" s="26"/>
      <c r="FX459" s="26"/>
      <c r="FY459" s="26"/>
      <c r="FZ459" s="26"/>
      <c r="GA459" s="26"/>
      <c r="GB459" s="26"/>
      <c r="GC459" s="26"/>
      <c r="GD459" s="24"/>
      <c r="GE459" s="98"/>
      <c r="GF459" s="95"/>
      <c r="GG459" s="96"/>
      <c r="GH459" s="97"/>
      <c r="GI459" s="21"/>
      <c r="GJ459" s="25"/>
      <c r="GK459" s="26"/>
      <c r="GL459" s="26"/>
      <c r="GM459" s="26"/>
      <c r="GN459" s="26"/>
      <c r="GO459" s="26"/>
      <c r="GP459" s="26"/>
      <c r="GQ459" s="26"/>
      <c r="GR459" s="26"/>
      <c r="GS459" s="26"/>
      <c r="GT459" s="26"/>
      <c r="GU459" s="24"/>
      <c r="GV459" s="98"/>
      <c r="GW459" s="95"/>
      <c r="GX459" s="96"/>
      <c r="GY459" s="97"/>
      <c r="GZ459" s="21"/>
      <c r="HA459" s="25"/>
      <c r="HB459" s="26"/>
      <c r="HC459" s="26"/>
      <c r="HD459" s="26"/>
      <c r="HE459" s="26"/>
      <c r="HF459" s="26"/>
      <c r="HG459" s="26"/>
      <c r="HH459" s="26"/>
      <c r="HI459" s="26"/>
      <c r="HJ459" s="26"/>
      <c r="HK459" s="26"/>
      <c r="HL459" s="24"/>
      <c r="HM459" s="98"/>
      <c r="HN459" s="95"/>
      <c r="HO459" s="96"/>
      <c r="HP459" s="97"/>
      <c r="HQ459" s="21"/>
      <c r="HR459" s="25"/>
      <c r="HS459" s="26"/>
      <c r="HT459" s="26"/>
      <c r="HU459" s="26"/>
      <c r="HV459" s="26"/>
      <c r="HW459" s="26"/>
      <c r="HX459" s="26"/>
      <c r="HY459" s="26"/>
      <c r="HZ459" s="26"/>
      <c r="IA459" s="26"/>
      <c r="IB459" s="26"/>
      <c r="IC459" s="24"/>
      <c r="ID459" s="98"/>
      <c r="IE459" s="95"/>
      <c r="IF459" s="96"/>
      <c r="IG459" s="97"/>
      <c r="IH459" s="21"/>
      <c r="II459" s="25"/>
      <c r="IJ459" s="26"/>
      <c r="IK459" s="26"/>
      <c r="IL459" s="26"/>
      <c r="IM459" s="26"/>
      <c r="IN459" s="26"/>
      <c r="IO459" s="26"/>
      <c r="IP459" s="26"/>
      <c r="IQ459" s="26"/>
      <c r="IR459" s="26"/>
      <c r="IS459" s="26"/>
      <c r="IT459" s="24"/>
    </row>
    <row r="460" spans="1:254" ht="19.5" customHeight="1">
      <c r="A460" s="138"/>
      <c r="B460" s="139"/>
      <c r="C460" s="140"/>
      <c r="D460" s="140"/>
      <c r="E460" s="140"/>
      <c r="F460" s="140">
        <v>2016</v>
      </c>
      <c r="G460" s="141">
        <f>I460+K460+M460+O460</f>
        <v>0</v>
      </c>
      <c r="H460" s="141">
        <f t="shared" si="234"/>
        <v>0</v>
      </c>
      <c r="I460" s="141">
        <f aca="true" t="shared" si="237" ref="I460:P469">I388</f>
        <v>0</v>
      </c>
      <c r="J460" s="141">
        <f t="shared" si="237"/>
        <v>0</v>
      </c>
      <c r="K460" s="141">
        <f t="shared" si="237"/>
        <v>0</v>
      </c>
      <c r="L460" s="141">
        <f t="shared" si="237"/>
        <v>0</v>
      </c>
      <c r="M460" s="141">
        <f t="shared" si="237"/>
        <v>0</v>
      </c>
      <c r="N460" s="141">
        <f t="shared" si="237"/>
        <v>0</v>
      </c>
      <c r="O460" s="141">
        <f t="shared" si="237"/>
        <v>0</v>
      </c>
      <c r="P460" s="141">
        <f t="shared" si="237"/>
        <v>0</v>
      </c>
      <c r="Q460" s="136"/>
      <c r="R460" s="137"/>
      <c r="S460" s="96"/>
      <c r="T460" s="96"/>
      <c r="U460" s="53"/>
      <c r="V460" s="53"/>
      <c r="W460" s="54"/>
      <c r="X460" s="54"/>
      <c r="Y460" s="54"/>
      <c r="Z460" s="54"/>
      <c r="AA460" s="54"/>
      <c r="AB460" s="54"/>
      <c r="AC460" s="54"/>
      <c r="AD460" s="54"/>
      <c r="AE460" s="54"/>
      <c r="AF460" s="54"/>
      <c r="AG460" s="51"/>
      <c r="AH460" s="105"/>
      <c r="AI460" s="96"/>
      <c r="AJ460" s="96"/>
      <c r="AK460" s="96"/>
      <c r="AL460" s="53"/>
      <c r="AM460" s="53"/>
      <c r="AN460" s="54"/>
      <c r="AO460" s="54"/>
      <c r="AP460" s="54"/>
      <c r="AQ460" s="54"/>
      <c r="AR460" s="54"/>
      <c r="AS460" s="54"/>
      <c r="AT460" s="54"/>
      <c r="AU460" s="54"/>
      <c r="AV460" s="54"/>
      <c r="AW460" s="54"/>
      <c r="AX460" s="51"/>
      <c r="AY460" s="105"/>
      <c r="AZ460" s="96"/>
      <c r="BA460" s="96"/>
      <c r="BB460" s="96"/>
      <c r="BC460" s="53"/>
      <c r="BD460" s="53"/>
      <c r="BE460" s="54"/>
      <c r="BF460" s="54"/>
      <c r="BG460" s="54"/>
      <c r="BH460" s="54"/>
      <c r="BI460" s="54"/>
      <c r="BJ460" s="54"/>
      <c r="BK460" s="54"/>
      <c r="BL460" s="54"/>
      <c r="BM460" s="54"/>
      <c r="BN460" s="54"/>
      <c r="BO460" s="51"/>
      <c r="BP460" s="105"/>
      <c r="BQ460" s="96"/>
      <c r="BR460" s="96"/>
      <c r="BS460" s="96"/>
      <c r="BT460" s="53"/>
      <c r="BU460" s="53"/>
      <c r="BV460" s="54"/>
      <c r="BW460" s="54"/>
      <c r="BX460" s="54"/>
      <c r="BY460" s="54"/>
      <c r="BZ460" s="54"/>
      <c r="CA460" s="54"/>
      <c r="CB460" s="54"/>
      <c r="CC460" s="54"/>
      <c r="CD460" s="54"/>
      <c r="CE460" s="54"/>
      <c r="CF460" s="51"/>
      <c r="CG460" s="105"/>
      <c r="CH460" s="96"/>
      <c r="CI460" s="96"/>
      <c r="CJ460" s="96"/>
      <c r="CK460" s="53"/>
      <c r="CL460" s="53"/>
      <c r="CM460" s="54"/>
      <c r="CN460" s="54"/>
      <c r="CO460" s="54"/>
      <c r="CP460" s="54"/>
      <c r="CQ460" s="54"/>
      <c r="CR460" s="54"/>
      <c r="CS460" s="54"/>
      <c r="CT460" s="54"/>
      <c r="CU460" s="54"/>
      <c r="CV460" s="54"/>
      <c r="CW460" s="51"/>
      <c r="CX460" s="105"/>
      <c r="CY460" s="96"/>
      <c r="CZ460" s="96"/>
      <c r="DA460" s="96"/>
      <c r="DB460" s="53"/>
      <c r="DC460" s="53"/>
      <c r="DD460" s="54"/>
      <c r="DE460" s="55"/>
      <c r="DF460" s="26"/>
      <c r="DG460" s="26"/>
      <c r="DH460" s="26"/>
      <c r="DI460" s="26"/>
      <c r="DJ460" s="26"/>
      <c r="DK460" s="26"/>
      <c r="DL460" s="26"/>
      <c r="DM460" s="26"/>
      <c r="DN460" s="24"/>
      <c r="DO460" s="98"/>
      <c r="DP460" s="95"/>
      <c r="DQ460" s="96"/>
      <c r="DR460" s="97"/>
      <c r="DS460" s="25"/>
      <c r="DT460" s="25"/>
      <c r="DU460" s="26"/>
      <c r="DV460" s="26"/>
      <c r="DW460" s="26"/>
      <c r="DX460" s="26"/>
      <c r="DY460" s="26"/>
      <c r="DZ460" s="26"/>
      <c r="EA460" s="26"/>
      <c r="EB460" s="26"/>
      <c r="EC460" s="26"/>
      <c r="ED460" s="26"/>
      <c r="EE460" s="24"/>
      <c r="EF460" s="98"/>
      <c r="EG460" s="95"/>
      <c r="EH460" s="96"/>
      <c r="EI460" s="97"/>
      <c r="EJ460" s="25"/>
      <c r="EK460" s="25"/>
      <c r="EL460" s="26"/>
      <c r="EM460" s="26"/>
      <c r="EN460" s="26"/>
      <c r="EO460" s="26"/>
      <c r="EP460" s="26"/>
      <c r="EQ460" s="26"/>
      <c r="ER460" s="26"/>
      <c r="ES460" s="26"/>
      <c r="ET460" s="26"/>
      <c r="EU460" s="26"/>
      <c r="EV460" s="24"/>
      <c r="EW460" s="98"/>
      <c r="EX460" s="95"/>
      <c r="EY460" s="96"/>
      <c r="EZ460" s="97"/>
      <c r="FA460" s="25"/>
      <c r="FB460" s="25"/>
      <c r="FC460" s="26"/>
      <c r="FD460" s="26"/>
      <c r="FE460" s="26"/>
      <c r="FF460" s="26"/>
      <c r="FG460" s="26"/>
      <c r="FH460" s="26"/>
      <c r="FI460" s="26"/>
      <c r="FJ460" s="26"/>
      <c r="FK460" s="26"/>
      <c r="FL460" s="26"/>
      <c r="FM460" s="24"/>
      <c r="FN460" s="98"/>
      <c r="FO460" s="95"/>
      <c r="FP460" s="96"/>
      <c r="FQ460" s="97"/>
      <c r="FR460" s="25"/>
      <c r="FS460" s="25"/>
      <c r="FT460" s="26"/>
      <c r="FU460" s="26"/>
      <c r="FV460" s="26"/>
      <c r="FW460" s="26"/>
      <c r="FX460" s="26"/>
      <c r="FY460" s="26"/>
      <c r="FZ460" s="26"/>
      <c r="GA460" s="26"/>
      <c r="GB460" s="26"/>
      <c r="GC460" s="26"/>
      <c r="GD460" s="24"/>
      <c r="GE460" s="98"/>
      <c r="GF460" s="95"/>
      <c r="GG460" s="96"/>
      <c r="GH460" s="97"/>
      <c r="GI460" s="25"/>
      <c r="GJ460" s="25"/>
      <c r="GK460" s="26"/>
      <c r="GL460" s="26"/>
      <c r="GM460" s="26"/>
      <c r="GN460" s="26"/>
      <c r="GO460" s="26"/>
      <c r="GP460" s="26"/>
      <c r="GQ460" s="26"/>
      <c r="GR460" s="26"/>
      <c r="GS460" s="26"/>
      <c r="GT460" s="26"/>
      <c r="GU460" s="24"/>
      <c r="GV460" s="98"/>
      <c r="GW460" s="95"/>
      <c r="GX460" s="96"/>
      <c r="GY460" s="97"/>
      <c r="GZ460" s="25"/>
      <c r="HA460" s="25"/>
      <c r="HB460" s="26"/>
      <c r="HC460" s="26"/>
      <c r="HD460" s="26"/>
      <c r="HE460" s="26"/>
      <c r="HF460" s="26"/>
      <c r="HG460" s="26"/>
      <c r="HH460" s="26"/>
      <c r="HI460" s="26"/>
      <c r="HJ460" s="26"/>
      <c r="HK460" s="26"/>
      <c r="HL460" s="24"/>
      <c r="HM460" s="98"/>
      <c r="HN460" s="95"/>
      <c r="HO460" s="96"/>
      <c r="HP460" s="97"/>
      <c r="HQ460" s="25"/>
      <c r="HR460" s="25"/>
      <c r="HS460" s="26"/>
      <c r="HT460" s="26"/>
      <c r="HU460" s="26"/>
      <c r="HV460" s="26"/>
      <c r="HW460" s="26"/>
      <c r="HX460" s="26"/>
      <c r="HY460" s="26"/>
      <c r="HZ460" s="26"/>
      <c r="IA460" s="26"/>
      <c r="IB460" s="26"/>
      <c r="IC460" s="24"/>
      <c r="ID460" s="98"/>
      <c r="IE460" s="95"/>
      <c r="IF460" s="96"/>
      <c r="IG460" s="97"/>
      <c r="IH460" s="25"/>
      <c r="II460" s="25"/>
      <c r="IJ460" s="26"/>
      <c r="IK460" s="26"/>
      <c r="IL460" s="26"/>
      <c r="IM460" s="26"/>
      <c r="IN460" s="26"/>
      <c r="IO460" s="26"/>
      <c r="IP460" s="26"/>
      <c r="IQ460" s="26"/>
      <c r="IR460" s="26"/>
      <c r="IS460" s="26"/>
      <c r="IT460" s="24"/>
    </row>
    <row r="461" spans="1:254" ht="18.75" customHeight="1">
      <c r="A461" s="138"/>
      <c r="B461" s="139"/>
      <c r="C461" s="140"/>
      <c r="D461" s="140"/>
      <c r="E461" s="140"/>
      <c r="F461" s="140">
        <v>2017</v>
      </c>
      <c r="G461" s="141">
        <f>I461+K461+M461+O461</f>
        <v>0</v>
      </c>
      <c r="H461" s="141">
        <f t="shared" si="234"/>
        <v>0</v>
      </c>
      <c r="I461" s="141">
        <f t="shared" si="237"/>
        <v>0</v>
      </c>
      <c r="J461" s="141">
        <f t="shared" si="237"/>
        <v>0</v>
      </c>
      <c r="K461" s="141">
        <f t="shared" si="237"/>
        <v>0</v>
      </c>
      <c r="L461" s="141">
        <f t="shared" si="237"/>
        <v>0</v>
      </c>
      <c r="M461" s="141">
        <f t="shared" si="237"/>
        <v>0</v>
      </c>
      <c r="N461" s="141">
        <f t="shared" si="237"/>
        <v>0</v>
      </c>
      <c r="O461" s="141">
        <f t="shared" si="237"/>
        <v>0</v>
      </c>
      <c r="P461" s="141">
        <f t="shared" si="237"/>
        <v>0</v>
      </c>
      <c r="Q461" s="136"/>
      <c r="R461" s="137"/>
      <c r="S461" s="96"/>
      <c r="T461" s="96"/>
      <c r="U461" s="53"/>
      <c r="V461" s="53"/>
      <c r="W461" s="54"/>
      <c r="X461" s="54"/>
      <c r="Y461" s="54"/>
      <c r="Z461" s="54"/>
      <c r="AA461" s="54"/>
      <c r="AB461" s="54"/>
      <c r="AC461" s="54"/>
      <c r="AD461" s="54"/>
      <c r="AE461" s="54"/>
      <c r="AF461" s="54"/>
      <c r="AG461" s="51"/>
      <c r="AH461" s="105"/>
      <c r="AI461" s="96"/>
      <c r="AJ461" s="96"/>
      <c r="AK461" s="96"/>
      <c r="AL461" s="53"/>
      <c r="AM461" s="53"/>
      <c r="AN461" s="54"/>
      <c r="AO461" s="54"/>
      <c r="AP461" s="54"/>
      <c r="AQ461" s="54"/>
      <c r="AR461" s="54"/>
      <c r="AS461" s="54"/>
      <c r="AT461" s="54"/>
      <c r="AU461" s="54"/>
      <c r="AV461" s="54"/>
      <c r="AW461" s="54"/>
      <c r="AX461" s="51"/>
      <c r="AY461" s="105"/>
      <c r="AZ461" s="96"/>
      <c r="BA461" s="96"/>
      <c r="BB461" s="96"/>
      <c r="BC461" s="53"/>
      <c r="BD461" s="53"/>
      <c r="BE461" s="54"/>
      <c r="BF461" s="54"/>
      <c r="BG461" s="54"/>
      <c r="BH461" s="54"/>
      <c r="BI461" s="54"/>
      <c r="BJ461" s="54"/>
      <c r="BK461" s="54"/>
      <c r="BL461" s="54"/>
      <c r="BM461" s="54"/>
      <c r="BN461" s="54"/>
      <c r="BO461" s="51"/>
      <c r="BP461" s="105"/>
      <c r="BQ461" s="96"/>
      <c r="BR461" s="96"/>
      <c r="BS461" s="96"/>
      <c r="BT461" s="53"/>
      <c r="BU461" s="53"/>
      <c r="BV461" s="54"/>
      <c r="BW461" s="54"/>
      <c r="BX461" s="54"/>
      <c r="BY461" s="54"/>
      <c r="BZ461" s="54"/>
      <c r="CA461" s="54"/>
      <c r="CB461" s="54"/>
      <c r="CC461" s="54"/>
      <c r="CD461" s="54"/>
      <c r="CE461" s="54"/>
      <c r="CF461" s="51"/>
      <c r="CG461" s="105"/>
      <c r="CH461" s="96"/>
      <c r="CI461" s="96"/>
      <c r="CJ461" s="96"/>
      <c r="CK461" s="53"/>
      <c r="CL461" s="53"/>
      <c r="CM461" s="54"/>
      <c r="CN461" s="54"/>
      <c r="CO461" s="54"/>
      <c r="CP461" s="54"/>
      <c r="CQ461" s="54"/>
      <c r="CR461" s="54"/>
      <c r="CS461" s="54"/>
      <c r="CT461" s="54"/>
      <c r="CU461" s="54"/>
      <c r="CV461" s="54"/>
      <c r="CW461" s="51"/>
      <c r="CX461" s="105"/>
      <c r="CY461" s="96"/>
      <c r="CZ461" s="96"/>
      <c r="DA461" s="96"/>
      <c r="DB461" s="53"/>
      <c r="DC461" s="53"/>
      <c r="DD461" s="54"/>
      <c r="DE461" s="55"/>
      <c r="DF461" s="26"/>
      <c r="DG461" s="26"/>
      <c r="DH461" s="26"/>
      <c r="DI461" s="26"/>
      <c r="DJ461" s="26"/>
      <c r="DK461" s="26"/>
      <c r="DL461" s="26"/>
      <c r="DM461" s="26"/>
      <c r="DN461" s="24"/>
      <c r="DO461" s="98"/>
      <c r="DP461" s="95"/>
      <c r="DQ461" s="96"/>
      <c r="DR461" s="97"/>
      <c r="DS461" s="25"/>
      <c r="DT461" s="25"/>
      <c r="DU461" s="26"/>
      <c r="DV461" s="26"/>
      <c r="DW461" s="26"/>
      <c r="DX461" s="26"/>
      <c r="DY461" s="26"/>
      <c r="DZ461" s="26"/>
      <c r="EA461" s="26"/>
      <c r="EB461" s="26"/>
      <c r="EC461" s="26"/>
      <c r="ED461" s="26"/>
      <c r="EE461" s="24"/>
      <c r="EF461" s="98"/>
      <c r="EG461" s="95"/>
      <c r="EH461" s="96"/>
      <c r="EI461" s="97"/>
      <c r="EJ461" s="25"/>
      <c r="EK461" s="25"/>
      <c r="EL461" s="26"/>
      <c r="EM461" s="26"/>
      <c r="EN461" s="26"/>
      <c r="EO461" s="26"/>
      <c r="EP461" s="26"/>
      <c r="EQ461" s="26"/>
      <c r="ER461" s="26"/>
      <c r="ES461" s="26"/>
      <c r="ET461" s="26"/>
      <c r="EU461" s="26"/>
      <c r="EV461" s="24"/>
      <c r="EW461" s="98"/>
      <c r="EX461" s="95"/>
      <c r="EY461" s="96"/>
      <c r="EZ461" s="97"/>
      <c r="FA461" s="25"/>
      <c r="FB461" s="25"/>
      <c r="FC461" s="26"/>
      <c r="FD461" s="26"/>
      <c r="FE461" s="26"/>
      <c r="FF461" s="26"/>
      <c r="FG461" s="26"/>
      <c r="FH461" s="26"/>
      <c r="FI461" s="26"/>
      <c r="FJ461" s="26"/>
      <c r="FK461" s="26"/>
      <c r="FL461" s="26"/>
      <c r="FM461" s="24"/>
      <c r="FN461" s="98"/>
      <c r="FO461" s="95"/>
      <c r="FP461" s="96"/>
      <c r="FQ461" s="97"/>
      <c r="FR461" s="25"/>
      <c r="FS461" s="25"/>
      <c r="FT461" s="26"/>
      <c r="FU461" s="26"/>
      <c r="FV461" s="26"/>
      <c r="FW461" s="26"/>
      <c r="FX461" s="26"/>
      <c r="FY461" s="26"/>
      <c r="FZ461" s="26"/>
      <c r="GA461" s="26"/>
      <c r="GB461" s="26"/>
      <c r="GC461" s="26"/>
      <c r="GD461" s="24"/>
      <c r="GE461" s="98"/>
      <c r="GF461" s="95"/>
      <c r="GG461" s="96"/>
      <c r="GH461" s="97"/>
      <c r="GI461" s="25"/>
      <c r="GJ461" s="25"/>
      <c r="GK461" s="26"/>
      <c r="GL461" s="26"/>
      <c r="GM461" s="26"/>
      <c r="GN461" s="26"/>
      <c r="GO461" s="26"/>
      <c r="GP461" s="26"/>
      <c r="GQ461" s="26"/>
      <c r="GR461" s="26"/>
      <c r="GS461" s="26"/>
      <c r="GT461" s="26"/>
      <c r="GU461" s="24"/>
      <c r="GV461" s="98"/>
      <c r="GW461" s="95"/>
      <c r="GX461" s="96"/>
      <c r="GY461" s="97"/>
      <c r="GZ461" s="25"/>
      <c r="HA461" s="25"/>
      <c r="HB461" s="26"/>
      <c r="HC461" s="26"/>
      <c r="HD461" s="26"/>
      <c r="HE461" s="26"/>
      <c r="HF461" s="26"/>
      <c r="HG461" s="26"/>
      <c r="HH461" s="26"/>
      <c r="HI461" s="26"/>
      <c r="HJ461" s="26"/>
      <c r="HK461" s="26"/>
      <c r="HL461" s="24"/>
      <c r="HM461" s="98"/>
      <c r="HN461" s="95"/>
      <c r="HO461" s="96"/>
      <c r="HP461" s="97"/>
      <c r="HQ461" s="25"/>
      <c r="HR461" s="25"/>
      <c r="HS461" s="26"/>
      <c r="HT461" s="26"/>
      <c r="HU461" s="26"/>
      <c r="HV461" s="26"/>
      <c r="HW461" s="26"/>
      <c r="HX461" s="26"/>
      <c r="HY461" s="26"/>
      <c r="HZ461" s="26"/>
      <c r="IA461" s="26"/>
      <c r="IB461" s="26"/>
      <c r="IC461" s="24"/>
      <c r="ID461" s="98"/>
      <c r="IE461" s="95"/>
      <c r="IF461" s="96"/>
      <c r="IG461" s="97"/>
      <c r="IH461" s="25"/>
      <c r="II461" s="25"/>
      <c r="IJ461" s="26"/>
      <c r="IK461" s="26"/>
      <c r="IL461" s="26"/>
      <c r="IM461" s="26"/>
      <c r="IN461" s="26"/>
      <c r="IO461" s="26"/>
      <c r="IP461" s="26"/>
      <c r="IQ461" s="26"/>
      <c r="IR461" s="26"/>
      <c r="IS461" s="26"/>
      <c r="IT461" s="24"/>
    </row>
    <row r="462" spans="1:254" ht="17.25" customHeight="1">
      <c r="A462" s="138"/>
      <c r="B462" s="139"/>
      <c r="C462" s="140"/>
      <c r="D462" s="140"/>
      <c r="E462" s="140"/>
      <c r="F462" s="140">
        <v>2018</v>
      </c>
      <c r="G462" s="141">
        <f aca="true" t="shared" si="238" ref="G462:G469">I462+K462+M462+O462</f>
        <v>0</v>
      </c>
      <c r="H462" s="141">
        <f t="shared" si="234"/>
        <v>0</v>
      </c>
      <c r="I462" s="141">
        <f t="shared" si="237"/>
        <v>0</v>
      </c>
      <c r="J462" s="141">
        <f t="shared" si="237"/>
        <v>0</v>
      </c>
      <c r="K462" s="141">
        <f t="shared" si="237"/>
        <v>0</v>
      </c>
      <c r="L462" s="141">
        <f t="shared" si="237"/>
        <v>0</v>
      </c>
      <c r="M462" s="141">
        <f t="shared" si="237"/>
        <v>0</v>
      </c>
      <c r="N462" s="141">
        <f t="shared" si="237"/>
        <v>0</v>
      </c>
      <c r="O462" s="141">
        <f t="shared" si="237"/>
        <v>0</v>
      </c>
      <c r="P462" s="141">
        <f t="shared" si="237"/>
        <v>0</v>
      </c>
      <c r="Q462" s="136"/>
      <c r="R462" s="137"/>
      <c r="S462" s="96"/>
      <c r="T462" s="96"/>
      <c r="U462" s="53"/>
      <c r="V462" s="53"/>
      <c r="W462" s="54"/>
      <c r="X462" s="54"/>
      <c r="Y462" s="54"/>
      <c r="Z462" s="54"/>
      <c r="AA462" s="54"/>
      <c r="AB462" s="54"/>
      <c r="AC462" s="54"/>
      <c r="AD462" s="54"/>
      <c r="AE462" s="54"/>
      <c r="AF462" s="54"/>
      <c r="AG462" s="51"/>
      <c r="AH462" s="105"/>
      <c r="AI462" s="96"/>
      <c r="AJ462" s="96"/>
      <c r="AK462" s="96"/>
      <c r="AL462" s="53"/>
      <c r="AM462" s="53"/>
      <c r="AN462" s="54"/>
      <c r="AO462" s="54"/>
      <c r="AP462" s="54"/>
      <c r="AQ462" s="54"/>
      <c r="AR462" s="54"/>
      <c r="AS462" s="54"/>
      <c r="AT462" s="54"/>
      <c r="AU462" s="54"/>
      <c r="AV462" s="54"/>
      <c r="AW462" s="54"/>
      <c r="AX462" s="51"/>
      <c r="AY462" s="105"/>
      <c r="AZ462" s="96"/>
      <c r="BA462" s="96"/>
      <c r="BB462" s="96"/>
      <c r="BC462" s="53"/>
      <c r="BD462" s="53"/>
      <c r="BE462" s="54"/>
      <c r="BF462" s="54"/>
      <c r="BG462" s="54"/>
      <c r="BH462" s="54"/>
      <c r="BI462" s="54"/>
      <c r="BJ462" s="54"/>
      <c r="BK462" s="54"/>
      <c r="BL462" s="54"/>
      <c r="BM462" s="54"/>
      <c r="BN462" s="54"/>
      <c r="BO462" s="51"/>
      <c r="BP462" s="105"/>
      <c r="BQ462" s="96"/>
      <c r="BR462" s="96"/>
      <c r="BS462" s="96"/>
      <c r="BT462" s="53"/>
      <c r="BU462" s="53"/>
      <c r="BV462" s="54"/>
      <c r="BW462" s="54"/>
      <c r="BX462" s="54"/>
      <c r="BY462" s="54"/>
      <c r="BZ462" s="54"/>
      <c r="CA462" s="54"/>
      <c r="CB462" s="54"/>
      <c r="CC462" s="54"/>
      <c r="CD462" s="54"/>
      <c r="CE462" s="54"/>
      <c r="CF462" s="51"/>
      <c r="CG462" s="105"/>
      <c r="CH462" s="96"/>
      <c r="CI462" s="96"/>
      <c r="CJ462" s="96"/>
      <c r="CK462" s="53"/>
      <c r="CL462" s="53"/>
      <c r="CM462" s="54"/>
      <c r="CN462" s="54"/>
      <c r="CO462" s="54"/>
      <c r="CP462" s="54"/>
      <c r="CQ462" s="54"/>
      <c r="CR462" s="54"/>
      <c r="CS462" s="54"/>
      <c r="CT462" s="54"/>
      <c r="CU462" s="54"/>
      <c r="CV462" s="54"/>
      <c r="CW462" s="51"/>
      <c r="CX462" s="105"/>
      <c r="CY462" s="96"/>
      <c r="CZ462" s="96"/>
      <c r="DA462" s="96"/>
      <c r="DB462" s="53"/>
      <c r="DC462" s="53"/>
      <c r="DD462" s="54"/>
      <c r="DE462" s="55"/>
      <c r="DF462" s="26"/>
      <c r="DG462" s="26"/>
      <c r="DH462" s="26"/>
      <c r="DI462" s="26"/>
      <c r="DJ462" s="26"/>
      <c r="DK462" s="26"/>
      <c r="DL462" s="26"/>
      <c r="DM462" s="26"/>
      <c r="DN462" s="24"/>
      <c r="DO462" s="98"/>
      <c r="DP462" s="95"/>
      <c r="DQ462" s="96"/>
      <c r="DR462" s="97"/>
      <c r="DS462" s="25"/>
      <c r="DT462" s="25"/>
      <c r="DU462" s="26"/>
      <c r="DV462" s="26"/>
      <c r="DW462" s="26"/>
      <c r="DX462" s="26"/>
      <c r="DY462" s="26"/>
      <c r="DZ462" s="26"/>
      <c r="EA462" s="26"/>
      <c r="EB462" s="26"/>
      <c r="EC462" s="26"/>
      <c r="ED462" s="26"/>
      <c r="EE462" s="24"/>
      <c r="EF462" s="98"/>
      <c r="EG462" s="95"/>
      <c r="EH462" s="96"/>
      <c r="EI462" s="97"/>
      <c r="EJ462" s="25"/>
      <c r="EK462" s="25"/>
      <c r="EL462" s="26"/>
      <c r="EM462" s="26"/>
      <c r="EN462" s="26"/>
      <c r="EO462" s="26"/>
      <c r="EP462" s="26"/>
      <c r="EQ462" s="26"/>
      <c r="ER462" s="26"/>
      <c r="ES462" s="26"/>
      <c r="ET462" s="26"/>
      <c r="EU462" s="26"/>
      <c r="EV462" s="24"/>
      <c r="EW462" s="98"/>
      <c r="EX462" s="95"/>
      <c r="EY462" s="96"/>
      <c r="EZ462" s="97"/>
      <c r="FA462" s="25"/>
      <c r="FB462" s="25"/>
      <c r="FC462" s="26"/>
      <c r="FD462" s="26"/>
      <c r="FE462" s="26"/>
      <c r="FF462" s="26"/>
      <c r="FG462" s="26"/>
      <c r="FH462" s="26"/>
      <c r="FI462" s="26"/>
      <c r="FJ462" s="26"/>
      <c r="FK462" s="26"/>
      <c r="FL462" s="26"/>
      <c r="FM462" s="24"/>
      <c r="FN462" s="98"/>
      <c r="FO462" s="95"/>
      <c r="FP462" s="96"/>
      <c r="FQ462" s="97"/>
      <c r="FR462" s="25"/>
      <c r="FS462" s="25"/>
      <c r="FT462" s="26"/>
      <c r="FU462" s="26"/>
      <c r="FV462" s="26"/>
      <c r="FW462" s="26"/>
      <c r="FX462" s="26"/>
      <c r="FY462" s="26"/>
      <c r="FZ462" s="26"/>
      <c r="GA462" s="26"/>
      <c r="GB462" s="26"/>
      <c r="GC462" s="26"/>
      <c r="GD462" s="24"/>
      <c r="GE462" s="98"/>
      <c r="GF462" s="95"/>
      <c r="GG462" s="96"/>
      <c r="GH462" s="97"/>
      <c r="GI462" s="25"/>
      <c r="GJ462" s="25"/>
      <c r="GK462" s="26"/>
      <c r="GL462" s="26"/>
      <c r="GM462" s="26"/>
      <c r="GN462" s="26"/>
      <c r="GO462" s="26"/>
      <c r="GP462" s="26"/>
      <c r="GQ462" s="26"/>
      <c r="GR462" s="26"/>
      <c r="GS462" s="26"/>
      <c r="GT462" s="26"/>
      <c r="GU462" s="24"/>
      <c r="GV462" s="98"/>
      <c r="GW462" s="95"/>
      <c r="GX462" s="96"/>
      <c r="GY462" s="97"/>
      <c r="GZ462" s="25"/>
      <c r="HA462" s="25"/>
      <c r="HB462" s="26"/>
      <c r="HC462" s="26"/>
      <c r="HD462" s="26"/>
      <c r="HE462" s="26"/>
      <c r="HF462" s="26"/>
      <c r="HG462" s="26"/>
      <c r="HH462" s="26"/>
      <c r="HI462" s="26"/>
      <c r="HJ462" s="26"/>
      <c r="HK462" s="26"/>
      <c r="HL462" s="24"/>
      <c r="HM462" s="98"/>
      <c r="HN462" s="95"/>
      <c r="HO462" s="96"/>
      <c r="HP462" s="97"/>
      <c r="HQ462" s="25"/>
      <c r="HR462" s="25"/>
      <c r="HS462" s="26"/>
      <c r="HT462" s="26"/>
      <c r="HU462" s="26"/>
      <c r="HV462" s="26"/>
      <c r="HW462" s="26"/>
      <c r="HX462" s="26"/>
      <c r="HY462" s="26"/>
      <c r="HZ462" s="26"/>
      <c r="IA462" s="26"/>
      <c r="IB462" s="26"/>
      <c r="IC462" s="24"/>
      <c r="ID462" s="98"/>
      <c r="IE462" s="95"/>
      <c r="IF462" s="96"/>
      <c r="IG462" s="97"/>
      <c r="IH462" s="25"/>
      <c r="II462" s="25"/>
      <c r="IJ462" s="26"/>
      <c r="IK462" s="26"/>
      <c r="IL462" s="26"/>
      <c r="IM462" s="26"/>
      <c r="IN462" s="26"/>
      <c r="IO462" s="26"/>
      <c r="IP462" s="26"/>
      <c r="IQ462" s="26"/>
      <c r="IR462" s="26"/>
      <c r="IS462" s="26"/>
      <c r="IT462" s="24"/>
    </row>
    <row r="463" spans="1:254" ht="19.5" customHeight="1">
      <c r="A463" s="138"/>
      <c r="B463" s="139"/>
      <c r="C463" s="140"/>
      <c r="D463" s="140"/>
      <c r="E463" s="140"/>
      <c r="F463" s="140">
        <v>2019</v>
      </c>
      <c r="G463" s="141">
        <f t="shared" si="238"/>
        <v>178</v>
      </c>
      <c r="H463" s="141">
        <f t="shared" si="234"/>
        <v>178</v>
      </c>
      <c r="I463" s="141">
        <f t="shared" si="237"/>
        <v>178</v>
      </c>
      <c r="J463" s="141">
        <f t="shared" si="237"/>
        <v>178</v>
      </c>
      <c r="K463" s="141">
        <f t="shared" si="237"/>
        <v>0</v>
      </c>
      <c r="L463" s="141">
        <f t="shared" si="237"/>
        <v>0</v>
      </c>
      <c r="M463" s="141">
        <f t="shared" si="237"/>
        <v>0</v>
      </c>
      <c r="N463" s="141">
        <f t="shared" si="237"/>
        <v>0</v>
      </c>
      <c r="O463" s="141">
        <f t="shared" si="237"/>
        <v>0</v>
      </c>
      <c r="P463" s="141">
        <f t="shared" si="237"/>
        <v>0</v>
      </c>
      <c r="Q463" s="136"/>
      <c r="R463" s="137"/>
      <c r="S463" s="96"/>
      <c r="T463" s="96"/>
      <c r="U463" s="53"/>
      <c r="V463" s="53"/>
      <c r="W463" s="54"/>
      <c r="X463" s="54"/>
      <c r="Y463" s="54"/>
      <c r="Z463" s="54"/>
      <c r="AA463" s="54"/>
      <c r="AB463" s="54"/>
      <c r="AC463" s="54"/>
      <c r="AD463" s="54"/>
      <c r="AE463" s="54"/>
      <c r="AF463" s="54"/>
      <c r="AG463" s="51"/>
      <c r="AH463" s="105"/>
      <c r="AI463" s="96"/>
      <c r="AJ463" s="96"/>
      <c r="AK463" s="96"/>
      <c r="AL463" s="53"/>
      <c r="AM463" s="53"/>
      <c r="AN463" s="54"/>
      <c r="AO463" s="54"/>
      <c r="AP463" s="54"/>
      <c r="AQ463" s="54"/>
      <c r="AR463" s="54"/>
      <c r="AS463" s="54"/>
      <c r="AT463" s="54"/>
      <c r="AU463" s="54"/>
      <c r="AV463" s="54"/>
      <c r="AW463" s="54"/>
      <c r="AX463" s="51"/>
      <c r="AY463" s="105"/>
      <c r="AZ463" s="96"/>
      <c r="BA463" s="96"/>
      <c r="BB463" s="96"/>
      <c r="BC463" s="53"/>
      <c r="BD463" s="53"/>
      <c r="BE463" s="54"/>
      <c r="BF463" s="54"/>
      <c r="BG463" s="54"/>
      <c r="BH463" s="54"/>
      <c r="BI463" s="54"/>
      <c r="BJ463" s="54"/>
      <c r="BK463" s="54"/>
      <c r="BL463" s="54"/>
      <c r="BM463" s="54"/>
      <c r="BN463" s="54"/>
      <c r="BO463" s="51"/>
      <c r="BP463" s="105"/>
      <c r="BQ463" s="96"/>
      <c r="BR463" s="96"/>
      <c r="BS463" s="96"/>
      <c r="BT463" s="53"/>
      <c r="BU463" s="53"/>
      <c r="BV463" s="54"/>
      <c r="BW463" s="54"/>
      <c r="BX463" s="54"/>
      <c r="BY463" s="54"/>
      <c r="BZ463" s="54"/>
      <c r="CA463" s="54"/>
      <c r="CB463" s="54"/>
      <c r="CC463" s="54"/>
      <c r="CD463" s="54"/>
      <c r="CE463" s="54"/>
      <c r="CF463" s="51"/>
      <c r="CG463" s="105"/>
      <c r="CH463" s="96"/>
      <c r="CI463" s="96"/>
      <c r="CJ463" s="96"/>
      <c r="CK463" s="53"/>
      <c r="CL463" s="53"/>
      <c r="CM463" s="54"/>
      <c r="CN463" s="54"/>
      <c r="CO463" s="54"/>
      <c r="CP463" s="54"/>
      <c r="CQ463" s="54"/>
      <c r="CR463" s="54"/>
      <c r="CS463" s="54"/>
      <c r="CT463" s="54"/>
      <c r="CU463" s="54"/>
      <c r="CV463" s="54"/>
      <c r="CW463" s="51"/>
      <c r="CX463" s="105"/>
      <c r="CY463" s="96"/>
      <c r="CZ463" s="96"/>
      <c r="DA463" s="96"/>
      <c r="DB463" s="53"/>
      <c r="DC463" s="53"/>
      <c r="DD463" s="54"/>
      <c r="DE463" s="55"/>
      <c r="DF463" s="26"/>
      <c r="DG463" s="26"/>
      <c r="DH463" s="26"/>
      <c r="DI463" s="26"/>
      <c r="DJ463" s="26"/>
      <c r="DK463" s="26"/>
      <c r="DL463" s="26"/>
      <c r="DM463" s="26"/>
      <c r="DN463" s="24"/>
      <c r="DO463" s="98"/>
      <c r="DP463" s="95"/>
      <c r="DQ463" s="96"/>
      <c r="DR463" s="97"/>
      <c r="DS463" s="25"/>
      <c r="DT463" s="25"/>
      <c r="DU463" s="26"/>
      <c r="DV463" s="26"/>
      <c r="DW463" s="26"/>
      <c r="DX463" s="26"/>
      <c r="DY463" s="26"/>
      <c r="DZ463" s="26"/>
      <c r="EA463" s="26"/>
      <c r="EB463" s="26"/>
      <c r="EC463" s="26"/>
      <c r="ED463" s="26"/>
      <c r="EE463" s="24"/>
      <c r="EF463" s="98"/>
      <c r="EG463" s="95"/>
      <c r="EH463" s="96"/>
      <c r="EI463" s="97"/>
      <c r="EJ463" s="25"/>
      <c r="EK463" s="25"/>
      <c r="EL463" s="26"/>
      <c r="EM463" s="26"/>
      <c r="EN463" s="26"/>
      <c r="EO463" s="26"/>
      <c r="EP463" s="26"/>
      <c r="EQ463" s="26"/>
      <c r="ER463" s="26"/>
      <c r="ES463" s="26"/>
      <c r="ET463" s="26"/>
      <c r="EU463" s="26"/>
      <c r="EV463" s="24"/>
      <c r="EW463" s="98"/>
      <c r="EX463" s="95"/>
      <c r="EY463" s="96"/>
      <c r="EZ463" s="97"/>
      <c r="FA463" s="25"/>
      <c r="FB463" s="25"/>
      <c r="FC463" s="26"/>
      <c r="FD463" s="26"/>
      <c r="FE463" s="26"/>
      <c r="FF463" s="26"/>
      <c r="FG463" s="26"/>
      <c r="FH463" s="26"/>
      <c r="FI463" s="26"/>
      <c r="FJ463" s="26"/>
      <c r="FK463" s="26"/>
      <c r="FL463" s="26"/>
      <c r="FM463" s="24"/>
      <c r="FN463" s="98"/>
      <c r="FO463" s="95"/>
      <c r="FP463" s="96"/>
      <c r="FQ463" s="97"/>
      <c r="FR463" s="25"/>
      <c r="FS463" s="25"/>
      <c r="FT463" s="26"/>
      <c r="FU463" s="26"/>
      <c r="FV463" s="26"/>
      <c r="FW463" s="26"/>
      <c r="FX463" s="26"/>
      <c r="FY463" s="26"/>
      <c r="FZ463" s="26"/>
      <c r="GA463" s="26"/>
      <c r="GB463" s="26"/>
      <c r="GC463" s="26"/>
      <c r="GD463" s="24"/>
      <c r="GE463" s="98"/>
      <c r="GF463" s="95"/>
      <c r="GG463" s="96"/>
      <c r="GH463" s="97"/>
      <c r="GI463" s="25"/>
      <c r="GJ463" s="25"/>
      <c r="GK463" s="26"/>
      <c r="GL463" s="26"/>
      <c r="GM463" s="26"/>
      <c r="GN463" s="26"/>
      <c r="GO463" s="26"/>
      <c r="GP463" s="26"/>
      <c r="GQ463" s="26"/>
      <c r="GR463" s="26"/>
      <c r="GS463" s="26"/>
      <c r="GT463" s="26"/>
      <c r="GU463" s="24"/>
      <c r="GV463" s="98"/>
      <c r="GW463" s="95"/>
      <c r="GX463" s="96"/>
      <c r="GY463" s="97"/>
      <c r="GZ463" s="25"/>
      <c r="HA463" s="25"/>
      <c r="HB463" s="26"/>
      <c r="HC463" s="26"/>
      <c r="HD463" s="26"/>
      <c r="HE463" s="26"/>
      <c r="HF463" s="26"/>
      <c r="HG463" s="26"/>
      <c r="HH463" s="26"/>
      <c r="HI463" s="26"/>
      <c r="HJ463" s="26"/>
      <c r="HK463" s="26"/>
      <c r="HL463" s="24"/>
      <c r="HM463" s="98"/>
      <c r="HN463" s="95"/>
      <c r="HO463" s="96"/>
      <c r="HP463" s="97"/>
      <c r="HQ463" s="25"/>
      <c r="HR463" s="25"/>
      <c r="HS463" s="26"/>
      <c r="HT463" s="26"/>
      <c r="HU463" s="26"/>
      <c r="HV463" s="26"/>
      <c r="HW463" s="26"/>
      <c r="HX463" s="26"/>
      <c r="HY463" s="26"/>
      <c r="HZ463" s="26"/>
      <c r="IA463" s="26"/>
      <c r="IB463" s="26"/>
      <c r="IC463" s="24"/>
      <c r="ID463" s="98"/>
      <c r="IE463" s="95"/>
      <c r="IF463" s="96"/>
      <c r="IG463" s="97"/>
      <c r="IH463" s="25"/>
      <c r="II463" s="25"/>
      <c r="IJ463" s="26"/>
      <c r="IK463" s="26"/>
      <c r="IL463" s="26"/>
      <c r="IM463" s="26"/>
      <c r="IN463" s="26"/>
      <c r="IO463" s="26"/>
      <c r="IP463" s="26"/>
      <c r="IQ463" s="26"/>
      <c r="IR463" s="26"/>
      <c r="IS463" s="26"/>
      <c r="IT463" s="24"/>
    </row>
    <row r="464" spans="1:254" ht="18" customHeight="1">
      <c r="A464" s="138"/>
      <c r="B464" s="139"/>
      <c r="C464" s="133"/>
      <c r="D464" s="133"/>
      <c r="E464" s="133"/>
      <c r="F464" s="140">
        <v>2020</v>
      </c>
      <c r="G464" s="141">
        <f t="shared" si="238"/>
        <v>1638.3</v>
      </c>
      <c r="H464" s="141">
        <f t="shared" si="234"/>
        <v>1638.3</v>
      </c>
      <c r="I464" s="141">
        <f t="shared" si="237"/>
        <v>1638.3</v>
      </c>
      <c r="J464" s="141">
        <f t="shared" si="237"/>
        <v>1638.3</v>
      </c>
      <c r="K464" s="141">
        <f t="shared" si="237"/>
        <v>0</v>
      </c>
      <c r="L464" s="141">
        <f t="shared" si="237"/>
        <v>0</v>
      </c>
      <c r="M464" s="141">
        <f t="shared" si="237"/>
        <v>0</v>
      </c>
      <c r="N464" s="141">
        <f t="shared" si="237"/>
        <v>0</v>
      </c>
      <c r="O464" s="141">
        <f t="shared" si="237"/>
        <v>0</v>
      </c>
      <c r="P464" s="141">
        <f t="shared" si="237"/>
        <v>0</v>
      </c>
      <c r="Q464" s="136"/>
      <c r="R464" s="137"/>
      <c r="S464" s="96"/>
      <c r="T464" s="96"/>
      <c r="U464" s="60"/>
      <c r="V464" s="53"/>
      <c r="W464" s="54"/>
      <c r="X464" s="54"/>
      <c r="Y464" s="54"/>
      <c r="Z464" s="54"/>
      <c r="AA464" s="54"/>
      <c r="AB464" s="54"/>
      <c r="AC464" s="54"/>
      <c r="AD464" s="54"/>
      <c r="AE464" s="54"/>
      <c r="AF464" s="54"/>
      <c r="AG464" s="51"/>
      <c r="AH464" s="105"/>
      <c r="AI464" s="96"/>
      <c r="AJ464" s="96"/>
      <c r="AK464" s="96"/>
      <c r="AL464" s="60"/>
      <c r="AM464" s="53"/>
      <c r="AN464" s="54"/>
      <c r="AO464" s="54"/>
      <c r="AP464" s="54"/>
      <c r="AQ464" s="54"/>
      <c r="AR464" s="54"/>
      <c r="AS464" s="54"/>
      <c r="AT464" s="54"/>
      <c r="AU464" s="54"/>
      <c r="AV464" s="54"/>
      <c r="AW464" s="54"/>
      <c r="AX464" s="51"/>
      <c r="AY464" s="105"/>
      <c r="AZ464" s="96"/>
      <c r="BA464" s="96"/>
      <c r="BB464" s="96"/>
      <c r="BC464" s="60"/>
      <c r="BD464" s="53"/>
      <c r="BE464" s="54"/>
      <c r="BF464" s="54"/>
      <c r="BG464" s="54"/>
      <c r="BH464" s="54"/>
      <c r="BI464" s="54"/>
      <c r="BJ464" s="54"/>
      <c r="BK464" s="54"/>
      <c r="BL464" s="54"/>
      <c r="BM464" s="54"/>
      <c r="BN464" s="54"/>
      <c r="BO464" s="51"/>
      <c r="BP464" s="105"/>
      <c r="BQ464" s="96"/>
      <c r="BR464" s="96"/>
      <c r="BS464" s="96"/>
      <c r="BT464" s="60"/>
      <c r="BU464" s="53"/>
      <c r="BV464" s="54"/>
      <c r="BW464" s="54"/>
      <c r="BX464" s="54"/>
      <c r="BY464" s="54"/>
      <c r="BZ464" s="54"/>
      <c r="CA464" s="54"/>
      <c r="CB464" s="54"/>
      <c r="CC464" s="54"/>
      <c r="CD464" s="54"/>
      <c r="CE464" s="54"/>
      <c r="CF464" s="51"/>
      <c r="CG464" s="105"/>
      <c r="CH464" s="96"/>
      <c r="CI464" s="96"/>
      <c r="CJ464" s="96"/>
      <c r="CK464" s="60"/>
      <c r="CL464" s="53"/>
      <c r="CM464" s="54"/>
      <c r="CN464" s="54"/>
      <c r="CO464" s="54"/>
      <c r="CP464" s="54"/>
      <c r="CQ464" s="54"/>
      <c r="CR464" s="54"/>
      <c r="CS464" s="54"/>
      <c r="CT464" s="54"/>
      <c r="CU464" s="54"/>
      <c r="CV464" s="54"/>
      <c r="CW464" s="51"/>
      <c r="CX464" s="105"/>
      <c r="CY464" s="96"/>
      <c r="CZ464" s="96"/>
      <c r="DA464" s="96"/>
      <c r="DB464" s="60"/>
      <c r="DC464" s="53"/>
      <c r="DD464" s="54"/>
      <c r="DE464" s="55"/>
      <c r="DF464" s="26"/>
      <c r="DG464" s="26"/>
      <c r="DH464" s="26"/>
      <c r="DI464" s="26"/>
      <c r="DJ464" s="26"/>
      <c r="DK464" s="26"/>
      <c r="DL464" s="26"/>
      <c r="DM464" s="26"/>
      <c r="DN464" s="24"/>
      <c r="DO464" s="98"/>
      <c r="DP464" s="95"/>
      <c r="DQ464" s="96"/>
      <c r="DR464" s="97"/>
      <c r="DS464" s="21"/>
      <c r="DT464" s="25"/>
      <c r="DU464" s="26"/>
      <c r="DV464" s="26"/>
      <c r="DW464" s="26"/>
      <c r="DX464" s="26"/>
      <c r="DY464" s="26"/>
      <c r="DZ464" s="26"/>
      <c r="EA464" s="26"/>
      <c r="EB464" s="26"/>
      <c r="EC464" s="26"/>
      <c r="ED464" s="26"/>
      <c r="EE464" s="24"/>
      <c r="EF464" s="98"/>
      <c r="EG464" s="95"/>
      <c r="EH464" s="96"/>
      <c r="EI464" s="97"/>
      <c r="EJ464" s="21"/>
      <c r="EK464" s="25"/>
      <c r="EL464" s="26"/>
      <c r="EM464" s="26"/>
      <c r="EN464" s="26"/>
      <c r="EO464" s="26"/>
      <c r="EP464" s="26"/>
      <c r="EQ464" s="26"/>
      <c r="ER464" s="26"/>
      <c r="ES464" s="26"/>
      <c r="ET464" s="26"/>
      <c r="EU464" s="26"/>
      <c r="EV464" s="24"/>
      <c r="EW464" s="98"/>
      <c r="EX464" s="95"/>
      <c r="EY464" s="96"/>
      <c r="EZ464" s="97"/>
      <c r="FA464" s="21"/>
      <c r="FB464" s="25"/>
      <c r="FC464" s="26"/>
      <c r="FD464" s="26"/>
      <c r="FE464" s="26"/>
      <c r="FF464" s="26"/>
      <c r="FG464" s="26"/>
      <c r="FH464" s="26"/>
      <c r="FI464" s="26"/>
      <c r="FJ464" s="26"/>
      <c r="FK464" s="26"/>
      <c r="FL464" s="26"/>
      <c r="FM464" s="24"/>
      <c r="FN464" s="98"/>
      <c r="FO464" s="95"/>
      <c r="FP464" s="96"/>
      <c r="FQ464" s="97"/>
      <c r="FR464" s="21"/>
      <c r="FS464" s="25"/>
      <c r="FT464" s="26"/>
      <c r="FU464" s="26"/>
      <c r="FV464" s="26"/>
      <c r="FW464" s="26"/>
      <c r="FX464" s="26"/>
      <c r="FY464" s="26"/>
      <c r="FZ464" s="26"/>
      <c r="GA464" s="26"/>
      <c r="GB464" s="26"/>
      <c r="GC464" s="26"/>
      <c r="GD464" s="24"/>
      <c r="GE464" s="98"/>
      <c r="GF464" s="95"/>
      <c r="GG464" s="96"/>
      <c r="GH464" s="97"/>
      <c r="GI464" s="21"/>
      <c r="GJ464" s="25"/>
      <c r="GK464" s="26"/>
      <c r="GL464" s="26"/>
      <c r="GM464" s="26"/>
      <c r="GN464" s="26"/>
      <c r="GO464" s="26"/>
      <c r="GP464" s="26"/>
      <c r="GQ464" s="26"/>
      <c r="GR464" s="26"/>
      <c r="GS464" s="26"/>
      <c r="GT464" s="26"/>
      <c r="GU464" s="24"/>
      <c r="GV464" s="98"/>
      <c r="GW464" s="95"/>
      <c r="GX464" s="96"/>
      <c r="GY464" s="97"/>
      <c r="GZ464" s="21"/>
      <c r="HA464" s="25"/>
      <c r="HB464" s="26"/>
      <c r="HC464" s="26"/>
      <c r="HD464" s="26"/>
      <c r="HE464" s="26"/>
      <c r="HF464" s="26"/>
      <c r="HG464" s="26"/>
      <c r="HH464" s="26"/>
      <c r="HI464" s="26"/>
      <c r="HJ464" s="26"/>
      <c r="HK464" s="26"/>
      <c r="HL464" s="24"/>
      <c r="HM464" s="98"/>
      <c r="HN464" s="95"/>
      <c r="HO464" s="96"/>
      <c r="HP464" s="97"/>
      <c r="HQ464" s="21"/>
      <c r="HR464" s="25"/>
      <c r="HS464" s="26"/>
      <c r="HT464" s="26"/>
      <c r="HU464" s="26"/>
      <c r="HV464" s="26"/>
      <c r="HW464" s="26"/>
      <c r="HX464" s="26"/>
      <c r="HY464" s="26"/>
      <c r="HZ464" s="26"/>
      <c r="IA464" s="26"/>
      <c r="IB464" s="26"/>
      <c r="IC464" s="24"/>
      <c r="ID464" s="98"/>
      <c r="IE464" s="95"/>
      <c r="IF464" s="96"/>
      <c r="IG464" s="97"/>
      <c r="IH464" s="21"/>
      <c r="II464" s="25"/>
      <c r="IJ464" s="26"/>
      <c r="IK464" s="26"/>
      <c r="IL464" s="26"/>
      <c r="IM464" s="26"/>
      <c r="IN464" s="26"/>
      <c r="IO464" s="26"/>
      <c r="IP464" s="26"/>
      <c r="IQ464" s="26"/>
      <c r="IR464" s="26"/>
      <c r="IS464" s="26"/>
      <c r="IT464" s="24"/>
    </row>
    <row r="465" spans="1:241" ht="21.75" customHeight="1">
      <c r="A465" s="138"/>
      <c r="B465" s="139"/>
      <c r="C465" s="133"/>
      <c r="D465" s="133"/>
      <c r="E465" s="133"/>
      <c r="F465" s="140">
        <v>2021</v>
      </c>
      <c r="G465" s="141">
        <f t="shared" si="238"/>
        <v>595</v>
      </c>
      <c r="H465" s="141">
        <f t="shared" si="234"/>
        <v>595</v>
      </c>
      <c r="I465" s="141">
        <f t="shared" si="237"/>
        <v>595</v>
      </c>
      <c r="J465" s="141">
        <f t="shared" si="237"/>
        <v>595</v>
      </c>
      <c r="K465" s="141">
        <f t="shared" si="237"/>
        <v>0</v>
      </c>
      <c r="L465" s="141">
        <f t="shared" si="237"/>
        <v>0</v>
      </c>
      <c r="M465" s="141">
        <f t="shared" si="237"/>
        <v>0</v>
      </c>
      <c r="N465" s="141">
        <f t="shared" si="237"/>
        <v>0</v>
      </c>
      <c r="O465" s="141">
        <f t="shared" si="237"/>
        <v>0</v>
      </c>
      <c r="P465" s="141">
        <f t="shared" si="237"/>
        <v>0</v>
      </c>
      <c r="Q465" s="136"/>
      <c r="R465" s="142"/>
      <c r="AG465" s="66"/>
      <c r="AW465" s="66"/>
      <c r="BM465" s="66"/>
      <c r="CC465" s="66"/>
      <c r="CS465" s="66"/>
      <c r="DI465" s="66"/>
      <c r="DY465" s="66"/>
      <c r="EO465" s="66"/>
      <c r="FE465" s="66"/>
      <c r="FU465" s="66"/>
      <c r="GK465" s="66"/>
      <c r="HA465" s="66"/>
      <c r="HQ465" s="66"/>
      <c r="IG465" s="66"/>
    </row>
    <row r="466" spans="1:241" ht="21.75" customHeight="1">
      <c r="A466" s="138"/>
      <c r="B466" s="139"/>
      <c r="C466" s="133"/>
      <c r="D466" s="133"/>
      <c r="E466" s="133"/>
      <c r="F466" s="140">
        <v>2022</v>
      </c>
      <c r="G466" s="141">
        <f t="shared" si="238"/>
        <v>25610</v>
      </c>
      <c r="H466" s="141">
        <f t="shared" si="234"/>
        <v>0</v>
      </c>
      <c r="I466" s="141">
        <f t="shared" si="237"/>
        <v>25610</v>
      </c>
      <c r="J466" s="141">
        <f>J394</f>
        <v>0</v>
      </c>
      <c r="K466" s="141">
        <f t="shared" si="237"/>
        <v>0</v>
      </c>
      <c r="L466" s="141">
        <f t="shared" si="237"/>
        <v>0</v>
      </c>
      <c r="M466" s="141">
        <f t="shared" si="237"/>
        <v>0</v>
      </c>
      <c r="N466" s="141">
        <f t="shared" si="237"/>
        <v>0</v>
      </c>
      <c r="O466" s="141">
        <f t="shared" si="237"/>
        <v>0</v>
      </c>
      <c r="P466" s="141">
        <f t="shared" si="237"/>
        <v>0</v>
      </c>
      <c r="Q466" s="136"/>
      <c r="R466" s="142"/>
      <c r="AG466" s="66"/>
      <c r="AW466" s="66"/>
      <c r="BM466" s="66"/>
      <c r="CC466" s="66"/>
      <c r="CS466" s="66"/>
      <c r="DI466" s="66"/>
      <c r="DY466" s="66"/>
      <c r="EO466" s="66"/>
      <c r="FE466" s="66"/>
      <c r="FU466" s="66"/>
      <c r="GK466" s="66"/>
      <c r="HA466" s="66"/>
      <c r="HQ466" s="66"/>
      <c r="IG466" s="66"/>
    </row>
    <row r="467" spans="1:241" ht="21.75" customHeight="1">
      <c r="A467" s="138"/>
      <c r="B467" s="139"/>
      <c r="C467" s="133"/>
      <c r="D467" s="133"/>
      <c r="E467" s="133"/>
      <c r="F467" s="140">
        <v>2023</v>
      </c>
      <c r="G467" s="141">
        <f t="shared" si="238"/>
        <v>0</v>
      </c>
      <c r="H467" s="141">
        <f t="shared" si="234"/>
        <v>0</v>
      </c>
      <c r="I467" s="141">
        <f t="shared" si="237"/>
        <v>0</v>
      </c>
      <c r="J467" s="141">
        <f t="shared" si="237"/>
        <v>0</v>
      </c>
      <c r="K467" s="141">
        <f t="shared" si="237"/>
        <v>0</v>
      </c>
      <c r="L467" s="141">
        <f t="shared" si="237"/>
        <v>0</v>
      </c>
      <c r="M467" s="141">
        <f t="shared" si="237"/>
        <v>0</v>
      </c>
      <c r="N467" s="141">
        <f t="shared" si="237"/>
        <v>0</v>
      </c>
      <c r="O467" s="141">
        <f t="shared" si="237"/>
        <v>0</v>
      </c>
      <c r="P467" s="141">
        <f t="shared" si="237"/>
        <v>0</v>
      </c>
      <c r="Q467" s="136"/>
      <c r="R467" s="142"/>
      <c r="AG467" s="66"/>
      <c r="AW467" s="66"/>
      <c r="BM467" s="66"/>
      <c r="CC467" s="66"/>
      <c r="CS467" s="66"/>
      <c r="DI467" s="66"/>
      <c r="DY467" s="66"/>
      <c r="EO467" s="66"/>
      <c r="FE467" s="66"/>
      <c r="FU467" s="66"/>
      <c r="GK467" s="66"/>
      <c r="HA467" s="66"/>
      <c r="HQ467" s="66"/>
      <c r="IG467" s="66"/>
    </row>
    <row r="468" spans="1:241" ht="21.75" customHeight="1">
      <c r="A468" s="138"/>
      <c r="B468" s="139"/>
      <c r="C468" s="133"/>
      <c r="D468" s="133"/>
      <c r="E468" s="133"/>
      <c r="F468" s="140">
        <v>2024</v>
      </c>
      <c r="G468" s="141">
        <f t="shared" si="238"/>
        <v>0</v>
      </c>
      <c r="H468" s="141">
        <f t="shared" si="234"/>
        <v>0</v>
      </c>
      <c r="I468" s="141">
        <f t="shared" si="237"/>
        <v>0</v>
      </c>
      <c r="J468" s="141">
        <f t="shared" si="237"/>
        <v>0</v>
      </c>
      <c r="K468" s="141">
        <f t="shared" si="237"/>
        <v>0</v>
      </c>
      <c r="L468" s="141">
        <f t="shared" si="237"/>
        <v>0</v>
      </c>
      <c r="M468" s="141">
        <f t="shared" si="237"/>
        <v>0</v>
      </c>
      <c r="N468" s="141">
        <f t="shared" si="237"/>
        <v>0</v>
      </c>
      <c r="O468" s="141">
        <f t="shared" si="237"/>
        <v>0</v>
      </c>
      <c r="P468" s="141">
        <f t="shared" si="237"/>
        <v>0</v>
      </c>
      <c r="Q468" s="136"/>
      <c r="R468" s="142"/>
      <c r="AG468" s="66"/>
      <c r="AW468" s="66"/>
      <c r="BM468" s="66"/>
      <c r="CC468" s="66"/>
      <c r="CS468" s="66"/>
      <c r="DI468" s="66"/>
      <c r="DY468" s="66"/>
      <c r="EO468" s="66"/>
      <c r="FE468" s="66"/>
      <c r="FU468" s="66"/>
      <c r="GK468" s="66"/>
      <c r="HA468" s="66"/>
      <c r="HQ468" s="66"/>
      <c r="IG468" s="66"/>
    </row>
    <row r="469" spans="1:241" ht="21.75" customHeight="1">
      <c r="A469" s="143"/>
      <c r="B469" s="144"/>
      <c r="C469" s="133"/>
      <c r="D469" s="133"/>
      <c r="E469" s="133"/>
      <c r="F469" s="140">
        <v>2025</v>
      </c>
      <c r="G469" s="141">
        <f t="shared" si="238"/>
        <v>0</v>
      </c>
      <c r="H469" s="141">
        <f t="shared" si="234"/>
        <v>0</v>
      </c>
      <c r="I469" s="141">
        <f t="shared" si="237"/>
        <v>0</v>
      </c>
      <c r="J469" s="141">
        <f t="shared" si="237"/>
        <v>0</v>
      </c>
      <c r="K469" s="141">
        <f t="shared" si="237"/>
        <v>0</v>
      </c>
      <c r="L469" s="141">
        <f t="shared" si="237"/>
        <v>0</v>
      </c>
      <c r="M469" s="141">
        <f t="shared" si="237"/>
        <v>0</v>
      </c>
      <c r="N469" s="141">
        <f t="shared" si="237"/>
        <v>0</v>
      </c>
      <c r="O469" s="141">
        <f t="shared" si="237"/>
        <v>0</v>
      </c>
      <c r="P469" s="141">
        <f t="shared" si="237"/>
        <v>0</v>
      </c>
      <c r="Q469" s="136"/>
      <c r="R469" s="142"/>
      <c r="AG469" s="66"/>
      <c r="AW469" s="66"/>
      <c r="BM469" s="66"/>
      <c r="CC469" s="66"/>
      <c r="CS469" s="66"/>
      <c r="DI469" s="66"/>
      <c r="DY469" s="66"/>
      <c r="EO469" s="66"/>
      <c r="FE469" s="66"/>
      <c r="FU469" s="66"/>
      <c r="GK469" s="66"/>
      <c r="HA469" s="66"/>
      <c r="HQ469" s="66"/>
      <c r="IG469" s="66"/>
    </row>
    <row r="470" spans="1:254" ht="19.5" customHeight="1">
      <c r="A470" s="131"/>
      <c r="B470" s="132" t="s">
        <v>65</v>
      </c>
      <c r="C470" s="133"/>
      <c r="D470" s="133"/>
      <c r="E470" s="133"/>
      <c r="F470" s="134" t="s">
        <v>26</v>
      </c>
      <c r="G470" s="135">
        <f>(G482+G494+G506+G542+G518+G530)</f>
        <v>6383768.6</v>
      </c>
      <c r="H470" s="135">
        <f aca="true" t="shared" si="239" ref="H470:P470">(H482+H494+H506+H542+H518+H530)</f>
        <v>2533145.1</v>
      </c>
      <c r="I470" s="135">
        <f t="shared" si="239"/>
        <v>1847463.4</v>
      </c>
      <c r="J470" s="135">
        <f t="shared" si="239"/>
        <v>493046.49999999994</v>
      </c>
      <c r="K470" s="135">
        <f t="shared" si="239"/>
        <v>1949550</v>
      </c>
      <c r="L470" s="135">
        <f t="shared" si="239"/>
        <v>1949550</v>
      </c>
      <c r="M470" s="135">
        <f t="shared" si="239"/>
        <v>2586755.1999999997</v>
      </c>
      <c r="N470" s="135">
        <f t="shared" si="239"/>
        <v>90548.6</v>
      </c>
      <c r="O470" s="135">
        <f t="shared" si="239"/>
        <v>0</v>
      </c>
      <c r="P470" s="135">
        <f t="shared" si="239"/>
        <v>0</v>
      </c>
      <c r="Q470" s="136"/>
      <c r="R470" s="137"/>
      <c r="S470" s="96"/>
      <c r="T470" s="96"/>
      <c r="U470" s="60"/>
      <c r="V470" s="49"/>
      <c r="W470" s="50"/>
      <c r="X470" s="50"/>
      <c r="Y470" s="50"/>
      <c r="Z470" s="50"/>
      <c r="AA470" s="50"/>
      <c r="AB470" s="50"/>
      <c r="AC470" s="50"/>
      <c r="AD470" s="50"/>
      <c r="AE470" s="50"/>
      <c r="AF470" s="50"/>
      <c r="AG470" s="51"/>
      <c r="AH470" s="105"/>
      <c r="AI470" s="96"/>
      <c r="AJ470" s="96"/>
      <c r="AK470" s="96"/>
      <c r="AL470" s="60"/>
      <c r="AM470" s="49"/>
      <c r="AN470" s="50"/>
      <c r="AO470" s="50"/>
      <c r="AP470" s="50"/>
      <c r="AQ470" s="50"/>
      <c r="AR470" s="50"/>
      <c r="AS470" s="50"/>
      <c r="AT470" s="50"/>
      <c r="AU470" s="50"/>
      <c r="AV470" s="50"/>
      <c r="AW470" s="50"/>
      <c r="AX470" s="51"/>
      <c r="AY470" s="105"/>
      <c r="AZ470" s="96"/>
      <c r="BA470" s="96"/>
      <c r="BB470" s="96"/>
      <c r="BC470" s="60"/>
      <c r="BD470" s="49"/>
      <c r="BE470" s="50"/>
      <c r="BF470" s="50"/>
      <c r="BG470" s="50"/>
      <c r="BH470" s="50"/>
      <c r="BI470" s="50"/>
      <c r="BJ470" s="50"/>
      <c r="BK470" s="50"/>
      <c r="BL470" s="50"/>
      <c r="BM470" s="50"/>
      <c r="BN470" s="50"/>
      <c r="BO470" s="51"/>
      <c r="BP470" s="105"/>
      <c r="BQ470" s="96"/>
      <c r="BR470" s="96"/>
      <c r="BS470" s="96"/>
      <c r="BT470" s="60"/>
      <c r="BU470" s="49"/>
      <c r="BV470" s="50"/>
      <c r="BW470" s="50"/>
      <c r="BX470" s="50"/>
      <c r="BY470" s="50"/>
      <c r="BZ470" s="50"/>
      <c r="CA470" s="50"/>
      <c r="CB470" s="50"/>
      <c r="CC470" s="50"/>
      <c r="CD470" s="50"/>
      <c r="CE470" s="50"/>
      <c r="CF470" s="51"/>
      <c r="CG470" s="105"/>
      <c r="CH470" s="96"/>
      <c r="CI470" s="96"/>
      <c r="CJ470" s="96"/>
      <c r="CK470" s="60"/>
      <c r="CL470" s="49"/>
      <c r="CM470" s="50"/>
      <c r="CN470" s="50"/>
      <c r="CO470" s="50"/>
      <c r="CP470" s="50"/>
      <c r="CQ470" s="50"/>
      <c r="CR470" s="50"/>
      <c r="CS470" s="50"/>
      <c r="CT470" s="50"/>
      <c r="CU470" s="50"/>
      <c r="CV470" s="50"/>
      <c r="CW470" s="51"/>
      <c r="CX470" s="105"/>
      <c r="CY470" s="96"/>
      <c r="CZ470" s="96"/>
      <c r="DA470" s="96"/>
      <c r="DB470" s="60"/>
      <c r="DC470" s="49"/>
      <c r="DD470" s="50"/>
      <c r="DE470" s="52"/>
      <c r="DF470" s="23"/>
      <c r="DG470" s="23"/>
      <c r="DH470" s="23"/>
      <c r="DI470" s="23"/>
      <c r="DJ470" s="23"/>
      <c r="DK470" s="23"/>
      <c r="DL470" s="23"/>
      <c r="DM470" s="23"/>
      <c r="DN470" s="24"/>
      <c r="DO470" s="98"/>
      <c r="DP470" s="92"/>
      <c r="DQ470" s="93"/>
      <c r="DR470" s="94"/>
      <c r="DS470" s="21"/>
      <c r="DT470" s="22"/>
      <c r="DU470" s="23"/>
      <c r="DV470" s="23"/>
      <c r="DW470" s="23"/>
      <c r="DX470" s="23"/>
      <c r="DY470" s="23"/>
      <c r="DZ470" s="23"/>
      <c r="EA470" s="23"/>
      <c r="EB470" s="23"/>
      <c r="EC470" s="23"/>
      <c r="ED470" s="23"/>
      <c r="EE470" s="24"/>
      <c r="EF470" s="98"/>
      <c r="EG470" s="92"/>
      <c r="EH470" s="93"/>
      <c r="EI470" s="94"/>
      <c r="EJ470" s="21"/>
      <c r="EK470" s="22"/>
      <c r="EL470" s="23"/>
      <c r="EM470" s="23"/>
      <c r="EN470" s="23"/>
      <c r="EO470" s="23"/>
      <c r="EP470" s="23"/>
      <c r="EQ470" s="23"/>
      <c r="ER470" s="23"/>
      <c r="ES470" s="23"/>
      <c r="ET470" s="23"/>
      <c r="EU470" s="23"/>
      <c r="EV470" s="24"/>
      <c r="EW470" s="98"/>
      <c r="EX470" s="92"/>
      <c r="EY470" s="93"/>
      <c r="EZ470" s="94"/>
      <c r="FA470" s="21"/>
      <c r="FB470" s="22"/>
      <c r="FC470" s="23"/>
      <c r="FD470" s="23"/>
      <c r="FE470" s="23"/>
      <c r="FF470" s="23"/>
      <c r="FG470" s="23"/>
      <c r="FH470" s="23"/>
      <c r="FI470" s="23"/>
      <c r="FJ470" s="23"/>
      <c r="FK470" s="23"/>
      <c r="FL470" s="23"/>
      <c r="FM470" s="24"/>
      <c r="FN470" s="98"/>
      <c r="FO470" s="92"/>
      <c r="FP470" s="93"/>
      <c r="FQ470" s="94"/>
      <c r="FR470" s="21"/>
      <c r="FS470" s="22"/>
      <c r="FT470" s="23"/>
      <c r="FU470" s="23"/>
      <c r="FV470" s="23"/>
      <c r="FW470" s="23"/>
      <c r="FX470" s="23"/>
      <c r="FY470" s="23"/>
      <c r="FZ470" s="23"/>
      <c r="GA470" s="23"/>
      <c r="GB470" s="23"/>
      <c r="GC470" s="23"/>
      <c r="GD470" s="24"/>
      <c r="GE470" s="98"/>
      <c r="GF470" s="92"/>
      <c r="GG470" s="93"/>
      <c r="GH470" s="94"/>
      <c r="GI470" s="21"/>
      <c r="GJ470" s="22"/>
      <c r="GK470" s="23"/>
      <c r="GL470" s="23"/>
      <c r="GM470" s="23"/>
      <c r="GN470" s="23"/>
      <c r="GO470" s="23"/>
      <c r="GP470" s="23"/>
      <c r="GQ470" s="23"/>
      <c r="GR470" s="23"/>
      <c r="GS470" s="23"/>
      <c r="GT470" s="23"/>
      <c r="GU470" s="24"/>
      <c r="GV470" s="98"/>
      <c r="GW470" s="92"/>
      <c r="GX470" s="93"/>
      <c r="GY470" s="94"/>
      <c r="GZ470" s="21"/>
      <c r="HA470" s="22"/>
      <c r="HB470" s="23"/>
      <c r="HC470" s="23"/>
      <c r="HD470" s="23"/>
      <c r="HE470" s="23"/>
      <c r="HF470" s="23"/>
      <c r="HG470" s="23"/>
      <c r="HH470" s="23"/>
      <c r="HI470" s="23"/>
      <c r="HJ470" s="23"/>
      <c r="HK470" s="23"/>
      <c r="HL470" s="24"/>
      <c r="HM470" s="98"/>
      <c r="HN470" s="92"/>
      <c r="HO470" s="93"/>
      <c r="HP470" s="94"/>
      <c r="HQ470" s="21"/>
      <c r="HR470" s="22"/>
      <c r="HS470" s="23"/>
      <c r="HT470" s="23"/>
      <c r="HU470" s="23"/>
      <c r="HV470" s="23"/>
      <c r="HW470" s="23"/>
      <c r="HX470" s="23"/>
      <c r="HY470" s="23"/>
      <c r="HZ470" s="23"/>
      <c r="IA470" s="23"/>
      <c r="IB470" s="23"/>
      <c r="IC470" s="24"/>
      <c r="ID470" s="98"/>
      <c r="IE470" s="92"/>
      <c r="IF470" s="93"/>
      <c r="IG470" s="94"/>
      <c r="IH470" s="21"/>
      <c r="II470" s="22"/>
      <c r="IJ470" s="23"/>
      <c r="IK470" s="23"/>
      <c r="IL470" s="23"/>
      <c r="IM470" s="23"/>
      <c r="IN470" s="23"/>
      <c r="IO470" s="23"/>
      <c r="IP470" s="23"/>
      <c r="IQ470" s="23"/>
      <c r="IR470" s="23"/>
      <c r="IS470" s="23"/>
      <c r="IT470" s="24"/>
    </row>
    <row r="471" spans="1:254" ht="22.5" customHeight="1">
      <c r="A471" s="138"/>
      <c r="B471" s="139"/>
      <c r="C471" s="133"/>
      <c r="D471" s="133"/>
      <c r="E471" s="133"/>
      <c r="F471" s="140">
        <v>2015</v>
      </c>
      <c r="G471" s="141">
        <f>G483+G495+G507+G543+G519+G531</f>
        <v>123108.90000000001</v>
      </c>
      <c r="H471" s="141">
        <f aca="true" t="shared" si="240" ref="H471:P471">H483+H495+H507+H543+H519+H531</f>
        <v>123108.90000000001</v>
      </c>
      <c r="I471" s="141">
        <f t="shared" si="240"/>
        <v>116641.80000000002</v>
      </c>
      <c r="J471" s="141">
        <f t="shared" si="240"/>
        <v>116641.80000000002</v>
      </c>
      <c r="K471" s="141">
        <f t="shared" si="240"/>
        <v>0</v>
      </c>
      <c r="L471" s="141">
        <f t="shared" si="240"/>
        <v>0</v>
      </c>
      <c r="M471" s="141">
        <f t="shared" si="240"/>
        <v>6467.1</v>
      </c>
      <c r="N471" s="141">
        <f t="shared" si="240"/>
        <v>6467.1</v>
      </c>
      <c r="O471" s="141">
        <f t="shared" si="240"/>
        <v>0</v>
      </c>
      <c r="P471" s="141">
        <f t="shared" si="240"/>
        <v>0</v>
      </c>
      <c r="Q471" s="136"/>
      <c r="R471" s="137"/>
      <c r="S471" s="96"/>
      <c r="T471" s="96"/>
      <c r="U471" s="60"/>
      <c r="V471" s="53"/>
      <c r="W471" s="54"/>
      <c r="X471" s="54"/>
      <c r="Y471" s="54"/>
      <c r="Z471" s="54"/>
      <c r="AA471" s="54"/>
      <c r="AB471" s="54"/>
      <c r="AC471" s="54"/>
      <c r="AD471" s="54"/>
      <c r="AE471" s="54"/>
      <c r="AF471" s="54"/>
      <c r="AG471" s="51"/>
      <c r="AH471" s="105"/>
      <c r="AI471" s="96"/>
      <c r="AJ471" s="96"/>
      <c r="AK471" s="96"/>
      <c r="AL471" s="60"/>
      <c r="AM471" s="53"/>
      <c r="AN471" s="54"/>
      <c r="AO471" s="54"/>
      <c r="AP471" s="54"/>
      <c r="AQ471" s="54"/>
      <c r="AR471" s="54"/>
      <c r="AS471" s="54"/>
      <c r="AT471" s="54"/>
      <c r="AU471" s="54"/>
      <c r="AV471" s="54"/>
      <c r="AW471" s="54"/>
      <c r="AX471" s="51"/>
      <c r="AY471" s="105"/>
      <c r="AZ471" s="96"/>
      <c r="BA471" s="96"/>
      <c r="BB471" s="96"/>
      <c r="BC471" s="60"/>
      <c r="BD471" s="53"/>
      <c r="BE471" s="54"/>
      <c r="BF471" s="54"/>
      <c r="BG471" s="54"/>
      <c r="BH471" s="54"/>
      <c r="BI471" s="54"/>
      <c r="BJ471" s="54"/>
      <c r="BK471" s="54"/>
      <c r="BL471" s="54"/>
      <c r="BM471" s="54"/>
      <c r="BN471" s="54"/>
      <c r="BO471" s="51"/>
      <c r="BP471" s="105"/>
      <c r="BQ471" s="96"/>
      <c r="BR471" s="96"/>
      <c r="BS471" s="96"/>
      <c r="BT471" s="60"/>
      <c r="BU471" s="53"/>
      <c r="BV471" s="54"/>
      <c r="BW471" s="54"/>
      <c r="BX471" s="54"/>
      <c r="BY471" s="54"/>
      <c r="BZ471" s="54"/>
      <c r="CA471" s="54"/>
      <c r="CB471" s="54"/>
      <c r="CC471" s="54"/>
      <c r="CD471" s="54"/>
      <c r="CE471" s="54"/>
      <c r="CF471" s="51"/>
      <c r="CG471" s="105"/>
      <c r="CH471" s="96"/>
      <c r="CI471" s="96"/>
      <c r="CJ471" s="96"/>
      <c r="CK471" s="60"/>
      <c r="CL471" s="53"/>
      <c r="CM471" s="54"/>
      <c r="CN471" s="54"/>
      <c r="CO471" s="54"/>
      <c r="CP471" s="54"/>
      <c r="CQ471" s="54"/>
      <c r="CR471" s="54"/>
      <c r="CS471" s="54"/>
      <c r="CT471" s="54"/>
      <c r="CU471" s="54"/>
      <c r="CV471" s="54"/>
      <c r="CW471" s="51"/>
      <c r="CX471" s="105"/>
      <c r="CY471" s="96"/>
      <c r="CZ471" s="96"/>
      <c r="DA471" s="96"/>
      <c r="DB471" s="60"/>
      <c r="DC471" s="53"/>
      <c r="DD471" s="54"/>
      <c r="DE471" s="55"/>
      <c r="DF471" s="26"/>
      <c r="DG471" s="26"/>
      <c r="DH471" s="26"/>
      <c r="DI471" s="26"/>
      <c r="DJ471" s="26"/>
      <c r="DK471" s="26"/>
      <c r="DL471" s="26"/>
      <c r="DM471" s="26"/>
      <c r="DN471" s="24"/>
      <c r="DO471" s="98"/>
      <c r="DP471" s="95"/>
      <c r="DQ471" s="96"/>
      <c r="DR471" s="97"/>
      <c r="DS471" s="21"/>
      <c r="DT471" s="25"/>
      <c r="DU471" s="26"/>
      <c r="DV471" s="26"/>
      <c r="DW471" s="26"/>
      <c r="DX471" s="26"/>
      <c r="DY471" s="26"/>
      <c r="DZ471" s="26"/>
      <c r="EA471" s="26"/>
      <c r="EB471" s="26"/>
      <c r="EC471" s="26"/>
      <c r="ED471" s="26"/>
      <c r="EE471" s="24"/>
      <c r="EF471" s="98"/>
      <c r="EG471" s="95"/>
      <c r="EH471" s="96"/>
      <c r="EI471" s="97"/>
      <c r="EJ471" s="21"/>
      <c r="EK471" s="25"/>
      <c r="EL471" s="26"/>
      <c r="EM471" s="26"/>
      <c r="EN471" s="26"/>
      <c r="EO471" s="26"/>
      <c r="EP471" s="26"/>
      <c r="EQ471" s="26"/>
      <c r="ER471" s="26"/>
      <c r="ES471" s="26"/>
      <c r="ET471" s="26"/>
      <c r="EU471" s="26"/>
      <c r="EV471" s="24"/>
      <c r="EW471" s="98"/>
      <c r="EX471" s="95"/>
      <c r="EY471" s="96"/>
      <c r="EZ471" s="97"/>
      <c r="FA471" s="21"/>
      <c r="FB471" s="25"/>
      <c r="FC471" s="26"/>
      <c r="FD471" s="26"/>
      <c r="FE471" s="26"/>
      <c r="FF471" s="26"/>
      <c r="FG471" s="26"/>
      <c r="FH471" s="26"/>
      <c r="FI471" s="26"/>
      <c r="FJ471" s="26"/>
      <c r="FK471" s="26"/>
      <c r="FL471" s="26"/>
      <c r="FM471" s="24"/>
      <c r="FN471" s="98"/>
      <c r="FO471" s="95"/>
      <c r="FP471" s="96"/>
      <c r="FQ471" s="97"/>
      <c r="FR471" s="21"/>
      <c r="FS471" s="25"/>
      <c r="FT471" s="26"/>
      <c r="FU471" s="26"/>
      <c r="FV471" s="26"/>
      <c r="FW471" s="26"/>
      <c r="FX471" s="26"/>
      <c r="FY471" s="26"/>
      <c r="FZ471" s="26"/>
      <c r="GA471" s="26"/>
      <c r="GB471" s="26"/>
      <c r="GC471" s="26"/>
      <c r="GD471" s="24"/>
      <c r="GE471" s="98"/>
      <c r="GF471" s="95"/>
      <c r="GG471" s="96"/>
      <c r="GH471" s="97"/>
      <c r="GI471" s="21"/>
      <c r="GJ471" s="25"/>
      <c r="GK471" s="26"/>
      <c r="GL471" s="26"/>
      <c r="GM471" s="26"/>
      <c r="GN471" s="26"/>
      <c r="GO471" s="26"/>
      <c r="GP471" s="26"/>
      <c r="GQ471" s="26"/>
      <c r="GR471" s="26"/>
      <c r="GS471" s="26"/>
      <c r="GT471" s="26"/>
      <c r="GU471" s="24"/>
      <c r="GV471" s="98"/>
      <c r="GW471" s="95"/>
      <c r="GX471" s="96"/>
      <c r="GY471" s="97"/>
      <c r="GZ471" s="21"/>
      <c r="HA471" s="25"/>
      <c r="HB471" s="26"/>
      <c r="HC471" s="26"/>
      <c r="HD471" s="26"/>
      <c r="HE471" s="26"/>
      <c r="HF471" s="26"/>
      <c r="HG471" s="26"/>
      <c r="HH471" s="26"/>
      <c r="HI471" s="26"/>
      <c r="HJ471" s="26"/>
      <c r="HK471" s="26"/>
      <c r="HL471" s="24"/>
      <c r="HM471" s="98"/>
      <c r="HN471" s="95"/>
      <c r="HO471" s="96"/>
      <c r="HP471" s="97"/>
      <c r="HQ471" s="21"/>
      <c r="HR471" s="25"/>
      <c r="HS471" s="26"/>
      <c r="HT471" s="26"/>
      <c r="HU471" s="26"/>
      <c r="HV471" s="26"/>
      <c r="HW471" s="26"/>
      <c r="HX471" s="26"/>
      <c r="HY471" s="26"/>
      <c r="HZ471" s="26"/>
      <c r="IA471" s="26"/>
      <c r="IB471" s="26"/>
      <c r="IC471" s="24"/>
      <c r="ID471" s="98"/>
      <c r="IE471" s="95"/>
      <c r="IF471" s="96"/>
      <c r="IG471" s="97"/>
      <c r="IH471" s="21"/>
      <c r="II471" s="25"/>
      <c r="IJ471" s="26"/>
      <c r="IK471" s="26"/>
      <c r="IL471" s="26"/>
      <c r="IM471" s="26"/>
      <c r="IN471" s="26"/>
      <c r="IO471" s="26"/>
      <c r="IP471" s="26"/>
      <c r="IQ471" s="26"/>
      <c r="IR471" s="26"/>
      <c r="IS471" s="26"/>
      <c r="IT471" s="24"/>
    </row>
    <row r="472" spans="1:254" ht="20.25" customHeight="1">
      <c r="A472" s="138"/>
      <c r="B472" s="139"/>
      <c r="C472" s="140"/>
      <c r="D472" s="140"/>
      <c r="E472" s="140"/>
      <c r="F472" s="140">
        <v>2016</v>
      </c>
      <c r="G472" s="141">
        <f aca="true" t="shared" si="241" ref="G472:P472">G484+G496+G508+G544+G520+G532</f>
        <v>103625.1</v>
      </c>
      <c r="H472" s="141">
        <f t="shared" si="241"/>
        <v>103625.1</v>
      </c>
      <c r="I472" s="141">
        <f t="shared" si="241"/>
        <v>94153.30000000002</v>
      </c>
      <c r="J472" s="141">
        <f t="shared" si="241"/>
        <v>94153.30000000002</v>
      </c>
      <c r="K472" s="141">
        <f t="shared" si="241"/>
        <v>0</v>
      </c>
      <c r="L472" s="141">
        <f t="shared" si="241"/>
        <v>0</v>
      </c>
      <c r="M472" s="141">
        <f t="shared" si="241"/>
        <v>9471.8</v>
      </c>
      <c r="N472" s="141">
        <f t="shared" si="241"/>
        <v>9471.8</v>
      </c>
      <c r="O472" s="141">
        <f t="shared" si="241"/>
        <v>0</v>
      </c>
      <c r="P472" s="141">
        <f t="shared" si="241"/>
        <v>0</v>
      </c>
      <c r="Q472" s="136"/>
      <c r="R472" s="137"/>
      <c r="S472" s="96"/>
      <c r="T472" s="96"/>
      <c r="U472" s="53"/>
      <c r="V472" s="53"/>
      <c r="W472" s="54"/>
      <c r="X472" s="54"/>
      <c r="Y472" s="54"/>
      <c r="Z472" s="54"/>
      <c r="AA472" s="54"/>
      <c r="AB472" s="54"/>
      <c r="AC472" s="54"/>
      <c r="AD472" s="54"/>
      <c r="AE472" s="54"/>
      <c r="AF472" s="54"/>
      <c r="AG472" s="51"/>
      <c r="AH472" s="105"/>
      <c r="AI472" s="96"/>
      <c r="AJ472" s="96"/>
      <c r="AK472" s="96"/>
      <c r="AL472" s="53"/>
      <c r="AM472" s="53"/>
      <c r="AN472" s="54"/>
      <c r="AO472" s="54"/>
      <c r="AP472" s="54"/>
      <c r="AQ472" s="54"/>
      <c r="AR472" s="54"/>
      <c r="AS472" s="54"/>
      <c r="AT472" s="54"/>
      <c r="AU472" s="54"/>
      <c r="AV472" s="54"/>
      <c r="AW472" s="54"/>
      <c r="AX472" s="51"/>
      <c r="AY472" s="105"/>
      <c r="AZ472" s="96"/>
      <c r="BA472" s="96"/>
      <c r="BB472" s="96"/>
      <c r="BC472" s="53"/>
      <c r="BD472" s="53"/>
      <c r="BE472" s="54"/>
      <c r="BF472" s="54"/>
      <c r="BG472" s="54"/>
      <c r="BH472" s="54"/>
      <c r="BI472" s="54"/>
      <c r="BJ472" s="54"/>
      <c r="BK472" s="54"/>
      <c r="BL472" s="54"/>
      <c r="BM472" s="54"/>
      <c r="BN472" s="54"/>
      <c r="BO472" s="51"/>
      <c r="BP472" s="105"/>
      <c r="BQ472" s="96"/>
      <c r="BR472" s="96"/>
      <c r="BS472" s="96"/>
      <c r="BT472" s="53"/>
      <c r="BU472" s="53"/>
      <c r="BV472" s="54"/>
      <c r="BW472" s="54"/>
      <c r="BX472" s="54"/>
      <c r="BY472" s="54"/>
      <c r="BZ472" s="54"/>
      <c r="CA472" s="54"/>
      <c r="CB472" s="54"/>
      <c r="CC472" s="54"/>
      <c r="CD472" s="54"/>
      <c r="CE472" s="54"/>
      <c r="CF472" s="51"/>
      <c r="CG472" s="105"/>
      <c r="CH472" s="96"/>
      <c r="CI472" s="96"/>
      <c r="CJ472" s="96"/>
      <c r="CK472" s="53"/>
      <c r="CL472" s="53"/>
      <c r="CM472" s="54"/>
      <c r="CN472" s="54"/>
      <c r="CO472" s="54"/>
      <c r="CP472" s="54"/>
      <c r="CQ472" s="54"/>
      <c r="CR472" s="54"/>
      <c r="CS472" s="54"/>
      <c r="CT472" s="54"/>
      <c r="CU472" s="54"/>
      <c r="CV472" s="54"/>
      <c r="CW472" s="51"/>
      <c r="CX472" s="105"/>
      <c r="CY472" s="96"/>
      <c r="CZ472" s="96"/>
      <c r="DA472" s="96"/>
      <c r="DB472" s="53"/>
      <c r="DC472" s="53"/>
      <c r="DD472" s="54"/>
      <c r="DE472" s="55"/>
      <c r="DF472" s="26"/>
      <c r="DG472" s="26"/>
      <c r="DH472" s="26"/>
      <c r="DI472" s="26"/>
      <c r="DJ472" s="26"/>
      <c r="DK472" s="26"/>
      <c r="DL472" s="26"/>
      <c r="DM472" s="26"/>
      <c r="DN472" s="24"/>
      <c r="DO472" s="98"/>
      <c r="DP472" s="95"/>
      <c r="DQ472" s="96"/>
      <c r="DR472" s="97"/>
      <c r="DS472" s="25"/>
      <c r="DT472" s="25"/>
      <c r="DU472" s="26"/>
      <c r="DV472" s="26"/>
      <c r="DW472" s="26"/>
      <c r="DX472" s="26"/>
      <c r="DY472" s="26"/>
      <c r="DZ472" s="26"/>
      <c r="EA472" s="26"/>
      <c r="EB472" s="26"/>
      <c r="EC472" s="26"/>
      <c r="ED472" s="26"/>
      <c r="EE472" s="24"/>
      <c r="EF472" s="98"/>
      <c r="EG472" s="95"/>
      <c r="EH472" s="96"/>
      <c r="EI472" s="97"/>
      <c r="EJ472" s="25"/>
      <c r="EK472" s="25"/>
      <c r="EL472" s="26"/>
      <c r="EM472" s="26"/>
      <c r="EN472" s="26"/>
      <c r="EO472" s="26"/>
      <c r="EP472" s="26"/>
      <c r="EQ472" s="26"/>
      <c r="ER472" s="26"/>
      <c r="ES472" s="26"/>
      <c r="ET472" s="26"/>
      <c r="EU472" s="26"/>
      <c r="EV472" s="24"/>
      <c r="EW472" s="98"/>
      <c r="EX472" s="95"/>
      <c r="EY472" s="96"/>
      <c r="EZ472" s="97"/>
      <c r="FA472" s="25"/>
      <c r="FB472" s="25"/>
      <c r="FC472" s="26"/>
      <c r="FD472" s="26"/>
      <c r="FE472" s="26"/>
      <c r="FF472" s="26"/>
      <c r="FG472" s="26"/>
      <c r="FH472" s="26"/>
      <c r="FI472" s="26"/>
      <c r="FJ472" s="26"/>
      <c r="FK472" s="26"/>
      <c r="FL472" s="26"/>
      <c r="FM472" s="24"/>
      <c r="FN472" s="98"/>
      <c r="FO472" s="95"/>
      <c r="FP472" s="96"/>
      <c r="FQ472" s="97"/>
      <c r="FR472" s="25"/>
      <c r="FS472" s="25"/>
      <c r="FT472" s="26"/>
      <c r="FU472" s="26"/>
      <c r="FV472" s="26"/>
      <c r="FW472" s="26"/>
      <c r="FX472" s="26"/>
      <c r="FY472" s="26"/>
      <c r="FZ472" s="26"/>
      <c r="GA472" s="26"/>
      <c r="GB472" s="26"/>
      <c r="GC472" s="26"/>
      <c r="GD472" s="24"/>
      <c r="GE472" s="98"/>
      <c r="GF472" s="95"/>
      <c r="GG472" s="96"/>
      <c r="GH472" s="97"/>
      <c r="GI472" s="25"/>
      <c r="GJ472" s="25"/>
      <c r="GK472" s="26"/>
      <c r="GL472" s="26"/>
      <c r="GM472" s="26"/>
      <c r="GN472" s="26"/>
      <c r="GO472" s="26"/>
      <c r="GP472" s="26"/>
      <c r="GQ472" s="26"/>
      <c r="GR472" s="26"/>
      <c r="GS472" s="26"/>
      <c r="GT472" s="26"/>
      <c r="GU472" s="24"/>
      <c r="GV472" s="98"/>
      <c r="GW472" s="95"/>
      <c r="GX472" s="96"/>
      <c r="GY472" s="97"/>
      <c r="GZ472" s="25"/>
      <c r="HA472" s="25"/>
      <c r="HB472" s="26"/>
      <c r="HC472" s="26"/>
      <c r="HD472" s="26"/>
      <c r="HE472" s="26"/>
      <c r="HF472" s="26"/>
      <c r="HG472" s="26"/>
      <c r="HH472" s="26"/>
      <c r="HI472" s="26"/>
      <c r="HJ472" s="26"/>
      <c r="HK472" s="26"/>
      <c r="HL472" s="24"/>
      <c r="HM472" s="98"/>
      <c r="HN472" s="95"/>
      <c r="HO472" s="96"/>
      <c r="HP472" s="97"/>
      <c r="HQ472" s="25"/>
      <c r="HR472" s="25"/>
      <c r="HS472" s="26"/>
      <c r="HT472" s="26"/>
      <c r="HU472" s="26"/>
      <c r="HV472" s="26"/>
      <c r="HW472" s="26"/>
      <c r="HX472" s="26"/>
      <c r="HY472" s="26"/>
      <c r="HZ472" s="26"/>
      <c r="IA472" s="26"/>
      <c r="IB472" s="26"/>
      <c r="IC472" s="24"/>
      <c r="ID472" s="98"/>
      <c r="IE472" s="95"/>
      <c r="IF472" s="96"/>
      <c r="IG472" s="97"/>
      <c r="IH472" s="25"/>
      <c r="II472" s="25"/>
      <c r="IJ472" s="26"/>
      <c r="IK472" s="26"/>
      <c r="IL472" s="26"/>
      <c r="IM472" s="26"/>
      <c r="IN472" s="26"/>
      <c r="IO472" s="26"/>
      <c r="IP472" s="26"/>
      <c r="IQ472" s="26"/>
      <c r="IR472" s="26"/>
      <c r="IS472" s="26"/>
      <c r="IT472" s="24"/>
    </row>
    <row r="473" spans="1:254" ht="21.75" customHeight="1">
      <c r="A473" s="138"/>
      <c r="B473" s="139"/>
      <c r="C473" s="140"/>
      <c r="D473" s="140"/>
      <c r="E473" s="140"/>
      <c r="F473" s="140">
        <v>2017</v>
      </c>
      <c r="G473" s="141">
        <f aca="true" t="shared" si="242" ref="G473:P473">G485+G497+G509+G545+G521+G533</f>
        <v>312674.39999999997</v>
      </c>
      <c r="H473" s="141">
        <f t="shared" si="242"/>
        <v>312674.39999999997</v>
      </c>
      <c r="I473" s="141">
        <f t="shared" si="242"/>
        <v>179335.4</v>
      </c>
      <c r="J473" s="141">
        <f t="shared" si="242"/>
        <v>179335.4</v>
      </c>
      <c r="K473" s="141">
        <f t="shared" si="242"/>
        <v>100000</v>
      </c>
      <c r="L473" s="141">
        <f t="shared" si="242"/>
        <v>100000</v>
      </c>
      <c r="M473" s="141">
        <f t="shared" si="242"/>
        <v>33339</v>
      </c>
      <c r="N473" s="141">
        <f t="shared" si="242"/>
        <v>33339</v>
      </c>
      <c r="O473" s="141">
        <f t="shared" si="242"/>
        <v>0</v>
      </c>
      <c r="P473" s="141">
        <f t="shared" si="242"/>
        <v>0</v>
      </c>
      <c r="Q473" s="136"/>
      <c r="R473" s="137"/>
      <c r="S473" s="96"/>
      <c r="T473" s="96"/>
      <c r="U473" s="53"/>
      <c r="V473" s="53"/>
      <c r="W473" s="54"/>
      <c r="X473" s="54"/>
      <c r="Y473" s="54"/>
      <c r="Z473" s="54"/>
      <c r="AA473" s="54"/>
      <c r="AB473" s="54"/>
      <c r="AC473" s="54"/>
      <c r="AD473" s="54"/>
      <c r="AE473" s="54"/>
      <c r="AF473" s="54"/>
      <c r="AG473" s="51"/>
      <c r="AH473" s="105"/>
      <c r="AI473" s="96"/>
      <c r="AJ473" s="96"/>
      <c r="AK473" s="96"/>
      <c r="AL473" s="53"/>
      <c r="AM473" s="53"/>
      <c r="AN473" s="54"/>
      <c r="AO473" s="54"/>
      <c r="AP473" s="54"/>
      <c r="AQ473" s="54"/>
      <c r="AR473" s="54"/>
      <c r="AS473" s="54"/>
      <c r="AT473" s="54"/>
      <c r="AU473" s="54"/>
      <c r="AV473" s="54"/>
      <c r="AW473" s="54"/>
      <c r="AX473" s="51"/>
      <c r="AY473" s="105"/>
      <c r="AZ473" s="96"/>
      <c r="BA473" s="96"/>
      <c r="BB473" s="96"/>
      <c r="BC473" s="53"/>
      <c r="BD473" s="53"/>
      <c r="BE473" s="54"/>
      <c r="BF473" s="54"/>
      <c r="BG473" s="54"/>
      <c r="BH473" s="54"/>
      <c r="BI473" s="54"/>
      <c r="BJ473" s="54"/>
      <c r="BK473" s="54"/>
      <c r="BL473" s="54"/>
      <c r="BM473" s="54"/>
      <c r="BN473" s="54"/>
      <c r="BO473" s="51"/>
      <c r="BP473" s="105"/>
      <c r="BQ473" s="96"/>
      <c r="BR473" s="96"/>
      <c r="BS473" s="96"/>
      <c r="BT473" s="53"/>
      <c r="BU473" s="53"/>
      <c r="BV473" s="54"/>
      <c r="BW473" s="54"/>
      <c r="BX473" s="54"/>
      <c r="BY473" s="54"/>
      <c r="BZ473" s="54"/>
      <c r="CA473" s="54"/>
      <c r="CB473" s="54"/>
      <c r="CC473" s="54"/>
      <c r="CD473" s="54"/>
      <c r="CE473" s="54"/>
      <c r="CF473" s="51"/>
      <c r="CG473" s="105"/>
      <c r="CH473" s="96"/>
      <c r="CI473" s="96"/>
      <c r="CJ473" s="96"/>
      <c r="CK473" s="53"/>
      <c r="CL473" s="53"/>
      <c r="CM473" s="54"/>
      <c r="CN473" s="54"/>
      <c r="CO473" s="54"/>
      <c r="CP473" s="54"/>
      <c r="CQ473" s="54"/>
      <c r="CR473" s="54"/>
      <c r="CS473" s="54"/>
      <c r="CT473" s="54"/>
      <c r="CU473" s="54"/>
      <c r="CV473" s="54"/>
      <c r="CW473" s="51"/>
      <c r="CX473" s="105"/>
      <c r="CY473" s="96"/>
      <c r="CZ473" s="96"/>
      <c r="DA473" s="96"/>
      <c r="DB473" s="53"/>
      <c r="DC473" s="53"/>
      <c r="DD473" s="54"/>
      <c r="DE473" s="55"/>
      <c r="DF473" s="26"/>
      <c r="DG473" s="26"/>
      <c r="DH473" s="26"/>
      <c r="DI473" s="26"/>
      <c r="DJ473" s="26"/>
      <c r="DK473" s="26"/>
      <c r="DL473" s="26"/>
      <c r="DM473" s="26"/>
      <c r="DN473" s="24"/>
      <c r="DO473" s="98"/>
      <c r="DP473" s="95"/>
      <c r="DQ473" s="96"/>
      <c r="DR473" s="97"/>
      <c r="DS473" s="25"/>
      <c r="DT473" s="25"/>
      <c r="DU473" s="26"/>
      <c r="DV473" s="26"/>
      <c r="DW473" s="26"/>
      <c r="DX473" s="26"/>
      <c r="DY473" s="26"/>
      <c r="DZ473" s="26"/>
      <c r="EA473" s="26"/>
      <c r="EB473" s="26"/>
      <c r="EC473" s="26"/>
      <c r="ED473" s="26"/>
      <c r="EE473" s="24"/>
      <c r="EF473" s="98"/>
      <c r="EG473" s="95"/>
      <c r="EH473" s="96"/>
      <c r="EI473" s="97"/>
      <c r="EJ473" s="25"/>
      <c r="EK473" s="25"/>
      <c r="EL473" s="26"/>
      <c r="EM473" s="26"/>
      <c r="EN473" s="26"/>
      <c r="EO473" s="26"/>
      <c r="EP473" s="26"/>
      <c r="EQ473" s="26"/>
      <c r="ER473" s="26"/>
      <c r="ES473" s="26"/>
      <c r="ET473" s="26"/>
      <c r="EU473" s="26"/>
      <c r="EV473" s="24"/>
      <c r="EW473" s="98"/>
      <c r="EX473" s="95"/>
      <c r="EY473" s="96"/>
      <c r="EZ473" s="97"/>
      <c r="FA473" s="25"/>
      <c r="FB473" s="25"/>
      <c r="FC473" s="26"/>
      <c r="FD473" s="26"/>
      <c r="FE473" s="26"/>
      <c r="FF473" s="26"/>
      <c r="FG473" s="26"/>
      <c r="FH473" s="26"/>
      <c r="FI473" s="26"/>
      <c r="FJ473" s="26"/>
      <c r="FK473" s="26"/>
      <c r="FL473" s="26"/>
      <c r="FM473" s="24"/>
      <c r="FN473" s="98"/>
      <c r="FO473" s="95"/>
      <c r="FP473" s="96"/>
      <c r="FQ473" s="97"/>
      <c r="FR473" s="25"/>
      <c r="FS473" s="25"/>
      <c r="FT473" s="26"/>
      <c r="FU473" s="26"/>
      <c r="FV473" s="26"/>
      <c r="FW473" s="26"/>
      <c r="FX473" s="26"/>
      <c r="FY473" s="26"/>
      <c r="FZ473" s="26"/>
      <c r="GA473" s="26"/>
      <c r="GB473" s="26"/>
      <c r="GC473" s="26"/>
      <c r="GD473" s="24"/>
      <c r="GE473" s="98"/>
      <c r="GF473" s="95"/>
      <c r="GG473" s="96"/>
      <c r="GH473" s="97"/>
      <c r="GI473" s="25"/>
      <c r="GJ473" s="25"/>
      <c r="GK473" s="26"/>
      <c r="GL473" s="26"/>
      <c r="GM473" s="26"/>
      <c r="GN473" s="26"/>
      <c r="GO473" s="26"/>
      <c r="GP473" s="26"/>
      <c r="GQ473" s="26"/>
      <c r="GR473" s="26"/>
      <c r="GS473" s="26"/>
      <c r="GT473" s="26"/>
      <c r="GU473" s="24"/>
      <c r="GV473" s="98"/>
      <c r="GW473" s="95"/>
      <c r="GX473" s="96"/>
      <c r="GY473" s="97"/>
      <c r="GZ473" s="25"/>
      <c r="HA473" s="25"/>
      <c r="HB473" s="26"/>
      <c r="HC473" s="26"/>
      <c r="HD473" s="26"/>
      <c r="HE473" s="26"/>
      <c r="HF473" s="26"/>
      <c r="HG473" s="26"/>
      <c r="HH473" s="26"/>
      <c r="HI473" s="26"/>
      <c r="HJ473" s="26"/>
      <c r="HK473" s="26"/>
      <c r="HL473" s="24"/>
      <c r="HM473" s="98"/>
      <c r="HN473" s="95"/>
      <c r="HO473" s="96"/>
      <c r="HP473" s="97"/>
      <c r="HQ473" s="25"/>
      <c r="HR473" s="25"/>
      <c r="HS473" s="26"/>
      <c r="HT473" s="26"/>
      <c r="HU473" s="26"/>
      <c r="HV473" s="26"/>
      <c r="HW473" s="26"/>
      <c r="HX473" s="26"/>
      <c r="HY473" s="26"/>
      <c r="HZ473" s="26"/>
      <c r="IA473" s="26"/>
      <c r="IB473" s="26"/>
      <c r="IC473" s="24"/>
      <c r="ID473" s="98"/>
      <c r="IE473" s="95"/>
      <c r="IF473" s="96"/>
      <c r="IG473" s="97"/>
      <c r="IH473" s="25"/>
      <c r="II473" s="25"/>
      <c r="IJ473" s="26"/>
      <c r="IK473" s="26"/>
      <c r="IL473" s="26"/>
      <c r="IM473" s="26"/>
      <c r="IN473" s="26"/>
      <c r="IO473" s="26"/>
      <c r="IP473" s="26"/>
      <c r="IQ473" s="26"/>
      <c r="IR473" s="26"/>
      <c r="IS473" s="26"/>
      <c r="IT473" s="24"/>
    </row>
    <row r="474" spans="1:254" ht="24" customHeight="1">
      <c r="A474" s="138"/>
      <c r="B474" s="139"/>
      <c r="C474" s="140"/>
      <c r="D474" s="140"/>
      <c r="E474" s="140"/>
      <c r="F474" s="140">
        <v>2018</v>
      </c>
      <c r="G474" s="141">
        <f aca="true" t="shared" si="243" ref="G474:P474">G486+G498+G510+G546+G522+G534</f>
        <v>268653.39999999997</v>
      </c>
      <c r="H474" s="141">
        <f t="shared" si="243"/>
        <v>268653.39999999997</v>
      </c>
      <c r="I474" s="141">
        <f t="shared" si="243"/>
        <v>1184.4</v>
      </c>
      <c r="J474" s="141">
        <f t="shared" si="243"/>
        <v>1184.4</v>
      </c>
      <c r="K474" s="141">
        <f t="shared" si="243"/>
        <v>264130</v>
      </c>
      <c r="L474" s="141">
        <f t="shared" si="243"/>
        <v>264130</v>
      </c>
      <c r="M474" s="141">
        <f t="shared" si="243"/>
        <v>3339</v>
      </c>
      <c r="N474" s="141">
        <f t="shared" si="243"/>
        <v>3339</v>
      </c>
      <c r="O474" s="141">
        <f t="shared" si="243"/>
        <v>0</v>
      </c>
      <c r="P474" s="141">
        <f t="shared" si="243"/>
        <v>0</v>
      </c>
      <c r="Q474" s="136"/>
      <c r="R474" s="137"/>
      <c r="S474" s="96"/>
      <c r="T474" s="96"/>
      <c r="U474" s="53"/>
      <c r="V474" s="53"/>
      <c r="W474" s="54"/>
      <c r="X474" s="54"/>
      <c r="Y474" s="54"/>
      <c r="Z474" s="54"/>
      <c r="AA474" s="54"/>
      <c r="AB474" s="54"/>
      <c r="AC474" s="54"/>
      <c r="AD474" s="54"/>
      <c r="AE474" s="54"/>
      <c r="AF474" s="54"/>
      <c r="AG474" s="51"/>
      <c r="AH474" s="105"/>
      <c r="AI474" s="96"/>
      <c r="AJ474" s="96"/>
      <c r="AK474" s="96"/>
      <c r="AL474" s="53"/>
      <c r="AM474" s="53"/>
      <c r="AN474" s="54"/>
      <c r="AO474" s="54"/>
      <c r="AP474" s="54"/>
      <c r="AQ474" s="54"/>
      <c r="AR474" s="54"/>
      <c r="AS474" s="54"/>
      <c r="AT474" s="54"/>
      <c r="AU474" s="54"/>
      <c r="AV474" s="54"/>
      <c r="AW474" s="54"/>
      <c r="AX474" s="51"/>
      <c r="AY474" s="105"/>
      <c r="AZ474" s="96"/>
      <c r="BA474" s="96"/>
      <c r="BB474" s="96"/>
      <c r="BC474" s="53"/>
      <c r="BD474" s="53"/>
      <c r="BE474" s="54"/>
      <c r="BF474" s="54"/>
      <c r="BG474" s="54"/>
      <c r="BH474" s="54"/>
      <c r="BI474" s="54"/>
      <c r="BJ474" s="54"/>
      <c r="BK474" s="54"/>
      <c r="BL474" s="54"/>
      <c r="BM474" s="54"/>
      <c r="BN474" s="54"/>
      <c r="BO474" s="51"/>
      <c r="BP474" s="105"/>
      <c r="BQ474" s="96"/>
      <c r="BR474" s="96"/>
      <c r="BS474" s="96"/>
      <c r="BT474" s="53"/>
      <c r="BU474" s="53"/>
      <c r="BV474" s="54"/>
      <c r="BW474" s="54"/>
      <c r="BX474" s="54"/>
      <c r="BY474" s="54"/>
      <c r="BZ474" s="54"/>
      <c r="CA474" s="54"/>
      <c r="CB474" s="54"/>
      <c r="CC474" s="54"/>
      <c r="CD474" s="54"/>
      <c r="CE474" s="54"/>
      <c r="CF474" s="51"/>
      <c r="CG474" s="105"/>
      <c r="CH474" s="96"/>
      <c r="CI474" s="96"/>
      <c r="CJ474" s="96"/>
      <c r="CK474" s="53"/>
      <c r="CL474" s="53"/>
      <c r="CM474" s="54"/>
      <c r="CN474" s="54"/>
      <c r="CO474" s="54"/>
      <c r="CP474" s="54"/>
      <c r="CQ474" s="54"/>
      <c r="CR474" s="54"/>
      <c r="CS474" s="54"/>
      <c r="CT474" s="54"/>
      <c r="CU474" s="54"/>
      <c r="CV474" s="54"/>
      <c r="CW474" s="51"/>
      <c r="CX474" s="105"/>
      <c r="CY474" s="96"/>
      <c r="CZ474" s="96"/>
      <c r="DA474" s="96"/>
      <c r="DB474" s="53"/>
      <c r="DC474" s="53"/>
      <c r="DD474" s="54"/>
      <c r="DE474" s="55"/>
      <c r="DF474" s="26"/>
      <c r="DG474" s="26"/>
      <c r="DH474" s="26"/>
      <c r="DI474" s="26"/>
      <c r="DJ474" s="26"/>
      <c r="DK474" s="26"/>
      <c r="DL474" s="26"/>
      <c r="DM474" s="26"/>
      <c r="DN474" s="24"/>
      <c r="DO474" s="98"/>
      <c r="DP474" s="95"/>
      <c r="DQ474" s="96"/>
      <c r="DR474" s="97"/>
      <c r="DS474" s="25"/>
      <c r="DT474" s="25"/>
      <c r="DU474" s="26"/>
      <c r="DV474" s="26"/>
      <c r="DW474" s="26"/>
      <c r="DX474" s="26"/>
      <c r="DY474" s="26"/>
      <c r="DZ474" s="26"/>
      <c r="EA474" s="26"/>
      <c r="EB474" s="26"/>
      <c r="EC474" s="26"/>
      <c r="ED474" s="26"/>
      <c r="EE474" s="24"/>
      <c r="EF474" s="98"/>
      <c r="EG474" s="95"/>
      <c r="EH474" s="96"/>
      <c r="EI474" s="97"/>
      <c r="EJ474" s="25"/>
      <c r="EK474" s="25"/>
      <c r="EL474" s="26"/>
      <c r="EM474" s="26"/>
      <c r="EN474" s="26"/>
      <c r="EO474" s="26"/>
      <c r="EP474" s="26"/>
      <c r="EQ474" s="26"/>
      <c r="ER474" s="26"/>
      <c r="ES474" s="26"/>
      <c r="ET474" s="26"/>
      <c r="EU474" s="26"/>
      <c r="EV474" s="24"/>
      <c r="EW474" s="98"/>
      <c r="EX474" s="95"/>
      <c r="EY474" s="96"/>
      <c r="EZ474" s="97"/>
      <c r="FA474" s="25"/>
      <c r="FB474" s="25"/>
      <c r="FC474" s="26"/>
      <c r="FD474" s="26"/>
      <c r="FE474" s="26"/>
      <c r="FF474" s="26"/>
      <c r="FG474" s="26"/>
      <c r="FH474" s="26"/>
      <c r="FI474" s="26"/>
      <c r="FJ474" s="26"/>
      <c r="FK474" s="26"/>
      <c r="FL474" s="26"/>
      <c r="FM474" s="24"/>
      <c r="FN474" s="98"/>
      <c r="FO474" s="95"/>
      <c r="FP474" s="96"/>
      <c r="FQ474" s="97"/>
      <c r="FR474" s="25"/>
      <c r="FS474" s="25"/>
      <c r="FT474" s="26"/>
      <c r="FU474" s="26"/>
      <c r="FV474" s="26"/>
      <c r="FW474" s="26"/>
      <c r="FX474" s="26"/>
      <c r="FY474" s="26"/>
      <c r="FZ474" s="26"/>
      <c r="GA474" s="26"/>
      <c r="GB474" s="26"/>
      <c r="GC474" s="26"/>
      <c r="GD474" s="24"/>
      <c r="GE474" s="98"/>
      <c r="GF474" s="95"/>
      <c r="GG474" s="96"/>
      <c r="GH474" s="97"/>
      <c r="GI474" s="25"/>
      <c r="GJ474" s="25"/>
      <c r="GK474" s="26"/>
      <c r="GL474" s="26"/>
      <c r="GM474" s="26"/>
      <c r="GN474" s="26"/>
      <c r="GO474" s="26"/>
      <c r="GP474" s="26"/>
      <c r="GQ474" s="26"/>
      <c r="GR474" s="26"/>
      <c r="GS474" s="26"/>
      <c r="GT474" s="26"/>
      <c r="GU474" s="24"/>
      <c r="GV474" s="98"/>
      <c r="GW474" s="95"/>
      <c r="GX474" s="96"/>
      <c r="GY474" s="97"/>
      <c r="GZ474" s="25"/>
      <c r="HA474" s="25"/>
      <c r="HB474" s="26"/>
      <c r="HC474" s="26"/>
      <c r="HD474" s="26"/>
      <c r="HE474" s="26"/>
      <c r="HF474" s="26"/>
      <c r="HG474" s="26"/>
      <c r="HH474" s="26"/>
      <c r="HI474" s="26"/>
      <c r="HJ474" s="26"/>
      <c r="HK474" s="26"/>
      <c r="HL474" s="24"/>
      <c r="HM474" s="98"/>
      <c r="HN474" s="95"/>
      <c r="HO474" s="96"/>
      <c r="HP474" s="97"/>
      <c r="HQ474" s="25"/>
      <c r="HR474" s="25"/>
      <c r="HS474" s="26"/>
      <c r="HT474" s="26"/>
      <c r="HU474" s="26"/>
      <c r="HV474" s="26"/>
      <c r="HW474" s="26"/>
      <c r="HX474" s="26"/>
      <c r="HY474" s="26"/>
      <c r="HZ474" s="26"/>
      <c r="IA474" s="26"/>
      <c r="IB474" s="26"/>
      <c r="IC474" s="24"/>
      <c r="ID474" s="98"/>
      <c r="IE474" s="95"/>
      <c r="IF474" s="96"/>
      <c r="IG474" s="97"/>
      <c r="IH474" s="25"/>
      <c r="II474" s="25"/>
      <c r="IJ474" s="26"/>
      <c r="IK474" s="26"/>
      <c r="IL474" s="26"/>
      <c r="IM474" s="26"/>
      <c r="IN474" s="26"/>
      <c r="IO474" s="26"/>
      <c r="IP474" s="26"/>
      <c r="IQ474" s="26"/>
      <c r="IR474" s="26"/>
      <c r="IS474" s="26"/>
      <c r="IT474" s="24"/>
    </row>
    <row r="475" spans="1:254" ht="18" customHeight="1">
      <c r="A475" s="138"/>
      <c r="B475" s="139"/>
      <c r="C475" s="140"/>
      <c r="D475" s="140"/>
      <c r="E475" s="140"/>
      <c r="F475" s="140">
        <v>2019</v>
      </c>
      <c r="G475" s="141">
        <f aca="true" t="shared" si="244" ref="G475:P475">G487+G499+G511+G547+G523+G535</f>
        <v>836816</v>
      </c>
      <c r="H475" s="141">
        <f t="shared" si="244"/>
        <v>836816</v>
      </c>
      <c r="I475" s="141">
        <f t="shared" si="244"/>
        <v>38884.299999999996</v>
      </c>
      <c r="J475" s="141">
        <f t="shared" si="244"/>
        <v>38884.299999999996</v>
      </c>
      <c r="K475" s="141">
        <f t="shared" si="244"/>
        <v>760000</v>
      </c>
      <c r="L475" s="141">
        <f t="shared" si="244"/>
        <v>760000</v>
      </c>
      <c r="M475" s="141">
        <f t="shared" si="244"/>
        <v>37931.7</v>
      </c>
      <c r="N475" s="141">
        <f t="shared" si="244"/>
        <v>37931.7</v>
      </c>
      <c r="O475" s="141">
        <f t="shared" si="244"/>
        <v>0</v>
      </c>
      <c r="P475" s="141">
        <f t="shared" si="244"/>
        <v>0</v>
      </c>
      <c r="Q475" s="136"/>
      <c r="R475" s="137"/>
      <c r="S475" s="96"/>
      <c r="T475" s="96"/>
      <c r="U475" s="53"/>
      <c r="V475" s="53"/>
      <c r="W475" s="54"/>
      <c r="X475" s="54"/>
      <c r="Y475" s="54"/>
      <c r="Z475" s="54"/>
      <c r="AA475" s="54"/>
      <c r="AB475" s="54"/>
      <c r="AC475" s="54"/>
      <c r="AD475" s="54"/>
      <c r="AE475" s="54"/>
      <c r="AF475" s="54"/>
      <c r="AG475" s="51"/>
      <c r="AH475" s="105"/>
      <c r="AI475" s="96"/>
      <c r="AJ475" s="96"/>
      <c r="AK475" s="96"/>
      <c r="AL475" s="53"/>
      <c r="AM475" s="53"/>
      <c r="AN475" s="54"/>
      <c r="AO475" s="54"/>
      <c r="AP475" s="54"/>
      <c r="AQ475" s="54"/>
      <c r="AR475" s="54"/>
      <c r="AS475" s="54"/>
      <c r="AT475" s="54"/>
      <c r="AU475" s="54"/>
      <c r="AV475" s="54"/>
      <c r="AW475" s="54"/>
      <c r="AX475" s="51"/>
      <c r="AY475" s="105"/>
      <c r="AZ475" s="96"/>
      <c r="BA475" s="96"/>
      <c r="BB475" s="96"/>
      <c r="BC475" s="53"/>
      <c r="BD475" s="53"/>
      <c r="BE475" s="54"/>
      <c r="BF475" s="54"/>
      <c r="BG475" s="54"/>
      <c r="BH475" s="54"/>
      <c r="BI475" s="54"/>
      <c r="BJ475" s="54"/>
      <c r="BK475" s="54"/>
      <c r="BL475" s="54"/>
      <c r="BM475" s="54"/>
      <c r="BN475" s="54"/>
      <c r="BO475" s="51"/>
      <c r="BP475" s="105"/>
      <c r="BQ475" s="96"/>
      <c r="BR475" s="96"/>
      <c r="BS475" s="96"/>
      <c r="BT475" s="53"/>
      <c r="BU475" s="53"/>
      <c r="BV475" s="54"/>
      <c r="BW475" s="54"/>
      <c r="BX475" s="54"/>
      <c r="BY475" s="54"/>
      <c r="BZ475" s="54"/>
      <c r="CA475" s="54"/>
      <c r="CB475" s="54"/>
      <c r="CC475" s="54"/>
      <c r="CD475" s="54"/>
      <c r="CE475" s="54"/>
      <c r="CF475" s="51"/>
      <c r="CG475" s="105"/>
      <c r="CH475" s="96"/>
      <c r="CI475" s="96"/>
      <c r="CJ475" s="96"/>
      <c r="CK475" s="53"/>
      <c r="CL475" s="53"/>
      <c r="CM475" s="54"/>
      <c r="CN475" s="54"/>
      <c r="CO475" s="54"/>
      <c r="CP475" s="54"/>
      <c r="CQ475" s="54"/>
      <c r="CR475" s="54"/>
      <c r="CS475" s="54"/>
      <c r="CT475" s="54"/>
      <c r="CU475" s="54"/>
      <c r="CV475" s="54"/>
      <c r="CW475" s="51"/>
      <c r="CX475" s="105"/>
      <c r="CY475" s="96"/>
      <c r="CZ475" s="96"/>
      <c r="DA475" s="96"/>
      <c r="DB475" s="53"/>
      <c r="DC475" s="53"/>
      <c r="DD475" s="54"/>
      <c r="DE475" s="55"/>
      <c r="DF475" s="26"/>
      <c r="DG475" s="26"/>
      <c r="DH475" s="26"/>
      <c r="DI475" s="26"/>
      <c r="DJ475" s="26"/>
      <c r="DK475" s="26"/>
      <c r="DL475" s="26"/>
      <c r="DM475" s="26"/>
      <c r="DN475" s="24"/>
      <c r="DO475" s="98"/>
      <c r="DP475" s="95"/>
      <c r="DQ475" s="96"/>
      <c r="DR475" s="97"/>
      <c r="DS475" s="25"/>
      <c r="DT475" s="25"/>
      <c r="DU475" s="26"/>
      <c r="DV475" s="26"/>
      <c r="DW475" s="26"/>
      <c r="DX475" s="26"/>
      <c r="DY475" s="26"/>
      <c r="DZ475" s="26"/>
      <c r="EA475" s="26"/>
      <c r="EB475" s="26"/>
      <c r="EC475" s="26"/>
      <c r="ED475" s="26"/>
      <c r="EE475" s="24"/>
      <c r="EF475" s="98"/>
      <c r="EG475" s="95"/>
      <c r="EH475" s="96"/>
      <c r="EI475" s="97"/>
      <c r="EJ475" s="25"/>
      <c r="EK475" s="25"/>
      <c r="EL475" s="26"/>
      <c r="EM475" s="26"/>
      <c r="EN475" s="26"/>
      <c r="EO475" s="26"/>
      <c r="EP475" s="26"/>
      <c r="EQ475" s="26"/>
      <c r="ER475" s="26"/>
      <c r="ES475" s="26"/>
      <c r="ET475" s="26"/>
      <c r="EU475" s="26"/>
      <c r="EV475" s="24"/>
      <c r="EW475" s="98"/>
      <c r="EX475" s="95"/>
      <c r="EY475" s="96"/>
      <c r="EZ475" s="97"/>
      <c r="FA475" s="25"/>
      <c r="FB475" s="25"/>
      <c r="FC475" s="26"/>
      <c r="FD475" s="26"/>
      <c r="FE475" s="26"/>
      <c r="FF475" s="26"/>
      <c r="FG475" s="26"/>
      <c r="FH475" s="26"/>
      <c r="FI475" s="26"/>
      <c r="FJ475" s="26"/>
      <c r="FK475" s="26"/>
      <c r="FL475" s="26"/>
      <c r="FM475" s="24"/>
      <c r="FN475" s="98"/>
      <c r="FO475" s="95"/>
      <c r="FP475" s="96"/>
      <c r="FQ475" s="97"/>
      <c r="FR475" s="25"/>
      <c r="FS475" s="25"/>
      <c r="FT475" s="26"/>
      <c r="FU475" s="26"/>
      <c r="FV475" s="26"/>
      <c r="FW475" s="26"/>
      <c r="FX475" s="26"/>
      <c r="FY475" s="26"/>
      <c r="FZ475" s="26"/>
      <c r="GA475" s="26"/>
      <c r="GB475" s="26"/>
      <c r="GC475" s="26"/>
      <c r="GD475" s="24"/>
      <c r="GE475" s="98"/>
      <c r="GF475" s="95"/>
      <c r="GG475" s="96"/>
      <c r="GH475" s="97"/>
      <c r="GI475" s="25"/>
      <c r="GJ475" s="25"/>
      <c r="GK475" s="26"/>
      <c r="GL475" s="26"/>
      <c r="GM475" s="26"/>
      <c r="GN475" s="26"/>
      <c r="GO475" s="26"/>
      <c r="GP475" s="26"/>
      <c r="GQ475" s="26"/>
      <c r="GR475" s="26"/>
      <c r="GS475" s="26"/>
      <c r="GT475" s="26"/>
      <c r="GU475" s="24"/>
      <c r="GV475" s="98"/>
      <c r="GW475" s="95"/>
      <c r="GX475" s="96"/>
      <c r="GY475" s="97"/>
      <c r="GZ475" s="25"/>
      <c r="HA475" s="25"/>
      <c r="HB475" s="26"/>
      <c r="HC475" s="26"/>
      <c r="HD475" s="26"/>
      <c r="HE475" s="26"/>
      <c r="HF475" s="26"/>
      <c r="HG475" s="26"/>
      <c r="HH475" s="26"/>
      <c r="HI475" s="26"/>
      <c r="HJ475" s="26"/>
      <c r="HK475" s="26"/>
      <c r="HL475" s="24"/>
      <c r="HM475" s="98"/>
      <c r="HN475" s="95"/>
      <c r="HO475" s="96"/>
      <c r="HP475" s="97"/>
      <c r="HQ475" s="25"/>
      <c r="HR475" s="25"/>
      <c r="HS475" s="26"/>
      <c r="HT475" s="26"/>
      <c r="HU475" s="26"/>
      <c r="HV475" s="26"/>
      <c r="HW475" s="26"/>
      <c r="HX475" s="26"/>
      <c r="HY475" s="26"/>
      <c r="HZ475" s="26"/>
      <c r="IA475" s="26"/>
      <c r="IB475" s="26"/>
      <c r="IC475" s="24"/>
      <c r="ID475" s="98"/>
      <c r="IE475" s="95"/>
      <c r="IF475" s="96"/>
      <c r="IG475" s="97"/>
      <c r="IH475" s="25"/>
      <c r="II475" s="25"/>
      <c r="IJ475" s="26"/>
      <c r="IK475" s="26"/>
      <c r="IL475" s="26"/>
      <c r="IM475" s="26"/>
      <c r="IN475" s="26"/>
      <c r="IO475" s="26"/>
      <c r="IP475" s="26"/>
      <c r="IQ475" s="26"/>
      <c r="IR475" s="26"/>
      <c r="IS475" s="26"/>
      <c r="IT475" s="24"/>
    </row>
    <row r="476" spans="1:254" ht="21.75" customHeight="1">
      <c r="A476" s="138"/>
      <c r="B476" s="139"/>
      <c r="C476" s="133"/>
      <c r="D476" s="133"/>
      <c r="E476" s="133"/>
      <c r="F476" s="140">
        <v>2020</v>
      </c>
      <c r="G476" s="141">
        <f aca="true" t="shared" si="245" ref="G476:P476">G488+G500+G512+G548+G524+G536</f>
        <v>741148.9</v>
      </c>
      <c r="H476" s="141">
        <f t="shared" si="245"/>
        <v>741148.9</v>
      </c>
      <c r="I476" s="141">
        <f t="shared" si="245"/>
        <v>62252.3</v>
      </c>
      <c r="J476" s="141">
        <f t="shared" si="245"/>
        <v>62252.3</v>
      </c>
      <c r="K476" s="141">
        <f t="shared" si="245"/>
        <v>678896.6</v>
      </c>
      <c r="L476" s="141">
        <f t="shared" si="245"/>
        <v>678896.6</v>
      </c>
      <c r="M476" s="141">
        <f t="shared" si="245"/>
        <v>0</v>
      </c>
      <c r="N476" s="141">
        <f t="shared" si="245"/>
        <v>0</v>
      </c>
      <c r="O476" s="141">
        <f t="shared" si="245"/>
        <v>0</v>
      </c>
      <c r="P476" s="141">
        <f t="shared" si="245"/>
        <v>0</v>
      </c>
      <c r="Q476" s="136"/>
      <c r="R476" s="137"/>
      <c r="S476" s="96"/>
      <c r="T476" s="96"/>
      <c r="U476" s="60"/>
      <c r="V476" s="53"/>
      <c r="W476" s="54"/>
      <c r="X476" s="54"/>
      <c r="Y476" s="54"/>
      <c r="Z476" s="54"/>
      <c r="AA476" s="54"/>
      <c r="AB476" s="54"/>
      <c r="AC476" s="54"/>
      <c r="AD476" s="54"/>
      <c r="AE476" s="54"/>
      <c r="AF476" s="54"/>
      <c r="AG476" s="51"/>
      <c r="AH476" s="105"/>
      <c r="AI476" s="96"/>
      <c r="AJ476" s="96"/>
      <c r="AK476" s="96"/>
      <c r="AL476" s="60"/>
      <c r="AM476" s="53"/>
      <c r="AN476" s="54"/>
      <c r="AO476" s="54"/>
      <c r="AP476" s="54"/>
      <c r="AQ476" s="54"/>
      <c r="AR476" s="54"/>
      <c r="AS476" s="54"/>
      <c r="AT476" s="54"/>
      <c r="AU476" s="54"/>
      <c r="AV476" s="54"/>
      <c r="AW476" s="54"/>
      <c r="AX476" s="51"/>
      <c r="AY476" s="105"/>
      <c r="AZ476" s="96"/>
      <c r="BA476" s="96"/>
      <c r="BB476" s="96"/>
      <c r="BC476" s="60"/>
      <c r="BD476" s="53"/>
      <c r="BE476" s="54"/>
      <c r="BF476" s="54"/>
      <c r="BG476" s="54"/>
      <c r="BH476" s="54"/>
      <c r="BI476" s="54"/>
      <c r="BJ476" s="54"/>
      <c r="BK476" s="54"/>
      <c r="BL476" s="54"/>
      <c r="BM476" s="54"/>
      <c r="BN476" s="54"/>
      <c r="BO476" s="51"/>
      <c r="BP476" s="105"/>
      <c r="BQ476" s="96"/>
      <c r="BR476" s="96"/>
      <c r="BS476" s="96"/>
      <c r="BT476" s="60"/>
      <c r="BU476" s="53"/>
      <c r="BV476" s="54"/>
      <c r="BW476" s="54"/>
      <c r="BX476" s="54"/>
      <c r="BY476" s="54"/>
      <c r="BZ476" s="54"/>
      <c r="CA476" s="54"/>
      <c r="CB476" s="54"/>
      <c r="CC476" s="54"/>
      <c r="CD476" s="54"/>
      <c r="CE476" s="54"/>
      <c r="CF476" s="51"/>
      <c r="CG476" s="105"/>
      <c r="CH476" s="96"/>
      <c r="CI476" s="96"/>
      <c r="CJ476" s="96"/>
      <c r="CK476" s="60"/>
      <c r="CL476" s="53"/>
      <c r="CM476" s="54"/>
      <c r="CN476" s="54"/>
      <c r="CO476" s="54"/>
      <c r="CP476" s="54"/>
      <c r="CQ476" s="54"/>
      <c r="CR476" s="54"/>
      <c r="CS476" s="54"/>
      <c r="CT476" s="54"/>
      <c r="CU476" s="54"/>
      <c r="CV476" s="54"/>
      <c r="CW476" s="51"/>
      <c r="CX476" s="105"/>
      <c r="CY476" s="96"/>
      <c r="CZ476" s="96"/>
      <c r="DA476" s="96"/>
      <c r="DB476" s="60"/>
      <c r="DC476" s="53"/>
      <c r="DD476" s="54"/>
      <c r="DE476" s="55"/>
      <c r="DF476" s="26"/>
      <c r="DG476" s="26"/>
      <c r="DH476" s="26"/>
      <c r="DI476" s="26"/>
      <c r="DJ476" s="26"/>
      <c r="DK476" s="26"/>
      <c r="DL476" s="26"/>
      <c r="DM476" s="26"/>
      <c r="DN476" s="24"/>
      <c r="DO476" s="98"/>
      <c r="DP476" s="95"/>
      <c r="DQ476" s="96"/>
      <c r="DR476" s="97"/>
      <c r="DS476" s="21"/>
      <c r="DT476" s="25"/>
      <c r="DU476" s="26"/>
      <c r="DV476" s="26"/>
      <c r="DW476" s="26"/>
      <c r="DX476" s="26"/>
      <c r="DY476" s="26"/>
      <c r="DZ476" s="26"/>
      <c r="EA476" s="26"/>
      <c r="EB476" s="26"/>
      <c r="EC476" s="26"/>
      <c r="ED476" s="26"/>
      <c r="EE476" s="24"/>
      <c r="EF476" s="98"/>
      <c r="EG476" s="95"/>
      <c r="EH476" s="96"/>
      <c r="EI476" s="97"/>
      <c r="EJ476" s="21"/>
      <c r="EK476" s="25"/>
      <c r="EL476" s="26"/>
      <c r="EM476" s="26"/>
      <c r="EN476" s="26"/>
      <c r="EO476" s="26"/>
      <c r="EP476" s="26"/>
      <c r="EQ476" s="26"/>
      <c r="ER476" s="26"/>
      <c r="ES476" s="26"/>
      <c r="ET476" s="26"/>
      <c r="EU476" s="26"/>
      <c r="EV476" s="24"/>
      <c r="EW476" s="98"/>
      <c r="EX476" s="95"/>
      <c r="EY476" s="96"/>
      <c r="EZ476" s="97"/>
      <c r="FA476" s="21"/>
      <c r="FB476" s="25"/>
      <c r="FC476" s="26"/>
      <c r="FD476" s="26"/>
      <c r="FE476" s="26"/>
      <c r="FF476" s="26"/>
      <c r="FG476" s="26"/>
      <c r="FH476" s="26"/>
      <c r="FI476" s="26"/>
      <c r="FJ476" s="26"/>
      <c r="FK476" s="26"/>
      <c r="FL476" s="26"/>
      <c r="FM476" s="24"/>
      <c r="FN476" s="98"/>
      <c r="FO476" s="95"/>
      <c r="FP476" s="96"/>
      <c r="FQ476" s="97"/>
      <c r="FR476" s="21"/>
      <c r="FS476" s="25"/>
      <c r="FT476" s="26"/>
      <c r="FU476" s="26"/>
      <c r="FV476" s="26"/>
      <c r="FW476" s="26"/>
      <c r="FX476" s="26"/>
      <c r="FY476" s="26"/>
      <c r="FZ476" s="26"/>
      <c r="GA476" s="26"/>
      <c r="GB476" s="26"/>
      <c r="GC476" s="26"/>
      <c r="GD476" s="24"/>
      <c r="GE476" s="98"/>
      <c r="GF476" s="95"/>
      <c r="GG476" s="96"/>
      <c r="GH476" s="97"/>
      <c r="GI476" s="21"/>
      <c r="GJ476" s="25"/>
      <c r="GK476" s="26"/>
      <c r="GL476" s="26"/>
      <c r="GM476" s="26"/>
      <c r="GN476" s="26"/>
      <c r="GO476" s="26"/>
      <c r="GP476" s="26"/>
      <c r="GQ476" s="26"/>
      <c r="GR476" s="26"/>
      <c r="GS476" s="26"/>
      <c r="GT476" s="26"/>
      <c r="GU476" s="24"/>
      <c r="GV476" s="98"/>
      <c r="GW476" s="95"/>
      <c r="GX476" s="96"/>
      <c r="GY476" s="97"/>
      <c r="GZ476" s="21"/>
      <c r="HA476" s="25"/>
      <c r="HB476" s="26"/>
      <c r="HC476" s="26"/>
      <c r="HD476" s="26"/>
      <c r="HE476" s="26"/>
      <c r="HF476" s="26"/>
      <c r="HG476" s="26"/>
      <c r="HH476" s="26"/>
      <c r="HI476" s="26"/>
      <c r="HJ476" s="26"/>
      <c r="HK476" s="26"/>
      <c r="HL476" s="24"/>
      <c r="HM476" s="98"/>
      <c r="HN476" s="95"/>
      <c r="HO476" s="96"/>
      <c r="HP476" s="97"/>
      <c r="HQ476" s="21"/>
      <c r="HR476" s="25"/>
      <c r="HS476" s="26"/>
      <c r="HT476" s="26"/>
      <c r="HU476" s="26"/>
      <c r="HV476" s="26"/>
      <c r="HW476" s="26"/>
      <c r="HX476" s="26"/>
      <c r="HY476" s="26"/>
      <c r="HZ476" s="26"/>
      <c r="IA476" s="26"/>
      <c r="IB476" s="26"/>
      <c r="IC476" s="24"/>
      <c r="ID476" s="98"/>
      <c r="IE476" s="95"/>
      <c r="IF476" s="96"/>
      <c r="IG476" s="97"/>
      <c r="IH476" s="21"/>
      <c r="II476" s="25"/>
      <c r="IJ476" s="26"/>
      <c r="IK476" s="26"/>
      <c r="IL476" s="26"/>
      <c r="IM476" s="26"/>
      <c r="IN476" s="26"/>
      <c r="IO476" s="26"/>
      <c r="IP476" s="26"/>
      <c r="IQ476" s="26"/>
      <c r="IR476" s="26"/>
      <c r="IS476" s="26"/>
      <c r="IT476" s="24"/>
    </row>
    <row r="477" spans="1:241" ht="21.75" customHeight="1">
      <c r="A477" s="138"/>
      <c r="B477" s="139"/>
      <c r="C477" s="133"/>
      <c r="D477" s="133"/>
      <c r="E477" s="133"/>
      <c r="F477" s="140">
        <v>2021</v>
      </c>
      <c r="G477" s="141">
        <f aca="true" t="shared" si="246" ref="G477:P477">G489+G501+G513+G549+G525+G537</f>
        <v>147118.4</v>
      </c>
      <c r="H477" s="141">
        <f t="shared" si="246"/>
        <v>147118.4</v>
      </c>
      <c r="I477" s="141">
        <f t="shared" si="246"/>
        <v>595</v>
      </c>
      <c r="J477" s="141">
        <f t="shared" si="246"/>
        <v>595</v>
      </c>
      <c r="K477" s="141">
        <f t="shared" si="246"/>
        <v>146523.4</v>
      </c>
      <c r="L477" s="141">
        <f t="shared" si="246"/>
        <v>146523.4</v>
      </c>
      <c r="M477" s="141">
        <f t="shared" si="246"/>
        <v>0</v>
      </c>
      <c r="N477" s="141">
        <f t="shared" si="246"/>
        <v>0</v>
      </c>
      <c r="O477" s="141">
        <f t="shared" si="246"/>
        <v>0</v>
      </c>
      <c r="P477" s="141">
        <f t="shared" si="246"/>
        <v>0</v>
      </c>
      <c r="Q477" s="136"/>
      <c r="R477" s="142"/>
      <c r="AG477" s="66"/>
      <c r="AW477" s="66"/>
      <c r="BM477" s="66"/>
      <c r="CC477" s="66"/>
      <c r="CS477" s="66"/>
      <c r="DI477" s="66"/>
      <c r="DY477" s="66"/>
      <c r="EO477" s="66"/>
      <c r="FE477" s="66"/>
      <c r="FU477" s="66"/>
      <c r="GK477" s="66"/>
      <c r="HA477" s="66"/>
      <c r="HQ477" s="66"/>
      <c r="IG477" s="66"/>
    </row>
    <row r="478" spans="1:241" ht="21.75" customHeight="1">
      <c r="A478" s="138"/>
      <c r="B478" s="139"/>
      <c r="C478" s="133"/>
      <c r="D478" s="133"/>
      <c r="E478" s="133"/>
      <c r="F478" s="140">
        <v>2022</v>
      </c>
      <c r="G478" s="141">
        <f aca="true" t="shared" si="247" ref="G478:P478">G490+G502+G514+G550+G526+G538</f>
        <v>1407502.9000000001</v>
      </c>
      <c r="H478" s="141">
        <f t="shared" si="247"/>
        <v>0</v>
      </c>
      <c r="I478" s="141">
        <f t="shared" si="247"/>
        <v>356116.60000000003</v>
      </c>
      <c r="J478" s="141">
        <f t="shared" si="247"/>
        <v>0</v>
      </c>
      <c r="K478" s="141">
        <f t="shared" si="247"/>
        <v>0</v>
      </c>
      <c r="L478" s="141">
        <f t="shared" si="247"/>
        <v>0</v>
      </c>
      <c r="M478" s="141">
        <f t="shared" si="247"/>
        <v>1051386.3</v>
      </c>
      <c r="N478" s="141">
        <f t="shared" si="247"/>
        <v>0</v>
      </c>
      <c r="O478" s="141">
        <f t="shared" si="247"/>
        <v>0</v>
      </c>
      <c r="P478" s="141">
        <f t="shared" si="247"/>
        <v>0</v>
      </c>
      <c r="Q478" s="136"/>
      <c r="R478" s="142"/>
      <c r="AG478" s="66"/>
      <c r="AW478" s="66"/>
      <c r="BM478" s="66"/>
      <c r="CC478" s="66"/>
      <c r="CS478" s="66"/>
      <c r="DI478" s="66"/>
      <c r="DY478" s="66"/>
      <c r="EO478" s="66"/>
      <c r="FE478" s="66"/>
      <c r="FU478" s="66"/>
      <c r="GK478" s="66"/>
      <c r="HA478" s="66"/>
      <c r="HQ478" s="66"/>
      <c r="IG478" s="66"/>
    </row>
    <row r="479" spans="1:241" ht="21.75" customHeight="1">
      <c r="A479" s="138"/>
      <c r="B479" s="139"/>
      <c r="C479" s="133"/>
      <c r="D479" s="133"/>
      <c r="E479" s="133"/>
      <c r="F479" s="140">
        <v>2023</v>
      </c>
      <c r="G479" s="141">
        <f aca="true" t="shared" si="248" ref="G479:P479">G491+G503+G515+G551+G527+G539</f>
        <v>1101709.5</v>
      </c>
      <c r="H479" s="141">
        <f t="shared" si="248"/>
        <v>0</v>
      </c>
      <c r="I479" s="141">
        <f t="shared" si="248"/>
        <v>192740.4</v>
      </c>
      <c r="J479" s="141">
        <f t="shared" si="248"/>
        <v>0</v>
      </c>
      <c r="K479" s="141">
        <f t="shared" si="248"/>
        <v>0</v>
      </c>
      <c r="L479" s="141">
        <f t="shared" si="248"/>
        <v>0</v>
      </c>
      <c r="M479" s="141">
        <f t="shared" si="248"/>
        <v>908969.1000000001</v>
      </c>
      <c r="N479" s="141">
        <f t="shared" si="248"/>
        <v>0</v>
      </c>
      <c r="O479" s="141">
        <f t="shared" si="248"/>
        <v>0</v>
      </c>
      <c r="P479" s="141">
        <f t="shared" si="248"/>
        <v>0</v>
      </c>
      <c r="Q479" s="136"/>
      <c r="R479" s="142"/>
      <c r="AG479" s="66"/>
      <c r="AW479" s="66"/>
      <c r="BM479" s="66"/>
      <c r="CC479" s="66"/>
      <c r="CS479" s="66"/>
      <c r="DI479" s="66"/>
      <c r="DY479" s="66"/>
      <c r="EO479" s="66"/>
      <c r="FE479" s="66"/>
      <c r="FU479" s="66"/>
      <c r="GK479" s="66"/>
      <c r="HA479" s="66"/>
      <c r="HQ479" s="66"/>
      <c r="IG479" s="66"/>
    </row>
    <row r="480" spans="1:241" ht="21.75" customHeight="1">
      <c r="A480" s="138"/>
      <c r="B480" s="139"/>
      <c r="C480" s="133"/>
      <c r="D480" s="133"/>
      <c r="E480" s="133"/>
      <c r="F480" s="140">
        <v>2024</v>
      </c>
      <c r="G480" s="141">
        <f aca="true" t="shared" si="249" ref="G480:P480">G492+G504+G516+G552+G528+G540</f>
        <v>783123.8999999999</v>
      </c>
      <c r="H480" s="141">
        <f t="shared" si="249"/>
        <v>0</v>
      </c>
      <c r="I480" s="141">
        <f t="shared" si="249"/>
        <v>247272.7</v>
      </c>
      <c r="J480" s="141">
        <f t="shared" si="249"/>
        <v>0</v>
      </c>
      <c r="K480" s="141">
        <f t="shared" si="249"/>
        <v>0</v>
      </c>
      <c r="L480" s="141">
        <f t="shared" si="249"/>
        <v>0</v>
      </c>
      <c r="M480" s="141">
        <f t="shared" si="249"/>
        <v>535851.2</v>
      </c>
      <c r="N480" s="141">
        <f t="shared" si="249"/>
        <v>0</v>
      </c>
      <c r="O480" s="141">
        <f t="shared" si="249"/>
        <v>0</v>
      </c>
      <c r="P480" s="141">
        <f t="shared" si="249"/>
        <v>0</v>
      </c>
      <c r="Q480" s="136"/>
      <c r="R480" s="142"/>
      <c r="AG480" s="66"/>
      <c r="AW480" s="66"/>
      <c r="BM480" s="66"/>
      <c r="CC480" s="66"/>
      <c r="CS480" s="66"/>
      <c r="DI480" s="66"/>
      <c r="DY480" s="66"/>
      <c r="EO480" s="66"/>
      <c r="FE480" s="66"/>
      <c r="FU480" s="66"/>
      <c r="GK480" s="66"/>
      <c r="HA480" s="66"/>
      <c r="HQ480" s="66"/>
      <c r="IG480" s="66"/>
    </row>
    <row r="481" spans="1:241" ht="21.75" customHeight="1">
      <c r="A481" s="143"/>
      <c r="B481" s="144"/>
      <c r="C481" s="133"/>
      <c r="D481" s="133"/>
      <c r="E481" s="133"/>
      <c r="F481" s="140">
        <v>2025</v>
      </c>
      <c r="G481" s="141">
        <f aca="true" t="shared" si="250" ref="G481:P481">G493+G505+G517+G553+G529+G541</f>
        <v>558287.2</v>
      </c>
      <c r="H481" s="141">
        <f t="shared" si="250"/>
        <v>0</v>
      </c>
      <c r="I481" s="141">
        <f t="shared" si="250"/>
        <v>558287.2</v>
      </c>
      <c r="J481" s="141">
        <f t="shared" si="250"/>
        <v>0</v>
      </c>
      <c r="K481" s="141">
        <f t="shared" si="250"/>
        <v>0</v>
      </c>
      <c r="L481" s="141">
        <f t="shared" si="250"/>
        <v>0</v>
      </c>
      <c r="M481" s="141">
        <f t="shared" si="250"/>
        <v>0</v>
      </c>
      <c r="N481" s="141">
        <f t="shared" si="250"/>
        <v>0</v>
      </c>
      <c r="O481" s="141">
        <f t="shared" si="250"/>
        <v>0</v>
      </c>
      <c r="P481" s="141">
        <f t="shared" si="250"/>
        <v>0</v>
      </c>
      <c r="Q481" s="136"/>
      <c r="R481" s="142"/>
      <c r="AG481" s="66"/>
      <c r="AW481" s="66"/>
      <c r="BM481" s="66"/>
      <c r="CC481" s="66"/>
      <c r="CS481" s="66"/>
      <c r="DI481" s="66"/>
      <c r="DY481" s="66"/>
      <c r="EO481" s="66"/>
      <c r="FE481" s="66"/>
      <c r="FU481" s="66"/>
      <c r="GK481" s="66"/>
      <c r="HA481" s="66"/>
      <c r="HQ481" s="66"/>
      <c r="IG481" s="66"/>
    </row>
    <row r="482" spans="1:254" ht="19.5" customHeight="1">
      <c r="A482" s="131"/>
      <c r="B482" s="132" t="s">
        <v>79</v>
      </c>
      <c r="C482" s="133"/>
      <c r="D482" s="133"/>
      <c r="E482" s="133"/>
      <c r="F482" s="134" t="s">
        <v>26</v>
      </c>
      <c r="G482" s="135">
        <f>I482+K482+M482+O482</f>
        <v>2033768.5999999999</v>
      </c>
      <c r="H482" s="135">
        <f aca="true" t="shared" si="251" ref="H482:H493">J482+L482+N482+P482</f>
        <v>114710.6</v>
      </c>
      <c r="I482" s="135">
        <f>SUM(I483:I493)</f>
        <v>1228277.2</v>
      </c>
      <c r="J482" s="135">
        <f>SUM(J483:J493)</f>
        <v>92093.7</v>
      </c>
      <c r="K482" s="135">
        <f aca="true" t="shared" si="252" ref="K482:P482">SUM(K483:K493)</f>
        <v>0</v>
      </c>
      <c r="L482" s="135">
        <f t="shared" si="252"/>
        <v>0</v>
      </c>
      <c r="M482" s="135">
        <f t="shared" si="252"/>
        <v>805491.3999999999</v>
      </c>
      <c r="N482" s="135">
        <f t="shared" si="252"/>
        <v>22616.9</v>
      </c>
      <c r="O482" s="135">
        <f t="shared" si="252"/>
        <v>0</v>
      </c>
      <c r="P482" s="135">
        <f t="shared" si="252"/>
        <v>0</v>
      </c>
      <c r="Q482" s="136"/>
      <c r="R482" s="137"/>
      <c r="S482" s="96"/>
      <c r="T482" s="96"/>
      <c r="U482" s="60"/>
      <c r="V482" s="49"/>
      <c r="W482" s="50"/>
      <c r="X482" s="50"/>
      <c r="Y482" s="50"/>
      <c r="Z482" s="50"/>
      <c r="AA482" s="50"/>
      <c r="AB482" s="50"/>
      <c r="AC482" s="50"/>
      <c r="AD482" s="50"/>
      <c r="AE482" s="50"/>
      <c r="AF482" s="50"/>
      <c r="AG482" s="51"/>
      <c r="AH482" s="105"/>
      <c r="AI482" s="96"/>
      <c r="AJ482" s="96"/>
      <c r="AK482" s="96"/>
      <c r="AL482" s="60"/>
      <c r="AM482" s="49"/>
      <c r="AN482" s="50"/>
      <c r="AO482" s="50"/>
      <c r="AP482" s="50"/>
      <c r="AQ482" s="50"/>
      <c r="AR482" s="50"/>
      <c r="AS482" s="50"/>
      <c r="AT482" s="50"/>
      <c r="AU482" s="50"/>
      <c r="AV482" s="50"/>
      <c r="AW482" s="50"/>
      <c r="AX482" s="51"/>
      <c r="AY482" s="105"/>
      <c r="AZ482" s="96"/>
      <c r="BA482" s="96"/>
      <c r="BB482" s="96"/>
      <c r="BC482" s="60"/>
      <c r="BD482" s="49"/>
      <c r="BE482" s="50"/>
      <c r="BF482" s="50"/>
      <c r="BG482" s="50"/>
      <c r="BH482" s="50"/>
      <c r="BI482" s="50"/>
      <c r="BJ482" s="50"/>
      <c r="BK482" s="50"/>
      <c r="BL482" s="50"/>
      <c r="BM482" s="50"/>
      <c r="BN482" s="50"/>
      <c r="BO482" s="51"/>
      <c r="BP482" s="105"/>
      <c r="BQ482" s="96"/>
      <c r="BR482" s="96"/>
      <c r="BS482" s="96"/>
      <c r="BT482" s="60"/>
      <c r="BU482" s="49"/>
      <c r="BV482" s="50"/>
      <c r="BW482" s="50"/>
      <c r="BX482" s="50"/>
      <c r="BY482" s="50"/>
      <c r="BZ482" s="50"/>
      <c r="CA482" s="50"/>
      <c r="CB482" s="50"/>
      <c r="CC482" s="50"/>
      <c r="CD482" s="50"/>
      <c r="CE482" s="50"/>
      <c r="CF482" s="51"/>
      <c r="CG482" s="105"/>
      <c r="CH482" s="96"/>
      <c r="CI482" s="96"/>
      <c r="CJ482" s="96"/>
      <c r="CK482" s="60"/>
      <c r="CL482" s="49"/>
      <c r="CM482" s="50"/>
      <c r="CN482" s="50"/>
      <c r="CO482" s="50"/>
      <c r="CP482" s="50"/>
      <c r="CQ482" s="50"/>
      <c r="CR482" s="50"/>
      <c r="CS482" s="50"/>
      <c r="CT482" s="50"/>
      <c r="CU482" s="50"/>
      <c r="CV482" s="50"/>
      <c r="CW482" s="51"/>
      <c r="CX482" s="105"/>
      <c r="CY482" s="96"/>
      <c r="CZ482" s="96"/>
      <c r="DA482" s="96"/>
      <c r="DB482" s="60"/>
      <c r="DC482" s="49"/>
      <c r="DD482" s="50"/>
      <c r="DE482" s="52"/>
      <c r="DF482" s="23"/>
      <c r="DG482" s="23"/>
      <c r="DH482" s="23"/>
      <c r="DI482" s="23"/>
      <c r="DJ482" s="23"/>
      <c r="DK482" s="23"/>
      <c r="DL482" s="23"/>
      <c r="DM482" s="23"/>
      <c r="DN482" s="24"/>
      <c r="DO482" s="98"/>
      <c r="DP482" s="92"/>
      <c r="DQ482" s="93"/>
      <c r="DR482" s="94"/>
      <c r="DS482" s="21"/>
      <c r="DT482" s="22"/>
      <c r="DU482" s="23"/>
      <c r="DV482" s="23"/>
      <c r="DW482" s="23"/>
      <c r="DX482" s="23"/>
      <c r="DY482" s="23"/>
      <c r="DZ482" s="23"/>
      <c r="EA482" s="23"/>
      <c r="EB482" s="23"/>
      <c r="EC482" s="23"/>
      <c r="ED482" s="23"/>
      <c r="EE482" s="24"/>
      <c r="EF482" s="98"/>
      <c r="EG482" s="92"/>
      <c r="EH482" s="93"/>
      <c r="EI482" s="94"/>
      <c r="EJ482" s="21"/>
      <c r="EK482" s="22"/>
      <c r="EL482" s="23"/>
      <c r="EM482" s="23"/>
      <c r="EN482" s="23"/>
      <c r="EO482" s="23"/>
      <c r="EP482" s="23"/>
      <c r="EQ482" s="23"/>
      <c r="ER482" s="23"/>
      <c r="ES482" s="23"/>
      <c r="ET482" s="23"/>
      <c r="EU482" s="23"/>
      <c r="EV482" s="24"/>
      <c r="EW482" s="98"/>
      <c r="EX482" s="92"/>
      <c r="EY482" s="93"/>
      <c r="EZ482" s="94"/>
      <c r="FA482" s="21"/>
      <c r="FB482" s="22"/>
      <c r="FC482" s="23"/>
      <c r="FD482" s="23"/>
      <c r="FE482" s="23"/>
      <c r="FF482" s="23"/>
      <c r="FG482" s="23"/>
      <c r="FH482" s="23"/>
      <c r="FI482" s="23"/>
      <c r="FJ482" s="23"/>
      <c r="FK482" s="23"/>
      <c r="FL482" s="23"/>
      <c r="FM482" s="24"/>
      <c r="FN482" s="98"/>
      <c r="FO482" s="92"/>
      <c r="FP482" s="93"/>
      <c r="FQ482" s="94"/>
      <c r="FR482" s="21"/>
      <c r="FS482" s="22"/>
      <c r="FT482" s="23"/>
      <c r="FU482" s="23"/>
      <c r="FV482" s="23"/>
      <c r="FW482" s="23"/>
      <c r="FX482" s="23"/>
      <c r="FY482" s="23"/>
      <c r="FZ482" s="23"/>
      <c r="GA482" s="23"/>
      <c r="GB482" s="23"/>
      <c r="GC482" s="23"/>
      <c r="GD482" s="24"/>
      <c r="GE482" s="98"/>
      <c r="GF482" s="92"/>
      <c r="GG482" s="93"/>
      <c r="GH482" s="94"/>
      <c r="GI482" s="21"/>
      <c r="GJ482" s="22"/>
      <c r="GK482" s="23"/>
      <c r="GL482" s="23"/>
      <c r="GM482" s="23"/>
      <c r="GN482" s="23"/>
      <c r="GO482" s="23"/>
      <c r="GP482" s="23"/>
      <c r="GQ482" s="23"/>
      <c r="GR482" s="23"/>
      <c r="GS482" s="23"/>
      <c r="GT482" s="23"/>
      <c r="GU482" s="24"/>
      <c r="GV482" s="98"/>
      <c r="GW482" s="92"/>
      <c r="GX482" s="93"/>
      <c r="GY482" s="94"/>
      <c r="GZ482" s="21"/>
      <c r="HA482" s="22"/>
      <c r="HB482" s="23"/>
      <c r="HC482" s="23"/>
      <c r="HD482" s="23"/>
      <c r="HE482" s="23"/>
      <c r="HF482" s="23"/>
      <c r="HG482" s="23"/>
      <c r="HH482" s="23"/>
      <c r="HI482" s="23"/>
      <c r="HJ482" s="23"/>
      <c r="HK482" s="23"/>
      <c r="HL482" s="24"/>
      <c r="HM482" s="98"/>
      <c r="HN482" s="92"/>
      <c r="HO482" s="93"/>
      <c r="HP482" s="94"/>
      <c r="HQ482" s="21"/>
      <c r="HR482" s="22"/>
      <c r="HS482" s="23"/>
      <c r="HT482" s="23"/>
      <c r="HU482" s="23"/>
      <c r="HV482" s="23"/>
      <c r="HW482" s="23"/>
      <c r="HX482" s="23"/>
      <c r="HY482" s="23"/>
      <c r="HZ482" s="23"/>
      <c r="IA482" s="23"/>
      <c r="IB482" s="23"/>
      <c r="IC482" s="24"/>
      <c r="ID482" s="98"/>
      <c r="IE482" s="92"/>
      <c r="IF482" s="93"/>
      <c r="IG482" s="94"/>
      <c r="IH482" s="21"/>
      <c r="II482" s="22"/>
      <c r="IJ482" s="23"/>
      <c r="IK482" s="23"/>
      <c r="IL482" s="23"/>
      <c r="IM482" s="23"/>
      <c r="IN482" s="23"/>
      <c r="IO482" s="23"/>
      <c r="IP482" s="23"/>
      <c r="IQ482" s="23"/>
      <c r="IR482" s="23"/>
      <c r="IS482" s="23"/>
      <c r="IT482" s="24"/>
    </row>
    <row r="483" spans="1:254" ht="20.25" customHeight="1">
      <c r="A483" s="138"/>
      <c r="B483" s="139"/>
      <c r="C483" s="133"/>
      <c r="D483" s="133"/>
      <c r="E483" s="133"/>
      <c r="F483" s="140">
        <v>2015</v>
      </c>
      <c r="G483" s="141">
        <f>I483+K483+M483+O483</f>
        <v>14081.7</v>
      </c>
      <c r="H483" s="141">
        <f t="shared" si="251"/>
        <v>14081.7</v>
      </c>
      <c r="I483" s="141">
        <f aca="true" t="shared" si="253" ref="I483:P493">I423+I167</f>
        <v>7614.599999999999</v>
      </c>
      <c r="J483" s="141">
        <f t="shared" si="253"/>
        <v>7614.599999999999</v>
      </c>
      <c r="K483" s="141">
        <f t="shared" si="253"/>
        <v>0</v>
      </c>
      <c r="L483" s="141">
        <f t="shared" si="253"/>
        <v>0</v>
      </c>
      <c r="M483" s="141">
        <f t="shared" si="253"/>
        <v>6467.1</v>
      </c>
      <c r="N483" s="141">
        <f t="shared" si="253"/>
        <v>6467.1</v>
      </c>
      <c r="O483" s="141">
        <f t="shared" si="253"/>
        <v>0</v>
      </c>
      <c r="P483" s="141">
        <f t="shared" si="253"/>
        <v>0</v>
      </c>
      <c r="Q483" s="136"/>
      <c r="R483" s="137"/>
      <c r="S483" s="96"/>
      <c r="T483" s="96"/>
      <c r="U483" s="60"/>
      <c r="V483" s="53"/>
      <c r="W483" s="54"/>
      <c r="X483" s="54"/>
      <c r="Y483" s="54"/>
      <c r="Z483" s="54"/>
      <c r="AA483" s="54"/>
      <c r="AB483" s="54"/>
      <c r="AC483" s="54"/>
      <c r="AD483" s="54"/>
      <c r="AE483" s="54"/>
      <c r="AF483" s="54"/>
      <c r="AG483" s="51"/>
      <c r="AH483" s="105"/>
      <c r="AI483" s="96"/>
      <c r="AJ483" s="96"/>
      <c r="AK483" s="96"/>
      <c r="AL483" s="60"/>
      <c r="AM483" s="53"/>
      <c r="AN483" s="54"/>
      <c r="AO483" s="54"/>
      <c r="AP483" s="54"/>
      <c r="AQ483" s="54"/>
      <c r="AR483" s="54"/>
      <c r="AS483" s="54"/>
      <c r="AT483" s="54"/>
      <c r="AU483" s="54"/>
      <c r="AV483" s="54"/>
      <c r="AW483" s="54"/>
      <c r="AX483" s="51"/>
      <c r="AY483" s="105"/>
      <c r="AZ483" s="96"/>
      <c r="BA483" s="96"/>
      <c r="BB483" s="96"/>
      <c r="BC483" s="60"/>
      <c r="BD483" s="53"/>
      <c r="BE483" s="54"/>
      <c r="BF483" s="54"/>
      <c r="BG483" s="54"/>
      <c r="BH483" s="54"/>
      <c r="BI483" s="54"/>
      <c r="BJ483" s="54"/>
      <c r="BK483" s="54"/>
      <c r="BL483" s="54"/>
      <c r="BM483" s="54"/>
      <c r="BN483" s="54"/>
      <c r="BO483" s="51"/>
      <c r="BP483" s="105"/>
      <c r="BQ483" s="96"/>
      <c r="BR483" s="96"/>
      <c r="BS483" s="96"/>
      <c r="BT483" s="60"/>
      <c r="BU483" s="53"/>
      <c r="BV483" s="54"/>
      <c r="BW483" s="54"/>
      <c r="BX483" s="54"/>
      <c r="BY483" s="54"/>
      <c r="BZ483" s="54"/>
      <c r="CA483" s="54"/>
      <c r="CB483" s="54"/>
      <c r="CC483" s="54"/>
      <c r="CD483" s="54"/>
      <c r="CE483" s="54"/>
      <c r="CF483" s="51"/>
      <c r="CG483" s="105"/>
      <c r="CH483" s="96"/>
      <c r="CI483" s="96"/>
      <c r="CJ483" s="96"/>
      <c r="CK483" s="60"/>
      <c r="CL483" s="53"/>
      <c r="CM483" s="54"/>
      <c r="CN483" s="54"/>
      <c r="CO483" s="54"/>
      <c r="CP483" s="54"/>
      <c r="CQ483" s="54"/>
      <c r="CR483" s="54"/>
      <c r="CS483" s="54"/>
      <c r="CT483" s="54"/>
      <c r="CU483" s="54"/>
      <c r="CV483" s="54"/>
      <c r="CW483" s="51"/>
      <c r="CX483" s="105"/>
      <c r="CY483" s="96"/>
      <c r="CZ483" s="96"/>
      <c r="DA483" s="96"/>
      <c r="DB483" s="60"/>
      <c r="DC483" s="53"/>
      <c r="DD483" s="54"/>
      <c r="DE483" s="55"/>
      <c r="DF483" s="26"/>
      <c r="DG483" s="26"/>
      <c r="DH483" s="26"/>
      <c r="DI483" s="26"/>
      <c r="DJ483" s="26"/>
      <c r="DK483" s="26"/>
      <c r="DL483" s="26"/>
      <c r="DM483" s="26"/>
      <c r="DN483" s="24"/>
      <c r="DO483" s="98"/>
      <c r="DP483" s="95"/>
      <c r="DQ483" s="96"/>
      <c r="DR483" s="97"/>
      <c r="DS483" s="21"/>
      <c r="DT483" s="25"/>
      <c r="DU483" s="26"/>
      <c r="DV483" s="26"/>
      <c r="DW483" s="26"/>
      <c r="DX483" s="26"/>
      <c r="DY483" s="26"/>
      <c r="DZ483" s="26"/>
      <c r="EA483" s="26"/>
      <c r="EB483" s="26"/>
      <c r="EC483" s="26"/>
      <c r="ED483" s="26"/>
      <c r="EE483" s="24"/>
      <c r="EF483" s="98"/>
      <c r="EG483" s="95"/>
      <c r="EH483" s="96"/>
      <c r="EI483" s="97"/>
      <c r="EJ483" s="21"/>
      <c r="EK483" s="25"/>
      <c r="EL483" s="26"/>
      <c r="EM483" s="26"/>
      <c r="EN483" s="26"/>
      <c r="EO483" s="26"/>
      <c r="EP483" s="26"/>
      <c r="EQ483" s="26"/>
      <c r="ER483" s="26"/>
      <c r="ES483" s="26"/>
      <c r="ET483" s="26"/>
      <c r="EU483" s="26"/>
      <c r="EV483" s="24"/>
      <c r="EW483" s="98"/>
      <c r="EX483" s="95"/>
      <c r="EY483" s="96"/>
      <c r="EZ483" s="97"/>
      <c r="FA483" s="21"/>
      <c r="FB483" s="25"/>
      <c r="FC483" s="26"/>
      <c r="FD483" s="26"/>
      <c r="FE483" s="26"/>
      <c r="FF483" s="26"/>
      <c r="FG483" s="26"/>
      <c r="FH483" s="26"/>
      <c r="FI483" s="26"/>
      <c r="FJ483" s="26"/>
      <c r="FK483" s="26"/>
      <c r="FL483" s="26"/>
      <c r="FM483" s="24"/>
      <c r="FN483" s="98"/>
      <c r="FO483" s="95"/>
      <c r="FP483" s="96"/>
      <c r="FQ483" s="97"/>
      <c r="FR483" s="21"/>
      <c r="FS483" s="25"/>
      <c r="FT483" s="26"/>
      <c r="FU483" s="26"/>
      <c r="FV483" s="26"/>
      <c r="FW483" s="26"/>
      <c r="FX483" s="26"/>
      <c r="FY483" s="26"/>
      <c r="FZ483" s="26"/>
      <c r="GA483" s="26"/>
      <c r="GB483" s="26"/>
      <c r="GC483" s="26"/>
      <c r="GD483" s="24"/>
      <c r="GE483" s="98"/>
      <c r="GF483" s="95"/>
      <c r="GG483" s="96"/>
      <c r="GH483" s="97"/>
      <c r="GI483" s="21"/>
      <c r="GJ483" s="25"/>
      <c r="GK483" s="26"/>
      <c r="GL483" s="26"/>
      <c r="GM483" s="26"/>
      <c r="GN483" s="26"/>
      <c r="GO483" s="26"/>
      <c r="GP483" s="26"/>
      <c r="GQ483" s="26"/>
      <c r="GR483" s="26"/>
      <c r="GS483" s="26"/>
      <c r="GT483" s="26"/>
      <c r="GU483" s="24"/>
      <c r="GV483" s="98"/>
      <c r="GW483" s="95"/>
      <c r="GX483" s="96"/>
      <c r="GY483" s="97"/>
      <c r="GZ483" s="21"/>
      <c r="HA483" s="25"/>
      <c r="HB483" s="26"/>
      <c r="HC483" s="26"/>
      <c r="HD483" s="26"/>
      <c r="HE483" s="26"/>
      <c r="HF483" s="26"/>
      <c r="HG483" s="26"/>
      <c r="HH483" s="26"/>
      <c r="HI483" s="26"/>
      <c r="HJ483" s="26"/>
      <c r="HK483" s="26"/>
      <c r="HL483" s="24"/>
      <c r="HM483" s="98"/>
      <c r="HN483" s="95"/>
      <c r="HO483" s="96"/>
      <c r="HP483" s="97"/>
      <c r="HQ483" s="21"/>
      <c r="HR483" s="25"/>
      <c r="HS483" s="26"/>
      <c r="HT483" s="26"/>
      <c r="HU483" s="26"/>
      <c r="HV483" s="26"/>
      <c r="HW483" s="26"/>
      <c r="HX483" s="26"/>
      <c r="HY483" s="26"/>
      <c r="HZ483" s="26"/>
      <c r="IA483" s="26"/>
      <c r="IB483" s="26"/>
      <c r="IC483" s="24"/>
      <c r="ID483" s="98"/>
      <c r="IE483" s="95"/>
      <c r="IF483" s="96"/>
      <c r="IG483" s="97"/>
      <c r="IH483" s="21"/>
      <c r="II483" s="25"/>
      <c r="IJ483" s="26"/>
      <c r="IK483" s="26"/>
      <c r="IL483" s="26"/>
      <c r="IM483" s="26"/>
      <c r="IN483" s="26"/>
      <c r="IO483" s="26"/>
      <c r="IP483" s="26"/>
      <c r="IQ483" s="26"/>
      <c r="IR483" s="26"/>
      <c r="IS483" s="26"/>
      <c r="IT483" s="24"/>
    </row>
    <row r="484" spans="1:254" ht="19.5" customHeight="1">
      <c r="A484" s="138"/>
      <c r="B484" s="139"/>
      <c r="C484" s="140"/>
      <c r="D484" s="140"/>
      <c r="E484" s="140"/>
      <c r="F484" s="140">
        <v>2016</v>
      </c>
      <c r="G484" s="141">
        <f aca="true" t="shared" si="254" ref="G484:G493">I484+K484+M484+O484</f>
        <v>20005.4</v>
      </c>
      <c r="H484" s="141">
        <f t="shared" si="251"/>
        <v>20005.4</v>
      </c>
      <c r="I484" s="141">
        <f t="shared" si="253"/>
        <v>10533.6</v>
      </c>
      <c r="J484" s="141">
        <f t="shared" si="253"/>
        <v>10533.6</v>
      </c>
      <c r="K484" s="141">
        <f t="shared" si="253"/>
        <v>0</v>
      </c>
      <c r="L484" s="141">
        <f t="shared" si="253"/>
        <v>0</v>
      </c>
      <c r="M484" s="141">
        <f t="shared" si="253"/>
        <v>9471.8</v>
      </c>
      <c r="N484" s="141">
        <f t="shared" si="253"/>
        <v>9471.8</v>
      </c>
      <c r="O484" s="141">
        <f t="shared" si="253"/>
        <v>0</v>
      </c>
      <c r="P484" s="141">
        <f t="shared" si="253"/>
        <v>0</v>
      </c>
      <c r="Q484" s="136"/>
      <c r="R484" s="137"/>
      <c r="S484" s="96"/>
      <c r="T484" s="96"/>
      <c r="U484" s="53"/>
      <c r="V484" s="53"/>
      <c r="W484" s="54"/>
      <c r="X484" s="54"/>
      <c r="Y484" s="54"/>
      <c r="Z484" s="54"/>
      <c r="AA484" s="54"/>
      <c r="AB484" s="54"/>
      <c r="AC484" s="54"/>
      <c r="AD484" s="54"/>
      <c r="AE484" s="54"/>
      <c r="AF484" s="54"/>
      <c r="AG484" s="51"/>
      <c r="AH484" s="105"/>
      <c r="AI484" s="96"/>
      <c r="AJ484" s="96"/>
      <c r="AK484" s="96"/>
      <c r="AL484" s="53"/>
      <c r="AM484" s="53"/>
      <c r="AN484" s="54"/>
      <c r="AO484" s="54"/>
      <c r="AP484" s="54"/>
      <c r="AQ484" s="54"/>
      <c r="AR484" s="54"/>
      <c r="AS484" s="54"/>
      <c r="AT484" s="54"/>
      <c r="AU484" s="54"/>
      <c r="AV484" s="54"/>
      <c r="AW484" s="54"/>
      <c r="AX484" s="51"/>
      <c r="AY484" s="105"/>
      <c r="AZ484" s="96"/>
      <c r="BA484" s="96"/>
      <c r="BB484" s="96"/>
      <c r="BC484" s="53"/>
      <c r="BD484" s="53"/>
      <c r="BE484" s="54"/>
      <c r="BF484" s="54"/>
      <c r="BG484" s="54"/>
      <c r="BH484" s="54"/>
      <c r="BI484" s="54"/>
      <c r="BJ484" s="54"/>
      <c r="BK484" s="54"/>
      <c r="BL484" s="54"/>
      <c r="BM484" s="54"/>
      <c r="BN484" s="54"/>
      <c r="BO484" s="51"/>
      <c r="BP484" s="105"/>
      <c r="BQ484" s="96"/>
      <c r="BR484" s="96"/>
      <c r="BS484" s="96"/>
      <c r="BT484" s="53"/>
      <c r="BU484" s="53"/>
      <c r="BV484" s="54"/>
      <c r="BW484" s="54"/>
      <c r="BX484" s="54"/>
      <c r="BY484" s="54"/>
      <c r="BZ484" s="54"/>
      <c r="CA484" s="54"/>
      <c r="CB484" s="54"/>
      <c r="CC484" s="54"/>
      <c r="CD484" s="54"/>
      <c r="CE484" s="54"/>
      <c r="CF484" s="51"/>
      <c r="CG484" s="105"/>
      <c r="CH484" s="96"/>
      <c r="CI484" s="96"/>
      <c r="CJ484" s="96"/>
      <c r="CK484" s="53"/>
      <c r="CL484" s="53"/>
      <c r="CM484" s="54"/>
      <c r="CN484" s="54"/>
      <c r="CO484" s="54"/>
      <c r="CP484" s="54"/>
      <c r="CQ484" s="54"/>
      <c r="CR484" s="54"/>
      <c r="CS484" s="54"/>
      <c r="CT484" s="54"/>
      <c r="CU484" s="54"/>
      <c r="CV484" s="54"/>
      <c r="CW484" s="51"/>
      <c r="CX484" s="105"/>
      <c r="CY484" s="96"/>
      <c r="CZ484" s="96"/>
      <c r="DA484" s="96"/>
      <c r="DB484" s="53"/>
      <c r="DC484" s="53"/>
      <c r="DD484" s="54"/>
      <c r="DE484" s="55"/>
      <c r="DF484" s="26"/>
      <c r="DG484" s="26"/>
      <c r="DH484" s="26"/>
      <c r="DI484" s="26"/>
      <c r="DJ484" s="26"/>
      <c r="DK484" s="26"/>
      <c r="DL484" s="26"/>
      <c r="DM484" s="26"/>
      <c r="DN484" s="24"/>
      <c r="DO484" s="98"/>
      <c r="DP484" s="95"/>
      <c r="DQ484" s="96"/>
      <c r="DR484" s="97"/>
      <c r="DS484" s="25"/>
      <c r="DT484" s="25"/>
      <c r="DU484" s="26"/>
      <c r="DV484" s="26"/>
      <c r="DW484" s="26"/>
      <c r="DX484" s="26"/>
      <c r="DY484" s="26"/>
      <c r="DZ484" s="26"/>
      <c r="EA484" s="26"/>
      <c r="EB484" s="26"/>
      <c r="EC484" s="26"/>
      <c r="ED484" s="26"/>
      <c r="EE484" s="24"/>
      <c r="EF484" s="98"/>
      <c r="EG484" s="95"/>
      <c r="EH484" s="96"/>
      <c r="EI484" s="97"/>
      <c r="EJ484" s="25"/>
      <c r="EK484" s="25"/>
      <c r="EL484" s="26"/>
      <c r="EM484" s="26"/>
      <c r="EN484" s="26"/>
      <c r="EO484" s="26"/>
      <c r="EP484" s="26"/>
      <c r="EQ484" s="26"/>
      <c r="ER484" s="26"/>
      <c r="ES484" s="26"/>
      <c r="ET484" s="26"/>
      <c r="EU484" s="26"/>
      <c r="EV484" s="24"/>
      <c r="EW484" s="98"/>
      <c r="EX484" s="95"/>
      <c r="EY484" s="96"/>
      <c r="EZ484" s="97"/>
      <c r="FA484" s="25"/>
      <c r="FB484" s="25"/>
      <c r="FC484" s="26"/>
      <c r="FD484" s="26"/>
      <c r="FE484" s="26"/>
      <c r="FF484" s="26"/>
      <c r="FG484" s="26"/>
      <c r="FH484" s="26"/>
      <c r="FI484" s="26"/>
      <c r="FJ484" s="26"/>
      <c r="FK484" s="26"/>
      <c r="FL484" s="26"/>
      <c r="FM484" s="24"/>
      <c r="FN484" s="98"/>
      <c r="FO484" s="95"/>
      <c r="FP484" s="96"/>
      <c r="FQ484" s="97"/>
      <c r="FR484" s="25"/>
      <c r="FS484" s="25"/>
      <c r="FT484" s="26"/>
      <c r="FU484" s="26"/>
      <c r="FV484" s="26"/>
      <c r="FW484" s="26"/>
      <c r="FX484" s="26"/>
      <c r="FY484" s="26"/>
      <c r="FZ484" s="26"/>
      <c r="GA484" s="26"/>
      <c r="GB484" s="26"/>
      <c r="GC484" s="26"/>
      <c r="GD484" s="24"/>
      <c r="GE484" s="98"/>
      <c r="GF484" s="95"/>
      <c r="GG484" s="96"/>
      <c r="GH484" s="97"/>
      <c r="GI484" s="25"/>
      <c r="GJ484" s="25"/>
      <c r="GK484" s="26"/>
      <c r="GL484" s="26"/>
      <c r="GM484" s="26"/>
      <c r="GN484" s="26"/>
      <c r="GO484" s="26"/>
      <c r="GP484" s="26"/>
      <c r="GQ484" s="26"/>
      <c r="GR484" s="26"/>
      <c r="GS484" s="26"/>
      <c r="GT484" s="26"/>
      <c r="GU484" s="24"/>
      <c r="GV484" s="98"/>
      <c r="GW484" s="95"/>
      <c r="GX484" s="96"/>
      <c r="GY484" s="97"/>
      <c r="GZ484" s="25"/>
      <c r="HA484" s="25"/>
      <c r="HB484" s="26"/>
      <c r="HC484" s="26"/>
      <c r="HD484" s="26"/>
      <c r="HE484" s="26"/>
      <c r="HF484" s="26"/>
      <c r="HG484" s="26"/>
      <c r="HH484" s="26"/>
      <c r="HI484" s="26"/>
      <c r="HJ484" s="26"/>
      <c r="HK484" s="26"/>
      <c r="HL484" s="24"/>
      <c r="HM484" s="98"/>
      <c r="HN484" s="95"/>
      <c r="HO484" s="96"/>
      <c r="HP484" s="97"/>
      <c r="HQ484" s="25"/>
      <c r="HR484" s="25"/>
      <c r="HS484" s="26"/>
      <c r="HT484" s="26"/>
      <c r="HU484" s="26"/>
      <c r="HV484" s="26"/>
      <c r="HW484" s="26"/>
      <c r="HX484" s="26"/>
      <c r="HY484" s="26"/>
      <c r="HZ484" s="26"/>
      <c r="IA484" s="26"/>
      <c r="IB484" s="26"/>
      <c r="IC484" s="24"/>
      <c r="ID484" s="98"/>
      <c r="IE484" s="95"/>
      <c r="IF484" s="96"/>
      <c r="IG484" s="97"/>
      <c r="IH484" s="25"/>
      <c r="II484" s="25"/>
      <c r="IJ484" s="26"/>
      <c r="IK484" s="26"/>
      <c r="IL484" s="26"/>
      <c r="IM484" s="26"/>
      <c r="IN484" s="26"/>
      <c r="IO484" s="26"/>
      <c r="IP484" s="26"/>
      <c r="IQ484" s="26"/>
      <c r="IR484" s="26"/>
      <c r="IS484" s="26"/>
      <c r="IT484" s="24"/>
    </row>
    <row r="485" spans="1:254" ht="21.75" customHeight="1">
      <c r="A485" s="138"/>
      <c r="B485" s="139"/>
      <c r="C485" s="140"/>
      <c r="D485" s="140"/>
      <c r="E485" s="140"/>
      <c r="F485" s="140">
        <v>2017</v>
      </c>
      <c r="G485" s="141">
        <f t="shared" si="254"/>
        <v>15632.7</v>
      </c>
      <c r="H485" s="141">
        <f t="shared" si="251"/>
        <v>15632.7</v>
      </c>
      <c r="I485" s="141">
        <f t="shared" si="253"/>
        <v>12293.7</v>
      </c>
      <c r="J485" s="141">
        <f t="shared" si="253"/>
        <v>12293.7</v>
      </c>
      <c r="K485" s="141">
        <f t="shared" si="253"/>
        <v>0</v>
      </c>
      <c r="L485" s="141">
        <f t="shared" si="253"/>
        <v>0</v>
      </c>
      <c r="M485" s="141">
        <f t="shared" si="253"/>
        <v>3339</v>
      </c>
      <c r="N485" s="141">
        <f t="shared" si="253"/>
        <v>3339</v>
      </c>
      <c r="O485" s="141">
        <f t="shared" si="253"/>
        <v>0</v>
      </c>
      <c r="P485" s="141">
        <f t="shared" si="253"/>
        <v>0</v>
      </c>
      <c r="Q485" s="136"/>
      <c r="R485" s="137"/>
      <c r="S485" s="96"/>
      <c r="T485" s="96"/>
      <c r="U485" s="53"/>
      <c r="V485" s="53"/>
      <c r="W485" s="54"/>
      <c r="X485" s="54"/>
      <c r="Y485" s="54"/>
      <c r="Z485" s="54"/>
      <c r="AA485" s="54"/>
      <c r="AB485" s="54"/>
      <c r="AC485" s="54"/>
      <c r="AD485" s="54"/>
      <c r="AE485" s="54"/>
      <c r="AF485" s="54"/>
      <c r="AG485" s="51"/>
      <c r="AH485" s="105"/>
      <c r="AI485" s="96"/>
      <c r="AJ485" s="96"/>
      <c r="AK485" s="96"/>
      <c r="AL485" s="53"/>
      <c r="AM485" s="53"/>
      <c r="AN485" s="54"/>
      <c r="AO485" s="54"/>
      <c r="AP485" s="54"/>
      <c r="AQ485" s="54"/>
      <c r="AR485" s="54"/>
      <c r="AS485" s="54"/>
      <c r="AT485" s="54"/>
      <c r="AU485" s="54"/>
      <c r="AV485" s="54"/>
      <c r="AW485" s="54"/>
      <c r="AX485" s="51"/>
      <c r="AY485" s="105"/>
      <c r="AZ485" s="96"/>
      <c r="BA485" s="96"/>
      <c r="BB485" s="96"/>
      <c r="BC485" s="53"/>
      <c r="BD485" s="53"/>
      <c r="BE485" s="54"/>
      <c r="BF485" s="54"/>
      <c r="BG485" s="54"/>
      <c r="BH485" s="54"/>
      <c r="BI485" s="54"/>
      <c r="BJ485" s="54"/>
      <c r="BK485" s="54"/>
      <c r="BL485" s="54"/>
      <c r="BM485" s="54"/>
      <c r="BN485" s="54"/>
      <c r="BO485" s="51"/>
      <c r="BP485" s="105"/>
      <c r="BQ485" s="96"/>
      <c r="BR485" s="96"/>
      <c r="BS485" s="96"/>
      <c r="BT485" s="53"/>
      <c r="BU485" s="53"/>
      <c r="BV485" s="54"/>
      <c r="BW485" s="54"/>
      <c r="BX485" s="54"/>
      <c r="BY485" s="54"/>
      <c r="BZ485" s="54"/>
      <c r="CA485" s="54"/>
      <c r="CB485" s="54"/>
      <c r="CC485" s="54"/>
      <c r="CD485" s="54"/>
      <c r="CE485" s="54"/>
      <c r="CF485" s="51"/>
      <c r="CG485" s="105"/>
      <c r="CH485" s="96"/>
      <c r="CI485" s="96"/>
      <c r="CJ485" s="96"/>
      <c r="CK485" s="53"/>
      <c r="CL485" s="53"/>
      <c r="CM485" s="54"/>
      <c r="CN485" s="54"/>
      <c r="CO485" s="54"/>
      <c r="CP485" s="54"/>
      <c r="CQ485" s="54"/>
      <c r="CR485" s="54"/>
      <c r="CS485" s="54"/>
      <c r="CT485" s="54"/>
      <c r="CU485" s="54"/>
      <c r="CV485" s="54"/>
      <c r="CW485" s="51"/>
      <c r="CX485" s="105"/>
      <c r="CY485" s="96"/>
      <c r="CZ485" s="96"/>
      <c r="DA485" s="96"/>
      <c r="DB485" s="53"/>
      <c r="DC485" s="53"/>
      <c r="DD485" s="54"/>
      <c r="DE485" s="55"/>
      <c r="DF485" s="26"/>
      <c r="DG485" s="26"/>
      <c r="DH485" s="26"/>
      <c r="DI485" s="26"/>
      <c r="DJ485" s="26"/>
      <c r="DK485" s="26"/>
      <c r="DL485" s="26"/>
      <c r="DM485" s="26"/>
      <c r="DN485" s="24"/>
      <c r="DO485" s="98"/>
      <c r="DP485" s="95"/>
      <c r="DQ485" s="96"/>
      <c r="DR485" s="97"/>
      <c r="DS485" s="25"/>
      <c r="DT485" s="25"/>
      <c r="DU485" s="26"/>
      <c r="DV485" s="26"/>
      <c r="DW485" s="26"/>
      <c r="DX485" s="26"/>
      <c r="DY485" s="26"/>
      <c r="DZ485" s="26"/>
      <c r="EA485" s="26"/>
      <c r="EB485" s="26"/>
      <c r="EC485" s="26"/>
      <c r="ED485" s="26"/>
      <c r="EE485" s="24"/>
      <c r="EF485" s="98"/>
      <c r="EG485" s="95"/>
      <c r="EH485" s="96"/>
      <c r="EI485" s="97"/>
      <c r="EJ485" s="25"/>
      <c r="EK485" s="25"/>
      <c r="EL485" s="26"/>
      <c r="EM485" s="26"/>
      <c r="EN485" s="26"/>
      <c r="EO485" s="26"/>
      <c r="EP485" s="26"/>
      <c r="EQ485" s="26"/>
      <c r="ER485" s="26"/>
      <c r="ES485" s="26"/>
      <c r="ET485" s="26"/>
      <c r="EU485" s="26"/>
      <c r="EV485" s="24"/>
      <c r="EW485" s="98"/>
      <c r="EX485" s="95"/>
      <c r="EY485" s="96"/>
      <c r="EZ485" s="97"/>
      <c r="FA485" s="25"/>
      <c r="FB485" s="25"/>
      <c r="FC485" s="26"/>
      <c r="FD485" s="26"/>
      <c r="FE485" s="26"/>
      <c r="FF485" s="26"/>
      <c r="FG485" s="26"/>
      <c r="FH485" s="26"/>
      <c r="FI485" s="26"/>
      <c r="FJ485" s="26"/>
      <c r="FK485" s="26"/>
      <c r="FL485" s="26"/>
      <c r="FM485" s="24"/>
      <c r="FN485" s="98"/>
      <c r="FO485" s="95"/>
      <c r="FP485" s="96"/>
      <c r="FQ485" s="97"/>
      <c r="FR485" s="25"/>
      <c r="FS485" s="25"/>
      <c r="FT485" s="26"/>
      <c r="FU485" s="26"/>
      <c r="FV485" s="26"/>
      <c r="FW485" s="26"/>
      <c r="FX485" s="26"/>
      <c r="FY485" s="26"/>
      <c r="FZ485" s="26"/>
      <c r="GA485" s="26"/>
      <c r="GB485" s="26"/>
      <c r="GC485" s="26"/>
      <c r="GD485" s="24"/>
      <c r="GE485" s="98"/>
      <c r="GF485" s="95"/>
      <c r="GG485" s="96"/>
      <c r="GH485" s="97"/>
      <c r="GI485" s="25"/>
      <c r="GJ485" s="25"/>
      <c r="GK485" s="26"/>
      <c r="GL485" s="26"/>
      <c r="GM485" s="26"/>
      <c r="GN485" s="26"/>
      <c r="GO485" s="26"/>
      <c r="GP485" s="26"/>
      <c r="GQ485" s="26"/>
      <c r="GR485" s="26"/>
      <c r="GS485" s="26"/>
      <c r="GT485" s="26"/>
      <c r="GU485" s="24"/>
      <c r="GV485" s="98"/>
      <c r="GW485" s="95"/>
      <c r="GX485" s="96"/>
      <c r="GY485" s="97"/>
      <c r="GZ485" s="25"/>
      <c r="HA485" s="25"/>
      <c r="HB485" s="26"/>
      <c r="HC485" s="26"/>
      <c r="HD485" s="26"/>
      <c r="HE485" s="26"/>
      <c r="HF485" s="26"/>
      <c r="HG485" s="26"/>
      <c r="HH485" s="26"/>
      <c r="HI485" s="26"/>
      <c r="HJ485" s="26"/>
      <c r="HK485" s="26"/>
      <c r="HL485" s="24"/>
      <c r="HM485" s="98"/>
      <c r="HN485" s="95"/>
      <c r="HO485" s="96"/>
      <c r="HP485" s="97"/>
      <c r="HQ485" s="25"/>
      <c r="HR485" s="25"/>
      <c r="HS485" s="26"/>
      <c r="HT485" s="26"/>
      <c r="HU485" s="26"/>
      <c r="HV485" s="26"/>
      <c r="HW485" s="26"/>
      <c r="HX485" s="26"/>
      <c r="HY485" s="26"/>
      <c r="HZ485" s="26"/>
      <c r="IA485" s="26"/>
      <c r="IB485" s="26"/>
      <c r="IC485" s="24"/>
      <c r="ID485" s="98"/>
      <c r="IE485" s="95"/>
      <c r="IF485" s="96"/>
      <c r="IG485" s="97"/>
      <c r="IH485" s="25"/>
      <c r="II485" s="25"/>
      <c r="IJ485" s="26"/>
      <c r="IK485" s="26"/>
      <c r="IL485" s="26"/>
      <c r="IM485" s="26"/>
      <c r="IN485" s="26"/>
      <c r="IO485" s="26"/>
      <c r="IP485" s="26"/>
      <c r="IQ485" s="26"/>
      <c r="IR485" s="26"/>
      <c r="IS485" s="26"/>
      <c r="IT485" s="24"/>
    </row>
    <row r="486" spans="1:254" ht="21.75" customHeight="1">
      <c r="A486" s="138"/>
      <c r="B486" s="139"/>
      <c r="C486" s="140"/>
      <c r="D486" s="140"/>
      <c r="E486" s="140"/>
      <c r="F486" s="140">
        <v>2018</v>
      </c>
      <c r="G486" s="141">
        <f t="shared" si="254"/>
        <v>3696.8</v>
      </c>
      <c r="H486" s="141">
        <f t="shared" si="251"/>
        <v>3696.8</v>
      </c>
      <c r="I486" s="141">
        <f t="shared" si="253"/>
        <v>357.8</v>
      </c>
      <c r="J486" s="141">
        <f t="shared" si="253"/>
        <v>357.8</v>
      </c>
      <c r="K486" s="141">
        <f t="shared" si="253"/>
        <v>0</v>
      </c>
      <c r="L486" s="141">
        <f t="shared" si="253"/>
        <v>0</v>
      </c>
      <c r="M486" s="141">
        <f t="shared" si="253"/>
        <v>3339</v>
      </c>
      <c r="N486" s="141">
        <f t="shared" si="253"/>
        <v>3339</v>
      </c>
      <c r="O486" s="141">
        <f t="shared" si="253"/>
        <v>0</v>
      </c>
      <c r="P486" s="141">
        <f t="shared" si="253"/>
        <v>0</v>
      </c>
      <c r="Q486" s="136"/>
      <c r="R486" s="137"/>
      <c r="S486" s="96"/>
      <c r="T486" s="96"/>
      <c r="U486" s="53"/>
      <c r="V486" s="53"/>
      <c r="W486" s="54"/>
      <c r="X486" s="54"/>
      <c r="Y486" s="54"/>
      <c r="Z486" s="54"/>
      <c r="AA486" s="54"/>
      <c r="AB486" s="54"/>
      <c r="AC486" s="54"/>
      <c r="AD486" s="54"/>
      <c r="AE486" s="54"/>
      <c r="AF486" s="54"/>
      <c r="AG486" s="51"/>
      <c r="AH486" s="105"/>
      <c r="AI486" s="96"/>
      <c r="AJ486" s="96"/>
      <c r="AK486" s="96"/>
      <c r="AL486" s="53"/>
      <c r="AM486" s="53"/>
      <c r="AN486" s="54"/>
      <c r="AO486" s="54"/>
      <c r="AP486" s="54"/>
      <c r="AQ486" s="54"/>
      <c r="AR486" s="54"/>
      <c r="AS486" s="54"/>
      <c r="AT486" s="54"/>
      <c r="AU486" s="54"/>
      <c r="AV486" s="54"/>
      <c r="AW486" s="54"/>
      <c r="AX486" s="51"/>
      <c r="AY486" s="105"/>
      <c r="AZ486" s="96"/>
      <c r="BA486" s="96"/>
      <c r="BB486" s="96"/>
      <c r="BC486" s="53"/>
      <c r="BD486" s="53"/>
      <c r="BE486" s="54"/>
      <c r="BF486" s="54"/>
      <c r="BG486" s="54"/>
      <c r="BH486" s="54"/>
      <c r="BI486" s="54"/>
      <c r="BJ486" s="54"/>
      <c r="BK486" s="54"/>
      <c r="BL486" s="54"/>
      <c r="BM486" s="54"/>
      <c r="BN486" s="54"/>
      <c r="BO486" s="51"/>
      <c r="BP486" s="105"/>
      <c r="BQ486" s="96"/>
      <c r="BR486" s="96"/>
      <c r="BS486" s="96"/>
      <c r="BT486" s="53"/>
      <c r="BU486" s="53"/>
      <c r="BV486" s="54"/>
      <c r="BW486" s="54"/>
      <c r="BX486" s="54"/>
      <c r="BY486" s="54"/>
      <c r="BZ486" s="54"/>
      <c r="CA486" s="54"/>
      <c r="CB486" s="54"/>
      <c r="CC486" s="54"/>
      <c r="CD486" s="54"/>
      <c r="CE486" s="54"/>
      <c r="CF486" s="51"/>
      <c r="CG486" s="105"/>
      <c r="CH486" s="96"/>
      <c r="CI486" s="96"/>
      <c r="CJ486" s="96"/>
      <c r="CK486" s="53"/>
      <c r="CL486" s="53"/>
      <c r="CM486" s="54"/>
      <c r="CN486" s="54"/>
      <c r="CO486" s="54"/>
      <c r="CP486" s="54"/>
      <c r="CQ486" s="54"/>
      <c r="CR486" s="54"/>
      <c r="CS486" s="54"/>
      <c r="CT486" s="54"/>
      <c r="CU486" s="54"/>
      <c r="CV486" s="54"/>
      <c r="CW486" s="51"/>
      <c r="CX486" s="105"/>
      <c r="CY486" s="96"/>
      <c r="CZ486" s="96"/>
      <c r="DA486" s="96"/>
      <c r="DB486" s="53"/>
      <c r="DC486" s="53"/>
      <c r="DD486" s="54"/>
      <c r="DE486" s="55"/>
      <c r="DF486" s="26"/>
      <c r="DG486" s="26"/>
      <c r="DH486" s="26"/>
      <c r="DI486" s="26"/>
      <c r="DJ486" s="26"/>
      <c r="DK486" s="26"/>
      <c r="DL486" s="26"/>
      <c r="DM486" s="26"/>
      <c r="DN486" s="24"/>
      <c r="DO486" s="98"/>
      <c r="DP486" s="95"/>
      <c r="DQ486" s="96"/>
      <c r="DR486" s="97"/>
      <c r="DS486" s="25"/>
      <c r="DT486" s="25"/>
      <c r="DU486" s="26"/>
      <c r="DV486" s="26"/>
      <c r="DW486" s="26"/>
      <c r="DX486" s="26"/>
      <c r="DY486" s="26"/>
      <c r="DZ486" s="26"/>
      <c r="EA486" s="26"/>
      <c r="EB486" s="26"/>
      <c r="EC486" s="26"/>
      <c r="ED486" s="26"/>
      <c r="EE486" s="24"/>
      <c r="EF486" s="98"/>
      <c r="EG486" s="95"/>
      <c r="EH486" s="96"/>
      <c r="EI486" s="97"/>
      <c r="EJ486" s="25"/>
      <c r="EK486" s="25"/>
      <c r="EL486" s="26"/>
      <c r="EM486" s="26"/>
      <c r="EN486" s="26"/>
      <c r="EO486" s="26"/>
      <c r="EP486" s="26"/>
      <c r="EQ486" s="26"/>
      <c r="ER486" s="26"/>
      <c r="ES486" s="26"/>
      <c r="ET486" s="26"/>
      <c r="EU486" s="26"/>
      <c r="EV486" s="24"/>
      <c r="EW486" s="98"/>
      <c r="EX486" s="95"/>
      <c r="EY486" s="96"/>
      <c r="EZ486" s="97"/>
      <c r="FA486" s="25"/>
      <c r="FB486" s="25"/>
      <c r="FC486" s="26"/>
      <c r="FD486" s="26"/>
      <c r="FE486" s="26"/>
      <c r="FF486" s="26"/>
      <c r="FG486" s="26"/>
      <c r="FH486" s="26"/>
      <c r="FI486" s="26"/>
      <c r="FJ486" s="26"/>
      <c r="FK486" s="26"/>
      <c r="FL486" s="26"/>
      <c r="FM486" s="24"/>
      <c r="FN486" s="98"/>
      <c r="FO486" s="95"/>
      <c r="FP486" s="96"/>
      <c r="FQ486" s="97"/>
      <c r="FR486" s="25"/>
      <c r="FS486" s="25"/>
      <c r="FT486" s="26"/>
      <c r="FU486" s="26"/>
      <c r="FV486" s="26"/>
      <c r="FW486" s="26"/>
      <c r="FX486" s="26"/>
      <c r="FY486" s="26"/>
      <c r="FZ486" s="26"/>
      <c r="GA486" s="26"/>
      <c r="GB486" s="26"/>
      <c r="GC486" s="26"/>
      <c r="GD486" s="24"/>
      <c r="GE486" s="98"/>
      <c r="GF486" s="95"/>
      <c r="GG486" s="96"/>
      <c r="GH486" s="97"/>
      <c r="GI486" s="25"/>
      <c r="GJ486" s="25"/>
      <c r="GK486" s="26"/>
      <c r="GL486" s="26"/>
      <c r="GM486" s="26"/>
      <c r="GN486" s="26"/>
      <c r="GO486" s="26"/>
      <c r="GP486" s="26"/>
      <c r="GQ486" s="26"/>
      <c r="GR486" s="26"/>
      <c r="GS486" s="26"/>
      <c r="GT486" s="26"/>
      <c r="GU486" s="24"/>
      <c r="GV486" s="98"/>
      <c r="GW486" s="95"/>
      <c r="GX486" s="96"/>
      <c r="GY486" s="97"/>
      <c r="GZ486" s="25"/>
      <c r="HA486" s="25"/>
      <c r="HB486" s="26"/>
      <c r="HC486" s="26"/>
      <c r="HD486" s="26"/>
      <c r="HE486" s="26"/>
      <c r="HF486" s="26"/>
      <c r="HG486" s="26"/>
      <c r="HH486" s="26"/>
      <c r="HI486" s="26"/>
      <c r="HJ486" s="26"/>
      <c r="HK486" s="26"/>
      <c r="HL486" s="24"/>
      <c r="HM486" s="98"/>
      <c r="HN486" s="95"/>
      <c r="HO486" s="96"/>
      <c r="HP486" s="97"/>
      <c r="HQ486" s="25"/>
      <c r="HR486" s="25"/>
      <c r="HS486" s="26"/>
      <c r="HT486" s="26"/>
      <c r="HU486" s="26"/>
      <c r="HV486" s="26"/>
      <c r="HW486" s="26"/>
      <c r="HX486" s="26"/>
      <c r="HY486" s="26"/>
      <c r="HZ486" s="26"/>
      <c r="IA486" s="26"/>
      <c r="IB486" s="26"/>
      <c r="IC486" s="24"/>
      <c r="ID486" s="98"/>
      <c r="IE486" s="95"/>
      <c r="IF486" s="96"/>
      <c r="IG486" s="97"/>
      <c r="IH486" s="25"/>
      <c r="II486" s="25"/>
      <c r="IJ486" s="26"/>
      <c r="IK486" s="26"/>
      <c r="IL486" s="26"/>
      <c r="IM486" s="26"/>
      <c r="IN486" s="26"/>
      <c r="IO486" s="26"/>
      <c r="IP486" s="26"/>
      <c r="IQ486" s="26"/>
      <c r="IR486" s="26"/>
      <c r="IS486" s="26"/>
      <c r="IT486" s="24"/>
    </row>
    <row r="487" spans="1:254" ht="18.75" customHeight="1">
      <c r="A487" s="138"/>
      <c r="B487" s="139"/>
      <c r="C487" s="140"/>
      <c r="D487" s="140"/>
      <c r="E487" s="140"/>
      <c r="F487" s="140">
        <v>2019</v>
      </c>
      <c r="G487" s="141">
        <f t="shared" si="254"/>
        <v>680</v>
      </c>
      <c r="H487" s="141">
        <f t="shared" si="251"/>
        <v>680</v>
      </c>
      <c r="I487" s="141">
        <f t="shared" si="253"/>
        <v>680</v>
      </c>
      <c r="J487" s="141">
        <f t="shared" si="253"/>
        <v>680</v>
      </c>
      <c r="K487" s="141">
        <f t="shared" si="253"/>
        <v>0</v>
      </c>
      <c r="L487" s="141">
        <f t="shared" si="253"/>
        <v>0</v>
      </c>
      <c r="M487" s="141">
        <f t="shared" si="253"/>
        <v>0</v>
      </c>
      <c r="N487" s="141">
        <f t="shared" si="253"/>
        <v>0</v>
      </c>
      <c r="O487" s="141">
        <f t="shared" si="253"/>
        <v>0</v>
      </c>
      <c r="P487" s="141">
        <f t="shared" si="253"/>
        <v>0</v>
      </c>
      <c r="Q487" s="136"/>
      <c r="R487" s="137"/>
      <c r="S487" s="96"/>
      <c r="T487" s="96"/>
      <c r="U487" s="53"/>
      <c r="V487" s="53"/>
      <c r="W487" s="54"/>
      <c r="X487" s="54"/>
      <c r="Y487" s="54"/>
      <c r="Z487" s="54"/>
      <c r="AA487" s="54"/>
      <c r="AB487" s="54"/>
      <c r="AC487" s="54"/>
      <c r="AD487" s="54"/>
      <c r="AE487" s="54"/>
      <c r="AF487" s="54"/>
      <c r="AG487" s="51"/>
      <c r="AH487" s="105"/>
      <c r="AI487" s="96"/>
      <c r="AJ487" s="96"/>
      <c r="AK487" s="96"/>
      <c r="AL487" s="53"/>
      <c r="AM487" s="53"/>
      <c r="AN487" s="54"/>
      <c r="AO487" s="54"/>
      <c r="AP487" s="54"/>
      <c r="AQ487" s="54"/>
      <c r="AR487" s="54"/>
      <c r="AS487" s="54"/>
      <c r="AT487" s="54"/>
      <c r="AU487" s="54"/>
      <c r="AV487" s="54"/>
      <c r="AW487" s="54"/>
      <c r="AX487" s="51"/>
      <c r="AY487" s="105"/>
      <c r="AZ487" s="96"/>
      <c r="BA487" s="96"/>
      <c r="BB487" s="96"/>
      <c r="BC487" s="53"/>
      <c r="BD487" s="53"/>
      <c r="BE487" s="54"/>
      <c r="BF487" s="54"/>
      <c r="BG487" s="54"/>
      <c r="BH487" s="54"/>
      <c r="BI487" s="54"/>
      <c r="BJ487" s="54"/>
      <c r="BK487" s="54"/>
      <c r="BL487" s="54"/>
      <c r="BM487" s="54"/>
      <c r="BN487" s="54"/>
      <c r="BO487" s="51"/>
      <c r="BP487" s="105"/>
      <c r="BQ487" s="96"/>
      <c r="BR487" s="96"/>
      <c r="BS487" s="96"/>
      <c r="BT487" s="53"/>
      <c r="BU487" s="53"/>
      <c r="BV487" s="54"/>
      <c r="BW487" s="54"/>
      <c r="BX487" s="54"/>
      <c r="BY487" s="54"/>
      <c r="BZ487" s="54"/>
      <c r="CA487" s="54"/>
      <c r="CB487" s="54"/>
      <c r="CC487" s="54"/>
      <c r="CD487" s="54"/>
      <c r="CE487" s="54"/>
      <c r="CF487" s="51"/>
      <c r="CG487" s="105"/>
      <c r="CH487" s="96"/>
      <c r="CI487" s="96"/>
      <c r="CJ487" s="96"/>
      <c r="CK487" s="53"/>
      <c r="CL487" s="53"/>
      <c r="CM487" s="54"/>
      <c r="CN487" s="54"/>
      <c r="CO487" s="54"/>
      <c r="CP487" s="54"/>
      <c r="CQ487" s="54"/>
      <c r="CR487" s="54"/>
      <c r="CS487" s="54"/>
      <c r="CT487" s="54"/>
      <c r="CU487" s="54"/>
      <c r="CV487" s="54"/>
      <c r="CW487" s="51"/>
      <c r="CX487" s="105"/>
      <c r="CY487" s="96"/>
      <c r="CZ487" s="96"/>
      <c r="DA487" s="96"/>
      <c r="DB487" s="53"/>
      <c r="DC487" s="53"/>
      <c r="DD487" s="54"/>
      <c r="DE487" s="55"/>
      <c r="DF487" s="26"/>
      <c r="DG487" s="26"/>
      <c r="DH487" s="26"/>
      <c r="DI487" s="26"/>
      <c r="DJ487" s="26"/>
      <c r="DK487" s="26"/>
      <c r="DL487" s="26"/>
      <c r="DM487" s="26"/>
      <c r="DN487" s="24"/>
      <c r="DO487" s="98"/>
      <c r="DP487" s="95"/>
      <c r="DQ487" s="96"/>
      <c r="DR487" s="97"/>
      <c r="DS487" s="25"/>
      <c r="DT487" s="25"/>
      <c r="DU487" s="26"/>
      <c r="DV487" s="26"/>
      <c r="DW487" s="26"/>
      <c r="DX487" s="26"/>
      <c r="DY487" s="26"/>
      <c r="DZ487" s="26"/>
      <c r="EA487" s="26"/>
      <c r="EB487" s="26"/>
      <c r="EC487" s="26"/>
      <c r="ED487" s="26"/>
      <c r="EE487" s="24"/>
      <c r="EF487" s="98"/>
      <c r="EG487" s="95"/>
      <c r="EH487" s="96"/>
      <c r="EI487" s="97"/>
      <c r="EJ487" s="25"/>
      <c r="EK487" s="25"/>
      <c r="EL487" s="26"/>
      <c r="EM487" s="26"/>
      <c r="EN487" s="26"/>
      <c r="EO487" s="26"/>
      <c r="EP487" s="26"/>
      <c r="EQ487" s="26"/>
      <c r="ER487" s="26"/>
      <c r="ES487" s="26"/>
      <c r="ET487" s="26"/>
      <c r="EU487" s="26"/>
      <c r="EV487" s="24"/>
      <c r="EW487" s="98"/>
      <c r="EX487" s="95"/>
      <c r="EY487" s="96"/>
      <c r="EZ487" s="97"/>
      <c r="FA487" s="25"/>
      <c r="FB487" s="25"/>
      <c r="FC487" s="26"/>
      <c r="FD487" s="26"/>
      <c r="FE487" s="26"/>
      <c r="FF487" s="26"/>
      <c r="FG487" s="26"/>
      <c r="FH487" s="26"/>
      <c r="FI487" s="26"/>
      <c r="FJ487" s="26"/>
      <c r="FK487" s="26"/>
      <c r="FL487" s="26"/>
      <c r="FM487" s="24"/>
      <c r="FN487" s="98"/>
      <c r="FO487" s="95"/>
      <c r="FP487" s="96"/>
      <c r="FQ487" s="97"/>
      <c r="FR487" s="25"/>
      <c r="FS487" s="25"/>
      <c r="FT487" s="26"/>
      <c r="FU487" s="26"/>
      <c r="FV487" s="26"/>
      <c r="FW487" s="26"/>
      <c r="FX487" s="26"/>
      <c r="FY487" s="26"/>
      <c r="FZ487" s="26"/>
      <c r="GA487" s="26"/>
      <c r="GB487" s="26"/>
      <c r="GC487" s="26"/>
      <c r="GD487" s="24"/>
      <c r="GE487" s="98"/>
      <c r="GF487" s="95"/>
      <c r="GG487" s="96"/>
      <c r="GH487" s="97"/>
      <c r="GI487" s="25"/>
      <c r="GJ487" s="25"/>
      <c r="GK487" s="26"/>
      <c r="GL487" s="26"/>
      <c r="GM487" s="26"/>
      <c r="GN487" s="26"/>
      <c r="GO487" s="26"/>
      <c r="GP487" s="26"/>
      <c r="GQ487" s="26"/>
      <c r="GR487" s="26"/>
      <c r="GS487" s="26"/>
      <c r="GT487" s="26"/>
      <c r="GU487" s="24"/>
      <c r="GV487" s="98"/>
      <c r="GW487" s="95"/>
      <c r="GX487" s="96"/>
      <c r="GY487" s="97"/>
      <c r="GZ487" s="25"/>
      <c r="HA487" s="25"/>
      <c r="HB487" s="26"/>
      <c r="HC487" s="26"/>
      <c r="HD487" s="26"/>
      <c r="HE487" s="26"/>
      <c r="HF487" s="26"/>
      <c r="HG487" s="26"/>
      <c r="HH487" s="26"/>
      <c r="HI487" s="26"/>
      <c r="HJ487" s="26"/>
      <c r="HK487" s="26"/>
      <c r="HL487" s="24"/>
      <c r="HM487" s="98"/>
      <c r="HN487" s="95"/>
      <c r="HO487" s="96"/>
      <c r="HP487" s="97"/>
      <c r="HQ487" s="25"/>
      <c r="HR487" s="25"/>
      <c r="HS487" s="26"/>
      <c r="HT487" s="26"/>
      <c r="HU487" s="26"/>
      <c r="HV487" s="26"/>
      <c r="HW487" s="26"/>
      <c r="HX487" s="26"/>
      <c r="HY487" s="26"/>
      <c r="HZ487" s="26"/>
      <c r="IA487" s="26"/>
      <c r="IB487" s="26"/>
      <c r="IC487" s="24"/>
      <c r="ID487" s="98"/>
      <c r="IE487" s="95"/>
      <c r="IF487" s="96"/>
      <c r="IG487" s="97"/>
      <c r="IH487" s="25"/>
      <c r="II487" s="25"/>
      <c r="IJ487" s="26"/>
      <c r="IK487" s="26"/>
      <c r="IL487" s="26"/>
      <c r="IM487" s="26"/>
      <c r="IN487" s="26"/>
      <c r="IO487" s="26"/>
      <c r="IP487" s="26"/>
      <c r="IQ487" s="26"/>
      <c r="IR487" s="26"/>
      <c r="IS487" s="26"/>
      <c r="IT487" s="24"/>
    </row>
    <row r="488" spans="1:254" ht="20.25" customHeight="1">
      <c r="A488" s="138"/>
      <c r="B488" s="139"/>
      <c r="C488" s="133"/>
      <c r="D488" s="133"/>
      <c r="E488" s="133"/>
      <c r="F488" s="140">
        <v>2020</v>
      </c>
      <c r="G488" s="141">
        <f t="shared" si="254"/>
        <v>60614</v>
      </c>
      <c r="H488" s="141">
        <f t="shared" si="251"/>
        <v>60614</v>
      </c>
      <c r="I488" s="141">
        <f t="shared" si="253"/>
        <v>60614</v>
      </c>
      <c r="J488" s="141">
        <f t="shared" si="253"/>
        <v>60614</v>
      </c>
      <c r="K488" s="141">
        <f t="shared" si="253"/>
        <v>0</v>
      </c>
      <c r="L488" s="141">
        <f t="shared" si="253"/>
        <v>0</v>
      </c>
      <c r="M488" s="141">
        <f t="shared" si="253"/>
        <v>0</v>
      </c>
      <c r="N488" s="141">
        <f t="shared" si="253"/>
        <v>0</v>
      </c>
      <c r="O488" s="141">
        <f t="shared" si="253"/>
        <v>0</v>
      </c>
      <c r="P488" s="141">
        <f t="shared" si="253"/>
        <v>0</v>
      </c>
      <c r="Q488" s="136"/>
      <c r="R488" s="137"/>
      <c r="S488" s="96"/>
      <c r="T488" s="96"/>
      <c r="U488" s="60"/>
      <c r="V488" s="53"/>
      <c r="W488" s="54"/>
      <c r="X488" s="54"/>
      <c r="Y488" s="54"/>
      <c r="Z488" s="54"/>
      <c r="AA488" s="54"/>
      <c r="AB488" s="54"/>
      <c r="AC488" s="54"/>
      <c r="AD488" s="54"/>
      <c r="AE488" s="54"/>
      <c r="AF488" s="54"/>
      <c r="AG488" s="51"/>
      <c r="AH488" s="105"/>
      <c r="AI488" s="96"/>
      <c r="AJ488" s="96"/>
      <c r="AK488" s="96"/>
      <c r="AL488" s="60"/>
      <c r="AM488" s="53"/>
      <c r="AN488" s="54"/>
      <c r="AO488" s="54"/>
      <c r="AP488" s="54"/>
      <c r="AQ488" s="54"/>
      <c r="AR488" s="54"/>
      <c r="AS488" s="54"/>
      <c r="AT488" s="54"/>
      <c r="AU488" s="54"/>
      <c r="AV488" s="54"/>
      <c r="AW488" s="54"/>
      <c r="AX488" s="51"/>
      <c r="AY488" s="105"/>
      <c r="AZ488" s="96"/>
      <c r="BA488" s="96"/>
      <c r="BB488" s="96"/>
      <c r="BC488" s="60"/>
      <c r="BD488" s="53"/>
      <c r="BE488" s="54"/>
      <c r="BF488" s="54"/>
      <c r="BG488" s="54"/>
      <c r="BH488" s="54"/>
      <c r="BI488" s="54"/>
      <c r="BJ488" s="54"/>
      <c r="BK488" s="54"/>
      <c r="BL488" s="54"/>
      <c r="BM488" s="54"/>
      <c r="BN488" s="54"/>
      <c r="BO488" s="51"/>
      <c r="BP488" s="105"/>
      <c r="BQ488" s="96"/>
      <c r="BR488" s="96"/>
      <c r="BS488" s="96"/>
      <c r="BT488" s="60"/>
      <c r="BU488" s="53"/>
      <c r="BV488" s="54"/>
      <c r="BW488" s="54"/>
      <c r="BX488" s="54"/>
      <c r="BY488" s="54"/>
      <c r="BZ488" s="54"/>
      <c r="CA488" s="54"/>
      <c r="CB488" s="54"/>
      <c r="CC488" s="54"/>
      <c r="CD488" s="54"/>
      <c r="CE488" s="54"/>
      <c r="CF488" s="51"/>
      <c r="CG488" s="105"/>
      <c r="CH488" s="96"/>
      <c r="CI488" s="96"/>
      <c r="CJ488" s="96"/>
      <c r="CK488" s="60"/>
      <c r="CL488" s="53"/>
      <c r="CM488" s="54"/>
      <c r="CN488" s="54"/>
      <c r="CO488" s="54"/>
      <c r="CP488" s="54"/>
      <c r="CQ488" s="54"/>
      <c r="CR488" s="54"/>
      <c r="CS488" s="54"/>
      <c r="CT488" s="54"/>
      <c r="CU488" s="54"/>
      <c r="CV488" s="54"/>
      <c r="CW488" s="51"/>
      <c r="CX488" s="105"/>
      <c r="CY488" s="96"/>
      <c r="CZ488" s="96"/>
      <c r="DA488" s="96"/>
      <c r="DB488" s="60"/>
      <c r="DC488" s="53"/>
      <c r="DD488" s="54"/>
      <c r="DE488" s="55"/>
      <c r="DF488" s="26"/>
      <c r="DG488" s="26"/>
      <c r="DH488" s="26"/>
      <c r="DI488" s="26"/>
      <c r="DJ488" s="26"/>
      <c r="DK488" s="26"/>
      <c r="DL488" s="26"/>
      <c r="DM488" s="26"/>
      <c r="DN488" s="24"/>
      <c r="DO488" s="98"/>
      <c r="DP488" s="95"/>
      <c r="DQ488" s="96"/>
      <c r="DR488" s="97"/>
      <c r="DS488" s="21"/>
      <c r="DT488" s="25"/>
      <c r="DU488" s="26"/>
      <c r="DV488" s="26"/>
      <c r="DW488" s="26"/>
      <c r="DX488" s="26"/>
      <c r="DY488" s="26"/>
      <c r="DZ488" s="26"/>
      <c r="EA488" s="26"/>
      <c r="EB488" s="26"/>
      <c r="EC488" s="26"/>
      <c r="ED488" s="26"/>
      <c r="EE488" s="24"/>
      <c r="EF488" s="98"/>
      <c r="EG488" s="95"/>
      <c r="EH488" s="96"/>
      <c r="EI488" s="97"/>
      <c r="EJ488" s="21"/>
      <c r="EK488" s="25"/>
      <c r="EL488" s="26"/>
      <c r="EM488" s="26"/>
      <c r="EN488" s="26"/>
      <c r="EO488" s="26"/>
      <c r="EP488" s="26"/>
      <c r="EQ488" s="26"/>
      <c r="ER488" s="26"/>
      <c r="ES488" s="26"/>
      <c r="ET488" s="26"/>
      <c r="EU488" s="26"/>
      <c r="EV488" s="24"/>
      <c r="EW488" s="98"/>
      <c r="EX488" s="95"/>
      <c r="EY488" s="96"/>
      <c r="EZ488" s="97"/>
      <c r="FA488" s="21"/>
      <c r="FB488" s="25"/>
      <c r="FC488" s="26"/>
      <c r="FD488" s="26"/>
      <c r="FE488" s="26"/>
      <c r="FF488" s="26"/>
      <c r="FG488" s="26"/>
      <c r="FH488" s="26"/>
      <c r="FI488" s="26"/>
      <c r="FJ488" s="26"/>
      <c r="FK488" s="26"/>
      <c r="FL488" s="26"/>
      <c r="FM488" s="24"/>
      <c r="FN488" s="98"/>
      <c r="FO488" s="95"/>
      <c r="FP488" s="96"/>
      <c r="FQ488" s="97"/>
      <c r="FR488" s="21"/>
      <c r="FS488" s="25"/>
      <c r="FT488" s="26"/>
      <c r="FU488" s="26"/>
      <c r="FV488" s="26"/>
      <c r="FW488" s="26"/>
      <c r="FX488" s="26"/>
      <c r="FY488" s="26"/>
      <c r="FZ488" s="26"/>
      <c r="GA488" s="26"/>
      <c r="GB488" s="26"/>
      <c r="GC488" s="26"/>
      <c r="GD488" s="24"/>
      <c r="GE488" s="98"/>
      <c r="GF488" s="95"/>
      <c r="GG488" s="96"/>
      <c r="GH488" s="97"/>
      <c r="GI488" s="21"/>
      <c r="GJ488" s="25"/>
      <c r="GK488" s="26"/>
      <c r="GL488" s="26"/>
      <c r="GM488" s="26"/>
      <c r="GN488" s="26"/>
      <c r="GO488" s="26"/>
      <c r="GP488" s="26"/>
      <c r="GQ488" s="26"/>
      <c r="GR488" s="26"/>
      <c r="GS488" s="26"/>
      <c r="GT488" s="26"/>
      <c r="GU488" s="24"/>
      <c r="GV488" s="98"/>
      <c r="GW488" s="95"/>
      <c r="GX488" s="96"/>
      <c r="GY488" s="97"/>
      <c r="GZ488" s="21"/>
      <c r="HA488" s="25"/>
      <c r="HB488" s="26"/>
      <c r="HC488" s="26"/>
      <c r="HD488" s="26"/>
      <c r="HE488" s="26"/>
      <c r="HF488" s="26"/>
      <c r="HG488" s="26"/>
      <c r="HH488" s="26"/>
      <c r="HI488" s="26"/>
      <c r="HJ488" s="26"/>
      <c r="HK488" s="26"/>
      <c r="HL488" s="24"/>
      <c r="HM488" s="98"/>
      <c r="HN488" s="95"/>
      <c r="HO488" s="96"/>
      <c r="HP488" s="97"/>
      <c r="HQ488" s="21"/>
      <c r="HR488" s="25"/>
      <c r="HS488" s="26"/>
      <c r="HT488" s="26"/>
      <c r="HU488" s="26"/>
      <c r="HV488" s="26"/>
      <c r="HW488" s="26"/>
      <c r="HX488" s="26"/>
      <c r="HY488" s="26"/>
      <c r="HZ488" s="26"/>
      <c r="IA488" s="26"/>
      <c r="IB488" s="26"/>
      <c r="IC488" s="24"/>
      <c r="ID488" s="98"/>
      <c r="IE488" s="95"/>
      <c r="IF488" s="96"/>
      <c r="IG488" s="97"/>
      <c r="IH488" s="21"/>
      <c r="II488" s="25"/>
      <c r="IJ488" s="26"/>
      <c r="IK488" s="26"/>
      <c r="IL488" s="26"/>
      <c r="IM488" s="26"/>
      <c r="IN488" s="26"/>
      <c r="IO488" s="26"/>
      <c r="IP488" s="26"/>
      <c r="IQ488" s="26"/>
      <c r="IR488" s="26"/>
      <c r="IS488" s="26"/>
      <c r="IT488" s="24"/>
    </row>
    <row r="489" spans="1:241" ht="21.75" customHeight="1">
      <c r="A489" s="138"/>
      <c r="B489" s="139"/>
      <c r="C489" s="133"/>
      <c r="D489" s="133"/>
      <c r="E489" s="133"/>
      <c r="F489" s="140">
        <v>2021</v>
      </c>
      <c r="G489" s="141">
        <f t="shared" si="254"/>
        <v>0</v>
      </c>
      <c r="H489" s="141">
        <f t="shared" si="251"/>
        <v>0</v>
      </c>
      <c r="I489" s="141">
        <f t="shared" si="253"/>
        <v>0</v>
      </c>
      <c r="J489" s="141">
        <f t="shared" si="253"/>
        <v>0</v>
      </c>
      <c r="K489" s="141">
        <f t="shared" si="253"/>
        <v>0</v>
      </c>
      <c r="L489" s="141">
        <f t="shared" si="253"/>
        <v>0</v>
      </c>
      <c r="M489" s="141">
        <f t="shared" si="253"/>
        <v>0</v>
      </c>
      <c r="N489" s="141">
        <f t="shared" si="253"/>
        <v>0</v>
      </c>
      <c r="O489" s="141">
        <f t="shared" si="253"/>
        <v>0</v>
      </c>
      <c r="P489" s="141">
        <f t="shared" si="253"/>
        <v>0</v>
      </c>
      <c r="Q489" s="136"/>
      <c r="R489" s="142"/>
      <c r="AG489" s="66"/>
      <c r="AW489" s="66"/>
      <c r="BM489" s="66"/>
      <c r="CC489" s="66"/>
      <c r="CS489" s="66"/>
      <c r="DI489" s="66"/>
      <c r="DY489" s="66"/>
      <c r="EO489" s="66"/>
      <c r="FE489" s="66"/>
      <c r="FU489" s="66"/>
      <c r="GK489" s="66"/>
      <c r="HA489" s="66"/>
      <c r="HQ489" s="66"/>
      <c r="IG489" s="66"/>
    </row>
    <row r="490" spans="1:241" ht="21.75" customHeight="1">
      <c r="A490" s="138"/>
      <c r="B490" s="139"/>
      <c r="C490" s="133"/>
      <c r="D490" s="133"/>
      <c r="E490" s="133"/>
      <c r="F490" s="140">
        <v>2022</v>
      </c>
      <c r="G490" s="141">
        <f t="shared" si="254"/>
        <v>225040</v>
      </c>
      <c r="H490" s="141">
        <f t="shared" si="251"/>
        <v>0</v>
      </c>
      <c r="I490" s="141">
        <f t="shared" si="253"/>
        <v>178828</v>
      </c>
      <c r="J490" s="141">
        <f t="shared" si="253"/>
        <v>0</v>
      </c>
      <c r="K490" s="141">
        <f t="shared" si="253"/>
        <v>0</v>
      </c>
      <c r="L490" s="141">
        <f t="shared" si="253"/>
        <v>0</v>
      </c>
      <c r="M490" s="141">
        <f t="shared" si="253"/>
        <v>46212</v>
      </c>
      <c r="N490" s="141">
        <f t="shared" si="253"/>
        <v>0</v>
      </c>
      <c r="O490" s="141">
        <f t="shared" si="253"/>
        <v>0</v>
      </c>
      <c r="P490" s="141">
        <f t="shared" si="253"/>
        <v>0</v>
      </c>
      <c r="Q490" s="136"/>
      <c r="R490" s="142"/>
      <c r="AG490" s="66"/>
      <c r="AW490" s="66"/>
      <c r="BM490" s="66"/>
      <c r="CC490" s="66"/>
      <c r="CS490" s="66"/>
      <c r="DI490" s="66"/>
      <c r="DY490" s="66"/>
      <c r="EO490" s="66"/>
      <c r="FE490" s="66"/>
      <c r="FU490" s="66"/>
      <c r="GK490" s="66"/>
      <c r="HA490" s="66"/>
      <c r="HQ490" s="66"/>
      <c r="IG490" s="66"/>
    </row>
    <row r="491" spans="1:241" ht="21.75" customHeight="1">
      <c r="A491" s="138"/>
      <c r="B491" s="139"/>
      <c r="C491" s="133"/>
      <c r="D491" s="133"/>
      <c r="E491" s="133"/>
      <c r="F491" s="140">
        <v>2023</v>
      </c>
      <c r="G491" s="141">
        <f t="shared" si="254"/>
        <v>352606.9</v>
      </c>
      <c r="H491" s="141">
        <f t="shared" si="251"/>
        <v>0</v>
      </c>
      <c r="I491" s="141">
        <f t="shared" si="253"/>
        <v>151795.6</v>
      </c>
      <c r="J491" s="141">
        <f t="shared" si="253"/>
        <v>0</v>
      </c>
      <c r="K491" s="141">
        <f t="shared" si="253"/>
        <v>0</v>
      </c>
      <c r="L491" s="141">
        <f t="shared" si="253"/>
        <v>0</v>
      </c>
      <c r="M491" s="141">
        <f t="shared" si="253"/>
        <v>200811.3</v>
      </c>
      <c r="N491" s="141">
        <f t="shared" si="253"/>
        <v>0</v>
      </c>
      <c r="O491" s="141">
        <f t="shared" si="253"/>
        <v>0</v>
      </c>
      <c r="P491" s="141">
        <f t="shared" si="253"/>
        <v>0</v>
      </c>
      <c r="Q491" s="136"/>
      <c r="R491" s="142"/>
      <c r="AG491" s="66"/>
      <c r="AW491" s="66"/>
      <c r="BM491" s="66"/>
      <c r="CC491" s="66"/>
      <c r="CS491" s="66"/>
      <c r="DI491" s="66"/>
      <c r="DY491" s="66"/>
      <c r="EO491" s="66"/>
      <c r="FE491" s="66"/>
      <c r="FU491" s="66"/>
      <c r="GK491" s="66"/>
      <c r="HA491" s="66"/>
      <c r="HQ491" s="66"/>
      <c r="IG491" s="66"/>
    </row>
    <row r="492" spans="1:241" ht="21.75" customHeight="1">
      <c r="A492" s="138"/>
      <c r="B492" s="139"/>
      <c r="C492" s="133"/>
      <c r="D492" s="133"/>
      <c r="E492" s="133"/>
      <c r="F492" s="140">
        <v>2024</v>
      </c>
      <c r="G492" s="141">
        <f t="shared" si="254"/>
        <v>783123.8999999999</v>
      </c>
      <c r="H492" s="141">
        <f t="shared" si="251"/>
        <v>0</v>
      </c>
      <c r="I492" s="141">
        <f t="shared" si="253"/>
        <v>247272.7</v>
      </c>
      <c r="J492" s="141">
        <f t="shared" si="253"/>
        <v>0</v>
      </c>
      <c r="K492" s="141">
        <f t="shared" si="253"/>
        <v>0</v>
      </c>
      <c r="L492" s="141">
        <f t="shared" si="253"/>
        <v>0</v>
      </c>
      <c r="M492" s="141">
        <f t="shared" si="253"/>
        <v>535851.2</v>
      </c>
      <c r="N492" s="141">
        <f t="shared" si="253"/>
        <v>0</v>
      </c>
      <c r="O492" s="141">
        <f t="shared" si="253"/>
        <v>0</v>
      </c>
      <c r="P492" s="141">
        <f t="shared" si="253"/>
        <v>0</v>
      </c>
      <c r="Q492" s="136"/>
      <c r="R492" s="142"/>
      <c r="AG492" s="66"/>
      <c r="AW492" s="66"/>
      <c r="BM492" s="66"/>
      <c r="CC492" s="66"/>
      <c r="CS492" s="66"/>
      <c r="DI492" s="66"/>
      <c r="DY492" s="66"/>
      <c r="EO492" s="66"/>
      <c r="FE492" s="66"/>
      <c r="FU492" s="66"/>
      <c r="GK492" s="66"/>
      <c r="HA492" s="66"/>
      <c r="HQ492" s="66"/>
      <c r="IG492" s="66"/>
    </row>
    <row r="493" spans="1:241" ht="21.75" customHeight="1">
      <c r="A493" s="143"/>
      <c r="B493" s="144"/>
      <c r="C493" s="133"/>
      <c r="D493" s="133"/>
      <c r="E493" s="133"/>
      <c r="F493" s="140">
        <v>2025</v>
      </c>
      <c r="G493" s="141">
        <f t="shared" si="254"/>
        <v>558287.2</v>
      </c>
      <c r="H493" s="141">
        <f t="shared" si="251"/>
        <v>0</v>
      </c>
      <c r="I493" s="141">
        <f t="shared" si="253"/>
        <v>558287.2</v>
      </c>
      <c r="J493" s="141">
        <f t="shared" si="253"/>
        <v>0</v>
      </c>
      <c r="K493" s="141">
        <f t="shared" si="253"/>
        <v>0</v>
      </c>
      <c r="L493" s="141">
        <f t="shared" si="253"/>
        <v>0</v>
      </c>
      <c r="M493" s="141">
        <f t="shared" si="253"/>
        <v>0</v>
      </c>
      <c r="N493" s="141">
        <f t="shared" si="253"/>
        <v>0</v>
      </c>
      <c r="O493" s="141">
        <f t="shared" si="253"/>
        <v>0</v>
      </c>
      <c r="P493" s="141">
        <f t="shared" si="253"/>
        <v>0</v>
      </c>
      <c r="Q493" s="136"/>
      <c r="R493" s="142"/>
      <c r="AG493" s="66"/>
      <c r="AW493" s="66"/>
      <c r="BM493" s="66"/>
      <c r="CC493" s="66"/>
      <c r="CS493" s="66"/>
      <c r="DI493" s="66"/>
      <c r="DY493" s="66"/>
      <c r="EO493" s="66"/>
      <c r="FE493" s="66"/>
      <c r="FU493" s="66"/>
      <c r="GK493" s="66"/>
      <c r="HA493" s="66"/>
      <c r="HQ493" s="66"/>
      <c r="IG493" s="66"/>
    </row>
    <row r="494" spans="1:254" ht="18" customHeight="1">
      <c r="A494" s="131"/>
      <c r="B494" s="132" t="s">
        <v>41</v>
      </c>
      <c r="C494" s="133"/>
      <c r="D494" s="133"/>
      <c r="E494" s="133"/>
      <c r="F494" s="134" t="s">
        <v>26</v>
      </c>
      <c r="G494" s="135">
        <f>SUM(G495:G505)</f>
        <v>4124890.3000000003</v>
      </c>
      <c r="H494" s="135">
        <f>J494+L494+N494+P494</f>
        <v>2406163.6</v>
      </c>
      <c r="I494" s="135">
        <f>SUM(I495:I505)</f>
        <v>534498.1</v>
      </c>
      <c r="J494" s="135">
        <f aca="true" t="shared" si="255" ref="J494:P494">SUM(J495:J505)</f>
        <v>388681.89999999997</v>
      </c>
      <c r="K494" s="135">
        <f t="shared" si="255"/>
        <v>1949550</v>
      </c>
      <c r="L494" s="135">
        <f t="shared" si="255"/>
        <v>1949550</v>
      </c>
      <c r="M494" s="135">
        <f t="shared" si="255"/>
        <v>1640842.2</v>
      </c>
      <c r="N494" s="135">
        <f t="shared" si="255"/>
        <v>67931.7</v>
      </c>
      <c r="O494" s="135">
        <f t="shared" si="255"/>
        <v>0</v>
      </c>
      <c r="P494" s="135">
        <f t="shared" si="255"/>
        <v>0</v>
      </c>
      <c r="Q494" s="136"/>
      <c r="R494" s="137"/>
      <c r="S494" s="96"/>
      <c r="T494" s="96"/>
      <c r="U494" s="60"/>
      <c r="V494" s="49"/>
      <c r="W494" s="50"/>
      <c r="X494" s="50"/>
      <c r="Y494" s="50"/>
      <c r="Z494" s="50"/>
      <c r="AA494" s="50"/>
      <c r="AB494" s="50"/>
      <c r="AC494" s="50"/>
      <c r="AD494" s="50"/>
      <c r="AE494" s="50"/>
      <c r="AF494" s="50"/>
      <c r="AG494" s="51"/>
      <c r="AH494" s="105"/>
      <c r="AI494" s="96"/>
      <c r="AJ494" s="96"/>
      <c r="AK494" s="96"/>
      <c r="AL494" s="60"/>
      <c r="AM494" s="49"/>
      <c r="AN494" s="50"/>
      <c r="AO494" s="50"/>
      <c r="AP494" s="50"/>
      <c r="AQ494" s="50"/>
      <c r="AR494" s="50"/>
      <c r="AS494" s="50"/>
      <c r="AT494" s="50"/>
      <c r="AU494" s="50"/>
      <c r="AV494" s="50"/>
      <c r="AW494" s="50"/>
      <c r="AX494" s="51"/>
      <c r="AY494" s="105"/>
      <c r="AZ494" s="96"/>
      <c r="BA494" s="96"/>
      <c r="BB494" s="96"/>
      <c r="BC494" s="60"/>
      <c r="BD494" s="49"/>
      <c r="BE494" s="50"/>
      <c r="BF494" s="50"/>
      <c r="BG494" s="50"/>
      <c r="BH494" s="50"/>
      <c r="BI494" s="50"/>
      <c r="BJ494" s="50"/>
      <c r="BK494" s="50"/>
      <c r="BL494" s="50"/>
      <c r="BM494" s="50"/>
      <c r="BN494" s="50"/>
      <c r="BO494" s="51"/>
      <c r="BP494" s="105"/>
      <c r="BQ494" s="96"/>
      <c r="BR494" s="96"/>
      <c r="BS494" s="96"/>
      <c r="BT494" s="60"/>
      <c r="BU494" s="49"/>
      <c r="BV494" s="50"/>
      <c r="BW494" s="50"/>
      <c r="BX494" s="50"/>
      <c r="BY494" s="50"/>
      <c r="BZ494" s="50"/>
      <c r="CA494" s="50"/>
      <c r="CB494" s="50"/>
      <c r="CC494" s="50"/>
      <c r="CD494" s="50"/>
      <c r="CE494" s="50"/>
      <c r="CF494" s="51"/>
      <c r="CG494" s="105"/>
      <c r="CH494" s="96"/>
      <c r="CI494" s="96"/>
      <c r="CJ494" s="96"/>
      <c r="CK494" s="60"/>
      <c r="CL494" s="49"/>
      <c r="CM494" s="50"/>
      <c r="CN494" s="50"/>
      <c r="CO494" s="50"/>
      <c r="CP494" s="50"/>
      <c r="CQ494" s="50"/>
      <c r="CR494" s="50"/>
      <c r="CS494" s="50"/>
      <c r="CT494" s="50"/>
      <c r="CU494" s="50"/>
      <c r="CV494" s="50"/>
      <c r="CW494" s="51"/>
      <c r="CX494" s="105"/>
      <c r="CY494" s="96"/>
      <c r="CZ494" s="96"/>
      <c r="DA494" s="96"/>
      <c r="DB494" s="60"/>
      <c r="DC494" s="49"/>
      <c r="DD494" s="50"/>
      <c r="DE494" s="52"/>
      <c r="DF494" s="23"/>
      <c r="DG494" s="23"/>
      <c r="DH494" s="23"/>
      <c r="DI494" s="23"/>
      <c r="DJ494" s="23"/>
      <c r="DK494" s="23"/>
      <c r="DL494" s="23"/>
      <c r="DM494" s="23"/>
      <c r="DN494" s="24"/>
      <c r="DO494" s="98"/>
      <c r="DP494" s="92"/>
      <c r="DQ494" s="93"/>
      <c r="DR494" s="94"/>
      <c r="DS494" s="21"/>
      <c r="DT494" s="22"/>
      <c r="DU494" s="23"/>
      <c r="DV494" s="23"/>
      <c r="DW494" s="23"/>
      <c r="DX494" s="23"/>
      <c r="DY494" s="23"/>
      <c r="DZ494" s="23"/>
      <c r="EA494" s="23"/>
      <c r="EB494" s="23"/>
      <c r="EC494" s="23"/>
      <c r="ED494" s="23"/>
      <c r="EE494" s="24"/>
      <c r="EF494" s="98"/>
      <c r="EG494" s="92"/>
      <c r="EH494" s="93"/>
      <c r="EI494" s="94"/>
      <c r="EJ494" s="21"/>
      <c r="EK494" s="22"/>
      <c r="EL494" s="23"/>
      <c r="EM494" s="23"/>
      <c r="EN494" s="23"/>
      <c r="EO494" s="23"/>
      <c r="EP494" s="23"/>
      <c r="EQ494" s="23"/>
      <c r="ER494" s="23"/>
      <c r="ES494" s="23"/>
      <c r="ET494" s="23"/>
      <c r="EU494" s="23"/>
      <c r="EV494" s="24"/>
      <c r="EW494" s="98"/>
      <c r="EX494" s="92"/>
      <c r="EY494" s="93"/>
      <c r="EZ494" s="94"/>
      <c r="FA494" s="21"/>
      <c r="FB494" s="22"/>
      <c r="FC494" s="23"/>
      <c r="FD494" s="23"/>
      <c r="FE494" s="23"/>
      <c r="FF494" s="23"/>
      <c r="FG494" s="23"/>
      <c r="FH494" s="23"/>
      <c r="FI494" s="23"/>
      <c r="FJ494" s="23"/>
      <c r="FK494" s="23"/>
      <c r="FL494" s="23"/>
      <c r="FM494" s="24"/>
      <c r="FN494" s="98"/>
      <c r="FO494" s="92"/>
      <c r="FP494" s="93"/>
      <c r="FQ494" s="94"/>
      <c r="FR494" s="21"/>
      <c r="FS494" s="22"/>
      <c r="FT494" s="23"/>
      <c r="FU494" s="23"/>
      <c r="FV494" s="23"/>
      <c r="FW494" s="23"/>
      <c r="FX494" s="23"/>
      <c r="FY494" s="23"/>
      <c r="FZ494" s="23"/>
      <c r="GA494" s="23"/>
      <c r="GB494" s="23"/>
      <c r="GC494" s="23"/>
      <c r="GD494" s="24"/>
      <c r="GE494" s="98"/>
      <c r="GF494" s="92"/>
      <c r="GG494" s="93"/>
      <c r="GH494" s="94"/>
      <c r="GI494" s="21"/>
      <c r="GJ494" s="22"/>
      <c r="GK494" s="23"/>
      <c r="GL494" s="23"/>
      <c r="GM494" s="23"/>
      <c r="GN494" s="23"/>
      <c r="GO494" s="23"/>
      <c r="GP494" s="23"/>
      <c r="GQ494" s="23"/>
      <c r="GR494" s="23"/>
      <c r="GS494" s="23"/>
      <c r="GT494" s="23"/>
      <c r="GU494" s="24"/>
      <c r="GV494" s="98"/>
      <c r="GW494" s="92"/>
      <c r="GX494" s="93"/>
      <c r="GY494" s="94"/>
      <c r="GZ494" s="21"/>
      <c r="HA494" s="22"/>
      <c r="HB494" s="23"/>
      <c r="HC494" s="23"/>
      <c r="HD494" s="23"/>
      <c r="HE494" s="23"/>
      <c r="HF494" s="23"/>
      <c r="HG494" s="23"/>
      <c r="HH494" s="23"/>
      <c r="HI494" s="23"/>
      <c r="HJ494" s="23"/>
      <c r="HK494" s="23"/>
      <c r="HL494" s="24"/>
      <c r="HM494" s="98"/>
      <c r="HN494" s="92"/>
      <c r="HO494" s="93"/>
      <c r="HP494" s="94"/>
      <c r="HQ494" s="21"/>
      <c r="HR494" s="22"/>
      <c r="HS494" s="23"/>
      <c r="HT494" s="23"/>
      <c r="HU494" s="23"/>
      <c r="HV494" s="23"/>
      <c r="HW494" s="23"/>
      <c r="HX494" s="23"/>
      <c r="HY494" s="23"/>
      <c r="HZ494" s="23"/>
      <c r="IA494" s="23"/>
      <c r="IB494" s="23"/>
      <c r="IC494" s="24"/>
      <c r="ID494" s="98"/>
      <c r="IE494" s="92"/>
      <c r="IF494" s="93"/>
      <c r="IG494" s="94"/>
      <c r="IH494" s="21"/>
      <c r="II494" s="22"/>
      <c r="IJ494" s="23"/>
      <c r="IK494" s="23"/>
      <c r="IL494" s="23"/>
      <c r="IM494" s="23"/>
      <c r="IN494" s="23"/>
      <c r="IO494" s="23"/>
      <c r="IP494" s="23"/>
      <c r="IQ494" s="23"/>
      <c r="IR494" s="23"/>
      <c r="IS494" s="23"/>
      <c r="IT494" s="24"/>
    </row>
    <row r="495" spans="1:254" ht="21.75" customHeight="1">
      <c r="A495" s="138"/>
      <c r="B495" s="139"/>
      <c r="C495" s="133"/>
      <c r="D495" s="133"/>
      <c r="E495" s="133"/>
      <c r="F495" s="140">
        <v>2015</v>
      </c>
      <c r="G495" s="141">
        <f>I495+K495+M495+O495</f>
        <v>109027.20000000001</v>
      </c>
      <c r="H495" s="141">
        <f>J495+L495+N495+P495</f>
        <v>109027.20000000001</v>
      </c>
      <c r="I495" s="141">
        <f aca="true" t="shared" si="256" ref="I495:P505">I435+I179</f>
        <v>109027.20000000001</v>
      </c>
      <c r="J495" s="141">
        <f t="shared" si="256"/>
        <v>109027.20000000001</v>
      </c>
      <c r="K495" s="141">
        <f t="shared" si="256"/>
        <v>0</v>
      </c>
      <c r="L495" s="141">
        <f t="shared" si="256"/>
        <v>0</v>
      </c>
      <c r="M495" s="141">
        <f t="shared" si="256"/>
        <v>0</v>
      </c>
      <c r="N495" s="141">
        <f t="shared" si="256"/>
        <v>0</v>
      </c>
      <c r="O495" s="141">
        <f t="shared" si="256"/>
        <v>0</v>
      </c>
      <c r="P495" s="141">
        <f t="shared" si="256"/>
        <v>0</v>
      </c>
      <c r="Q495" s="136"/>
      <c r="R495" s="137"/>
      <c r="S495" s="96"/>
      <c r="T495" s="96"/>
      <c r="U495" s="60"/>
      <c r="V495" s="53"/>
      <c r="W495" s="54"/>
      <c r="X495" s="54"/>
      <c r="Y495" s="54"/>
      <c r="Z495" s="54"/>
      <c r="AA495" s="54"/>
      <c r="AB495" s="54"/>
      <c r="AC495" s="54"/>
      <c r="AD495" s="54"/>
      <c r="AE495" s="54"/>
      <c r="AF495" s="54"/>
      <c r="AG495" s="51"/>
      <c r="AH495" s="105"/>
      <c r="AI495" s="96"/>
      <c r="AJ495" s="96"/>
      <c r="AK495" s="96"/>
      <c r="AL495" s="60"/>
      <c r="AM495" s="53"/>
      <c r="AN495" s="54"/>
      <c r="AO495" s="54"/>
      <c r="AP495" s="54"/>
      <c r="AQ495" s="54"/>
      <c r="AR495" s="54"/>
      <c r="AS495" s="54"/>
      <c r="AT495" s="54"/>
      <c r="AU495" s="54"/>
      <c r="AV495" s="54"/>
      <c r="AW495" s="54"/>
      <c r="AX495" s="51"/>
      <c r="AY495" s="105"/>
      <c r="AZ495" s="96"/>
      <c r="BA495" s="96"/>
      <c r="BB495" s="96"/>
      <c r="BC495" s="60"/>
      <c r="BD495" s="53"/>
      <c r="BE495" s="54"/>
      <c r="BF495" s="54"/>
      <c r="BG495" s="54"/>
      <c r="BH495" s="54"/>
      <c r="BI495" s="54"/>
      <c r="BJ495" s="54"/>
      <c r="BK495" s="54"/>
      <c r="BL495" s="54"/>
      <c r="BM495" s="54"/>
      <c r="BN495" s="54"/>
      <c r="BO495" s="51"/>
      <c r="BP495" s="105"/>
      <c r="BQ495" s="96"/>
      <c r="BR495" s="96"/>
      <c r="BS495" s="96"/>
      <c r="BT495" s="60"/>
      <c r="BU495" s="53"/>
      <c r="BV495" s="54"/>
      <c r="BW495" s="54"/>
      <c r="BX495" s="54"/>
      <c r="BY495" s="54"/>
      <c r="BZ495" s="54"/>
      <c r="CA495" s="54"/>
      <c r="CB495" s="54"/>
      <c r="CC495" s="54"/>
      <c r="CD495" s="54"/>
      <c r="CE495" s="54"/>
      <c r="CF495" s="51"/>
      <c r="CG495" s="105"/>
      <c r="CH495" s="96"/>
      <c r="CI495" s="96"/>
      <c r="CJ495" s="96"/>
      <c r="CK495" s="60"/>
      <c r="CL495" s="53"/>
      <c r="CM495" s="54"/>
      <c r="CN495" s="54"/>
      <c r="CO495" s="54"/>
      <c r="CP495" s="54"/>
      <c r="CQ495" s="54"/>
      <c r="CR495" s="54"/>
      <c r="CS495" s="54"/>
      <c r="CT495" s="54"/>
      <c r="CU495" s="54"/>
      <c r="CV495" s="54"/>
      <c r="CW495" s="51"/>
      <c r="CX495" s="105"/>
      <c r="CY495" s="96"/>
      <c r="CZ495" s="96"/>
      <c r="DA495" s="96"/>
      <c r="DB495" s="60"/>
      <c r="DC495" s="53"/>
      <c r="DD495" s="54"/>
      <c r="DE495" s="55"/>
      <c r="DF495" s="26"/>
      <c r="DG495" s="26"/>
      <c r="DH495" s="26"/>
      <c r="DI495" s="26"/>
      <c r="DJ495" s="26"/>
      <c r="DK495" s="26"/>
      <c r="DL495" s="26"/>
      <c r="DM495" s="26"/>
      <c r="DN495" s="24"/>
      <c r="DO495" s="98"/>
      <c r="DP495" s="95"/>
      <c r="DQ495" s="96"/>
      <c r="DR495" s="97"/>
      <c r="DS495" s="21"/>
      <c r="DT495" s="25"/>
      <c r="DU495" s="26"/>
      <c r="DV495" s="26"/>
      <c r="DW495" s="26"/>
      <c r="DX495" s="26"/>
      <c r="DY495" s="26"/>
      <c r="DZ495" s="26"/>
      <c r="EA495" s="26"/>
      <c r="EB495" s="26"/>
      <c r="EC495" s="26"/>
      <c r="ED495" s="26"/>
      <c r="EE495" s="24"/>
      <c r="EF495" s="98"/>
      <c r="EG495" s="95"/>
      <c r="EH495" s="96"/>
      <c r="EI495" s="97"/>
      <c r="EJ495" s="21"/>
      <c r="EK495" s="25"/>
      <c r="EL495" s="26"/>
      <c r="EM495" s="26"/>
      <c r="EN495" s="26"/>
      <c r="EO495" s="26"/>
      <c r="EP495" s="26"/>
      <c r="EQ495" s="26"/>
      <c r="ER495" s="26"/>
      <c r="ES495" s="26"/>
      <c r="ET495" s="26"/>
      <c r="EU495" s="26"/>
      <c r="EV495" s="24"/>
      <c r="EW495" s="98"/>
      <c r="EX495" s="95"/>
      <c r="EY495" s="96"/>
      <c r="EZ495" s="97"/>
      <c r="FA495" s="21"/>
      <c r="FB495" s="25"/>
      <c r="FC495" s="26"/>
      <c r="FD495" s="26"/>
      <c r="FE495" s="26"/>
      <c r="FF495" s="26"/>
      <c r="FG495" s="26"/>
      <c r="FH495" s="26"/>
      <c r="FI495" s="26"/>
      <c r="FJ495" s="26"/>
      <c r="FK495" s="26"/>
      <c r="FL495" s="26"/>
      <c r="FM495" s="24"/>
      <c r="FN495" s="98"/>
      <c r="FO495" s="95"/>
      <c r="FP495" s="96"/>
      <c r="FQ495" s="97"/>
      <c r="FR495" s="21"/>
      <c r="FS495" s="25"/>
      <c r="FT495" s="26"/>
      <c r="FU495" s="26"/>
      <c r="FV495" s="26"/>
      <c r="FW495" s="26"/>
      <c r="FX495" s="26"/>
      <c r="FY495" s="26"/>
      <c r="FZ495" s="26"/>
      <c r="GA495" s="26"/>
      <c r="GB495" s="26"/>
      <c r="GC495" s="26"/>
      <c r="GD495" s="24"/>
      <c r="GE495" s="98"/>
      <c r="GF495" s="95"/>
      <c r="GG495" s="96"/>
      <c r="GH495" s="97"/>
      <c r="GI495" s="21"/>
      <c r="GJ495" s="25"/>
      <c r="GK495" s="26"/>
      <c r="GL495" s="26"/>
      <c r="GM495" s="26"/>
      <c r="GN495" s="26"/>
      <c r="GO495" s="26"/>
      <c r="GP495" s="26"/>
      <c r="GQ495" s="26"/>
      <c r="GR495" s="26"/>
      <c r="GS495" s="26"/>
      <c r="GT495" s="26"/>
      <c r="GU495" s="24"/>
      <c r="GV495" s="98"/>
      <c r="GW495" s="95"/>
      <c r="GX495" s="96"/>
      <c r="GY495" s="97"/>
      <c r="GZ495" s="21"/>
      <c r="HA495" s="25"/>
      <c r="HB495" s="26"/>
      <c r="HC495" s="26"/>
      <c r="HD495" s="26"/>
      <c r="HE495" s="26"/>
      <c r="HF495" s="26"/>
      <c r="HG495" s="26"/>
      <c r="HH495" s="26"/>
      <c r="HI495" s="26"/>
      <c r="HJ495" s="26"/>
      <c r="HK495" s="26"/>
      <c r="HL495" s="24"/>
      <c r="HM495" s="98"/>
      <c r="HN495" s="95"/>
      <c r="HO495" s="96"/>
      <c r="HP495" s="97"/>
      <c r="HQ495" s="21"/>
      <c r="HR495" s="25"/>
      <c r="HS495" s="26"/>
      <c r="HT495" s="26"/>
      <c r="HU495" s="26"/>
      <c r="HV495" s="26"/>
      <c r="HW495" s="26"/>
      <c r="HX495" s="26"/>
      <c r="HY495" s="26"/>
      <c r="HZ495" s="26"/>
      <c r="IA495" s="26"/>
      <c r="IB495" s="26"/>
      <c r="IC495" s="24"/>
      <c r="ID495" s="98"/>
      <c r="IE495" s="95"/>
      <c r="IF495" s="96"/>
      <c r="IG495" s="97"/>
      <c r="IH495" s="21"/>
      <c r="II495" s="25"/>
      <c r="IJ495" s="26"/>
      <c r="IK495" s="26"/>
      <c r="IL495" s="26"/>
      <c r="IM495" s="26"/>
      <c r="IN495" s="26"/>
      <c r="IO495" s="26"/>
      <c r="IP495" s="26"/>
      <c r="IQ495" s="26"/>
      <c r="IR495" s="26"/>
      <c r="IS495" s="26"/>
      <c r="IT495" s="24"/>
    </row>
    <row r="496" spans="1:254" ht="19.5" customHeight="1">
      <c r="A496" s="138"/>
      <c r="B496" s="139"/>
      <c r="C496" s="140"/>
      <c r="D496" s="140"/>
      <c r="E496" s="140"/>
      <c r="F496" s="140">
        <v>2016</v>
      </c>
      <c r="G496" s="141">
        <f aca="true" t="shared" si="257" ref="G496:G505">I496+K496+M496+O496</f>
        <v>83619.70000000001</v>
      </c>
      <c r="H496" s="141">
        <f aca="true" t="shared" si="258" ref="H496:H505">J496+L496+N496+P496</f>
        <v>83619.70000000001</v>
      </c>
      <c r="I496" s="141">
        <f t="shared" si="256"/>
        <v>83619.70000000001</v>
      </c>
      <c r="J496" s="141">
        <f t="shared" si="256"/>
        <v>83619.70000000001</v>
      </c>
      <c r="K496" s="141">
        <f t="shared" si="256"/>
        <v>0</v>
      </c>
      <c r="L496" s="141">
        <f t="shared" si="256"/>
        <v>0</v>
      </c>
      <c r="M496" s="141">
        <f t="shared" si="256"/>
        <v>0</v>
      </c>
      <c r="N496" s="141">
        <f t="shared" si="256"/>
        <v>0</v>
      </c>
      <c r="O496" s="141">
        <f t="shared" si="256"/>
        <v>0</v>
      </c>
      <c r="P496" s="141">
        <f t="shared" si="256"/>
        <v>0</v>
      </c>
      <c r="Q496" s="136"/>
      <c r="R496" s="137"/>
      <c r="S496" s="96"/>
      <c r="T496" s="96"/>
      <c r="U496" s="53"/>
      <c r="V496" s="53"/>
      <c r="W496" s="54"/>
      <c r="X496" s="54"/>
      <c r="Y496" s="54"/>
      <c r="Z496" s="54"/>
      <c r="AA496" s="54"/>
      <c r="AB496" s="54"/>
      <c r="AC496" s="54"/>
      <c r="AD496" s="54"/>
      <c r="AE496" s="54"/>
      <c r="AF496" s="54"/>
      <c r="AG496" s="51"/>
      <c r="AH496" s="105"/>
      <c r="AI496" s="96"/>
      <c r="AJ496" s="96"/>
      <c r="AK496" s="96"/>
      <c r="AL496" s="53"/>
      <c r="AM496" s="53"/>
      <c r="AN496" s="54"/>
      <c r="AO496" s="54"/>
      <c r="AP496" s="54"/>
      <c r="AQ496" s="54"/>
      <c r="AR496" s="54"/>
      <c r="AS496" s="54"/>
      <c r="AT496" s="54"/>
      <c r="AU496" s="54"/>
      <c r="AV496" s="54"/>
      <c r="AW496" s="54"/>
      <c r="AX496" s="51"/>
      <c r="AY496" s="105"/>
      <c r="AZ496" s="96"/>
      <c r="BA496" s="96"/>
      <c r="BB496" s="96"/>
      <c r="BC496" s="53"/>
      <c r="BD496" s="53"/>
      <c r="BE496" s="54"/>
      <c r="BF496" s="54"/>
      <c r="BG496" s="54"/>
      <c r="BH496" s="54"/>
      <c r="BI496" s="54"/>
      <c r="BJ496" s="54"/>
      <c r="BK496" s="54"/>
      <c r="BL496" s="54"/>
      <c r="BM496" s="54"/>
      <c r="BN496" s="54"/>
      <c r="BO496" s="51"/>
      <c r="BP496" s="105"/>
      <c r="BQ496" s="96"/>
      <c r="BR496" s="96"/>
      <c r="BS496" s="96"/>
      <c r="BT496" s="53"/>
      <c r="BU496" s="53"/>
      <c r="BV496" s="54"/>
      <c r="BW496" s="54"/>
      <c r="BX496" s="54"/>
      <c r="BY496" s="54"/>
      <c r="BZ496" s="54"/>
      <c r="CA496" s="54"/>
      <c r="CB496" s="54"/>
      <c r="CC496" s="54"/>
      <c r="CD496" s="54"/>
      <c r="CE496" s="54"/>
      <c r="CF496" s="51"/>
      <c r="CG496" s="105"/>
      <c r="CH496" s="96"/>
      <c r="CI496" s="96"/>
      <c r="CJ496" s="96"/>
      <c r="CK496" s="53"/>
      <c r="CL496" s="53"/>
      <c r="CM496" s="54"/>
      <c r="CN496" s="54"/>
      <c r="CO496" s="54"/>
      <c r="CP496" s="54"/>
      <c r="CQ496" s="54"/>
      <c r="CR496" s="54"/>
      <c r="CS496" s="54"/>
      <c r="CT496" s="54"/>
      <c r="CU496" s="54"/>
      <c r="CV496" s="54"/>
      <c r="CW496" s="51"/>
      <c r="CX496" s="105"/>
      <c r="CY496" s="96"/>
      <c r="CZ496" s="96"/>
      <c r="DA496" s="96"/>
      <c r="DB496" s="53"/>
      <c r="DC496" s="53"/>
      <c r="DD496" s="54"/>
      <c r="DE496" s="55"/>
      <c r="DF496" s="26"/>
      <c r="DG496" s="26"/>
      <c r="DH496" s="26"/>
      <c r="DI496" s="26"/>
      <c r="DJ496" s="26"/>
      <c r="DK496" s="26"/>
      <c r="DL496" s="26"/>
      <c r="DM496" s="26"/>
      <c r="DN496" s="24"/>
      <c r="DO496" s="98"/>
      <c r="DP496" s="95"/>
      <c r="DQ496" s="96"/>
      <c r="DR496" s="97"/>
      <c r="DS496" s="25"/>
      <c r="DT496" s="25"/>
      <c r="DU496" s="26"/>
      <c r="DV496" s="26"/>
      <c r="DW496" s="26"/>
      <c r="DX496" s="26"/>
      <c r="DY496" s="26"/>
      <c r="DZ496" s="26"/>
      <c r="EA496" s="26"/>
      <c r="EB496" s="26"/>
      <c r="EC496" s="26"/>
      <c r="ED496" s="26"/>
      <c r="EE496" s="24"/>
      <c r="EF496" s="98"/>
      <c r="EG496" s="95"/>
      <c r="EH496" s="96"/>
      <c r="EI496" s="97"/>
      <c r="EJ496" s="25"/>
      <c r="EK496" s="25"/>
      <c r="EL496" s="26"/>
      <c r="EM496" s="26"/>
      <c r="EN496" s="26"/>
      <c r="EO496" s="26"/>
      <c r="EP496" s="26"/>
      <c r="EQ496" s="26"/>
      <c r="ER496" s="26"/>
      <c r="ES496" s="26"/>
      <c r="ET496" s="26"/>
      <c r="EU496" s="26"/>
      <c r="EV496" s="24"/>
      <c r="EW496" s="98"/>
      <c r="EX496" s="95"/>
      <c r="EY496" s="96"/>
      <c r="EZ496" s="97"/>
      <c r="FA496" s="25"/>
      <c r="FB496" s="25"/>
      <c r="FC496" s="26"/>
      <c r="FD496" s="26"/>
      <c r="FE496" s="26"/>
      <c r="FF496" s="26"/>
      <c r="FG496" s="26"/>
      <c r="FH496" s="26"/>
      <c r="FI496" s="26"/>
      <c r="FJ496" s="26"/>
      <c r="FK496" s="26"/>
      <c r="FL496" s="26"/>
      <c r="FM496" s="24"/>
      <c r="FN496" s="98"/>
      <c r="FO496" s="95"/>
      <c r="FP496" s="96"/>
      <c r="FQ496" s="97"/>
      <c r="FR496" s="25"/>
      <c r="FS496" s="25"/>
      <c r="FT496" s="26"/>
      <c r="FU496" s="26"/>
      <c r="FV496" s="26"/>
      <c r="FW496" s="26"/>
      <c r="FX496" s="26"/>
      <c r="FY496" s="26"/>
      <c r="FZ496" s="26"/>
      <c r="GA496" s="26"/>
      <c r="GB496" s="26"/>
      <c r="GC496" s="26"/>
      <c r="GD496" s="24"/>
      <c r="GE496" s="98"/>
      <c r="GF496" s="95"/>
      <c r="GG496" s="96"/>
      <c r="GH496" s="97"/>
      <c r="GI496" s="25"/>
      <c r="GJ496" s="25"/>
      <c r="GK496" s="26"/>
      <c r="GL496" s="26"/>
      <c r="GM496" s="26"/>
      <c r="GN496" s="26"/>
      <c r="GO496" s="26"/>
      <c r="GP496" s="26"/>
      <c r="GQ496" s="26"/>
      <c r="GR496" s="26"/>
      <c r="GS496" s="26"/>
      <c r="GT496" s="26"/>
      <c r="GU496" s="24"/>
      <c r="GV496" s="98"/>
      <c r="GW496" s="95"/>
      <c r="GX496" s="96"/>
      <c r="GY496" s="97"/>
      <c r="GZ496" s="25"/>
      <c r="HA496" s="25"/>
      <c r="HB496" s="26"/>
      <c r="HC496" s="26"/>
      <c r="HD496" s="26"/>
      <c r="HE496" s="26"/>
      <c r="HF496" s="26"/>
      <c r="HG496" s="26"/>
      <c r="HH496" s="26"/>
      <c r="HI496" s="26"/>
      <c r="HJ496" s="26"/>
      <c r="HK496" s="26"/>
      <c r="HL496" s="24"/>
      <c r="HM496" s="98"/>
      <c r="HN496" s="95"/>
      <c r="HO496" s="96"/>
      <c r="HP496" s="97"/>
      <c r="HQ496" s="25"/>
      <c r="HR496" s="25"/>
      <c r="HS496" s="26"/>
      <c r="HT496" s="26"/>
      <c r="HU496" s="26"/>
      <c r="HV496" s="26"/>
      <c r="HW496" s="26"/>
      <c r="HX496" s="26"/>
      <c r="HY496" s="26"/>
      <c r="HZ496" s="26"/>
      <c r="IA496" s="26"/>
      <c r="IB496" s="26"/>
      <c r="IC496" s="24"/>
      <c r="ID496" s="98"/>
      <c r="IE496" s="95"/>
      <c r="IF496" s="96"/>
      <c r="IG496" s="97"/>
      <c r="IH496" s="25"/>
      <c r="II496" s="25"/>
      <c r="IJ496" s="26"/>
      <c r="IK496" s="26"/>
      <c r="IL496" s="26"/>
      <c r="IM496" s="26"/>
      <c r="IN496" s="26"/>
      <c r="IO496" s="26"/>
      <c r="IP496" s="26"/>
      <c r="IQ496" s="26"/>
      <c r="IR496" s="26"/>
      <c r="IS496" s="26"/>
      <c r="IT496" s="24"/>
    </row>
    <row r="497" spans="1:254" ht="18.75" customHeight="1">
      <c r="A497" s="138"/>
      <c r="B497" s="139"/>
      <c r="C497" s="140"/>
      <c r="D497" s="140"/>
      <c r="E497" s="140"/>
      <c r="F497" s="140">
        <v>2017</v>
      </c>
      <c r="G497" s="141">
        <f t="shared" si="257"/>
        <v>287182.1</v>
      </c>
      <c r="H497" s="141">
        <f t="shared" si="258"/>
        <v>287182.1</v>
      </c>
      <c r="I497" s="141">
        <f t="shared" si="256"/>
        <v>157182.09999999998</v>
      </c>
      <c r="J497" s="141">
        <f t="shared" si="256"/>
        <v>157182.09999999998</v>
      </c>
      <c r="K497" s="141">
        <f t="shared" si="256"/>
        <v>100000</v>
      </c>
      <c r="L497" s="141">
        <f t="shared" si="256"/>
        <v>100000</v>
      </c>
      <c r="M497" s="141">
        <f t="shared" si="256"/>
        <v>30000</v>
      </c>
      <c r="N497" s="141">
        <f t="shared" si="256"/>
        <v>30000</v>
      </c>
      <c r="O497" s="141">
        <f t="shared" si="256"/>
        <v>0</v>
      </c>
      <c r="P497" s="141">
        <f t="shared" si="256"/>
        <v>0</v>
      </c>
      <c r="Q497" s="136"/>
      <c r="R497" s="137"/>
      <c r="S497" s="96"/>
      <c r="T497" s="96"/>
      <c r="U497" s="53"/>
      <c r="V497" s="53"/>
      <c r="W497" s="54"/>
      <c r="X497" s="54"/>
      <c r="Y497" s="54"/>
      <c r="Z497" s="54"/>
      <c r="AA497" s="54"/>
      <c r="AB497" s="54"/>
      <c r="AC497" s="54"/>
      <c r="AD497" s="54"/>
      <c r="AE497" s="54"/>
      <c r="AF497" s="54"/>
      <c r="AG497" s="51"/>
      <c r="AH497" s="105"/>
      <c r="AI497" s="96"/>
      <c r="AJ497" s="96"/>
      <c r="AK497" s="96"/>
      <c r="AL497" s="53"/>
      <c r="AM497" s="53"/>
      <c r="AN497" s="54"/>
      <c r="AO497" s="54"/>
      <c r="AP497" s="54"/>
      <c r="AQ497" s="54"/>
      <c r="AR497" s="54"/>
      <c r="AS497" s="54"/>
      <c r="AT497" s="54"/>
      <c r="AU497" s="54"/>
      <c r="AV497" s="54"/>
      <c r="AW497" s="54"/>
      <c r="AX497" s="51"/>
      <c r="AY497" s="105"/>
      <c r="AZ497" s="96"/>
      <c r="BA497" s="96"/>
      <c r="BB497" s="96"/>
      <c r="BC497" s="53"/>
      <c r="BD497" s="53"/>
      <c r="BE497" s="54"/>
      <c r="BF497" s="54"/>
      <c r="BG497" s="54"/>
      <c r="BH497" s="54"/>
      <c r="BI497" s="54"/>
      <c r="BJ497" s="54"/>
      <c r="BK497" s="54"/>
      <c r="BL497" s="54"/>
      <c r="BM497" s="54"/>
      <c r="BN497" s="54"/>
      <c r="BO497" s="51"/>
      <c r="BP497" s="105"/>
      <c r="BQ497" s="96"/>
      <c r="BR497" s="96"/>
      <c r="BS497" s="96"/>
      <c r="BT497" s="53"/>
      <c r="BU497" s="53"/>
      <c r="BV497" s="54"/>
      <c r="BW497" s="54"/>
      <c r="BX497" s="54"/>
      <c r="BY497" s="54"/>
      <c r="BZ497" s="54"/>
      <c r="CA497" s="54"/>
      <c r="CB497" s="54"/>
      <c r="CC497" s="54"/>
      <c r="CD497" s="54"/>
      <c r="CE497" s="54"/>
      <c r="CF497" s="51"/>
      <c r="CG497" s="105"/>
      <c r="CH497" s="96"/>
      <c r="CI497" s="96"/>
      <c r="CJ497" s="96"/>
      <c r="CK497" s="53"/>
      <c r="CL497" s="53"/>
      <c r="CM497" s="54"/>
      <c r="CN497" s="54"/>
      <c r="CO497" s="54"/>
      <c r="CP497" s="54"/>
      <c r="CQ497" s="54"/>
      <c r="CR497" s="54"/>
      <c r="CS497" s="54"/>
      <c r="CT497" s="54"/>
      <c r="CU497" s="54"/>
      <c r="CV497" s="54"/>
      <c r="CW497" s="51"/>
      <c r="CX497" s="105"/>
      <c r="CY497" s="96"/>
      <c r="CZ497" s="96"/>
      <c r="DA497" s="96"/>
      <c r="DB497" s="53"/>
      <c r="DC497" s="53"/>
      <c r="DD497" s="54"/>
      <c r="DE497" s="55"/>
      <c r="DF497" s="26"/>
      <c r="DG497" s="26"/>
      <c r="DH497" s="26"/>
      <c r="DI497" s="26"/>
      <c r="DJ497" s="26"/>
      <c r="DK497" s="26"/>
      <c r="DL497" s="26"/>
      <c r="DM497" s="26"/>
      <c r="DN497" s="24"/>
      <c r="DO497" s="98"/>
      <c r="DP497" s="95"/>
      <c r="DQ497" s="96"/>
      <c r="DR497" s="97"/>
      <c r="DS497" s="25"/>
      <c r="DT497" s="25"/>
      <c r="DU497" s="26"/>
      <c r="DV497" s="26"/>
      <c r="DW497" s="26"/>
      <c r="DX497" s="26"/>
      <c r="DY497" s="26"/>
      <c r="DZ497" s="26"/>
      <c r="EA497" s="26"/>
      <c r="EB497" s="26"/>
      <c r="EC497" s="26"/>
      <c r="ED497" s="26"/>
      <c r="EE497" s="24"/>
      <c r="EF497" s="98"/>
      <c r="EG497" s="95"/>
      <c r="EH497" s="96"/>
      <c r="EI497" s="97"/>
      <c r="EJ497" s="25"/>
      <c r="EK497" s="25"/>
      <c r="EL497" s="26"/>
      <c r="EM497" s="26"/>
      <c r="EN497" s="26"/>
      <c r="EO497" s="26"/>
      <c r="EP497" s="26"/>
      <c r="EQ497" s="26"/>
      <c r="ER497" s="26"/>
      <c r="ES497" s="26"/>
      <c r="ET497" s="26"/>
      <c r="EU497" s="26"/>
      <c r="EV497" s="24"/>
      <c r="EW497" s="98"/>
      <c r="EX497" s="95"/>
      <c r="EY497" s="96"/>
      <c r="EZ497" s="97"/>
      <c r="FA497" s="25"/>
      <c r="FB497" s="25"/>
      <c r="FC497" s="26"/>
      <c r="FD497" s="26"/>
      <c r="FE497" s="26"/>
      <c r="FF497" s="26"/>
      <c r="FG497" s="26"/>
      <c r="FH497" s="26"/>
      <c r="FI497" s="26"/>
      <c r="FJ497" s="26"/>
      <c r="FK497" s="26"/>
      <c r="FL497" s="26"/>
      <c r="FM497" s="24"/>
      <c r="FN497" s="98"/>
      <c r="FO497" s="95"/>
      <c r="FP497" s="96"/>
      <c r="FQ497" s="97"/>
      <c r="FR497" s="25"/>
      <c r="FS497" s="25"/>
      <c r="FT497" s="26"/>
      <c r="FU497" s="26"/>
      <c r="FV497" s="26"/>
      <c r="FW497" s="26"/>
      <c r="FX497" s="26"/>
      <c r="FY497" s="26"/>
      <c r="FZ497" s="26"/>
      <c r="GA497" s="26"/>
      <c r="GB497" s="26"/>
      <c r="GC497" s="26"/>
      <c r="GD497" s="24"/>
      <c r="GE497" s="98"/>
      <c r="GF497" s="95"/>
      <c r="GG497" s="96"/>
      <c r="GH497" s="97"/>
      <c r="GI497" s="25"/>
      <c r="GJ497" s="25"/>
      <c r="GK497" s="26"/>
      <c r="GL497" s="26"/>
      <c r="GM497" s="26"/>
      <c r="GN497" s="26"/>
      <c r="GO497" s="26"/>
      <c r="GP497" s="26"/>
      <c r="GQ497" s="26"/>
      <c r="GR497" s="26"/>
      <c r="GS497" s="26"/>
      <c r="GT497" s="26"/>
      <c r="GU497" s="24"/>
      <c r="GV497" s="98"/>
      <c r="GW497" s="95"/>
      <c r="GX497" s="96"/>
      <c r="GY497" s="97"/>
      <c r="GZ497" s="25"/>
      <c r="HA497" s="25"/>
      <c r="HB497" s="26"/>
      <c r="HC497" s="26"/>
      <c r="HD497" s="26"/>
      <c r="HE497" s="26"/>
      <c r="HF497" s="26"/>
      <c r="HG497" s="26"/>
      <c r="HH497" s="26"/>
      <c r="HI497" s="26"/>
      <c r="HJ497" s="26"/>
      <c r="HK497" s="26"/>
      <c r="HL497" s="24"/>
      <c r="HM497" s="98"/>
      <c r="HN497" s="95"/>
      <c r="HO497" s="96"/>
      <c r="HP497" s="97"/>
      <c r="HQ497" s="25"/>
      <c r="HR497" s="25"/>
      <c r="HS497" s="26"/>
      <c r="HT497" s="26"/>
      <c r="HU497" s="26"/>
      <c r="HV497" s="26"/>
      <c r="HW497" s="26"/>
      <c r="HX497" s="26"/>
      <c r="HY497" s="26"/>
      <c r="HZ497" s="26"/>
      <c r="IA497" s="26"/>
      <c r="IB497" s="26"/>
      <c r="IC497" s="24"/>
      <c r="ID497" s="98"/>
      <c r="IE497" s="95"/>
      <c r="IF497" s="96"/>
      <c r="IG497" s="97"/>
      <c r="IH497" s="25"/>
      <c r="II497" s="25"/>
      <c r="IJ497" s="26"/>
      <c r="IK497" s="26"/>
      <c r="IL497" s="26"/>
      <c r="IM497" s="26"/>
      <c r="IN497" s="26"/>
      <c r="IO497" s="26"/>
      <c r="IP497" s="26"/>
      <c r="IQ497" s="26"/>
      <c r="IR497" s="26"/>
      <c r="IS497" s="26"/>
      <c r="IT497" s="24"/>
    </row>
    <row r="498" spans="1:254" ht="17.25" customHeight="1">
      <c r="A498" s="138"/>
      <c r="B498" s="139"/>
      <c r="C498" s="140"/>
      <c r="D498" s="140"/>
      <c r="E498" s="140"/>
      <c r="F498" s="140">
        <v>2018</v>
      </c>
      <c r="G498" s="141">
        <f t="shared" si="257"/>
        <v>264956.6</v>
      </c>
      <c r="H498" s="141">
        <f t="shared" si="258"/>
        <v>264956.6</v>
      </c>
      <c r="I498" s="141">
        <f t="shared" si="256"/>
        <v>826.6</v>
      </c>
      <c r="J498" s="141">
        <f t="shared" si="256"/>
        <v>826.6</v>
      </c>
      <c r="K498" s="141">
        <f t="shared" si="256"/>
        <v>264130</v>
      </c>
      <c r="L498" s="141">
        <f t="shared" si="256"/>
        <v>264130</v>
      </c>
      <c r="M498" s="141">
        <f t="shared" si="256"/>
        <v>0</v>
      </c>
      <c r="N498" s="141">
        <f t="shared" si="256"/>
        <v>0</v>
      </c>
      <c r="O498" s="141">
        <f t="shared" si="256"/>
        <v>0</v>
      </c>
      <c r="P498" s="141">
        <f t="shared" si="256"/>
        <v>0</v>
      </c>
      <c r="Q498" s="136"/>
      <c r="R498" s="137"/>
      <c r="S498" s="96"/>
      <c r="T498" s="96"/>
      <c r="U498" s="53"/>
      <c r="V498" s="53"/>
      <c r="W498" s="54"/>
      <c r="X498" s="54"/>
      <c r="Y498" s="54"/>
      <c r="Z498" s="54"/>
      <c r="AA498" s="54"/>
      <c r="AB498" s="54"/>
      <c r="AC498" s="54"/>
      <c r="AD498" s="54"/>
      <c r="AE498" s="54"/>
      <c r="AF498" s="54"/>
      <c r="AG498" s="51"/>
      <c r="AH498" s="105"/>
      <c r="AI498" s="96"/>
      <c r="AJ498" s="96"/>
      <c r="AK498" s="96"/>
      <c r="AL498" s="53"/>
      <c r="AM498" s="53"/>
      <c r="AN498" s="54"/>
      <c r="AO498" s="54"/>
      <c r="AP498" s="54"/>
      <c r="AQ498" s="54"/>
      <c r="AR498" s="54"/>
      <c r="AS498" s="54"/>
      <c r="AT498" s="54"/>
      <c r="AU498" s="54"/>
      <c r="AV498" s="54"/>
      <c r="AW498" s="54"/>
      <c r="AX498" s="51"/>
      <c r="AY498" s="105"/>
      <c r="AZ498" s="96"/>
      <c r="BA498" s="96"/>
      <c r="BB498" s="96"/>
      <c r="BC498" s="53"/>
      <c r="BD498" s="53"/>
      <c r="BE498" s="54"/>
      <c r="BF498" s="54"/>
      <c r="BG498" s="54"/>
      <c r="BH498" s="54"/>
      <c r="BI498" s="54"/>
      <c r="BJ498" s="54"/>
      <c r="BK498" s="54"/>
      <c r="BL498" s="54"/>
      <c r="BM498" s="54"/>
      <c r="BN498" s="54"/>
      <c r="BO498" s="51"/>
      <c r="BP498" s="105"/>
      <c r="BQ498" s="96"/>
      <c r="BR498" s="96"/>
      <c r="BS498" s="96"/>
      <c r="BT498" s="53"/>
      <c r="BU498" s="53"/>
      <c r="BV498" s="54"/>
      <c r="BW498" s="54"/>
      <c r="BX498" s="54"/>
      <c r="BY498" s="54"/>
      <c r="BZ498" s="54"/>
      <c r="CA498" s="54"/>
      <c r="CB498" s="54"/>
      <c r="CC498" s="54"/>
      <c r="CD498" s="54"/>
      <c r="CE498" s="54"/>
      <c r="CF498" s="51"/>
      <c r="CG498" s="105"/>
      <c r="CH498" s="96"/>
      <c r="CI498" s="96"/>
      <c r="CJ498" s="96"/>
      <c r="CK498" s="53"/>
      <c r="CL498" s="53"/>
      <c r="CM498" s="54"/>
      <c r="CN498" s="54"/>
      <c r="CO498" s="54"/>
      <c r="CP498" s="54"/>
      <c r="CQ498" s="54"/>
      <c r="CR498" s="54"/>
      <c r="CS498" s="54"/>
      <c r="CT498" s="54"/>
      <c r="CU498" s="54"/>
      <c r="CV498" s="54"/>
      <c r="CW498" s="51"/>
      <c r="CX498" s="105"/>
      <c r="CY498" s="96"/>
      <c r="CZ498" s="96"/>
      <c r="DA498" s="96"/>
      <c r="DB498" s="53"/>
      <c r="DC498" s="53"/>
      <c r="DD498" s="54"/>
      <c r="DE498" s="55"/>
      <c r="DF498" s="26"/>
      <c r="DG498" s="26"/>
      <c r="DH498" s="26"/>
      <c r="DI498" s="26"/>
      <c r="DJ498" s="26"/>
      <c r="DK498" s="26"/>
      <c r="DL498" s="26"/>
      <c r="DM498" s="26"/>
      <c r="DN498" s="24"/>
      <c r="DO498" s="98"/>
      <c r="DP498" s="95"/>
      <c r="DQ498" s="96"/>
      <c r="DR498" s="97"/>
      <c r="DS498" s="25"/>
      <c r="DT498" s="25"/>
      <c r="DU498" s="26"/>
      <c r="DV498" s="26"/>
      <c r="DW498" s="26"/>
      <c r="DX498" s="26"/>
      <c r="DY498" s="26"/>
      <c r="DZ498" s="26"/>
      <c r="EA498" s="26"/>
      <c r="EB498" s="26"/>
      <c r="EC498" s="26"/>
      <c r="ED498" s="26"/>
      <c r="EE498" s="24"/>
      <c r="EF498" s="98"/>
      <c r="EG498" s="95"/>
      <c r="EH498" s="96"/>
      <c r="EI498" s="97"/>
      <c r="EJ498" s="25"/>
      <c r="EK498" s="25"/>
      <c r="EL498" s="26"/>
      <c r="EM498" s="26"/>
      <c r="EN498" s="26"/>
      <c r="EO498" s="26"/>
      <c r="EP498" s="26"/>
      <c r="EQ498" s="26"/>
      <c r="ER498" s="26"/>
      <c r="ES498" s="26"/>
      <c r="ET498" s="26"/>
      <c r="EU498" s="26"/>
      <c r="EV498" s="24"/>
      <c r="EW498" s="98"/>
      <c r="EX498" s="95"/>
      <c r="EY498" s="96"/>
      <c r="EZ498" s="97"/>
      <c r="FA498" s="25"/>
      <c r="FB498" s="25"/>
      <c r="FC498" s="26"/>
      <c r="FD498" s="26"/>
      <c r="FE498" s="26"/>
      <c r="FF498" s="26"/>
      <c r="FG498" s="26"/>
      <c r="FH498" s="26"/>
      <c r="FI498" s="26"/>
      <c r="FJ498" s="26"/>
      <c r="FK498" s="26"/>
      <c r="FL498" s="26"/>
      <c r="FM498" s="24"/>
      <c r="FN498" s="98"/>
      <c r="FO498" s="95"/>
      <c r="FP498" s="96"/>
      <c r="FQ498" s="97"/>
      <c r="FR498" s="25"/>
      <c r="FS498" s="25"/>
      <c r="FT498" s="26"/>
      <c r="FU498" s="26"/>
      <c r="FV498" s="26"/>
      <c r="FW498" s="26"/>
      <c r="FX498" s="26"/>
      <c r="FY498" s="26"/>
      <c r="FZ498" s="26"/>
      <c r="GA498" s="26"/>
      <c r="GB498" s="26"/>
      <c r="GC498" s="26"/>
      <c r="GD498" s="24"/>
      <c r="GE498" s="98"/>
      <c r="GF498" s="95"/>
      <c r="GG498" s="96"/>
      <c r="GH498" s="97"/>
      <c r="GI498" s="25"/>
      <c r="GJ498" s="25"/>
      <c r="GK498" s="26"/>
      <c r="GL498" s="26"/>
      <c r="GM498" s="26"/>
      <c r="GN498" s="26"/>
      <c r="GO498" s="26"/>
      <c r="GP498" s="26"/>
      <c r="GQ498" s="26"/>
      <c r="GR498" s="26"/>
      <c r="GS498" s="26"/>
      <c r="GT498" s="26"/>
      <c r="GU498" s="24"/>
      <c r="GV498" s="98"/>
      <c r="GW498" s="95"/>
      <c r="GX498" s="96"/>
      <c r="GY498" s="97"/>
      <c r="GZ498" s="25"/>
      <c r="HA498" s="25"/>
      <c r="HB498" s="26"/>
      <c r="HC498" s="26"/>
      <c r="HD498" s="26"/>
      <c r="HE498" s="26"/>
      <c r="HF498" s="26"/>
      <c r="HG498" s="26"/>
      <c r="HH498" s="26"/>
      <c r="HI498" s="26"/>
      <c r="HJ498" s="26"/>
      <c r="HK498" s="26"/>
      <c r="HL498" s="24"/>
      <c r="HM498" s="98"/>
      <c r="HN498" s="95"/>
      <c r="HO498" s="96"/>
      <c r="HP498" s="97"/>
      <c r="HQ498" s="25"/>
      <c r="HR498" s="25"/>
      <c r="HS498" s="26"/>
      <c r="HT498" s="26"/>
      <c r="HU498" s="26"/>
      <c r="HV498" s="26"/>
      <c r="HW498" s="26"/>
      <c r="HX498" s="26"/>
      <c r="HY498" s="26"/>
      <c r="HZ498" s="26"/>
      <c r="IA498" s="26"/>
      <c r="IB498" s="26"/>
      <c r="IC498" s="24"/>
      <c r="ID498" s="98"/>
      <c r="IE498" s="95"/>
      <c r="IF498" s="96"/>
      <c r="IG498" s="97"/>
      <c r="IH498" s="25"/>
      <c r="II498" s="25"/>
      <c r="IJ498" s="26"/>
      <c r="IK498" s="26"/>
      <c r="IL498" s="26"/>
      <c r="IM498" s="26"/>
      <c r="IN498" s="26"/>
      <c r="IO498" s="26"/>
      <c r="IP498" s="26"/>
      <c r="IQ498" s="26"/>
      <c r="IR498" s="26"/>
      <c r="IS498" s="26"/>
      <c r="IT498" s="24"/>
    </row>
    <row r="499" spans="1:254" ht="19.5" customHeight="1">
      <c r="A499" s="138"/>
      <c r="B499" s="139"/>
      <c r="C499" s="140"/>
      <c r="D499" s="140"/>
      <c r="E499" s="140"/>
      <c r="F499" s="140">
        <v>2019</v>
      </c>
      <c r="G499" s="141">
        <f t="shared" si="257"/>
        <v>835958</v>
      </c>
      <c r="H499" s="141">
        <f t="shared" si="258"/>
        <v>835958</v>
      </c>
      <c r="I499" s="141">
        <f t="shared" si="256"/>
        <v>38026.299999999996</v>
      </c>
      <c r="J499" s="141">
        <f t="shared" si="256"/>
        <v>38026.299999999996</v>
      </c>
      <c r="K499" s="141">
        <f t="shared" si="256"/>
        <v>760000</v>
      </c>
      <c r="L499" s="141">
        <f t="shared" si="256"/>
        <v>760000</v>
      </c>
      <c r="M499" s="141">
        <f t="shared" si="256"/>
        <v>37931.7</v>
      </c>
      <c r="N499" s="141">
        <f t="shared" si="256"/>
        <v>37931.7</v>
      </c>
      <c r="O499" s="141">
        <f t="shared" si="256"/>
        <v>0</v>
      </c>
      <c r="P499" s="141">
        <f t="shared" si="256"/>
        <v>0</v>
      </c>
      <c r="Q499" s="136"/>
      <c r="R499" s="137"/>
      <c r="S499" s="96"/>
      <c r="T499" s="96"/>
      <c r="U499" s="53"/>
      <c r="V499" s="53"/>
      <c r="W499" s="54"/>
      <c r="X499" s="54"/>
      <c r="Y499" s="54"/>
      <c r="Z499" s="54"/>
      <c r="AA499" s="54"/>
      <c r="AB499" s="54"/>
      <c r="AC499" s="54"/>
      <c r="AD499" s="54"/>
      <c r="AE499" s="54"/>
      <c r="AF499" s="54"/>
      <c r="AG499" s="51"/>
      <c r="AH499" s="105"/>
      <c r="AI499" s="96"/>
      <c r="AJ499" s="96"/>
      <c r="AK499" s="96"/>
      <c r="AL499" s="53"/>
      <c r="AM499" s="53"/>
      <c r="AN499" s="54"/>
      <c r="AO499" s="54"/>
      <c r="AP499" s="54"/>
      <c r="AQ499" s="54"/>
      <c r="AR499" s="54"/>
      <c r="AS499" s="54"/>
      <c r="AT499" s="54"/>
      <c r="AU499" s="54"/>
      <c r="AV499" s="54"/>
      <c r="AW499" s="54"/>
      <c r="AX499" s="51"/>
      <c r="AY499" s="105"/>
      <c r="AZ499" s="96"/>
      <c r="BA499" s="96"/>
      <c r="BB499" s="96"/>
      <c r="BC499" s="53"/>
      <c r="BD499" s="53"/>
      <c r="BE499" s="54"/>
      <c r="BF499" s="54"/>
      <c r="BG499" s="54"/>
      <c r="BH499" s="54"/>
      <c r="BI499" s="54"/>
      <c r="BJ499" s="54"/>
      <c r="BK499" s="54"/>
      <c r="BL499" s="54"/>
      <c r="BM499" s="54"/>
      <c r="BN499" s="54"/>
      <c r="BO499" s="51"/>
      <c r="BP499" s="105"/>
      <c r="BQ499" s="96"/>
      <c r="BR499" s="96"/>
      <c r="BS499" s="96"/>
      <c r="BT499" s="53"/>
      <c r="BU499" s="53"/>
      <c r="BV499" s="54"/>
      <c r="BW499" s="54"/>
      <c r="BX499" s="54"/>
      <c r="BY499" s="54"/>
      <c r="BZ499" s="54"/>
      <c r="CA499" s="54"/>
      <c r="CB499" s="54"/>
      <c r="CC499" s="54"/>
      <c r="CD499" s="54"/>
      <c r="CE499" s="54"/>
      <c r="CF499" s="51"/>
      <c r="CG499" s="105"/>
      <c r="CH499" s="96"/>
      <c r="CI499" s="96"/>
      <c r="CJ499" s="96"/>
      <c r="CK499" s="53"/>
      <c r="CL499" s="53"/>
      <c r="CM499" s="54"/>
      <c r="CN499" s="54"/>
      <c r="CO499" s="54"/>
      <c r="CP499" s="54"/>
      <c r="CQ499" s="54"/>
      <c r="CR499" s="54"/>
      <c r="CS499" s="54"/>
      <c r="CT499" s="54"/>
      <c r="CU499" s="54"/>
      <c r="CV499" s="54"/>
      <c r="CW499" s="51"/>
      <c r="CX499" s="105"/>
      <c r="CY499" s="96"/>
      <c r="CZ499" s="96"/>
      <c r="DA499" s="96"/>
      <c r="DB499" s="53"/>
      <c r="DC499" s="53"/>
      <c r="DD499" s="54"/>
      <c r="DE499" s="55"/>
      <c r="DF499" s="26"/>
      <c r="DG499" s="26"/>
      <c r="DH499" s="26"/>
      <c r="DI499" s="26"/>
      <c r="DJ499" s="26"/>
      <c r="DK499" s="26"/>
      <c r="DL499" s="26"/>
      <c r="DM499" s="26"/>
      <c r="DN499" s="24"/>
      <c r="DO499" s="98"/>
      <c r="DP499" s="95"/>
      <c r="DQ499" s="96"/>
      <c r="DR499" s="97"/>
      <c r="DS499" s="25"/>
      <c r="DT499" s="25"/>
      <c r="DU499" s="26"/>
      <c r="DV499" s="26"/>
      <c r="DW499" s="26"/>
      <c r="DX499" s="26"/>
      <c r="DY499" s="26"/>
      <c r="DZ499" s="26"/>
      <c r="EA499" s="26"/>
      <c r="EB499" s="26"/>
      <c r="EC499" s="26"/>
      <c r="ED499" s="26"/>
      <c r="EE499" s="24"/>
      <c r="EF499" s="98"/>
      <c r="EG499" s="95"/>
      <c r="EH499" s="96"/>
      <c r="EI499" s="97"/>
      <c r="EJ499" s="25"/>
      <c r="EK499" s="25"/>
      <c r="EL499" s="26"/>
      <c r="EM499" s="26"/>
      <c r="EN499" s="26"/>
      <c r="EO499" s="26"/>
      <c r="EP499" s="26"/>
      <c r="EQ499" s="26"/>
      <c r="ER499" s="26"/>
      <c r="ES499" s="26"/>
      <c r="ET499" s="26"/>
      <c r="EU499" s="26"/>
      <c r="EV499" s="24"/>
      <c r="EW499" s="98"/>
      <c r="EX499" s="95"/>
      <c r="EY499" s="96"/>
      <c r="EZ499" s="97"/>
      <c r="FA499" s="25"/>
      <c r="FB499" s="25"/>
      <c r="FC499" s="26"/>
      <c r="FD499" s="26"/>
      <c r="FE499" s="26"/>
      <c r="FF499" s="26"/>
      <c r="FG499" s="26"/>
      <c r="FH499" s="26"/>
      <c r="FI499" s="26"/>
      <c r="FJ499" s="26"/>
      <c r="FK499" s="26"/>
      <c r="FL499" s="26"/>
      <c r="FM499" s="24"/>
      <c r="FN499" s="98"/>
      <c r="FO499" s="95"/>
      <c r="FP499" s="96"/>
      <c r="FQ499" s="97"/>
      <c r="FR499" s="25"/>
      <c r="FS499" s="25"/>
      <c r="FT499" s="26"/>
      <c r="FU499" s="26"/>
      <c r="FV499" s="26"/>
      <c r="FW499" s="26"/>
      <c r="FX499" s="26"/>
      <c r="FY499" s="26"/>
      <c r="FZ499" s="26"/>
      <c r="GA499" s="26"/>
      <c r="GB499" s="26"/>
      <c r="GC499" s="26"/>
      <c r="GD499" s="24"/>
      <c r="GE499" s="98"/>
      <c r="GF499" s="95"/>
      <c r="GG499" s="96"/>
      <c r="GH499" s="97"/>
      <c r="GI499" s="25"/>
      <c r="GJ499" s="25"/>
      <c r="GK499" s="26"/>
      <c r="GL499" s="26"/>
      <c r="GM499" s="26"/>
      <c r="GN499" s="26"/>
      <c r="GO499" s="26"/>
      <c r="GP499" s="26"/>
      <c r="GQ499" s="26"/>
      <c r="GR499" s="26"/>
      <c r="GS499" s="26"/>
      <c r="GT499" s="26"/>
      <c r="GU499" s="24"/>
      <c r="GV499" s="98"/>
      <c r="GW499" s="95"/>
      <c r="GX499" s="96"/>
      <c r="GY499" s="97"/>
      <c r="GZ499" s="25"/>
      <c r="HA499" s="25"/>
      <c r="HB499" s="26"/>
      <c r="HC499" s="26"/>
      <c r="HD499" s="26"/>
      <c r="HE499" s="26"/>
      <c r="HF499" s="26"/>
      <c r="HG499" s="26"/>
      <c r="HH499" s="26"/>
      <c r="HI499" s="26"/>
      <c r="HJ499" s="26"/>
      <c r="HK499" s="26"/>
      <c r="HL499" s="24"/>
      <c r="HM499" s="98"/>
      <c r="HN499" s="95"/>
      <c r="HO499" s="96"/>
      <c r="HP499" s="97"/>
      <c r="HQ499" s="25"/>
      <c r="HR499" s="25"/>
      <c r="HS499" s="26"/>
      <c r="HT499" s="26"/>
      <c r="HU499" s="26"/>
      <c r="HV499" s="26"/>
      <c r="HW499" s="26"/>
      <c r="HX499" s="26"/>
      <c r="HY499" s="26"/>
      <c r="HZ499" s="26"/>
      <c r="IA499" s="26"/>
      <c r="IB499" s="26"/>
      <c r="IC499" s="24"/>
      <c r="ID499" s="98"/>
      <c r="IE499" s="95"/>
      <c r="IF499" s="96"/>
      <c r="IG499" s="97"/>
      <c r="IH499" s="25"/>
      <c r="II499" s="25"/>
      <c r="IJ499" s="26"/>
      <c r="IK499" s="26"/>
      <c r="IL499" s="26"/>
      <c r="IM499" s="26"/>
      <c r="IN499" s="26"/>
      <c r="IO499" s="26"/>
      <c r="IP499" s="26"/>
      <c r="IQ499" s="26"/>
      <c r="IR499" s="26"/>
      <c r="IS499" s="26"/>
      <c r="IT499" s="24"/>
    </row>
    <row r="500" spans="1:254" ht="18" customHeight="1">
      <c r="A500" s="138"/>
      <c r="B500" s="139"/>
      <c r="C500" s="133"/>
      <c r="D500" s="133"/>
      <c r="E500" s="133"/>
      <c r="F500" s="140">
        <v>2020</v>
      </c>
      <c r="G500" s="141">
        <f t="shared" si="257"/>
        <v>678896.6</v>
      </c>
      <c r="H500" s="141">
        <f t="shared" si="258"/>
        <v>678896.6</v>
      </c>
      <c r="I500" s="141">
        <f t="shared" si="256"/>
        <v>0</v>
      </c>
      <c r="J500" s="141">
        <f t="shared" si="256"/>
        <v>0</v>
      </c>
      <c r="K500" s="141">
        <f t="shared" si="256"/>
        <v>678896.6</v>
      </c>
      <c r="L500" s="141">
        <f t="shared" si="256"/>
        <v>678896.6</v>
      </c>
      <c r="M500" s="141">
        <f t="shared" si="256"/>
        <v>0</v>
      </c>
      <c r="N500" s="141">
        <f t="shared" si="256"/>
        <v>0</v>
      </c>
      <c r="O500" s="141">
        <f t="shared" si="256"/>
        <v>0</v>
      </c>
      <c r="P500" s="141">
        <f t="shared" si="256"/>
        <v>0</v>
      </c>
      <c r="Q500" s="136"/>
      <c r="R500" s="137"/>
      <c r="S500" s="96"/>
      <c r="T500" s="96"/>
      <c r="U500" s="60"/>
      <c r="V500" s="53"/>
      <c r="W500" s="54"/>
      <c r="X500" s="54"/>
      <c r="Y500" s="54"/>
      <c r="Z500" s="54"/>
      <c r="AA500" s="54"/>
      <c r="AB500" s="54"/>
      <c r="AC500" s="54"/>
      <c r="AD500" s="54"/>
      <c r="AE500" s="54"/>
      <c r="AF500" s="54"/>
      <c r="AG500" s="51"/>
      <c r="AH500" s="105"/>
      <c r="AI500" s="96"/>
      <c r="AJ500" s="96"/>
      <c r="AK500" s="96"/>
      <c r="AL500" s="60"/>
      <c r="AM500" s="53"/>
      <c r="AN500" s="54"/>
      <c r="AO500" s="54"/>
      <c r="AP500" s="54"/>
      <c r="AQ500" s="54"/>
      <c r="AR500" s="54"/>
      <c r="AS500" s="54"/>
      <c r="AT500" s="54"/>
      <c r="AU500" s="54"/>
      <c r="AV500" s="54"/>
      <c r="AW500" s="54"/>
      <c r="AX500" s="51"/>
      <c r="AY500" s="105"/>
      <c r="AZ500" s="96"/>
      <c r="BA500" s="96"/>
      <c r="BB500" s="96"/>
      <c r="BC500" s="60"/>
      <c r="BD500" s="53"/>
      <c r="BE500" s="54"/>
      <c r="BF500" s="54"/>
      <c r="BG500" s="54"/>
      <c r="BH500" s="54"/>
      <c r="BI500" s="54"/>
      <c r="BJ500" s="54"/>
      <c r="BK500" s="54"/>
      <c r="BL500" s="54"/>
      <c r="BM500" s="54"/>
      <c r="BN500" s="54"/>
      <c r="BO500" s="51"/>
      <c r="BP500" s="105"/>
      <c r="BQ500" s="96"/>
      <c r="BR500" s="96"/>
      <c r="BS500" s="96"/>
      <c r="BT500" s="60"/>
      <c r="BU500" s="53"/>
      <c r="BV500" s="54"/>
      <c r="BW500" s="54"/>
      <c r="BX500" s="54"/>
      <c r="BY500" s="54"/>
      <c r="BZ500" s="54"/>
      <c r="CA500" s="54"/>
      <c r="CB500" s="54"/>
      <c r="CC500" s="54"/>
      <c r="CD500" s="54"/>
      <c r="CE500" s="54"/>
      <c r="CF500" s="51"/>
      <c r="CG500" s="105"/>
      <c r="CH500" s="96"/>
      <c r="CI500" s="96"/>
      <c r="CJ500" s="96"/>
      <c r="CK500" s="60"/>
      <c r="CL500" s="53"/>
      <c r="CM500" s="54"/>
      <c r="CN500" s="54"/>
      <c r="CO500" s="54"/>
      <c r="CP500" s="54"/>
      <c r="CQ500" s="54"/>
      <c r="CR500" s="54"/>
      <c r="CS500" s="54"/>
      <c r="CT500" s="54"/>
      <c r="CU500" s="54"/>
      <c r="CV500" s="54"/>
      <c r="CW500" s="51"/>
      <c r="CX500" s="105"/>
      <c r="CY500" s="96"/>
      <c r="CZ500" s="96"/>
      <c r="DA500" s="96"/>
      <c r="DB500" s="60"/>
      <c r="DC500" s="53"/>
      <c r="DD500" s="54"/>
      <c r="DE500" s="55"/>
      <c r="DF500" s="26"/>
      <c r="DG500" s="26"/>
      <c r="DH500" s="26"/>
      <c r="DI500" s="26"/>
      <c r="DJ500" s="26"/>
      <c r="DK500" s="26"/>
      <c r="DL500" s="26"/>
      <c r="DM500" s="26"/>
      <c r="DN500" s="24"/>
      <c r="DO500" s="98"/>
      <c r="DP500" s="95"/>
      <c r="DQ500" s="96"/>
      <c r="DR500" s="97"/>
      <c r="DS500" s="21"/>
      <c r="DT500" s="25"/>
      <c r="DU500" s="26"/>
      <c r="DV500" s="26"/>
      <c r="DW500" s="26"/>
      <c r="DX500" s="26"/>
      <c r="DY500" s="26"/>
      <c r="DZ500" s="26"/>
      <c r="EA500" s="26"/>
      <c r="EB500" s="26"/>
      <c r="EC500" s="26"/>
      <c r="ED500" s="26"/>
      <c r="EE500" s="24"/>
      <c r="EF500" s="98"/>
      <c r="EG500" s="95"/>
      <c r="EH500" s="96"/>
      <c r="EI500" s="97"/>
      <c r="EJ500" s="21"/>
      <c r="EK500" s="25"/>
      <c r="EL500" s="26"/>
      <c r="EM500" s="26"/>
      <c r="EN500" s="26"/>
      <c r="EO500" s="26"/>
      <c r="EP500" s="26"/>
      <c r="EQ500" s="26"/>
      <c r="ER500" s="26"/>
      <c r="ES500" s="26"/>
      <c r="ET500" s="26"/>
      <c r="EU500" s="26"/>
      <c r="EV500" s="24"/>
      <c r="EW500" s="98"/>
      <c r="EX500" s="95"/>
      <c r="EY500" s="96"/>
      <c r="EZ500" s="97"/>
      <c r="FA500" s="21"/>
      <c r="FB500" s="25"/>
      <c r="FC500" s="26"/>
      <c r="FD500" s="26"/>
      <c r="FE500" s="26"/>
      <c r="FF500" s="26"/>
      <c r="FG500" s="26"/>
      <c r="FH500" s="26"/>
      <c r="FI500" s="26"/>
      <c r="FJ500" s="26"/>
      <c r="FK500" s="26"/>
      <c r="FL500" s="26"/>
      <c r="FM500" s="24"/>
      <c r="FN500" s="98"/>
      <c r="FO500" s="95"/>
      <c r="FP500" s="96"/>
      <c r="FQ500" s="97"/>
      <c r="FR500" s="21"/>
      <c r="FS500" s="25"/>
      <c r="FT500" s="26"/>
      <c r="FU500" s="26"/>
      <c r="FV500" s="26"/>
      <c r="FW500" s="26"/>
      <c r="FX500" s="26"/>
      <c r="FY500" s="26"/>
      <c r="FZ500" s="26"/>
      <c r="GA500" s="26"/>
      <c r="GB500" s="26"/>
      <c r="GC500" s="26"/>
      <c r="GD500" s="24"/>
      <c r="GE500" s="98"/>
      <c r="GF500" s="95"/>
      <c r="GG500" s="96"/>
      <c r="GH500" s="97"/>
      <c r="GI500" s="21"/>
      <c r="GJ500" s="25"/>
      <c r="GK500" s="26"/>
      <c r="GL500" s="26"/>
      <c r="GM500" s="26"/>
      <c r="GN500" s="26"/>
      <c r="GO500" s="26"/>
      <c r="GP500" s="26"/>
      <c r="GQ500" s="26"/>
      <c r="GR500" s="26"/>
      <c r="GS500" s="26"/>
      <c r="GT500" s="26"/>
      <c r="GU500" s="24"/>
      <c r="GV500" s="98"/>
      <c r="GW500" s="95"/>
      <c r="GX500" s="96"/>
      <c r="GY500" s="97"/>
      <c r="GZ500" s="21"/>
      <c r="HA500" s="25"/>
      <c r="HB500" s="26"/>
      <c r="HC500" s="26"/>
      <c r="HD500" s="26"/>
      <c r="HE500" s="26"/>
      <c r="HF500" s="26"/>
      <c r="HG500" s="26"/>
      <c r="HH500" s="26"/>
      <c r="HI500" s="26"/>
      <c r="HJ500" s="26"/>
      <c r="HK500" s="26"/>
      <c r="HL500" s="24"/>
      <c r="HM500" s="98"/>
      <c r="HN500" s="95"/>
      <c r="HO500" s="96"/>
      <c r="HP500" s="97"/>
      <c r="HQ500" s="21"/>
      <c r="HR500" s="25"/>
      <c r="HS500" s="26"/>
      <c r="HT500" s="26"/>
      <c r="HU500" s="26"/>
      <c r="HV500" s="26"/>
      <c r="HW500" s="26"/>
      <c r="HX500" s="26"/>
      <c r="HY500" s="26"/>
      <c r="HZ500" s="26"/>
      <c r="IA500" s="26"/>
      <c r="IB500" s="26"/>
      <c r="IC500" s="24"/>
      <c r="ID500" s="98"/>
      <c r="IE500" s="95"/>
      <c r="IF500" s="96"/>
      <c r="IG500" s="97"/>
      <c r="IH500" s="21"/>
      <c r="II500" s="25"/>
      <c r="IJ500" s="26"/>
      <c r="IK500" s="26"/>
      <c r="IL500" s="26"/>
      <c r="IM500" s="26"/>
      <c r="IN500" s="26"/>
      <c r="IO500" s="26"/>
      <c r="IP500" s="26"/>
      <c r="IQ500" s="26"/>
      <c r="IR500" s="26"/>
      <c r="IS500" s="26"/>
      <c r="IT500" s="24"/>
    </row>
    <row r="501" spans="1:241" ht="21.75" customHeight="1">
      <c r="A501" s="138"/>
      <c r="B501" s="139"/>
      <c r="C501" s="133"/>
      <c r="D501" s="133"/>
      <c r="E501" s="133"/>
      <c r="F501" s="140">
        <v>2021</v>
      </c>
      <c r="G501" s="141">
        <f t="shared" si="257"/>
        <v>146523.4</v>
      </c>
      <c r="H501" s="141">
        <f t="shared" si="258"/>
        <v>146523.4</v>
      </c>
      <c r="I501" s="141">
        <f t="shared" si="256"/>
        <v>0</v>
      </c>
      <c r="J501" s="141">
        <f t="shared" si="256"/>
        <v>0</v>
      </c>
      <c r="K501" s="141">
        <f t="shared" si="256"/>
        <v>146523.4</v>
      </c>
      <c r="L501" s="141">
        <f t="shared" si="256"/>
        <v>146523.4</v>
      </c>
      <c r="M501" s="141">
        <f t="shared" si="256"/>
        <v>0</v>
      </c>
      <c r="N501" s="141">
        <f t="shared" si="256"/>
        <v>0</v>
      </c>
      <c r="O501" s="141">
        <f t="shared" si="256"/>
        <v>0</v>
      </c>
      <c r="P501" s="141">
        <f t="shared" si="256"/>
        <v>0</v>
      </c>
      <c r="Q501" s="136"/>
      <c r="R501" s="142"/>
      <c r="AG501" s="66"/>
      <c r="AW501" s="66"/>
      <c r="BM501" s="66"/>
      <c r="CC501" s="66"/>
      <c r="CS501" s="66"/>
      <c r="DI501" s="66"/>
      <c r="DY501" s="66"/>
      <c r="EO501" s="66"/>
      <c r="FE501" s="66"/>
      <c r="FU501" s="66"/>
      <c r="GK501" s="66"/>
      <c r="HA501" s="66"/>
      <c r="HQ501" s="66"/>
      <c r="IG501" s="66"/>
    </row>
    <row r="502" spans="1:241" ht="21.75" customHeight="1">
      <c r="A502" s="138"/>
      <c r="B502" s="139"/>
      <c r="C502" s="133"/>
      <c r="D502" s="133"/>
      <c r="E502" s="133"/>
      <c r="F502" s="140">
        <v>2022</v>
      </c>
      <c r="G502" s="141">
        <f t="shared" si="257"/>
        <v>969624.1</v>
      </c>
      <c r="H502" s="141">
        <f t="shared" si="258"/>
        <v>0</v>
      </c>
      <c r="I502" s="141">
        <f t="shared" si="256"/>
        <v>104871.40000000001</v>
      </c>
      <c r="J502" s="141">
        <f t="shared" si="256"/>
        <v>0</v>
      </c>
      <c r="K502" s="141">
        <f t="shared" si="256"/>
        <v>0</v>
      </c>
      <c r="L502" s="141">
        <f t="shared" si="256"/>
        <v>0</v>
      </c>
      <c r="M502" s="141">
        <f t="shared" si="256"/>
        <v>864752.7</v>
      </c>
      <c r="N502" s="141">
        <f t="shared" si="256"/>
        <v>0</v>
      </c>
      <c r="O502" s="141">
        <f t="shared" si="256"/>
        <v>0</v>
      </c>
      <c r="P502" s="141">
        <f t="shared" si="256"/>
        <v>0</v>
      </c>
      <c r="Q502" s="136"/>
      <c r="R502" s="142"/>
      <c r="AG502" s="66"/>
      <c r="AW502" s="66"/>
      <c r="BM502" s="66"/>
      <c r="CC502" s="66"/>
      <c r="CS502" s="66"/>
      <c r="DI502" s="66"/>
      <c r="DY502" s="66"/>
      <c r="EO502" s="66"/>
      <c r="FE502" s="66"/>
      <c r="FU502" s="66"/>
      <c r="GK502" s="66"/>
      <c r="HA502" s="66"/>
      <c r="HQ502" s="66"/>
      <c r="IG502" s="66"/>
    </row>
    <row r="503" spans="1:241" ht="21.75" customHeight="1">
      <c r="A503" s="138"/>
      <c r="B503" s="139"/>
      <c r="C503" s="133"/>
      <c r="D503" s="133"/>
      <c r="E503" s="133"/>
      <c r="F503" s="140">
        <v>2023</v>
      </c>
      <c r="G503" s="141">
        <f t="shared" si="257"/>
        <v>749102.6000000001</v>
      </c>
      <c r="H503" s="141">
        <f t="shared" si="258"/>
        <v>0</v>
      </c>
      <c r="I503" s="141">
        <f t="shared" si="256"/>
        <v>40944.799999999996</v>
      </c>
      <c r="J503" s="141">
        <f t="shared" si="256"/>
        <v>0</v>
      </c>
      <c r="K503" s="141">
        <f t="shared" si="256"/>
        <v>0</v>
      </c>
      <c r="L503" s="141">
        <f t="shared" si="256"/>
        <v>0</v>
      </c>
      <c r="M503" s="141">
        <f t="shared" si="256"/>
        <v>708157.8</v>
      </c>
      <c r="N503" s="141">
        <f t="shared" si="256"/>
        <v>0</v>
      </c>
      <c r="O503" s="141">
        <f t="shared" si="256"/>
        <v>0</v>
      </c>
      <c r="P503" s="141">
        <f t="shared" si="256"/>
        <v>0</v>
      </c>
      <c r="Q503" s="136"/>
      <c r="R503" s="142"/>
      <c r="AG503" s="66"/>
      <c r="AW503" s="66"/>
      <c r="BM503" s="66"/>
      <c r="CC503" s="66"/>
      <c r="CS503" s="66"/>
      <c r="DI503" s="66"/>
      <c r="DY503" s="66"/>
      <c r="EO503" s="66"/>
      <c r="FE503" s="66"/>
      <c r="FU503" s="66"/>
      <c r="GK503" s="66"/>
      <c r="HA503" s="66"/>
      <c r="HQ503" s="66"/>
      <c r="IG503" s="66"/>
    </row>
    <row r="504" spans="1:241" ht="21.75" customHeight="1">
      <c r="A504" s="138"/>
      <c r="B504" s="139"/>
      <c r="C504" s="133"/>
      <c r="D504" s="133"/>
      <c r="E504" s="133"/>
      <c r="F504" s="140">
        <v>2024</v>
      </c>
      <c r="G504" s="141">
        <f t="shared" si="257"/>
        <v>0</v>
      </c>
      <c r="H504" s="141">
        <f t="shared" si="258"/>
        <v>0</v>
      </c>
      <c r="I504" s="141">
        <f t="shared" si="256"/>
        <v>0</v>
      </c>
      <c r="J504" s="141">
        <f t="shared" si="256"/>
        <v>0</v>
      </c>
      <c r="K504" s="141">
        <f t="shared" si="256"/>
        <v>0</v>
      </c>
      <c r="L504" s="141">
        <f t="shared" si="256"/>
        <v>0</v>
      </c>
      <c r="M504" s="141">
        <f t="shared" si="256"/>
        <v>0</v>
      </c>
      <c r="N504" s="141">
        <f t="shared" si="256"/>
        <v>0</v>
      </c>
      <c r="O504" s="141">
        <f t="shared" si="256"/>
        <v>0</v>
      </c>
      <c r="P504" s="141">
        <f t="shared" si="256"/>
        <v>0</v>
      </c>
      <c r="Q504" s="136"/>
      <c r="R504" s="142"/>
      <c r="AG504" s="66"/>
      <c r="AW504" s="66"/>
      <c r="BM504" s="66"/>
      <c r="CC504" s="66"/>
      <c r="CS504" s="66"/>
      <c r="DI504" s="66"/>
      <c r="DY504" s="66"/>
      <c r="EO504" s="66"/>
      <c r="FE504" s="66"/>
      <c r="FU504" s="66"/>
      <c r="GK504" s="66"/>
      <c r="HA504" s="66"/>
      <c r="HQ504" s="66"/>
      <c r="IG504" s="66"/>
    </row>
    <row r="505" spans="1:241" ht="21.75" customHeight="1">
      <c r="A505" s="143"/>
      <c r="B505" s="144"/>
      <c r="C505" s="133"/>
      <c r="D505" s="133"/>
      <c r="E505" s="133"/>
      <c r="F505" s="140">
        <v>2025</v>
      </c>
      <c r="G505" s="141">
        <f t="shared" si="257"/>
        <v>0</v>
      </c>
      <c r="H505" s="141">
        <f t="shared" si="258"/>
        <v>0</v>
      </c>
      <c r="I505" s="141">
        <f t="shared" si="256"/>
        <v>0</v>
      </c>
      <c r="J505" s="141">
        <f t="shared" si="256"/>
        <v>0</v>
      </c>
      <c r="K505" s="141">
        <f t="shared" si="256"/>
        <v>0</v>
      </c>
      <c r="L505" s="141">
        <f t="shared" si="256"/>
        <v>0</v>
      </c>
      <c r="M505" s="141">
        <f t="shared" si="256"/>
        <v>0</v>
      </c>
      <c r="N505" s="141">
        <f t="shared" si="256"/>
        <v>0</v>
      </c>
      <c r="O505" s="141">
        <f t="shared" si="256"/>
        <v>0</v>
      </c>
      <c r="P505" s="141">
        <f t="shared" si="256"/>
        <v>0</v>
      </c>
      <c r="Q505" s="136"/>
      <c r="R505" s="142"/>
      <c r="AG505" s="66"/>
      <c r="AW505" s="66"/>
      <c r="BM505" s="66"/>
      <c r="CC505" s="66"/>
      <c r="CS505" s="66"/>
      <c r="DI505" s="66"/>
      <c r="DY505" s="66"/>
      <c r="EO505" s="66"/>
      <c r="FE505" s="66"/>
      <c r="FU505" s="66"/>
      <c r="GK505" s="66"/>
      <c r="HA505" s="66"/>
      <c r="HQ505" s="66"/>
      <c r="IG505" s="66"/>
    </row>
    <row r="506" spans="1:254" ht="18" customHeight="1">
      <c r="A506" s="131"/>
      <c r="B506" s="132" t="s">
        <v>144</v>
      </c>
      <c r="C506" s="133"/>
      <c r="D506" s="133"/>
      <c r="E506" s="133"/>
      <c r="F506" s="134" t="s">
        <v>26</v>
      </c>
      <c r="G506" s="135">
        <f>SUM(G507:G517)</f>
        <v>9859.6</v>
      </c>
      <c r="H506" s="135">
        <f aca="true" t="shared" si="259" ref="H506:P506">SUM(H507:H517)</f>
        <v>9859.6</v>
      </c>
      <c r="I506" s="135">
        <f t="shared" si="259"/>
        <v>9859.6</v>
      </c>
      <c r="J506" s="135">
        <f t="shared" si="259"/>
        <v>9859.6</v>
      </c>
      <c r="K506" s="135">
        <f t="shared" si="259"/>
        <v>0</v>
      </c>
      <c r="L506" s="135">
        <f t="shared" si="259"/>
        <v>0</v>
      </c>
      <c r="M506" s="135">
        <f t="shared" si="259"/>
        <v>0</v>
      </c>
      <c r="N506" s="135">
        <f t="shared" si="259"/>
        <v>0</v>
      </c>
      <c r="O506" s="135">
        <f t="shared" si="259"/>
        <v>0</v>
      </c>
      <c r="P506" s="135">
        <f t="shared" si="259"/>
        <v>0</v>
      </c>
      <c r="Q506" s="136"/>
      <c r="R506" s="137"/>
      <c r="S506" s="96"/>
      <c r="T506" s="96"/>
      <c r="U506" s="60"/>
      <c r="V506" s="49"/>
      <c r="W506" s="50"/>
      <c r="X506" s="50"/>
      <c r="Y506" s="50"/>
      <c r="Z506" s="50"/>
      <c r="AA506" s="50"/>
      <c r="AB506" s="50"/>
      <c r="AC506" s="50"/>
      <c r="AD506" s="50"/>
      <c r="AE506" s="50"/>
      <c r="AF506" s="50"/>
      <c r="AG506" s="51"/>
      <c r="AH506" s="105"/>
      <c r="AI506" s="96"/>
      <c r="AJ506" s="96"/>
      <c r="AK506" s="96"/>
      <c r="AL506" s="60"/>
      <c r="AM506" s="49"/>
      <c r="AN506" s="50"/>
      <c r="AO506" s="50"/>
      <c r="AP506" s="50"/>
      <c r="AQ506" s="50"/>
      <c r="AR506" s="50"/>
      <c r="AS506" s="50"/>
      <c r="AT506" s="50"/>
      <c r="AU506" s="50"/>
      <c r="AV506" s="50"/>
      <c r="AW506" s="50"/>
      <c r="AX506" s="51"/>
      <c r="AY506" s="105"/>
      <c r="AZ506" s="96"/>
      <c r="BA506" s="96"/>
      <c r="BB506" s="96"/>
      <c r="BC506" s="60"/>
      <c r="BD506" s="49"/>
      <c r="BE506" s="50"/>
      <c r="BF506" s="50"/>
      <c r="BG506" s="50"/>
      <c r="BH506" s="50"/>
      <c r="BI506" s="50"/>
      <c r="BJ506" s="50"/>
      <c r="BK506" s="50"/>
      <c r="BL506" s="50"/>
      <c r="BM506" s="50"/>
      <c r="BN506" s="50"/>
      <c r="BO506" s="51"/>
      <c r="BP506" s="105"/>
      <c r="BQ506" s="96"/>
      <c r="BR506" s="96"/>
      <c r="BS506" s="96"/>
      <c r="BT506" s="60"/>
      <c r="BU506" s="49"/>
      <c r="BV506" s="50"/>
      <c r="BW506" s="50"/>
      <c r="BX506" s="50"/>
      <c r="BY506" s="50"/>
      <c r="BZ506" s="50"/>
      <c r="CA506" s="50"/>
      <c r="CB506" s="50"/>
      <c r="CC506" s="50"/>
      <c r="CD506" s="50"/>
      <c r="CE506" s="50"/>
      <c r="CF506" s="51"/>
      <c r="CG506" s="105"/>
      <c r="CH506" s="96"/>
      <c r="CI506" s="96"/>
      <c r="CJ506" s="96"/>
      <c r="CK506" s="60"/>
      <c r="CL506" s="49"/>
      <c r="CM506" s="50"/>
      <c r="CN506" s="50"/>
      <c r="CO506" s="50"/>
      <c r="CP506" s="50"/>
      <c r="CQ506" s="50"/>
      <c r="CR506" s="50"/>
      <c r="CS506" s="50"/>
      <c r="CT506" s="50"/>
      <c r="CU506" s="50"/>
      <c r="CV506" s="50"/>
      <c r="CW506" s="51"/>
      <c r="CX506" s="105"/>
      <c r="CY506" s="96"/>
      <c r="CZ506" s="96"/>
      <c r="DA506" s="96"/>
      <c r="DB506" s="60"/>
      <c r="DC506" s="49"/>
      <c r="DD506" s="50"/>
      <c r="DE506" s="52"/>
      <c r="DF506" s="23"/>
      <c r="DG506" s="23"/>
      <c r="DH506" s="23"/>
      <c r="DI506" s="23"/>
      <c r="DJ506" s="23"/>
      <c r="DK506" s="23"/>
      <c r="DL506" s="23"/>
      <c r="DM506" s="23"/>
      <c r="DN506" s="24"/>
      <c r="DO506" s="98"/>
      <c r="DP506" s="92"/>
      <c r="DQ506" s="93"/>
      <c r="DR506" s="94"/>
      <c r="DS506" s="21"/>
      <c r="DT506" s="22"/>
      <c r="DU506" s="23"/>
      <c r="DV506" s="23"/>
      <c r="DW506" s="23"/>
      <c r="DX506" s="23"/>
      <c r="DY506" s="23"/>
      <c r="DZ506" s="23"/>
      <c r="EA506" s="23"/>
      <c r="EB506" s="23"/>
      <c r="EC506" s="23"/>
      <c r="ED506" s="23"/>
      <c r="EE506" s="24"/>
      <c r="EF506" s="98"/>
      <c r="EG506" s="92"/>
      <c r="EH506" s="93"/>
      <c r="EI506" s="94"/>
      <c r="EJ506" s="21"/>
      <c r="EK506" s="22"/>
      <c r="EL506" s="23"/>
      <c r="EM506" s="23"/>
      <c r="EN506" s="23"/>
      <c r="EO506" s="23"/>
      <c r="EP506" s="23"/>
      <c r="EQ506" s="23"/>
      <c r="ER506" s="23"/>
      <c r="ES506" s="23"/>
      <c r="ET506" s="23"/>
      <c r="EU506" s="23"/>
      <c r="EV506" s="24"/>
      <c r="EW506" s="98"/>
      <c r="EX506" s="92"/>
      <c r="EY506" s="93"/>
      <c r="EZ506" s="94"/>
      <c r="FA506" s="21"/>
      <c r="FB506" s="22"/>
      <c r="FC506" s="23"/>
      <c r="FD506" s="23"/>
      <c r="FE506" s="23"/>
      <c r="FF506" s="23"/>
      <c r="FG506" s="23"/>
      <c r="FH506" s="23"/>
      <c r="FI506" s="23"/>
      <c r="FJ506" s="23"/>
      <c r="FK506" s="23"/>
      <c r="FL506" s="23"/>
      <c r="FM506" s="24"/>
      <c r="FN506" s="98"/>
      <c r="FO506" s="92"/>
      <c r="FP506" s="93"/>
      <c r="FQ506" s="94"/>
      <c r="FR506" s="21"/>
      <c r="FS506" s="22"/>
      <c r="FT506" s="23"/>
      <c r="FU506" s="23"/>
      <c r="FV506" s="23"/>
      <c r="FW506" s="23"/>
      <c r="FX506" s="23"/>
      <c r="FY506" s="23"/>
      <c r="FZ506" s="23"/>
      <c r="GA506" s="23"/>
      <c r="GB506" s="23"/>
      <c r="GC506" s="23"/>
      <c r="GD506" s="24"/>
      <c r="GE506" s="98"/>
      <c r="GF506" s="92"/>
      <c r="GG506" s="93"/>
      <c r="GH506" s="94"/>
      <c r="GI506" s="21"/>
      <c r="GJ506" s="22"/>
      <c r="GK506" s="23"/>
      <c r="GL506" s="23"/>
      <c r="GM506" s="23"/>
      <c r="GN506" s="23"/>
      <c r="GO506" s="23"/>
      <c r="GP506" s="23"/>
      <c r="GQ506" s="23"/>
      <c r="GR506" s="23"/>
      <c r="GS506" s="23"/>
      <c r="GT506" s="23"/>
      <c r="GU506" s="24"/>
      <c r="GV506" s="98"/>
      <c r="GW506" s="92"/>
      <c r="GX506" s="93"/>
      <c r="GY506" s="94"/>
      <c r="GZ506" s="21"/>
      <c r="HA506" s="22"/>
      <c r="HB506" s="23"/>
      <c r="HC506" s="23"/>
      <c r="HD506" s="23"/>
      <c r="HE506" s="23"/>
      <c r="HF506" s="23"/>
      <c r="HG506" s="23"/>
      <c r="HH506" s="23"/>
      <c r="HI506" s="23"/>
      <c r="HJ506" s="23"/>
      <c r="HK506" s="23"/>
      <c r="HL506" s="24"/>
      <c r="HM506" s="98"/>
      <c r="HN506" s="92"/>
      <c r="HO506" s="93"/>
      <c r="HP506" s="94"/>
      <c r="HQ506" s="21"/>
      <c r="HR506" s="22"/>
      <c r="HS506" s="23"/>
      <c r="HT506" s="23"/>
      <c r="HU506" s="23"/>
      <c r="HV506" s="23"/>
      <c r="HW506" s="23"/>
      <c r="HX506" s="23"/>
      <c r="HY506" s="23"/>
      <c r="HZ506" s="23"/>
      <c r="IA506" s="23"/>
      <c r="IB506" s="23"/>
      <c r="IC506" s="24"/>
      <c r="ID506" s="98"/>
      <c r="IE506" s="92"/>
      <c r="IF506" s="93"/>
      <c r="IG506" s="94"/>
      <c r="IH506" s="21"/>
      <c r="II506" s="22"/>
      <c r="IJ506" s="23"/>
      <c r="IK506" s="23"/>
      <c r="IL506" s="23"/>
      <c r="IM506" s="23"/>
      <c r="IN506" s="23"/>
      <c r="IO506" s="23"/>
      <c r="IP506" s="23"/>
      <c r="IQ506" s="23"/>
      <c r="IR506" s="23"/>
      <c r="IS506" s="23"/>
      <c r="IT506" s="24"/>
    </row>
    <row r="507" spans="1:254" ht="21.75" customHeight="1">
      <c r="A507" s="138"/>
      <c r="B507" s="139"/>
      <c r="C507" s="133"/>
      <c r="D507" s="133"/>
      <c r="E507" s="133"/>
      <c r="F507" s="140">
        <v>2015</v>
      </c>
      <c r="G507" s="141">
        <f>G191</f>
        <v>0</v>
      </c>
      <c r="H507" s="141">
        <f aca="true" t="shared" si="260" ref="H507:P507">H191</f>
        <v>0</v>
      </c>
      <c r="I507" s="141">
        <f t="shared" si="260"/>
        <v>0</v>
      </c>
      <c r="J507" s="141">
        <f t="shared" si="260"/>
        <v>0</v>
      </c>
      <c r="K507" s="141">
        <f t="shared" si="260"/>
        <v>0</v>
      </c>
      <c r="L507" s="141">
        <f t="shared" si="260"/>
        <v>0</v>
      </c>
      <c r="M507" s="141">
        <f t="shared" si="260"/>
        <v>0</v>
      </c>
      <c r="N507" s="141">
        <f t="shared" si="260"/>
        <v>0</v>
      </c>
      <c r="O507" s="141">
        <f t="shared" si="260"/>
        <v>0</v>
      </c>
      <c r="P507" s="141">
        <f t="shared" si="260"/>
        <v>0</v>
      </c>
      <c r="Q507" s="136"/>
      <c r="R507" s="137"/>
      <c r="S507" s="96"/>
      <c r="T507" s="96"/>
      <c r="U507" s="60"/>
      <c r="V507" s="53"/>
      <c r="W507" s="54"/>
      <c r="X507" s="54"/>
      <c r="Y507" s="54"/>
      <c r="Z507" s="54"/>
      <c r="AA507" s="54"/>
      <c r="AB507" s="54"/>
      <c r="AC507" s="54"/>
      <c r="AD507" s="54"/>
      <c r="AE507" s="54"/>
      <c r="AF507" s="54"/>
      <c r="AG507" s="51"/>
      <c r="AH507" s="105"/>
      <c r="AI507" s="96"/>
      <c r="AJ507" s="96"/>
      <c r="AK507" s="96"/>
      <c r="AL507" s="60"/>
      <c r="AM507" s="53"/>
      <c r="AN507" s="54"/>
      <c r="AO507" s="54"/>
      <c r="AP507" s="54"/>
      <c r="AQ507" s="54"/>
      <c r="AR507" s="54"/>
      <c r="AS507" s="54"/>
      <c r="AT507" s="54"/>
      <c r="AU507" s="54"/>
      <c r="AV507" s="54"/>
      <c r="AW507" s="54"/>
      <c r="AX507" s="51"/>
      <c r="AY507" s="105"/>
      <c r="AZ507" s="96"/>
      <c r="BA507" s="96"/>
      <c r="BB507" s="96"/>
      <c r="BC507" s="60"/>
      <c r="BD507" s="53"/>
      <c r="BE507" s="54"/>
      <c r="BF507" s="54"/>
      <c r="BG507" s="54"/>
      <c r="BH507" s="54"/>
      <c r="BI507" s="54"/>
      <c r="BJ507" s="54"/>
      <c r="BK507" s="54"/>
      <c r="BL507" s="54"/>
      <c r="BM507" s="54"/>
      <c r="BN507" s="54"/>
      <c r="BO507" s="51"/>
      <c r="BP507" s="105"/>
      <c r="BQ507" s="96"/>
      <c r="BR507" s="96"/>
      <c r="BS507" s="96"/>
      <c r="BT507" s="60"/>
      <c r="BU507" s="53"/>
      <c r="BV507" s="54"/>
      <c r="BW507" s="54"/>
      <c r="BX507" s="54"/>
      <c r="BY507" s="54"/>
      <c r="BZ507" s="54"/>
      <c r="CA507" s="54"/>
      <c r="CB507" s="54"/>
      <c r="CC507" s="54"/>
      <c r="CD507" s="54"/>
      <c r="CE507" s="54"/>
      <c r="CF507" s="51"/>
      <c r="CG507" s="105"/>
      <c r="CH507" s="96"/>
      <c r="CI507" s="96"/>
      <c r="CJ507" s="96"/>
      <c r="CK507" s="60"/>
      <c r="CL507" s="53"/>
      <c r="CM507" s="54"/>
      <c r="CN507" s="54"/>
      <c r="CO507" s="54"/>
      <c r="CP507" s="54"/>
      <c r="CQ507" s="54"/>
      <c r="CR507" s="54"/>
      <c r="CS507" s="54"/>
      <c r="CT507" s="54"/>
      <c r="CU507" s="54"/>
      <c r="CV507" s="54"/>
      <c r="CW507" s="51"/>
      <c r="CX507" s="105"/>
      <c r="CY507" s="96"/>
      <c r="CZ507" s="96"/>
      <c r="DA507" s="96"/>
      <c r="DB507" s="60"/>
      <c r="DC507" s="53"/>
      <c r="DD507" s="54"/>
      <c r="DE507" s="55"/>
      <c r="DF507" s="26"/>
      <c r="DG507" s="26"/>
      <c r="DH507" s="26"/>
      <c r="DI507" s="26"/>
      <c r="DJ507" s="26"/>
      <c r="DK507" s="26"/>
      <c r="DL507" s="26"/>
      <c r="DM507" s="26"/>
      <c r="DN507" s="24"/>
      <c r="DO507" s="98"/>
      <c r="DP507" s="95"/>
      <c r="DQ507" s="96"/>
      <c r="DR507" s="97"/>
      <c r="DS507" s="21"/>
      <c r="DT507" s="25"/>
      <c r="DU507" s="26"/>
      <c r="DV507" s="26"/>
      <c r="DW507" s="26"/>
      <c r="DX507" s="26"/>
      <c r="DY507" s="26"/>
      <c r="DZ507" s="26"/>
      <c r="EA507" s="26"/>
      <c r="EB507" s="26"/>
      <c r="EC507" s="26"/>
      <c r="ED507" s="26"/>
      <c r="EE507" s="24"/>
      <c r="EF507" s="98"/>
      <c r="EG507" s="95"/>
      <c r="EH507" s="96"/>
      <c r="EI507" s="97"/>
      <c r="EJ507" s="21"/>
      <c r="EK507" s="25"/>
      <c r="EL507" s="26"/>
      <c r="EM507" s="26"/>
      <c r="EN507" s="26"/>
      <c r="EO507" s="26"/>
      <c r="EP507" s="26"/>
      <c r="EQ507" s="26"/>
      <c r="ER507" s="26"/>
      <c r="ES507" s="26"/>
      <c r="ET507" s="26"/>
      <c r="EU507" s="26"/>
      <c r="EV507" s="24"/>
      <c r="EW507" s="98"/>
      <c r="EX507" s="95"/>
      <c r="EY507" s="96"/>
      <c r="EZ507" s="97"/>
      <c r="FA507" s="21"/>
      <c r="FB507" s="25"/>
      <c r="FC507" s="26"/>
      <c r="FD507" s="26"/>
      <c r="FE507" s="26"/>
      <c r="FF507" s="26"/>
      <c r="FG507" s="26"/>
      <c r="FH507" s="26"/>
      <c r="FI507" s="26"/>
      <c r="FJ507" s="26"/>
      <c r="FK507" s="26"/>
      <c r="FL507" s="26"/>
      <c r="FM507" s="24"/>
      <c r="FN507" s="98"/>
      <c r="FO507" s="95"/>
      <c r="FP507" s="96"/>
      <c r="FQ507" s="97"/>
      <c r="FR507" s="21"/>
      <c r="FS507" s="25"/>
      <c r="FT507" s="26"/>
      <c r="FU507" s="26"/>
      <c r="FV507" s="26"/>
      <c r="FW507" s="26"/>
      <c r="FX507" s="26"/>
      <c r="FY507" s="26"/>
      <c r="FZ507" s="26"/>
      <c r="GA507" s="26"/>
      <c r="GB507" s="26"/>
      <c r="GC507" s="26"/>
      <c r="GD507" s="24"/>
      <c r="GE507" s="98"/>
      <c r="GF507" s="95"/>
      <c r="GG507" s="96"/>
      <c r="GH507" s="97"/>
      <c r="GI507" s="21"/>
      <c r="GJ507" s="25"/>
      <c r="GK507" s="26"/>
      <c r="GL507" s="26"/>
      <c r="GM507" s="26"/>
      <c r="GN507" s="26"/>
      <c r="GO507" s="26"/>
      <c r="GP507" s="26"/>
      <c r="GQ507" s="26"/>
      <c r="GR507" s="26"/>
      <c r="GS507" s="26"/>
      <c r="GT507" s="26"/>
      <c r="GU507" s="24"/>
      <c r="GV507" s="98"/>
      <c r="GW507" s="95"/>
      <c r="GX507" s="96"/>
      <c r="GY507" s="97"/>
      <c r="GZ507" s="21"/>
      <c r="HA507" s="25"/>
      <c r="HB507" s="26"/>
      <c r="HC507" s="26"/>
      <c r="HD507" s="26"/>
      <c r="HE507" s="26"/>
      <c r="HF507" s="26"/>
      <c r="HG507" s="26"/>
      <c r="HH507" s="26"/>
      <c r="HI507" s="26"/>
      <c r="HJ507" s="26"/>
      <c r="HK507" s="26"/>
      <c r="HL507" s="24"/>
      <c r="HM507" s="98"/>
      <c r="HN507" s="95"/>
      <c r="HO507" s="96"/>
      <c r="HP507" s="97"/>
      <c r="HQ507" s="21"/>
      <c r="HR507" s="25"/>
      <c r="HS507" s="26"/>
      <c r="HT507" s="26"/>
      <c r="HU507" s="26"/>
      <c r="HV507" s="26"/>
      <c r="HW507" s="26"/>
      <c r="HX507" s="26"/>
      <c r="HY507" s="26"/>
      <c r="HZ507" s="26"/>
      <c r="IA507" s="26"/>
      <c r="IB507" s="26"/>
      <c r="IC507" s="24"/>
      <c r="ID507" s="98"/>
      <c r="IE507" s="95"/>
      <c r="IF507" s="96"/>
      <c r="IG507" s="97"/>
      <c r="IH507" s="21"/>
      <c r="II507" s="25"/>
      <c r="IJ507" s="26"/>
      <c r="IK507" s="26"/>
      <c r="IL507" s="26"/>
      <c r="IM507" s="26"/>
      <c r="IN507" s="26"/>
      <c r="IO507" s="26"/>
      <c r="IP507" s="26"/>
      <c r="IQ507" s="26"/>
      <c r="IR507" s="26"/>
      <c r="IS507" s="26"/>
      <c r="IT507" s="24"/>
    </row>
    <row r="508" spans="1:254" ht="19.5" customHeight="1">
      <c r="A508" s="138"/>
      <c r="B508" s="139"/>
      <c r="C508" s="140"/>
      <c r="D508" s="140"/>
      <c r="E508" s="140"/>
      <c r="F508" s="140">
        <v>2016</v>
      </c>
      <c r="G508" s="141">
        <f aca="true" t="shared" si="261" ref="G508:P512">G192</f>
        <v>0</v>
      </c>
      <c r="H508" s="141">
        <f t="shared" si="261"/>
        <v>0</v>
      </c>
      <c r="I508" s="141">
        <f t="shared" si="261"/>
        <v>0</v>
      </c>
      <c r="J508" s="141">
        <f t="shared" si="261"/>
        <v>0</v>
      </c>
      <c r="K508" s="141">
        <f t="shared" si="261"/>
        <v>0</v>
      </c>
      <c r="L508" s="141">
        <f t="shared" si="261"/>
        <v>0</v>
      </c>
      <c r="M508" s="141">
        <f t="shared" si="261"/>
        <v>0</v>
      </c>
      <c r="N508" s="141">
        <f t="shared" si="261"/>
        <v>0</v>
      </c>
      <c r="O508" s="141">
        <f t="shared" si="261"/>
        <v>0</v>
      </c>
      <c r="P508" s="141">
        <f t="shared" si="261"/>
        <v>0</v>
      </c>
      <c r="Q508" s="136"/>
      <c r="R508" s="137"/>
      <c r="S508" s="96"/>
      <c r="T508" s="96"/>
      <c r="U508" s="53"/>
      <c r="V508" s="53"/>
      <c r="W508" s="54"/>
      <c r="X508" s="54"/>
      <c r="Y508" s="54"/>
      <c r="Z508" s="54"/>
      <c r="AA508" s="54"/>
      <c r="AB508" s="54"/>
      <c r="AC508" s="54"/>
      <c r="AD508" s="54"/>
      <c r="AE508" s="54"/>
      <c r="AF508" s="54"/>
      <c r="AG508" s="51"/>
      <c r="AH508" s="105"/>
      <c r="AI508" s="96"/>
      <c r="AJ508" s="96"/>
      <c r="AK508" s="96"/>
      <c r="AL508" s="53"/>
      <c r="AM508" s="53"/>
      <c r="AN508" s="54"/>
      <c r="AO508" s="54"/>
      <c r="AP508" s="54"/>
      <c r="AQ508" s="54"/>
      <c r="AR508" s="54"/>
      <c r="AS508" s="54"/>
      <c r="AT508" s="54"/>
      <c r="AU508" s="54"/>
      <c r="AV508" s="54"/>
      <c r="AW508" s="54"/>
      <c r="AX508" s="51"/>
      <c r="AY508" s="105"/>
      <c r="AZ508" s="96"/>
      <c r="BA508" s="96"/>
      <c r="BB508" s="96"/>
      <c r="BC508" s="53"/>
      <c r="BD508" s="53"/>
      <c r="BE508" s="54"/>
      <c r="BF508" s="54"/>
      <c r="BG508" s="54"/>
      <c r="BH508" s="54"/>
      <c r="BI508" s="54"/>
      <c r="BJ508" s="54"/>
      <c r="BK508" s="54"/>
      <c r="BL508" s="54"/>
      <c r="BM508" s="54"/>
      <c r="BN508" s="54"/>
      <c r="BO508" s="51"/>
      <c r="BP508" s="105"/>
      <c r="BQ508" s="96"/>
      <c r="BR508" s="96"/>
      <c r="BS508" s="96"/>
      <c r="BT508" s="53"/>
      <c r="BU508" s="53"/>
      <c r="BV508" s="54"/>
      <c r="BW508" s="54"/>
      <c r="BX508" s="54"/>
      <c r="BY508" s="54"/>
      <c r="BZ508" s="54"/>
      <c r="CA508" s="54"/>
      <c r="CB508" s="54"/>
      <c r="CC508" s="54"/>
      <c r="CD508" s="54"/>
      <c r="CE508" s="54"/>
      <c r="CF508" s="51"/>
      <c r="CG508" s="105"/>
      <c r="CH508" s="96"/>
      <c r="CI508" s="96"/>
      <c r="CJ508" s="96"/>
      <c r="CK508" s="53"/>
      <c r="CL508" s="53"/>
      <c r="CM508" s="54"/>
      <c r="CN508" s="54"/>
      <c r="CO508" s="54"/>
      <c r="CP508" s="54"/>
      <c r="CQ508" s="54"/>
      <c r="CR508" s="54"/>
      <c r="CS508" s="54"/>
      <c r="CT508" s="54"/>
      <c r="CU508" s="54"/>
      <c r="CV508" s="54"/>
      <c r="CW508" s="51"/>
      <c r="CX508" s="105"/>
      <c r="CY508" s="96"/>
      <c r="CZ508" s="96"/>
      <c r="DA508" s="96"/>
      <c r="DB508" s="53"/>
      <c r="DC508" s="53"/>
      <c r="DD508" s="54"/>
      <c r="DE508" s="55"/>
      <c r="DF508" s="26"/>
      <c r="DG508" s="26"/>
      <c r="DH508" s="26"/>
      <c r="DI508" s="26"/>
      <c r="DJ508" s="26"/>
      <c r="DK508" s="26"/>
      <c r="DL508" s="26"/>
      <c r="DM508" s="26"/>
      <c r="DN508" s="24"/>
      <c r="DO508" s="98"/>
      <c r="DP508" s="95"/>
      <c r="DQ508" s="96"/>
      <c r="DR508" s="97"/>
      <c r="DS508" s="25"/>
      <c r="DT508" s="25"/>
      <c r="DU508" s="26"/>
      <c r="DV508" s="26"/>
      <c r="DW508" s="26"/>
      <c r="DX508" s="26"/>
      <c r="DY508" s="26"/>
      <c r="DZ508" s="26"/>
      <c r="EA508" s="26"/>
      <c r="EB508" s="26"/>
      <c r="EC508" s="26"/>
      <c r="ED508" s="26"/>
      <c r="EE508" s="24"/>
      <c r="EF508" s="98"/>
      <c r="EG508" s="95"/>
      <c r="EH508" s="96"/>
      <c r="EI508" s="97"/>
      <c r="EJ508" s="25"/>
      <c r="EK508" s="25"/>
      <c r="EL508" s="26"/>
      <c r="EM508" s="26"/>
      <c r="EN508" s="26"/>
      <c r="EO508" s="26"/>
      <c r="EP508" s="26"/>
      <c r="EQ508" s="26"/>
      <c r="ER508" s="26"/>
      <c r="ES508" s="26"/>
      <c r="ET508" s="26"/>
      <c r="EU508" s="26"/>
      <c r="EV508" s="24"/>
      <c r="EW508" s="98"/>
      <c r="EX508" s="95"/>
      <c r="EY508" s="96"/>
      <c r="EZ508" s="97"/>
      <c r="FA508" s="25"/>
      <c r="FB508" s="25"/>
      <c r="FC508" s="26"/>
      <c r="FD508" s="26"/>
      <c r="FE508" s="26"/>
      <c r="FF508" s="26"/>
      <c r="FG508" s="26"/>
      <c r="FH508" s="26"/>
      <c r="FI508" s="26"/>
      <c r="FJ508" s="26"/>
      <c r="FK508" s="26"/>
      <c r="FL508" s="26"/>
      <c r="FM508" s="24"/>
      <c r="FN508" s="98"/>
      <c r="FO508" s="95"/>
      <c r="FP508" s="96"/>
      <c r="FQ508" s="97"/>
      <c r="FR508" s="25"/>
      <c r="FS508" s="25"/>
      <c r="FT508" s="26"/>
      <c r="FU508" s="26"/>
      <c r="FV508" s="26"/>
      <c r="FW508" s="26"/>
      <c r="FX508" s="26"/>
      <c r="FY508" s="26"/>
      <c r="FZ508" s="26"/>
      <c r="GA508" s="26"/>
      <c r="GB508" s="26"/>
      <c r="GC508" s="26"/>
      <c r="GD508" s="24"/>
      <c r="GE508" s="98"/>
      <c r="GF508" s="95"/>
      <c r="GG508" s="96"/>
      <c r="GH508" s="97"/>
      <c r="GI508" s="25"/>
      <c r="GJ508" s="25"/>
      <c r="GK508" s="26"/>
      <c r="GL508" s="26"/>
      <c r="GM508" s="26"/>
      <c r="GN508" s="26"/>
      <c r="GO508" s="26"/>
      <c r="GP508" s="26"/>
      <c r="GQ508" s="26"/>
      <c r="GR508" s="26"/>
      <c r="GS508" s="26"/>
      <c r="GT508" s="26"/>
      <c r="GU508" s="24"/>
      <c r="GV508" s="98"/>
      <c r="GW508" s="95"/>
      <c r="GX508" s="96"/>
      <c r="GY508" s="97"/>
      <c r="GZ508" s="25"/>
      <c r="HA508" s="25"/>
      <c r="HB508" s="26"/>
      <c r="HC508" s="26"/>
      <c r="HD508" s="26"/>
      <c r="HE508" s="26"/>
      <c r="HF508" s="26"/>
      <c r="HG508" s="26"/>
      <c r="HH508" s="26"/>
      <c r="HI508" s="26"/>
      <c r="HJ508" s="26"/>
      <c r="HK508" s="26"/>
      <c r="HL508" s="24"/>
      <c r="HM508" s="98"/>
      <c r="HN508" s="95"/>
      <c r="HO508" s="96"/>
      <c r="HP508" s="97"/>
      <c r="HQ508" s="25"/>
      <c r="HR508" s="25"/>
      <c r="HS508" s="26"/>
      <c r="HT508" s="26"/>
      <c r="HU508" s="26"/>
      <c r="HV508" s="26"/>
      <c r="HW508" s="26"/>
      <c r="HX508" s="26"/>
      <c r="HY508" s="26"/>
      <c r="HZ508" s="26"/>
      <c r="IA508" s="26"/>
      <c r="IB508" s="26"/>
      <c r="IC508" s="24"/>
      <c r="ID508" s="98"/>
      <c r="IE508" s="95"/>
      <c r="IF508" s="96"/>
      <c r="IG508" s="97"/>
      <c r="IH508" s="25"/>
      <c r="II508" s="25"/>
      <c r="IJ508" s="26"/>
      <c r="IK508" s="26"/>
      <c r="IL508" s="26"/>
      <c r="IM508" s="26"/>
      <c r="IN508" s="26"/>
      <c r="IO508" s="26"/>
      <c r="IP508" s="26"/>
      <c r="IQ508" s="26"/>
      <c r="IR508" s="26"/>
      <c r="IS508" s="26"/>
      <c r="IT508" s="24"/>
    </row>
    <row r="509" spans="1:254" ht="18.75" customHeight="1">
      <c r="A509" s="138"/>
      <c r="B509" s="139"/>
      <c r="C509" s="140"/>
      <c r="D509" s="140"/>
      <c r="E509" s="140"/>
      <c r="F509" s="140">
        <v>2017</v>
      </c>
      <c r="G509" s="141">
        <f t="shared" si="261"/>
        <v>9859.6</v>
      </c>
      <c r="H509" s="141">
        <f t="shared" si="261"/>
        <v>9859.6</v>
      </c>
      <c r="I509" s="141">
        <f t="shared" si="261"/>
        <v>9859.6</v>
      </c>
      <c r="J509" s="141">
        <f t="shared" si="261"/>
        <v>9859.6</v>
      </c>
      <c r="K509" s="141">
        <f t="shared" si="261"/>
        <v>0</v>
      </c>
      <c r="L509" s="141">
        <f t="shared" si="261"/>
        <v>0</v>
      </c>
      <c r="M509" s="141">
        <f t="shared" si="261"/>
        <v>0</v>
      </c>
      <c r="N509" s="141">
        <f t="shared" si="261"/>
        <v>0</v>
      </c>
      <c r="O509" s="141">
        <f t="shared" si="261"/>
        <v>0</v>
      </c>
      <c r="P509" s="141">
        <f t="shared" si="261"/>
        <v>0</v>
      </c>
      <c r="Q509" s="136"/>
      <c r="R509" s="137"/>
      <c r="S509" s="96"/>
      <c r="T509" s="96"/>
      <c r="U509" s="53"/>
      <c r="V509" s="53"/>
      <c r="W509" s="54"/>
      <c r="X509" s="54"/>
      <c r="Y509" s="54"/>
      <c r="Z509" s="54"/>
      <c r="AA509" s="54"/>
      <c r="AB509" s="54"/>
      <c r="AC509" s="54"/>
      <c r="AD509" s="54"/>
      <c r="AE509" s="54"/>
      <c r="AF509" s="54"/>
      <c r="AG509" s="51"/>
      <c r="AH509" s="105"/>
      <c r="AI509" s="96"/>
      <c r="AJ509" s="96"/>
      <c r="AK509" s="96"/>
      <c r="AL509" s="53"/>
      <c r="AM509" s="53"/>
      <c r="AN509" s="54"/>
      <c r="AO509" s="54"/>
      <c r="AP509" s="54"/>
      <c r="AQ509" s="54"/>
      <c r="AR509" s="54"/>
      <c r="AS509" s="54"/>
      <c r="AT509" s="54"/>
      <c r="AU509" s="54"/>
      <c r="AV509" s="54"/>
      <c r="AW509" s="54"/>
      <c r="AX509" s="51"/>
      <c r="AY509" s="105"/>
      <c r="AZ509" s="96"/>
      <c r="BA509" s="96"/>
      <c r="BB509" s="96"/>
      <c r="BC509" s="53"/>
      <c r="BD509" s="53"/>
      <c r="BE509" s="54"/>
      <c r="BF509" s="54"/>
      <c r="BG509" s="54"/>
      <c r="BH509" s="54"/>
      <c r="BI509" s="54"/>
      <c r="BJ509" s="54"/>
      <c r="BK509" s="54"/>
      <c r="BL509" s="54"/>
      <c r="BM509" s="54"/>
      <c r="BN509" s="54"/>
      <c r="BO509" s="51"/>
      <c r="BP509" s="105"/>
      <c r="BQ509" s="96"/>
      <c r="BR509" s="96"/>
      <c r="BS509" s="96"/>
      <c r="BT509" s="53"/>
      <c r="BU509" s="53"/>
      <c r="BV509" s="54"/>
      <c r="BW509" s="54"/>
      <c r="BX509" s="54"/>
      <c r="BY509" s="54"/>
      <c r="BZ509" s="54"/>
      <c r="CA509" s="54"/>
      <c r="CB509" s="54"/>
      <c r="CC509" s="54"/>
      <c r="CD509" s="54"/>
      <c r="CE509" s="54"/>
      <c r="CF509" s="51"/>
      <c r="CG509" s="105"/>
      <c r="CH509" s="96"/>
      <c r="CI509" s="96"/>
      <c r="CJ509" s="96"/>
      <c r="CK509" s="53"/>
      <c r="CL509" s="53"/>
      <c r="CM509" s="54"/>
      <c r="CN509" s="54"/>
      <c r="CO509" s="54"/>
      <c r="CP509" s="54"/>
      <c r="CQ509" s="54"/>
      <c r="CR509" s="54"/>
      <c r="CS509" s="54"/>
      <c r="CT509" s="54"/>
      <c r="CU509" s="54"/>
      <c r="CV509" s="54"/>
      <c r="CW509" s="51"/>
      <c r="CX509" s="105"/>
      <c r="CY509" s="96"/>
      <c r="CZ509" s="96"/>
      <c r="DA509" s="96"/>
      <c r="DB509" s="53"/>
      <c r="DC509" s="53"/>
      <c r="DD509" s="54"/>
      <c r="DE509" s="55"/>
      <c r="DF509" s="26"/>
      <c r="DG509" s="26"/>
      <c r="DH509" s="26"/>
      <c r="DI509" s="26"/>
      <c r="DJ509" s="26"/>
      <c r="DK509" s="26"/>
      <c r="DL509" s="26"/>
      <c r="DM509" s="26"/>
      <c r="DN509" s="24"/>
      <c r="DO509" s="98"/>
      <c r="DP509" s="95"/>
      <c r="DQ509" s="96"/>
      <c r="DR509" s="97"/>
      <c r="DS509" s="25"/>
      <c r="DT509" s="25"/>
      <c r="DU509" s="26"/>
      <c r="DV509" s="26"/>
      <c r="DW509" s="26"/>
      <c r="DX509" s="26"/>
      <c r="DY509" s="26"/>
      <c r="DZ509" s="26"/>
      <c r="EA509" s="26"/>
      <c r="EB509" s="26"/>
      <c r="EC509" s="26"/>
      <c r="ED509" s="26"/>
      <c r="EE509" s="24"/>
      <c r="EF509" s="98"/>
      <c r="EG509" s="95"/>
      <c r="EH509" s="96"/>
      <c r="EI509" s="97"/>
      <c r="EJ509" s="25"/>
      <c r="EK509" s="25"/>
      <c r="EL509" s="26"/>
      <c r="EM509" s="26"/>
      <c r="EN509" s="26"/>
      <c r="EO509" s="26"/>
      <c r="EP509" s="26"/>
      <c r="EQ509" s="26"/>
      <c r="ER509" s="26"/>
      <c r="ES509" s="26"/>
      <c r="ET509" s="26"/>
      <c r="EU509" s="26"/>
      <c r="EV509" s="24"/>
      <c r="EW509" s="98"/>
      <c r="EX509" s="95"/>
      <c r="EY509" s="96"/>
      <c r="EZ509" s="97"/>
      <c r="FA509" s="25"/>
      <c r="FB509" s="25"/>
      <c r="FC509" s="26"/>
      <c r="FD509" s="26"/>
      <c r="FE509" s="26"/>
      <c r="FF509" s="26"/>
      <c r="FG509" s="26"/>
      <c r="FH509" s="26"/>
      <c r="FI509" s="26"/>
      <c r="FJ509" s="26"/>
      <c r="FK509" s="26"/>
      <c r="FL509" s="26"/>
      <c r="FM509" s="24"/>
      <c r="FN509" s="98"/>
      <c r="FO509" s="95"/>
      <c r="FP509" s="96"/>
      <c r="FQ509" s="97"/>
      <c r="FR509" s="25"/>
      <c r="FS509" s="25"/>
      <c r="FT509" s="26"/>
      <c r="FU509" s="26"/>
      <c r="FV509" s="26"/>
      <c r="FW509" s="26"/>
      <c r="FX509" s="26"/>
      <c r="FY509" s="26"/>
      <c r="FZ509" s="26"/>
      <c r="GA509" s="26"/>
      <c r="GB509" s="26"/>
      <c r="GC509" s="26"/>
      <c r="GD509" s="24"/>
      <c r="GE509" s="98"/>
      <c r="GF509" s="95"/>
      <c r="GG509" s="96"/>
      <c r="GH509" s="97"/>
      <c r="GI509" s="25"/>
      <c r="GJ509" s="25"/>
      <c r="GK509" s="26"/>
      <c r="GL509" s="26"/>
      <c r="GM509" s="26"/>
      <c r="GN509" s="26"/>
      <c r="GO509" s="26"/>
      <c r="GP509" s="26"/>
      <c r="GQ509" s="26"/>
      <c r="GR509" s="26"/>
      <c r="GS509" s="26"/>
      <c r="GT509" s="26"/>
      <c r="GU509" s="24"/>
      <c r="GV509" s="98"/>
      <c r="GW509" s="95"/>
      <c r="GX509" s="96"/>
      <c r="GY509" s="97"/>
      <c r="GZ509" s="25"/>
      <c r="HA509" s="25"/>
      <c r="HB509" s="26"/>
      <c r="HC509" s="26"/>
      <c r="HD509" s="26"/>
      <c r="HE509" s="26"/>
      <c r="HF509" s="26"/>
      <c r="HG509" s="26"/>
      <c r="HH509" s="26"/>
      <c r="HI509" s="26"/>
      <c r="HJ509" s="26"/>
      <c r="HK509" s="26"/>
      <c r="HL509" s="24"/>
      <c r="HM509" s="98"/>
      <c r="HN509" s="95"/>
      <c r="HO509" s="96"/>
      <c r="HP509" s="97"/>
      <c r="HQ509" s="25"/>
      <c r="HR509" s="25"/>
      <c r="HS509" s="26"/>
      <c r="HT509" s="26"/>
      <c r="HU509" s="26"/>
      <c r="HV509" s="26"/>
      <c r="HW509" s="26"/>
      <c r="HX509" s="26"/>
      <c r="HY509" s="26"/>
      <c r="HZ509" s="26"/>
      <c r="IA509" s="26"/>
      <c r="IB509" s="26"/>
      <c r="IC509" s="24"/>
      <c r="ID509" s="98"/>
      <c r="IE509" s="95"/>
      <c r="IF509" s="96"/>
      <c r="IG509" s="97"/>
      <c r="IH509" s="25"/>
      <c r="II509" s="25"/>
      <c r="IJ509" s="26"/>
      <c r="IK509" s="26"/>
      <c r="IL509" s="26"/>
      <c r="IM509" s="26"/>
      <c r="IN509" s="26"/>
      <c r="IO509" s="26"/>
      <c r="IP509" s="26"/>
      <c r="IQ509" s="26"/>
      <c r="IR509" s="26"/>
      <c r="IS509" s="26"/>
      <c r="IT509" s="24"/>
    </row>
    <row r="510" spans="1:254" ht="17.25" customHeight="1">
      <c r="A510" s="138"/>
      <c r="B510" s="139"/>
      <c r="C510" s="140"/>
      <c r="D510" s="140"/>
      <c r="E510" s="140"/>
      <c r="F510" s="140">
        <v>2018</v>
      </c>
      <c r="G510" s="141">
        <f t="shared" si="261"/>
        <v>0</v>
      </c>
      <c r="H510" s="141">
        <f t="shared" si="261"/>
        <v>0</v>
      </c>
      <c r="I510" s="141">
        <f t="shared" si="261"/>
        <v>0</v>
      </c>
      <c r="J510" s="141">
        <f t="shared" si="261"/>
        <v>0</v>
      </c>
      <c r="K510" s="141">
        <f t="shared" si="261"/>
        <v>0</v>
      </c>
      <c r="L510" s="141">
        <f t="shared" si="261"/>
        <v>0</v>
      </c>
      <c r="M510" s="141">
        <f t="shared" si="261"/>
        <v>0</v>
      </c>
      <c r="N510" s="141">
        <f t="shared" si="261"/>
        <v>0</v>
      </c>
      <c r="O510" s="141">
        <f t="shared" si="261"/>
        <v>0</v>
      </c>
      <c r="P510" s="141">
        <f t="shared" si="261"/>
        <v>0</v>
      </c>
      <c r="Q510" s="136"/>
      <c r="R510" s="137"/>
      <c r="S510" s="96"/>
      <c r="T510" s="96"/>
      <c r="U510" s="53"/>
      <c r="V510" s="53"/>
      <c r="W510" s="54"/>
      <c r="X510" s="54"/>
      <c r="Y510" s="54"/>
      <c r="Z510" s="54"/>
      <c r="AA510" s="54"/>
      <c r="AB510" s="54"/>
      <c r="AC510" s="54"/>
      <c r="AD510" s="54"/>
      <c r="AE510" s="54"/>
      <c r="AF510" s="54"/>
      <c r="AG510" s="51"/>
      <c r="AH510" s="105"/>
      <c r="AI510" s="96"/>
      <c r="AJ510" s="96"/>
      <c r="AK510" s="96"/>
      <c r="AL510" s="53"/>
      <c r="AM510" s="53"/>
      <c r="AN510" s="54"/>
      <c r="AO510" s="54"/>
      <c r="AP510" s="54"/>
      <c r="AQ510" s="54"/>
      <c r="AR510" s="54"/>
      <c r="AS510" s="54"/>
      <c r="AT510" s="54"/>
      <c r="AU510" s="54"/>
      <c r="AV510" s="54"/>
      <c r="AW510" s="54"/>
      <c r="AX510" s="51"/>
      <c r="AY510" s="105"/>
      <c r="AZ510" s="96"/>
      <c r="BA510" s="96"/>
      <c r="BB510" s="96"/>
      <c r="BC510" s="53"/>
      <c r="BD510" s="53"/>
      <c r="BE510" s="54"/>
      <c r="BF510" s="54"/>
      <c r="BG510" s="54"/>
      <c r="BH510" s="54"/>
      <c r="BI510" s="54"/>
      <c r="BJ510" s="54"/>
      <c r="BK510" s="54"/>
      <c r="BL510" s="54"/>
      <c r="BM510" s="54"/>
      <c r="BN510" s="54"/>
      <c r="BO510" s="51"/>
      <c r="BP510" s="105"/>
      <c r="BQ510" s="96"/>
      <c r="BR510" s="96"/>
      <c r="BS510" s="96"/>
      <c r="BT510" s="53"/>
      <c r="BU510" s="53"/>
      <c r="BV510" s="54"/>
      <c r="BW510" s="54"/>
      <c r="BX510" s="54"/>
      <c r="BY510" s="54"/>
      <c r="BZ510" s="54"/>
      <c r="CA510" s="54"/>
      <c r="CB510" s="54"/>
      <c r="CC510" s="54"/>
      <c r="CD510" s="54"/>
      <c r="CE510" s="54"/>
      <c r="CF510" s="51"/>
      <c r="CG510" s="105"/>
      <c r="CH510" s="96"/>
      <c r="CI510" s="96"/>
      <c r="CJ510" s="96"/>
      <c r="CK510" s="53"/>
      <c r="CL510" s="53"/>
      <c r="CM510" s="54"/>
      <c r="CN510" s="54"/>
      <c r="CO510" s="54"/>
      <c r="CP510" s="54"/>
      <c r="CQ510" s="54"/>
      <c r="CR510" s="54"/>
      <c r="CS510" s="54"/>
      <c r="CT510" s="54"/>
      <c r="CU510" s="54"/>
      <c r="CV510" s="54"/>
      <c r="CW510" s="51"/>
      <c r="CX510" s="105"/>
      <c r="CY510" s="96"/>
      <c r="CZ510" s="96"/>
      <c r="DA510" s="96"/>
      <c r="DB510" s="53"/>
      <c r="DC510" s="53"/>
      <c r="DD510" s="54"/>
      <c r="DE510" s="55"/>
      <c r="DF510" s="26"/>
      <c r="DG510" s="26"/>
      <c r="DH510" s="26"/>
      <c r="DI510" s="26"/>
      <c r="DJ510" s="26"/>
      <c r="DK510" s="26"/>
      <c r="DL510" s="26"/>
      <c r="DM510" s="26"/>
      <c r="DN510" s="24"/>
      <c r="DO510" s="98"/>
      <c r="DP510" s="95"/>
      <c r="DQ510" s="96"/>
      <c r="DR510" s="97"/>
      <c r="DS510" s="25"/>
      <c r="DT510" s="25"/>
      <c r="DU510" s="26"/>
      <c r="DV510" s="26"/>
      <c r="DW510" s="26"/>
      <c r="DX510" s="26"/>
      <c r="DY510" s="26"/>
      <c r="DZ510" s="26"/>
      <c r="EA510" s="26"/>
      <c r="EB510" s="26"/>
      <c r="EC510" s="26"/>
      <c r="ED510" s="26"/>
      <c r="EE510" s="24"/>
      <c r="EF510" s="98"/>
      <c r="EG510" s="95"/>
      <c r="EH510" s="96"/>
      <c r="EI510" s="97"/>
      <c r="EJ510" s="25"/>
      <c r="EK510" s="25"/>
      <c r="EL510" s="26"/>
      <c r="EM510" s="26"/>
      <c r="EN510" s="26"/>
      <c r="EO510" s="26"/>
      <c r="EP510" s="26"/>
      <c r="EQ510" s="26"/>
      <c r="ER510" s="26"/>
      <c r="ES510" s="26"/>
      <c r="ET510" s="26"/>
      <c r="EU510" s="26"/>
      <c r="EV510" s="24"/>
      <c r="EW510" s="98"/>
      <c r="EX510" s="95"/>
      <c r="EY510" s="96"/>
      <c r="EZ510" s="97"/>
      <c r="FA510" s="25"/>
      <c r="FB510" s="25"/>
      <c r="FC510" s="26"/>
      <c r="FD510" s="26"/>
      <c r="FE510" s="26"/>
      <c r="FF510" s="26"/>
      <c r="FG510" s="26"/>
      <c r="FH510" s="26"/>
      <c r="FI510" s="26"/>
      <c r="FJ510" s="26"/>
      <c r="FK510" s="26"/>
      <c r="FL510" s="26"/>
      <c r="FM510" s="24"/>
      <c r="FN510" s="98"/>
      <c r="FO510" s="95"/>
      <c r="FP510" s="96"/>
      <c r="FQ510" s="97"/>
      <c r="FR510" s="25"/>
      <c r="FS510" s="25"/>
      <c r="FT510" s="26"/>
      <c r="FU510" s="26"/>
      <c r="FV510" s="26"/>
      <c r="FW510" s="26"/>
      <c r="FX510" s="26"/>
      <c r="FY510" s="26"/>
      <c r="FZ510" s="26"/>
      <c r="GA510" s="26"/>
      <c r="GB510" s="26"/>
      <c r="GC510" s="26"/>
      <c r="GD510" s="24"/>
      <c r="GE510" s="98"/>
      <c r="GF510" s="95"/>
      <c r="GG510" s="96"/>
      <c r="GH510" s="97"/>
      <c r="GI510" s="25"/>
      <c r="GJ510" s="25"/>
      <c r="GK510" s="26"/>
      <c r="GL510" s="26"/>
      <c r="GM510" s="26"/>
      <c r="GN510" s="26"/>
      <c r="GO510" s="26"/>
      <c r="GP510" s="26"/>
      <c r="GQ510" s="26"/>
      <c r="GR510" s="26"/>
      <c r="GS510" s="26"/>
      <c r="GT510" s="26"/>
      <c r="GU510" s="24"/>
      <c r="GV510" s="98"/>
      <c r="GW510" s="95"/>
      <c r="GX510" s="96"/>
      <c r="GY510" s="97"/>
      <c r="GZ510" s="25"/>
      <c r="HA510" s="25"/>
      <c r="HB510" s="26"/>
      <c r="HC510" s="26"/>
      <c r="HD510" s="26"/>
      <c r="HE510" s="26"/>
      <c r="HF510" s="26"/>
      <c r="HG510" s="26"/>
      <c r="HH510" s="26"/>
      <c r="HI510" s="26"/>
      <c r="HJ510" s="26"/>
      <c r="HK510" s="26"/>
      <c r="HL510" s="24"/>
      <c r="HM510" s="98"/>
      <c r="HN510" s="95"/>
      <c r="HO510" s="96"/>
      <c r="HP510" s="97"/>
      <c r="HQ510" s="25"/>
      <c r="HR510" s="25"/>
      <c r="HS510" s="26"/>
      <c r="HT510" s="26"/>
      <c r="HU510" s="26"/>
      <c r="HV510" s="26"/>
      <c r="HW510" s="26"/>
      <c r="HX510" s="26"/>
      <c r="HY510" s="26"/>
      <c r="HZ510" s="26"/>
      <c r="IA510" s="26"/>
      <c r="IB510" s="26"/>
      <c r="IC510" s="24"/>
      <c r="ID510" s="98"/>
      <c r="IE510" s="95"/>
      <c r="IF510" s="96"/>
      <c r="IG510" s="97"/>
      <c r="IH510" s="25"/>
      <c r="II510" s="25"/>
      <c r="IJ510" s="26"/>
      <c r="IK510" s="26"/>
      <c r="IL510" s="26"/>
      <c r="IM510" s="26"/>
      <c r="IN510" s="26"/>
      <c r="IO510" s="26"/>
      <c r="IP510" s="26"/>
      <c r="IQ510" s="26"/>
      <c r="IR510" s="26"/>
      <c r="IS510" s="26"/>
      <c r="IT510" s="24"/>
    </row>
    <row r="511" spans="1:254" ht="19.5" customHeight="1">
      <c r="A511" s="138"/>
      <c r="B511" s="139"/>
      <c r="C511" s="140"/>
      <c r="D511" s="140"/>
      <c r="E511" s="140"/>
      <c r="F511" s="140">
        <v>2019</v>
      </c>
      <c r="G511" s="141">
        <f t="shared" si="261"/>
        <v>0</v>
      </c>
      <c r="H511" s="141">
        <f t="shared" si="261"/>
        <v>0</v>
      </c>
      <c r="I511" s="141">
        <f t="shared" si="261"/>
        <v>0</v>
      </c>
      <c r="J511" s="141">
        <f t="shared" si="261"/>
        <v>0</v>
      </c>
      <c r="K511" s="141">
        <f t="shared" si="261"/>
        <v>0</v>
      </c>
      <c r="L511" s="141">
        <f t="shared" si="261"/>
        <v>0</v>
      </c>
      <c r="M511" s="141">
        <f t="shared" si="261"/>
        <v>0</v>
      </c>
      <c r="N511" s="141">
        <f t="shared" si="261"/>
        <v>0</v>
      </c>
      <c r="O511" s="141">
        <f t="shared" si="261"/>
        <v>0</v>
      </c>
      <c r="P511" s="141">
        <f t="shared" si="261"/>
        <v>0</v>
      </c>
      <c r="Q511" s="136"/>
      <c r="R511" s="137"/>
      <c r="S511" s="96"/>
      <c r="T511" s="96"/>
      <c r="U511" s="53"/>
      <c r="V511" s="53"/>
      <c r="W511" s="54"/>
      <c r="X511" s="54"/>
      <c r="Y511" s="54"/>
      <c r="Z511" s="54"/>
      <c r="AA511" s="54"/>
      <c r="AB511" s="54"/>
      <c r="AC511" s="54"/>
      <c r="AD511" s="54"/>
      <c r="AE511" s="54"/>
      <c r="AF511" s="54"/>
      <c r="AG511" s="51"/>
      <c r="AH511" s="105"/>
      <c r="AI511" s="96"/>
      <c r="AJ511" s="96"/>
      <c r="AK511" s="96"/>
      <c r="AL511" s="53"/>
      <c r="AM511" s="53"/>
      <c r="AN511" s="54"/>
      <c r="AO511" s="54"/>
      <c r="AP511" s="54"/>
      <c r="AQ511" s="54"/>
      <c r="AR511" s="54"/>
      <c r="AS511" s="54"/>
      <c r="AT511" s="54"/>
      <c r="AU511" s="54"/>
      <c r="AV511" s="54"/>
      <c r="AW511" s="54"/>
      <c r="AX511" s="51"/>
      <c r="AY511" s="105"/>
      <c r="AZ511" s="96"/>
      <c r="BA511" s="96"/>
      <c r="BB511" s="96"/>
      <c r="BC511" s="53"/>
      <c r="BD511" s="53"/>
      <c r="BE511" s="54"/>
      <c r="BF511" s="54"/>
      <c r="BG511" s="54"/>
      <c r="BH511" s="54"/>
      <c r="BI511" s="54"/>
      <c r="BJ511" s="54"/>
      <c r="BK511" s="54"/>
      <c r="BL511" s="54"/>
      <c r="BM511" s="54"/>
      <c r="BN511" s="54"/>
      <c r="BO511" s="51"/>
      <c r="BP511" s="105"/>
      <c r="BQ511" s="96"/>
      <c r="BR511" s="96"/>
      <c r="BS511" s="96"/>
      <c r="BT511" s="53"/>
      <c r="BU511" s="53"/>
      <c r="BV511" s="54"/>
      <c r="BW511" s="54"/>
      <c r="BX511" s="54"/>
      <c r="BY511" s="54"/>
      <c r="BZ511" s="54"/>
      <c r="CA511" s="54"/>
      <c r="CB511" s="54"/>
      <c r="CC511" s="54"/>
      <c r="CD511" s="54"/>
      <c r="CE511" s="54"/>
      <c r="CF511" s="51"/>
      <c r="CG511" s="105"/>
      <c r="CH511" s="96"/>
      <c r="CI511" s="96"/>
      <c r="CJ511" s="96"/>
      <c r="CK511" s="53"/>
      <c r="CL511" s="53"/>
      <c r="CM511" s="54"/>
      <c r="CN511" s="54"/>
      <c r="CO511" s="54"/>
      <c r="CP511" s="54"/>
      <c r="CQ511" s="54"/>
      <c r="CR511" s="54"/>
      <c r="CS511" s="54"/>
      <c r="CT511" s="54"/>
      <c r="CU511" s="54"/>
      <c r="CV511" s="54"/>
      <c r="CW511" s="51"/>
      <c r="CX511" s="105"/>
      <c r="CY511" s="96"/>
      <c r="CZ511" s="96"/>
      <c r="DA511" s="96"/>
      <c r="DB511" s="53"/>
      <c r="DC511" s="53"/>
      <c r="DD511" s="54"/>
      <c r="DE511" s="55"/>
      <c r="DF511" s="26"/>
      <c r="DG511" s="26"/>
      <c r="DH511" s="26"/>
      <c r="DI511" s="26"/>
      <c r="DJ511" s="26"/>
      <c r="DK511" s="26"/>
      <c r="DL511" s="26"/>
      <c r="DM511" s="26"/>
      <c r="DN511" s="24"/>
      <c r="DO511" s="98"/>
      <c r="DP511" s="95"/>
      <c r="DQ511" s="96"/>
      <c r="DR511" s="97"/>
      <c r="DS511" s="25"/>
      <c r="DT511" s="25"/>
      <c r="DU511" s="26"/>
      <c r="DV511" s="26"/>
      <c r="DW511" s="26"/>
      <c r="DX511" s="26"/>
      <c r="DY511" s="26"/>
      <c r="DZ511" s="26"/>
      <c r="EA511" s="26"/>
      <c r="EB511" s="26"/>
      <c r="EC511" s="26"/>
      <c r="ED511" s="26"/>
      <c r="EE511" s="24"/>
      <c r="EF511" s="98"/>
      <c r="EG511" s="95"/>
      <c r="EH511" s="96"/>
      <c r="EI511" s="97"/>
      <c r="EJ511" s="25"/>
      <c r="EK511" s="25"/>
      <c r="EL511" s="26"/>
      <c r="EM511" s="26"/>
      <c r="EN511" s="26"/>
      <c r="EO511" s="26"/>
      <c r="EP511" s="26"/>
      <c r="EQ511" s="26"/>
      <c r="ER511" s="26"/>
      <c r="ES511" s="26"/>
      <c r="ET511" s="26"/>
      <c r="EU511" s="26"/>
      <c r="EV511" s="24"/>
      <c r="EW511" s="98"/>
      <c r="EX511" s="95"/>
      <c r="EY511" s="96"/>
      <c r="EZ511" s="97"/>
      <c r="FA511" s="25"/>
      <c r="FB511" s="25"/>
      <c r="FC511" s="26"/>
      <c r="FD511" s="26"/>
      <c r="FE511" s="26"/>
      <c r="FF511" s="26"/>
      <c r="FG511" s="26"/>
      <c r="FH511" s="26"/>
      <c r="FI511" s="26"/>
      <c r="FJ511" s="26"/>
      <c r="FK511" s="26"/>
      <c r="FL511" s="26"/>
      <c r="FM511" s="24"/>
      <c r="FN511" s="98"/>
      <c r="FO511" s="95"/>
      <c r="FP511" s="96"/>
      <c r="FQ511" s="97"/>
      <c r="FR511" s="25"/>
      <c r="FS511" s="25"/>
      <c r="FT511" s="26"/>
      <c r="FU511" s="26"/>
      <c r="FV511" s="26"/>
      <c r="FW511" s="26"/>
      <c r="FX511" s="26"/>
      <c r="FY511" s="26"/>
      <c r="FZ511" s="26"/>
      <c r="GA511" s="26"/>
      <c r="GB511" s="26"/>
      <c r="GC511" s="26"/>
      <c r="GD511" s="24"/>
      <c r="GE511" s="98"/>
      <c r="GF511" s="95"/>
      <c r="GG511" s="96"/>
      <c r="GH511" s="97"/>
      <c r="GI511" s="25"/>
      <c r="GJ511" s="25"/>
      <c r="GK511" s="26"/>
      <c r="GL511" s="26"/>
      <c r="GM511" s="26"/>
      <c r="GN511" s="26"/>
      <c r="GO511" s="26"/>
      <c r="GP511" s="26"/>
      <c r="GQ511" s="26"/>
      <c r="GR511" s="26"/>
      <c r="GS511" s="26"/>
      <c r="GT511" s="26"/>
      <c r="GU511" s="24"/>
      <c r="GV511" s="98"/>
      <c r="GW511" s="95"/>
      <c r="GX511" s="96"/>
      <c r="GY511" s="97"/>
      <c r="GZ511" s="25"/>
      <c r="HA511" s="25"/>
      <c r="HB511" s="26"/>
      <c r="HC511" s="26"/>
      <c r="HD511" s="26"/>
      <c r="HE511" s="26"/>
      <c r="HF511" s="26"/>
      <c r="HG511" s="26"/>
      <c r="HH511" s="26"/>
      <c r="HI511" s="26"/>
      <c r="HJ511" s="26"/>
      <c r="HK511" s="26"/>
      <c r="HL511" s="24"/>
      <c r="HM511" s="98"/>
      <c r="HN511" s="95"/>
      <c r="HO511" s="96"/>
      <c r="HP511" s="97"/>
      <c r="HQ511" s="25"/>
      <c r="HR511" s="25"/>
      <c r="HS511" s="26"/>
      <c r="HT511" s="26"/>
      <c r="HU511" s="26"/>
      <c r="HV511" s="26"/>
      <c r="HW511" s="26"/>
      <c r="HX511" s="26"/>
      <c r="HY511" s="26"/>
      <c r="HZ511" s="26"/>
      <c r="IA511" s="26"/>
      <c r="IB511" s="26"/>
      <c r="IC511" s="24"/>
      <c r="ID511" s="98"/>
      <c r="IE511" s="95"/>
      <c r="IF511" s="96"/>
      <c r="IG511" s="97"/>
      <c r="IH511" s="25"/>
      <c r="II511" s="25"/>
      <c r="IJ511" s="26"/>
      <c r="IK511" s="26"/>
      <c r="IL511" s="26"/>
      <c r="IM511" s="26"/>
      <c r="IN511" s="26"/>
      <c r="IO511" s="26"/>
      <c r="IP511" s="26"/>
      <c r="IQ511" s="26"/>
      <c r="IR511" s="26"/>
      <c r="IS511" s="26"/>
      <c r="IT511" s="24"/>
    </row>
    <row r="512" spans="1:254" ht="18" customHeight="1">
      <c r="A512" s="138"/>
      <c r="B512" s="139"/>
      <c r="C512" s="133"/>
      <c r="D512" s="133"/>
      <c r="E512" s="133"/>
      <c r="F512" s="140">
        <v>2020</v>
      </c>
      <c r="G512" s="141">
        <f t="shared" si="261"/>
        <v>0</v>
      </c>
      <c r="H512" s="141">
        <f t="shared" si="261"/>
        <v>0</v>
      </c>
      <c r="I512" s="141">
        <f>I196</f>
        <v>0</v>
      </c>
      <c r="J512" s="141">
        <f aca="true" t="shared" si="262" ref="J512:P512">J196</f>
        <v>0</v>
      </c>
      <c r="K512" s="141">
        <f t="shared" si="262"/>
        <v>0</v>
      </c>
      <c r="L512" s="141">
        <f t="shared" si="262"/>
        <v>0</v>
      </c>
      <c r="M512" s="141">
        <f t="shared" si="262"/>
        <v>0</v>
      </c>
      <c r="N512" s="141">
        <f t="shared" si="262"/>
        <v>0</v>
      </c>
      <c r="O512" s="141">
        <f t="shared" si="262"/>
        <v>0</v>
      </c>
      <c r="P512" s="141">
        <f t="shared" si="262"/>
        <v>0</v>
      </c>
      <c r="Q512" s="136"/>
      <c r="R512" s="137"/>
      <c r="S512" s="96"/>
      <c r="T512" s="96"/>
      <c r="U512" s="60"/>
      <c r="V512" s="53"/>
      <c r="W512" s="54"/>
      <c r="X512" s="54"/>
      <c r="Y512" s="54"/>
      <c r="Z512" s="54"/>
      <c r="AA512" s="54"/>
      <c r="AB512" s="54"/>
      <c r="AC512" s="54"/>
      <c r="AD512" s="54"/>
      <c r="AE512" s="54"/>
      <c r="AF512" s="54"/>
      <c r="AG512" s="51"/>
      <c r="AH512" s="105"/>
      <c r="AI512" s="96"/>
      <c r="AJ512" s="96"/>
      <c r="AK512" s="96"/>
      <c r="AL512" s="60"/>
      <c r="AM512" s="53"/>
      <c r="AN512" s="54"/>
      <c r="AO512" s="54"/>
      <c r="AP512" s="54"/>
      <c r="AQ512" s="54"/>
      <c r="AR512" s="54"/>
      <c r="AS512" s="54"/>
      <c r="AT512" s="54"/>
      <c r="AU512" s="54"/>
      <c r="AV512" s="54"/>
      <c r="AW512" s="54"/>
      <c r="AX512" s="51"/>
      <c r="AY512" s="105"/>
      <c r="AZ512" s="96"/>
      <c r="BA512" s="96"/>
      <c r="BB512" s="96"/>
      <c r="BC512" s="60"/>
      <c r="BD512" s="53"/>
      <c r="BE512" s="54"/>
      <c r="BF512" s="54"/>
      <c r="BG512" s="54"/>
      <c r="BH512" s="54"/>
      <c r="BI512" s="54"/>
      <c r="BJ512" s="54"/>
      <c r="BK512" s="54"/>
      <c r="BL512" s="54"/>
      <c r="BM512" s="54"/>
      <c r="BN512" s="54"/>
      <c r="BO512" s="51"/>
      <c r="BP512" s="105"/>
      <c r="BQ512" s="96"/>
      <c r="BR512" s="96"/>
      <c r="BS512" s="96"/>
      <c r="BT512" s="60"/>
      <c r="BU512" s="53"/>
      <c r="BV512" s="54"/>
      <c r="BW512" s="54"/>
      <c r="BX512" s="54"/>
      <c r="BY512" s="54"/>
      <c r="BZ512" s="54"/>
      <c r="CA512" s="54"/>
      <c r="CB512" s="54"/>
      <c r="CC512" s="54"/>
      <c r="CD512" s="54"/>
      <c r="CE512" s="54"/>
      <c r="CF512" s="51"/>
      <c r="CG512" s="105"/>
      <c r="CH512" s="96"/>
      <c r="CI512" s="96"/>
      <c r="CJ512" s="96"/>
      <c r="CK512" s="60"/>
      <c r="CL512" s="53"/>
      <c r="CM512" s="54"/>
      <c r="CN512" s="54"/>
      <c r="CO512" s="54"/>
      <c r="CP512" s="54"/>
      <c r="CQ512" s="54"/>
      <c r="CR512" s="54"/>
      <c r="CS512" s="54"/>
      <c r="CT512" s="54"/>
      <c r="CU512" s="54"/>
      <c r="CV512" s="54"/>
      <c r="CW512" s="51"/>
      <c r="CX512" s="105"/>
      <c r="CY512" s="96"/>
      <c r="CZ512" s="96"/>
      <c r="DA512" s="96"/>
      <c r="DB512" s="60"/>
      <c r="DC512" s="53"/>
      <c r="DD512" s="54"/>
      <c r="DE512" s="55"/>
      <c r="DF512" s="26"/>
      <c r="DG512" s="26"/>
      <c r="DH512" s="26"/>
      <c r="DI512" s="26"/>
      <c r="DJ512" s="26"/>
      <c r="DK512" s="26"/>
      <c r="DL512" s="26"/>
      <c r="DM512" s="26"/>
      <c r="DN512" s="24"/>
      <c r="DO512" s="98"/>
      <c r="DP512" s="95"/>
      <c r="DQ512" s="96"/>
      <c r="DR512" s="97"/>
      <c r="DS512" s="21"/>
      <c r="DT512" s="25"/>
      <c r="DU512" s="26"/>
      <c r="DV512" s="26"/>
      <c r="DW512" s="26"/>
      <c r="DX512" s="26"/>
      <c r="DY512" s="26"/>
      <c r="DZ512" s="26"/>
      <c r="EA512" s="26"/>
      <c r="EB512" s="26"/>
      <c r="EC512" s="26"/>
      <c r="ED512" s="26"/>
      <c r="EE512" s="24"/>
      <c r="EF512" s="98"/>
      <c r="EG512" s="95"/>
      <c r="EH512" s="96"/>
      <c r="EI512" s="97"/>
      <c r="EJ512" s="21"/>
      <c r="EK512" s="25"/>
      <c r="EL512" s="26"/>
      <c r="EM512" s="26"/>
      <c r="EN512" s="26"/>
      <c r="EO512" s="26"/>
      <c r="EP512" s="26"/>
      <c r="EQ512" s="26"/>
      <c r="ER512" s="26"/>
      <c r="ES512" s="26"/>
      <c r="ET512" s="26"/>
      <c r="EU512" s="26"/>
      <c r="EV512" s="24"/>
      <c r="EW512" s="98"/>
      <c r="EX512" s="95"/>
      <c r="EY512" s="96"/>
      <c r="EZ512" s="97"/>
      <c r="FA512" s="21"/>
      <c r="FB512" s="25"/>
      <c r="FC512" s="26"/>
      <c r="FD512" s="26"/>
      <c r="FE512" s="26"/>
      <c r="FF512" s="26"/>
      <c r="FG512" s="26"/>
      <c r="FH512" s="26"/>
      <c r="FI512" s="26"/>
      <c r="FJ512" s="26"/>
      <c r="FK512" s="26"/>
      <c r="FL512" s="26"/>
      <c r="FM512" s="24"/>
      <c r="FN512" s="98"/>
      <c r="FO512" s="95"/>
      <c r="FP512" s="96"/>
      <c r="FQ512" s="97"/>
      <c r="FR512" s="21"/>
      <c r="FS512" s="25"/>
      <c r="FT512" s="26"/>
      <c r="FU512" s="26"/>
      <c r="FV512" s="26"/>
      <c r="FW512" s="26"/>
      <c r="FX512" s="26"/>
      <c r="FY512" s="26"/>
      <c r="FZ512" s="26"/>
      <c r="GA512" s="26"/>
      <c r="GB512" s="26"/>
      <c r="GC512" s="26"/>
      <c r="GD512" s="24"/>
      <c r="GE512" s="98"/>
      <c r="GF512" s="95"/>
      <c r="GG512" s="96"/>
      <c r="GH512" s="97"/>
      <c r="GI512" s="21"/>
      <c r="GJ512" s="25"/>
      <c r="GK512" s="26"/>
      <c r="GL512" s="26"/>
      <c r="GM512" s="26"/>
      <c r="GN512" s="26"/>
      <c r="GO512" s="26"/>
      <c r="GP512" s="26"/>
      <c r="GQ512" s="26"/>
      <c r="GR512" s="26"/>
      <c r="GS512" s="26"/>
      <c r="GT512" s="26"/>
      <c r="GU512" s="24"/>
      <c r="GV512" s="98"/>
      <c r="GW512" s="95"/>
      <c r="GX512" s="96"/>
      <c r="GY512" s="97"/>
      <c r="GZ512" s="21"/>
      <c r="HA512" s="25"/>
      <c r="HB512" s="26"/>
      <c r="HC512" s="26"/>
      <c r="HD512" s="26"/>
      <c r="HE512" s="26"/>
      <c r="HF512" s="26"/>
      <c r="HG512" s="26"/>
      <c r="HH512" s="26"/>
      <c r="HI512" s="26"/>
      <c r="HJ512" s="26"/>
      <c r="HK512" s="26"/>
      <c r="HL512" s="24"/>
      <c r="HM512" s="98"/>
      <c r="HN512" s="95"/>
      <c r="HO512" s="96"/>
      <c r="HP512" s="97"/>
      <c r="HQ512" s="21"/>
      <c r="HR512" s="25"/>
      <c r="HS512" s="26"/>
      <c r="HT512" s="26"/>
      <c r="HU512" s="26"/>
      <c r="HV512" s="26"/>
      <c r="HW512" s="26"/>
      <c r="HX512" s="26"/>
      <c r="HY512" s="26"/>
      <c r="HZ512" s="26"/>
      <c r="IA512" s="26"/>
      <c r="IB512" s="26"/>
      <c r="IC512" s="24"/>
      <c r="ID512" s="98"/>
      <c r="IE512" s="95"/>
      <c r="IF512" s="96"/>
      <c r="IG512" s="97"/>
      <c r="IH512" s="21"/>
      <c r="II512" s="25"/>
      <c r="IJ512" s="26"/>
      <c r="IK512" s="26"/>
      <c r="IL512" s="26"/>
      <c r="IM512" s="26"/>
      <c r="IN512" s="26"/>
      <c r="IO512" s="26"/>
      <c r="IP512" s="26"/>
      <c r="IQ512" s="26"/>
      <c r="IR512" s="26"/>
      <c r="IS512" s="26"/>
      <c r="IT512" s="24"/>
    </row>
    <row r="513" spans="1:241" ht="21.75" customHeight="1">
      <c r="A513" s="138"/>
      <c r="B513" s="139"/>
      <c r="C513" s="133"/>
      <c r="D513" s="133"/>
      <c r="E513" s="133"/>
      <c r="F513" s="140">
        <v>2021</v>
      </c>
      <c r="G513" s="141">
        <f aca="true" t="shared" si="263" ref="G513:H517">I513+K513+M513+O513</f>
        <v>0</v>
      </c>
      <c r="H513" s="141">
        <f t="shared" si="263"/>
        <v>0</v>
      </c>
      <c r="I513" s="141">
        <f aca="true" t="shared" si="264" ref="I513:P517">I197</f>
        <v>0</v>
      </c>
      <c r="J513" s="141">
        <f t="shared" si="264"/>
        <v>0</v>
      </c>
      <c r="K513" s="141">
        <f t="shared" si="264"/>
        <v>0</v>
      </c>
      <c r="L513" s="141">
        <f t="shared" si="264"/>
        <v>0</v>
      </c>
      <c r="M513" s="141">
        <f t="shared" si="264"/>
        <v>0</v>
      </c>
      <c r="N513" s="141">
        <f t="shared" si="264"/>
        <v>0</v>
      </c>
      <c r="O513" s="141">
        <f t="shared" si="264"/>
        <v>0</v>
      </c>
      <c r="P513" s="141">
        <f t="shared" si="264"/>
        <v>0</v>
      </c>
      <c r="Q513" s="136"/>
      <c r="R513" s="142"/>
      <c r="AG513" s="66"/>
      <c r="AW513" s="66"/>
      <c r="BM513" s="66"/>
      <c r="CC513" s="66"/>
      <c r="CS513" s="66"/>
      <c r="DI513" s="66"/>
      <c r="DY513" s="66"/>
      <c r="EO513" s="66"/>
      <c r="FE513" s="66"/>
      <c r="FU513" s="66"/>
      <c r="GK513" s="66"/>
      <c r="HA513" s="66"/>
      <c r="HQ513" s="66"/>
      <c r="IG513" s="66"/>
    </row>
    <row r="514" spans="1:241" ht="21.75" customHeight="1">
      <c r="A514" s="138"/>
      <c r="B514" s="139"/>
      <c r="C514" s="133"/>
      <c r="D514" s="133"/>
      <c r="E514" s="133"/>
      <c r="F514" s="140">
        <v>2022</v>
      </c>
      <c r="G514" s="141">
        <f t="shared" si="263"/>
        <v>0</v>
      </c>
      <c r="H514" s="141">
        <f t="shared" si="263"/>
        <v>0</v>
      </c>
      <c r="I514" s="141">
        <f t="shared" si="264"/>
        <v>0</v>
      </c>
      <c r="J514" s="141">
        <f t="shared" si="264"/>
        <v>0</v>
      </c>
      <c r="K514" s="141">
        <f t="shared" si="264"/>
        <v>0</v>
      </c>
      <c r="L514" s="141">
        <f t="shared" si="264"/>
        <v>0</v>
      </c>
      <c r="M514" s="141">
        <f t="shared" si="264"/>
        <v>0</v>
      </c>
      <c r="N514" s="141">
        <f t="shared" si="264"/>
        <v>0</v>
      </c>
      <c r="O514" s="141">
        <f t="shared" si="264"/>
        <v>0</v>
      </c>
      <c r="P514" s="141">
        <f t="shared" si="264"/>
        <v>0</v>
      </c>
      <c r="Q514" s="136"/>
      <c r="R514" s="142"/>
      <c r="AG514" s="66"/>
      <c r="AW514" s="66"/>
      <c r="BM514" s="66"/>
      <c r="CC514" s="66"/>
      <c r="CS514" s="66"/>
      <c r="DI514" s="66"/>
      <c r="DY514" s="66"/>
      <c r="EO514" s="66"/>
      <c r="FE514" s="66"/>
      <c r="FU514" s="66"/>
      <c r="GK514" s="66"/>
      <c r="HA514" s="66"/>
      <c r="HQ514" s="66"/>
      <c r="IG514" s="66"/>
    </row>
    <row r="515" spans="1:241" ht="21.75" customHeight="1">
      <c r="A515" s="138"/>
      <c r="B515" s="139"/>
      <c r="C515" s="133"/>
      <c r="D515" s="133"/>
      <c r="E515" s="133"/>
      <c r="F515" s="140">
        <v>2023</v>
      </c>
      <c r="G515" s="141">
        <f t="shared" si="263"/>
        <v>0</v>
      </c>
      <c r="H515" s="141">
        <f t="shared" si="263"/>
        <v>0</v>
      </c>
      <c r="I515" s="141">
        <f t="shared" si="264"/>
        <v>0</v>
      </c>
      <c r="J515" s="141">
        <f t="shared" si="264"/>
        <v>0</v>
      </c>
      <c r="K515" s="141">
        <f t="shared" si="264"/>
        <v>0</v>
      </c>
      <c r="L515" s="141">
        <f t="shared" si="264"/>
        <v>0</v>
      </c>
      <c r="M515" s="141">
        <f t="shared" si="264"/>
        <v>0</v>
      </c>
      <c r="N515" s="141">
        <f t="shared" si="264"/>
        <v>0</v>
      </c>
      <c r="O515" s="141">
        <f t="shared" si="264"/>
        <v>0</v>
      </c>
      <c r="P515" s="141">
        <f t="shared" si="264"/>
        <v>0</v>
      </c>
      <c r="Q515" s="136"/>
      <c r="R515" s="142"/>
      <c r="AG515" s="66"/>
      <c r="AW515" s="66"/>
      <c r="BM515" s="66"/>
      <c r="CC515" s="66"/>
      <c r="CS515" s="66"/>
      <c r="DI515" s="66"/>
      <c r="DY515" s="66"/>
      <c r="EO515" s="66"/>
      <c r="FE515" s="66"/>
      <c r="FU515" s="66"/>
      <c r="GK515" s="66"/>
      <c r="HA515" s="66"/>
      <c r="HQ515" s="66"/>
      <c r="IG515" s="66"/>
    </row>
    <row r="516" spans="1:241" ht="21.75" customHeight="1">
      <c r="A516" s="138"/>
      <c r="B516" s="139"/>
      <c r="C516" s="133"/>
      <c r="D516" s="133"/>
      <c r="E516" s="133"/>
      <c r="F516" s="140">
        <v>2024</v>
      </c>
      <c r="G516" s="141">
        <f t="shared" si="263"/>
        <v>0</v>
      </c>
      <c r="H516" s="141">
        <f t="shared" si="263"/>
        <v>0</v>
      </c>
      <c r="I516" s="141">
        <f t="shared" si="264"/>
        <v>0</v>
      </c>
      <c r="J516" s="141">
        <f t="shared" si="264"/>
        <v>0</v>
      </c>
      <c r="K516" s="141">
        <f t="shared" si="264"/>
        <v>0</v>
      </c>
      <c r="L516" s="141">
        <f t="shared" si="264"/>
        <v>0</v>
      </c>
      <c r="M516" s="141">
        <f t="shared" si="264"/>
        <v>0</v>
      </c>
      <c r="N516" s="141">
        <f t="shared" si="264"/>
        <v>0</v>
      </c>
      <c r="O516" s="141">
        <f t="shared" si="264"/>
        <v>0</v>
      </c>
      <c r="P516" s="141">
        <f t="shared" si="264"/>
        <v>0</v>
      </c>
      <c r="Q516" s="136"/>
      <c r="R516" s="142"/>
      <c r="AG516" s="66"/>
      <c r="AW516" s="66"/>
      <c r="BM516" s="66"/>
      <c r="CC516" s="66"/>
      <c r="CS516" s="66"/>
      <c r="DI516" s="66"/>
      <c r="DY516" s="66"/>
      <c r="EO516" s="66"/>
      <c r="FE516" s="66"/>
      <c r="FU516" s="66"/>
      <c r="GK516" s="66"/>
      <c r="HA516" s="66"/>
      <c r="HQ516" s="66"/>
      <c r="IG516" s="66"/>
    </row>
    <row r="517" spans="1:241" ht="21.75" customHeight="1">
      <c r="A517" s="143"/>
      <c r="B517" s="144"/>
      <c r="C517" s="133"/>
      <c r="D517" s="133"/>
      <c r="E517" s="133"/>
      <c r="F517" s="140">
        <v>2025</v>
      </c>
      <c r="G517" s="141">
        <f t="shared" si="263"/>
        <v>0</v>
      </c>
      <c r="H517" s="141">
        <f t="shared" si="263"/>
        <v>0</v>
      </c>
      <c r="I517" s="141">
        <f t="shared" si="264"/>
        <v>0</v>
      </c>
      <c r="J517" s="141">
        <f t="shared" si="264"/>
        <v>0</v>
      </c>
      <c r="K517" s="141">
        <f t="shared" si="264"/>
        <v>0</v>
      </c>
      <c r="L517" s="141">
        <f t="shared" si="264"/>
        <v>0</v>
      </c>
      <c r="M517" s="141">
        <f t="shared" si="264"/>
        <v>0</v>
      </c>
      <c r="N517" s="141">
        <f t="shared" si="264"/>
        <v>0</v>
      </c>
      <c r="O517" s="141">
        <f t="shared" si="264"/>
        <v>0</v>
      </c>
      <c r="P517" s="141">
        <f t="shared" si="264"/>
        <v>0</v>
      </c>
      <c r="Q517" s="136"/>
      <c r="R517" s="145"/>
      <c r="AG517" s="66"/>
      <c r="AW517" s="66"/>
      <c r="BM517" s="66"/>
      <c r="CC517" s="66"/>
      <c r="CS517" s="66"/>
      <c r="DI517" s="66"/>
      <c r="DY517" s="66"/>
      <c r="EO517" s="66"/>
      <c r="FE517" s="66"/>
      <c r="FU517" s="66"/>
      <c r="GK517" s="66"/>
      <c r="HA517" s="66"/>
      <c r="HQ517" s="66"/>
      <c r="IG517" s="66"/>
    </row>
    <row r="518" spans="1:254" ht="18" customHeight="1">
      <c r="A518" s="131"/>
      <c r="B518" s="132" t="s">
        <v>318</v>
      </c>
      <c r="C518" s="133"/>
      <c r="D518" s="133"/>
      <c r="E518" s="133"/>
      <c r="F518" s="134" t="s">
        <v>26</v>
      </c>
      <c r="G518" s="135">
        <f>SUM(G519:G529)</f>
        <v>187228.8</v>
      </c>
      <c r="H518" s="135">
        <f aca="true" t="shared" si="265" ref="H518:P518">SUM(H519:H529)</f>
        <v>0</v>
      </c>
      <c r="I518" s="135">
        <f t="shared" si="265"/>
        <v>46807.2</v>
      </c>
      <c r="J518" s="135">
        <f t="shared" si="265"/>
        <v>0</v>
      </c>
      <c r="K518" s="135">
        <f t="shared" si="265"/>
        <v>0</v>
      </c>
      <c r="L518" s="135">
        <f t="shared" si="265"/>
        <v>0</v>
      </c>
      <c r="M518" s="135">
        <f t="shared" si="265"/>
        <v>140421.6</v>
      </c>
      <c r="N518" s="135">
        <f t="shared" si="265"/>
        <v>0</v>
      </c>
      <c r="O518" s="135">
        <f t="shared" si="265"/>
        <v>0</v>
      </c>
      <c r="P518" s="135">
        <f t="shared" si="265"/>
        <v>0</v>
      </c>
      <c r="Q518" s="136"/>
      <c r="R518" s="137"/>
      <c r="S518" s="96"/>
      <c r="T518" s="96"/>
      <c r="U518" s="60"/>
      <c r="V518" s="49"/>
      <c r="W518" s="50"/>
      <c r="X518" s="50"/>
      <c r="Y518" s="50"/>
      <c r="Z518" s="50"/>
      <c r="AA518" s="50"/>
      <c r="AB518" s="50"/>
      <c r="AC518" s="50"/>
      <c r="AD518" s="50"/>
      <c r="AE518" s="50"/>
      <c r="AF518" s="50"/>
      <c r="AG518" s="51"/>
      <c r="AH518" s="105"/>
      <c r="AI518" s="96"/>
      <c r="AJ518" s="96"/>
      <c r="AK518" s="96"/>
      <c r="AL518" s="60"/>
      <c r="AM518" s="49"/>
      <c r="AN518" s="50"/>
      <c r="AO518" s="50"/>
      <c r="AP518" s="50"/>
      <c r="AQ518" s="50"/>
      <c r="AR518" s="50"/>
      <c r="AS518" s="50"/>
      <c r="AT518" s="50"/>
      <c r="AU518" s="50"/>
      <c r="AV518" s="50"/>
      <c r="AW518" s="50"/>
      <c r="AX518" s="51"/>
      <c r="AY518" s="105"/>
      <c r="AZ518" s="96"/>
      <c r="BA518" s="96"/>
      <c r="BB518" s="96"/>
      <c r="BC518" s="60"/>
      <c r="BD518" s="49"/>
      <c r="BE518" s="50"/>
      <c r="BF518" s="50"/>
      <c r="BG518" s="50"/>
      <c r="BH518" s="50"/>
      <c r="BI518" s="50"/>
      <c r="BJ518" s="50"/>
      <c r="BK518" s="50"/>
      <c r="BL518" s="50"/>
      <c r="BM518" s="50"/>
      <c r="BN518" s="50"/>
      <c r="BO518" s="51"/>
      <c r="BP518" s="105"/>
      <c r="BQ518" s="96"/>
      <c r="BR518" s="96"/>
      <c r="BS518" s="96"/>
      <c r="BT518" s="60"/>
      <c r="BU518" s="49"/>
      <c r="BV518" s="50"/>
      <c r="BW518" s="50"/>
      <c r="BX518" s="50"/>
      <c r="BY518" s="50"/>
      <c r="BZ518" s="50"/>
      <c r="CA518" s="50"/>
      <c r="CB518" s="50"/>
      <c r="CC518" s="50"/>
      <c r="CD518" s="50"/>
      <c r="CE518" s="50"/>
      <c r="CF518" s="51"/>
      <c r="CG518" s="105"/>
      <c r="CH518" s="96"/>
      <c r="CI518" s="96"/>
      <c r="CJ518" s="96"/>
      <c r="CK518" s="60"/>
      <c r="CL518" s="49"/>
      <c r="CM518" s="50"/>
      <c r="CN518" s="50"/>
      <c r="CO518" s="50"/>
      <c r="CP518" s="50"/>
      <c r="CQ518" s="50"/>
      <c r="CR518" s="50"/>
      <c r="CS518" s="50"/>
      <c r="CT518" s="50"/>
      <c r="CU518" s="50"/>
      <c r="CV518" s="50"/>
      <c r="CW518" s="51"/>
      <c r="CX518" s="105"/>
      <c r="CY518" s="96"/>
      <c r="CZ518" s="96"/>
      <c r="DA518" s="96"/>
      <c r="DB518" s="60"/>
      <c r="DC518" s="49"/>
      <c r="DD518" s="50"/>
      <c r="DE518" s="52"/>
      <c r="DF518" s="23"/>
      <c r="DG518" s="23"/>
      <c r="DH518" s="23"/>
      <c r="DI518" s="23"/>
      <c r="DJ518" s="23"/>
      <c r="DK518" s="23"/>
      <c r="DL518" s="23"/>
      <c r="DM518" s="23"/>
      <c r="DN518" s="24"/>
      <c r="DO518" s="98"/>
      <c r="DP518" s="92"/>
      <c r="DQ518" s="93"/>
      <c r="DR518" s="94"/>
      <c r="DS518" s="21"/>
      <c r="DT518" s="22"/>
      <c r="DU518" s="23"/>
      <c r="DV518" s="23"/>
      <c r="DW518" s="23"/>
      <c r="DX518" s="23"/>
      <c r="DY518" s="23"/>
      <c r="DZ518" s="23"/>
      <c r="EA518" s="23"/>
      <c r="EB518" s="23"/>
      <c r="EC518" s="23"/>
      <c r="ED518" s="23"/>
      <c r="EE518" s="24"/>
      <c r="EF518" s="98"/>
      <c r="EG518" s="92"/>
      <c r="EH518" s="93"/>
      <c r="EI518" s="94"/>
      <c r="EJ518" s="21"/>
      <c r="EK518" s="22"/>
      <c r="EL518" s="23"/>
      <c r="EM518" s="23"/>
      <c r="EN518" s="23"/>
      <c r="EO518" s="23"/>
      <c r="EP518" s="23"/>
      <c r="EQ518" s="23"/>
      <c r="ER518" s="23"/>
      <c r="ES518" s="23"/>
      <c r="ET518" s="23"/>
      <c r="EU518" s="23"/>
      <c r="EV518" s="24"/>
      <c r="EW518" s="98"/>
      <c r="EX518" s="92"/>
      <c r="EY518" s="93"/>
      <c r="EZ518" s="94"/>
      <c r="FA518" s="21"/>
      <c r="FB518" s="22"/>
      <c r="FC518" s="23"/>
      <c r="FD518" s="23"/>
      <c r="FE518" s="23"/>
      <c r="FF518" s="23"/>
      <c r="FG518" s="23"/>
      <c r="FH518" s="23"/>
      <c r="FI518" s="23"/>
      <c r="FJ518" s="23"/>
      <c r="FK518" s="23"/>
      <c r="FL518" s="23"/>
      <c r="FM518" s="24"/>
      <c r="FN518" s="98"/>
      <c r="FO518" s="92"/>
      <c r="FP518" s="93"/>
      <c r="FQ518" s="94"/>
      <c r="FR518" s="21"/>
      <c r="FS518" s="22"/>
      <c r="FT518" s="23"/>
      <c r="FU518" s="23"/>
      <c r="FV518" s="23"/>
      <c r="FW518" s="23"/>
      <c r="FX518" s="23"/>
      <c r="FY518" s="23"/>
      <c r="FZ518" s="23"/>
      <c r="GA518" s="23"/>
      <c r="GB518" s="23"/>
      <c r="GC518" s="23"/>
      <c r="GD518" s="24"/>
      <c r="GE518" s="98"/>
      <c r="GF518" s="92"/>
      <c r="GG518" s="93"/>
      <c r="GH518" s="94"/>
      <c r="GI518" s="21"/>
      <c r="GJ518" s="22"/>
      <c r="GK518" s="23"/>
      <c r="GL518" s="23"/>
      <c r="GM518" s="23"/>
      <c r="GN518" s="23"/>
      <c r="GO518" s="23"/>
      <c r="GP518" s="23"/>
      <c r="GQ518" s="23"/>
      <c r="GR518" s="23"/>
      <c r="GS518" s="23"/>
      <c r="GT518" s="23"/>
      <c r="GU518" s="24"/>
      <c r="GV518" s="98"/>
      <c r="GW518" s="92"/>
      <c r="GX518" s="93"/>
      <c r="GY518" s="94"/>
      <c r="GZ518" s="21"/>
      <c r="HA518" s="22"/>
      <c r="HB518" s="23"/>
      <c r="HC518" s="23"/>
      <c r="HD518" s="23"/>
      <c r="HE518" s="23"/>
      <c r="HF518" s="23"/>
      <c r="HG518" s="23"/>
      <c r="HH518" s="23"/>
      <c r="HI518" s="23"/>
      <c r="HJ518" s="23"/>
      <c r="HK518" s="23"/>
      <c r="HL518" s="24"/>
      <c r="HM518" s="98"/>
      <c r="HN518" s="92"/>
      <c r="HO518" s="93"/>
      <c r="HP518" s="94"/>
      <c r="HQ518" s="21"/>
      <c r="HR518" s="22"/>
      <c r="HS518" s="23"/>
      <c r="HT518" s="23"/>
      <c r="HU518" s="23"/>
      <c r="HV518" s="23"/>
      <c r="HW518" s="23"/>
      <c r="HX518" s="23"/>
      <c r="HY518" s="23"/>
      <c r="HZ518" s="23"/>
      <c r="IA518" s="23"/>
      <c r="IB518" s="23"/>
      <c r="IC518" s="24"/>
      <c r="ID518" s="98"/>
      <c r="IE518" s="92"/>
      <c r="IF518" s="93"/>
      <c r="IG518" s="94"/>
      <c r="IH518" s="21"/>
      <c r="II518" s="22"/>
      <c r="IJ518" s="23"/>
      <c r="IK518" s="23"/>
      <c r="IL518" s="23"/>
      <c r="IM518" s="23"/>
      <c r="IN518" s="23"/>
      <c r="IO518" s="23"/>
      <c r="IP518" s="23"/>
      <c r="IQ518" s="23"/>
      <c r="IR518" s="23"/>
      <c r="IS518" s="23"/>
      <c r="IT518" s="24"/>
    </row>
    <row r="519" spans="1:254" ht="21.75" customHeight="1">
      <c r="A519" s="138"/>
      <c r="B519" s="139"/>
      <c r="C519" s="133"/>
      <c r="D519" s="133"/>
      <c r="E519" s="133"/>
      <c r="F519" s="140">
        <v>2015</v>
      </c>
      <c r="G519" s="141">
        <f>G203</f>
        <v>0</v>
      </c>
      <c r="H519" s="141">
        <f aca="true" t="shared" si="266" ref="H519:P519">H203</f>
        <v>0</v>
      </c>
      <c r="I519" s="141">
        <f t="shared" si="266"/>
        <v>0</v>
      </c>
      <c r="J519" s="141">
        <f t="shared" si="266"/>
        <v>0</v>
      </c>
      <c r="K519" s="141">
        <f t="shared" si="266"/>
        <v>0</v>
      </c>
      <c r="L519" s="141">
        <f t="shared" si="266"/>
        <v>0</v>
      </c>
      <c r="M519" s="141">
        <f t="shared" si="266"/>
        <v>0</v>
      </c>
      <c r="N519" s="141">
        <f t="shared" si="266"/>
        <v>0</v>
      </c>
      <c r="O519" s="141">
        <f t="shared" si="266"/>
        <v>0</v>
      </c>
      <c r="P519" s="141">
        <f t="shared" si="266"/>
        <v>0</v>
      </c>
      <c r="Q519" s="136"/>
      <c r="R519" s="137"/>
      <c r="S519" s="96"/>
      <c r="T519" s="96"/>
      <c r="U519" s="60"/>
      <c r="V519" s="53"/>
      <c r="W519" s="54"/>
      <c r="X519" s="54"/>
      <c r="Y519" s="54"/>
      <c r="Z519" s="54"/>
      <c r="AA519" s="54"/>
      <c r="AB519" s="54"/>
      <c r="AC519" s="54"/>
      <c r="AD519" s="54"/>
      <c r="AE519" s="54"/>
      <c r="AF519" s="54"/>
      <c r="AG519" s="51"/>
      <c r="AH519" s="105"/>
      <c r="AI519" s="96"/>
      <c r="AJ519" s="96"/>
      <c r="AK519" s="96"/>
      <c r="AL519" s="60"/>
      <c r="AM519" s="53"/>
      <c r="AN519" s="54"/>
      <c r="AO519" s="54"/>
      <c r="AP519" s="54"/>
      <c r="AQ519" s="54"/>
      <c r="AR519" s="54"/>
      <c r="AS519" s="54"/>
      <c r="AT519" s="54"/>
      <c r="AU519" s="54"/>
      <c r="AV519" s="54"/>
      <c r="AW519" s="54"/>
      <c r="AX519" s="51"/>
      <c r="AY519" s="105"/>
      <c r="AZ519" s="96"/>
      <c r="BA519" s="96"/>
      <c r="BB519" s="96"/>
      <c r="BC519" s="60"/>
      <c r="BD519" s="53"/>
      <c r="BE519" s="54"/>
      <c r="BF519" s="54"/>
      <c r="BG519" s="54"/>
      <c r="BH519" s="54"/>
      <c r="BI519" s="54"/>
      <c r="BJ519" s="54"/>
      <c r="BK519" s="54"/>
      <c r="BL519" s="54"/>
      <c r="BM519" s="54"/>
      <c r="BN519" s="54"/>
      <c r="BO519" s="51"/>
      <c r="BP519" s="105"/>
      <c r="BQ519" s="96"/>
      <c r="BR519" s="96"/>
      <c r="BS519" s="96"/>
      <c r="BT519" s="60"/>
      <c r="BU519" s="53"/>
      <c r="BV519" s="54"/>
      <c r="BW519" s="54"/>
      <c r="BX519" s="54"/>
      <c r="BY519" s="54"/>
      <c r="BZ519" s="54"/>
      <c r="CA519" s="54"/>
      <c r="CB519" s="54"/>
      <c r="CC519" s="54"/>
      <c r="CD519" s="54"/>
      <c r="CE519" s="54"/>
      <c r="CF519" s="51"/>
      <c r="CG519" s="105"/>
      <c r="CH519" s="96"/>
      <c r="CI519" s="96"/>
      <c r="CJ519" s="96"/>
      <c r="CK519" s="60"/>
      <c r="CL519" s="53"/>
      <c r="CM519" s="54"/>
      <c r="CN519" s="54"/>
      <c r="CO519" s="54"/>
      <c r="CP519" s="54"/>
      <c r="CQ519" s="54"/>
      <c r="CR519" s="54"/>
      <c r="CS519" s="54"/>
      <c r="CT519" s="54"/>
      <c r="CU519" s="54"/>
      <c r="CV519" s="54"/>
      <c r="CW519" s="51"/>
      <c r="CX519" s="105"/>
      <c r="CY519" s="96"/>
      <c r="CZ519" s="96"/>
      <c r="DA519" s="96"/>
      <c r="DB519" s="60"/>
      <c r="DC519" s="53"/>
      <c r="DD519" s="54"/>
      <c r="DE519" s="55"/>
      <c r="DF519" s="26"/>
      <c r="DG519" s="26"/>
      <c r="DH519" s="26"/>
      <c r="DI519" s="26"/>
      <c r="DJ519" s="26"/>
      <c r="DK519" s="26"/>
      <c r="DL519" s="26"/>
      <c r="DM519" s="26"/>
      <c r="DN519" s="24"/>
      <c r="DO519" s="98"/>
      <c r="DP519" s="95"/>
      <c r="DQ519" s="96"/>
      <c r="DR519" s="97"/>
      <c r="DS519" s="21"/>
      <c r="DT519" s="25"/>
      <c r="DU519" s="26"/>
      <c r="DV519" s="26"/>
      <c r="DW519" s="26"/>
      <c r="DX519" s="26"/>
      <c r="DY519" s="26"/>
      <c r="DZ519" s="26"/>
      <c r="EA519" s="26"/>
      <c r="EB519" s="26"/>
      <c r="EC519" s="26"/>
      <c r="ED519" s="26"/>
      <c r="EE519" s="24"/>
      <c r="EF519" s="98"/>
      <c r="EG519" s="95"/>
      <c r="EH519" s="96"/>
      <c r="EI519" s="97"/>
      <c r="EJ519" s="21"/>
      <c r="EK519" s="25"/>
      <c r="EL519" s="26"/>
      <c r="EM519" s="26"/>
      <c r="EN519" s="26"/>
      <c r="EO519" s="26"/>
      <c r="EP519" s="26"/>
      <c r="EQ519" s="26"/>
      <c r="ER519" s="26"/>
      <c r="ES519" s="26"/>
      <c r="ET519" s="26"/>
      <c r="EU519" s="26"/>
      <c r="EV519" s="24"/>
      <c r="EW519" s="98"/>
      <c r="EX519" s="95"/>
      <c r="EY519" s="96"/>
      <c r="EZ519" s="97"/>
      <c r="FA519" s="21"/>
      <c r="FB519" s="25"/>
      <c r="FC519" s="26"/>
      <c r="FD519" s="26"/>
      <c r="FE519" s="26"/>
      <c r="FF519" s="26"/>
      <c r="FG519" s="26"/>
      <c r="FH519" s="26"/>
      <c r="FI519" s="26"/>
      <c r="FJ519" s="26"/>
      <c r="FK519" s="26"/>
      <c r="FL519" s="26"/>
      <c r="FM519" s="24"/>
      <c r="FN519" s="98"/>
      <c r="FO519" s="95"/>
      <c r="FP519" s="96"/>
      <c r="FQ519" s="97"/>
      <c r="FR519" s="21"/>
      <c r="FS519" s="25"/>
      <c r="FT519" s="26"/>
      <c r="FU519" s="26"/>
      <c r="FV519" s="26"/>
      <c r="FW519" s="26"/>
      <c r="FX519" s="26"/>
      <c r="FY519" s="26"/>
      <c r="FZ519" s="26"/>
      <c r="GA519" s="26"/>
      <c r="GB519" s="26"/>
      <c r="GC519" s="26"/>
      <c r="GD519" s="24"/>
      <c r="GE519" s="98"/>
      <c r="GF519" s="95"/>
      <c r="GG519" s="96"/>
      <c r="GH519" s="97"/>
      <c r="GI519" s="21"/>
      <c r="GJ519" s="25"/>
      <c r="GK519" s="26"/>
      <c r="GL519" s="26"/>
      <c r="GM519" s="26"/>
      <c r="GN519" s="26"/>
      <c r="GO519" s="26"/>
      <c r="GP519" s="26"/>
      <c r="GQ519" s="26"/>
      <c r="GR519" s="26"/>
      <c r="GS519" s="26"/>
      <c r="GT519" s="26"/>
      <c r="GU519" s="24"/>
      <c r="GV519" s="98"/>
      <c r="GW519" s="95"/>
      <c r="GX519" s="96"/>
      <c r="GY519" s="97"/>
      <c r="GZ519" s="21"/>
      <c r="HA519" s="25"/>
      <c r="HB519" s="26"/>
      <c r="HC519" s="26"/>
      <c r="HD519" s="26"/>
      <c r="HE519" s="26"/>
      <c r="HF519" s="26"/>
      <c r="HG519" s="26"/>
      <c r="HH519" s="26"/>
      <c r="HI519" s="26"/>
      <c r="HJ519" s="26"/>
      <c r="HK519" s="26"/>
      <c r="HL519" s="24"/>
      <c r="HM519" s="98"/>
      <c r="HN519" s="95"/>
      <c r="HO519" s="96"/>
      <c r="HP519" s="97"/>
      <c r="HQ519" s="21"/>
      <c r="HR519" s="25"/>
      <c r="HS519" s="26"/>
      <c r="HT519" s="26"/>
      <c r="HU519" s="26"/>
      <c r="HV519" s="26"/>
      <c r="HW519" s="26"/>
      <c r="HX519" s="26"/>
      <c r="HY519" s="26"/>
      <c r="HZ519" s="26"/>
      <c r="IA519" s="26"/>
      <c r="IB519" s="26"/>
      <c r="IC519" s="24"/>
      <c r="ID519" s="98"/>
      <c r="IE519" s="95"/>
      <c r="IF519" s="96"/>
      <c r="IG519" s="97"/>
      <c r="IH519" s="21"/>
      <c r="II519" s="25"/>
      <c r="IJ519" s="26"/>
      <c r="IK519" s="26"/>
      <c r="IL519" s="26"/>
      <c r="IM519" s="26"/>
      <c r="IN519" s="26"/>
      <c r="IO519" s="26"/>
      <c r="IP519" s="26"/>
      <c r="IQ519" s="26"/>
      <c r="IR519" s="26"/>
      <c r="IS519" s="26"/>
      <c r="IT519" s="24"/>
    </row>
    <row r="520" spans="1:254" ht="19.5" customHeight="1">
      <c r="A520" s="138"/>
      <c r="B520" s="139"/>
      <c r="C520" s="140"/>
      <c r="D520" s="140"/>
      <c r="E520" s="140"/>
      <c r="F520" s="140">
        <v>2016</v>
      </c>
      <c r="G520" s="141">
        <f aca="true" t="shared" si="267" ref="G520:P520">G204</f>
        <v>0</v>
      </c>
      <c r="H520" s="141">
        <f t="shared" si="267"/>
        <v>0</v>
      </c>
      <c r="I520" s="141">
        <f t="shared" si="267"/>
        <v>0</v>
      </c>
      <c r="J520" s="141">
        <f t="shared" si="267"/>
        <v>0</v>
      </c>
      <c r="K520" s="141">
        <f t="shared" si="267"/>
        <v>0</v>
      </c>
      <c r="L520" s="141">
        <f t="shared" si="267"/>
        <v>0</v>
      </c>
      <c r="M520" s="141">
        <f t="shared" si="267"/>
        <v>0</v>
      </c>
      <c r="N520" s="141">
        <f t="shared" si="267"/>
        <v>0</v>
      </c>
      <c r="O520" s="141">
        <f t="shared" si="267"/>
        <v>0</v>
      </c>
      <c r="P520" s="141">
        <f t="shared" si="267"/>
        <v>0</v>
      </c>
      <c r="Q520" s="136"/>
      <c r="R520" s="137"/>
      <c r="S520" s="96"/>
      <c r="T520" s="96"/>
      <c r="U520" s="53"/>
      <c r="V520" s="53"/>
      <c r="W520" s="54"/>
      <c r="X520" s="54"/>
      <c r="Y520" s="54"/>
      <c r="Z520" s="54"/>
      <c r="AA520" s="54"/>
      <c r="AB520" s="54"/>
      <c r="AC520" s="54"/>
      <c r="AD520" s="54"/>
      <c r="AE520" s="54"/>
      <c r="AF520" s="54"/>
      <c r="AG520" s="51"/>
      <c r="AH520" s="105"/>
      <c r="AI520" s="96"/>
      <c r="AJ520" s="96"/>
      <c r="AK520" s="96"/>
      <c r="AL520" s="53"/>
      <c r="AM520" s="53"/>
      <c r="AN520" s="54"/>
      <c r="AO520" s="54"/>
      <c r="AP520" s="54"/>
      <c r="AQ520" s="54"/>
      <c r="AR520" s="54"/>
      <c r="AS520" s="54"/>
      <c r="AT520" s="54"/>
      <c r="AU520" s="54"/>
      <c r="AV520" s="54"/>
      <c r="AW520" s="54"/>
      <c r="AX520" s="51"/>
      <c r="AY520" s="105"/>
      <c r="AZ520" s="96"/>
      <c r="BA520" s="96"/>
      <c r="BB520" s="96"/>
      <c r="BC520" s="53"/>
      <c r="BD520" s="53"/>
      <c r="BE520" s="54"/>
      <c r="BF520" s="54"/>
      <c r="BG520" s="54"/>
      <c r="BH520" s="54"/>
      <c r="BI520" s="54"/>
      <c r="BJ520" s="54"/>
      <c r="BK520" s="54"/>
      <c r="BL520" s="54"/>
      <c r="BM520" s="54"/>
      <c r="BN520" s="54"/>
      <c r="BO520" s="51"/>
      <c r="BP520" s="105"/>
      <c r="BQ520" s="96"/>
      <c r="BR520" s="96"/>
      <c r="BS520" s="96"/>
      <c r="BT520" s="53"/>
      <c r="BU520" s="53"/>
      <c r="BV520" s="54"/>
      <c r="BW520" s="54"/>
      <c r="BX520" s="54"/>
      <c r="BY520" s="54"/>
      <c r="BZ520" s="54"/>
      <c r="CA520" s="54"/>
      <c r="CB520" s="54"/>
      <c r="CC520" s="54"/>
      <c r="CD520" s="54"/>
      <c r="CE520" s="54"/>
      <c r="CF520" s="51"/>
      <c r="CG520" s="105"/>
      <c r="CH520" s="96"/>
      <c r="CI520" s="96"/>
      <c r="CJ520" s="96"/>
      <c r="CK520" s="53"/>
      <c r="CL520" s="53"/>
      <c r="CM520" s="54"/>
      <c r="CN520" s="54"/>
      <c r="CO520" s="54"/>
      <c r="CP520" s="54"/>
      <c r="CQ520" s="54"/>
      <c r="CR520" s="54"/>
      <c r="CS520" s="54"/>
      <c r="CT520" s="54"/>
      <c r="CU520" s="54"/>
      <c r="CV520" s="54"/>
      <c r="CW520" s="51"/>
      <c r="CX520" s="105"/>
      <c r="CY520" s="96"/>
      <c r="CZ520" s="96"/>
      <c r="DA520" s="96"/>
      <c r="DB520" s="53"/>
      <c r="DC520" s="53"/>
      <c r="DD520" s="54"/>
      <c r="DE520" s="55"/>
      <c r="DF520" s="26"/>
      <c r="DG520" s="26"/>
      <c r="DH520" s="26"/>
      <c r="DI520" s="26"/>
      <c r="DJ520" s="26"/>
      <c r="DK520" s="26"/>
      <c r="DL520" s="26"/>
      <c r="DM520" s="26"/>
      <c r="DN520" s="24"/>
      <c r="DO520" s="98"/>
      <c r="DP520" s="95"/>
      <c r="DQ520" s="96"/>
      <c r="DR520" s="97"/>
      <c r="DS520" s="25"/>
      <c r="DT520" s="25"/>
      <c r="DU520" s="26"/>
      <c r="DV520" s="26"/>
      <c r="DW520" s="26"/>
      <c r="DX520" s="26"/>
      <c r="DY520" s="26"/>
      <c r="DZ520" s="26"/>
      <c r="EA520" s="26"/>
      <c r="EB520" s="26"/>
      <c r="EC520" s="26"/>
      <c r="ED520" s="26"/>
      <c r="EE520" s="24"/>
      <c r="EF520" s="98"/>
      <c r="EG520" s="95"/>
      <c r="EH520" s="96"/>
      <c r="EI520" s="97"/>
      <c r="EJ520" s="25"/>
      <c r="EK520" s="25"/>
      <c r="EL520" s="26"/>
      <c r="EM520" s="26"/>
      <c r="EN520" s="26"/>
      <c r="EO520" s="26"/>
      <c r="EP520" s="26"/>
      <c r="EQ520" s="26"/>
      <c r="ER520" s="26"/>
      <c r="ES520" s="26"/>
      <c r="ET520" s="26"/>
      <c r="EU520" s="26"/>
      <c r="EV520" s="24"/>
      <c r="EW520" s="98"/>
      <c r="EX520" s="95"/>
      <c r="EY520" s="96"/>
      <c r="EZ520" s="97"/>
      <c r="FA520" s="25"/>
      <c r="FB520" s="25"/>
      <c r="FC520" s="26"/>
      <c r="FD520" s="26"/>
      <c r="FE520" s="26"/>
      <c r="FF520" s="26"/>
      <c r="FG520" s="26"/>
      <c r="FH520" s="26"/>
      <c r="FI520" s="26"/>
      <c r="FJ520" s="26"/>
      <c r="FK520" s="26"/>
      <c r="FL520" s="26"/>
      <c r="FM520" s="24"/>
      <c r="FN520" s="98"/>
      <c r="FO520" s="95"/>
      <c r="FP520" s="96"/>
      <c r="FQ520" s="97"/>
      <c r="FR520" s="25"/>
      <c r="FS520" s="25"/>
      <c r="FT520" s="26"/>
      <c r="FU520" s="26"/>
      <c r="FV520" s="26"/>
      <c r="FW520" s="26"/>
      <c r="FX520" s="26"/>
      <c r="FY520" s="26"/>
      <c r="FZ520" s="26"/>
      <c r="GA520" s="26"/>
      <c r="GB520" s="26"/>
      <c r="GC520" s="26"/>
      <c r="GD520" s="24"/>
      <c r="GE520" s="98"/>
      <c r="GF520" s="95"/>
      <c r="GG520" s="96"/>
      <c r="GH520" s="97"/>
      <c r="GI520" s="25"/>
      <c r="GJ520" s="25"/>
      <c r="GK520" s="26"/>
      <c r="GL520" s="26"/>
      <c r="GM520" s="26"/>
      <c r="GN520" s="26"/>
      <c r="GO520" s="26"/>
      <c r="GP520" s="26"/>
      <c r="GQ520" s="26"/>
      <c r="GR520" s="26"/>
      <c r="GS520" s="26"/>
      <c r="GT520" s="26"/>
      <c r="GU520" s="24"/>
      <c r="GV520" s="98"/>
      <c r="GW520" s="95"/>
      <c r="GX520" s="96"/>
      <c r="GY520" s="97"/>
      <c r="GZ520" s="25"/>
      <c r="HA520" s="25"/>
      <c r="HB520" s="26"/>
      <c r="HC520" s="26"/>
      <c r="HD520" s="26"/>
      <c r="HE520" s="26"/>
      <c r="HF520" s="26"/>
      <c r="HG520" s="26"/>
      <c r="HH520" s="26"/>
      <c r="HI520" s="26"/>
      <c r="HJ520" s="26"/>
      <c r="HK520" s="26"/>
      <c r="HL520" s="24"/>
      <c r="HM520" s="98"/>
      <c r="HN520" s="95"/>
      <c r="HO520" s="96"/>
      <c r="HP520" s="97"/>
      <c r="HQ520" s="25"/>
      <c r="HR520" s="25"/>
      <c r="HS520" s="26"/>
      <c r="HT520" s="26"/>
      <c r="HU520" s="26"/>
      <c r="HV520" s="26"/>
      <c r="HW520" s="26"/>
      <c r="HX520" s="26"/>
      <c r="HY520" s="26"/>
      <c r="HZ520" s="26"/>
      <c r="IA520" s="26"/>
      <c r="IB520" s="26"/>
      <c r="IC520" s="24"/>
      <c r="ID520" s="98"/>
      <c r="IE520" s="95"/>
      <c r="IF520" s="96"/>
      <c r="IG520" s="97"/>
      <c r="IH520" s="25"/>
      <c r="II520" s="25"/>
      <c r="IJ520" s="26"/>
      <c r="IK520" s="26"/>
      <c r="IL520" s="26"/>
      <c r="IM520" s="26"/>
      <c r="IN520" s="26"/>
      <c r="IO520" s="26"/>
      <c r="IP520" s="26"/>
      <c r="IQ520" s="26"/>
      <c r="IR520" s="26"/>
      <c r="IS520" s="26"/>
      <c r="IT520" s="24"/>
    </row>
    <row r="521" spans="1:254" ht="18.75" customHeight="1">
      <c r="A521" s="138"/>
      <c r="B521" s="139"/>
      <c r="C521" s="140"/>
      <c r="D521" s="140"/>
      <c r="E521" s="140"/>
      <c r="F521" s="140">
        <v>2017</v>
      </c>
      <c r="G521" s="141">
        <f aca="true" t="shared" si="268" ref="G521:P521">G205</f>
        <v>0</v>
      </c>
      <c r="H521" s="141">
        <f t="shared" si="268"/>
        <v>0</v>
      </c>
      <c r="I521" s="141">
        <f t="shared" si="268"/>
        <v>0</v>
      </c>
      <c r="J521" s="141">
        <f t="shared" si="268"/>
        <v>0</v>
      </c>
      <c r="K521" s="141">
        <f t="shared" si="268"/>
        <v>0</v>
      </c>
      <c r="L521" s="141">
        <f t="shared" si="268"/>
        <v>0</v>
      </c>
      <c r="M521" s="141">
        <f t="shared" si="268"/>
        <v>0</v>
      </c>
      <c r="N521" s="141">
        <f t="shared" si="268"/>
        <v>0</v>
      </c>
      <c r="O521" s="141">
        <f t="shared" si="268"/>
        <v>0</v>
      </c>
      <c r="P521" s="141">
        <f t="shared" si="268"/>
        <v>0</v>
      </c>
      <c r="Q521" s="136"/>
      <c r="R521" s="137"/>
      <c r="S521" s="96"/>
      <c r="T521" s="96"/>
      <c r="U521" s="53"/>
      <c r="V521" s="53"/>
      <c r="W521" s="54"/>
      <c r="X521" s="54"/>
      <c r="Y521" s="54"/>
      <c r="Z521" s="54"/>
      <c r="AA521" s="54"/>
      <c r="AB521" s="54"/>
      <c r="AC521" s="54"/>
      <c r="AD521" s="54"/>
      <c r="AE521" s="54"/>
      <c r="AF521" s="54"/>
      <c r="AG521" s="51"/>
      <c r="AH521" s="105"/>
      <c r="AI521" s="96"/>
      <c r="AJ521" s="96"/>
      <c r="AK521" s="96"/>
      <c r="AL521" s="53"/>
      <c r="AM521" s="53"/>
      <c r="AN521" s="54"/>
      <c r="AO521" s="54"/>
      <c r="AP521" s="54"/>
      <c r="AQ521" s="54"/>
      <c r="AR521" s="54"/>
      <c r="AS521" s="54"/>
      <c r="AT521" s="54"/>
      <c r="AU521" s="54"/>
      <c r="AV521" s="54"/>
      <c r="AW521" s="54"/>
      <c r="AX521" s="51"/>
      <c r="AY521" s="105"/>
      <c r="AZ521" s="96"/>
      <c r="BA521" s="96"/>
      <c r="BB521" s="96"/>
      <c r="BC521" s="53"/>
      <c r="BD521" s="53"/>
      <c r="BE521" s="54"/>
      <c r="BF521" s="54"/>
      <c r="BG521" s="54"/>
      <c r="BH521" s="54"/>
      <c r="BI521" s="54"/>
      <c r="BJ521" s="54"/>
      <c r="BK521" s="54"/>
      <c r="BL521" s="54"/>
      <c r="BM521" s="54"/>
      <c r="BN521" s="54"/>
      <c r="BO521" s="51"/>
      <c r="BP521" s="105"/>
      <c r="BQ521" s="96"/>
      <c r="BR521" s="96"/>
      <c r="BS521" s="96"/>
      <c r="BT521" s="53"/>
      <c r="BU521" s="53"/>
      <c r="BV521" s="54"/>
      <c r="BW521" s="54"/>
      <c r="BX521" s="54"/>
      <c r="BY521" s="54"/>
      <c r="BZ521" s="54"/>
      <c r="CA521" s="54"/>
      <c r="CB521" s="54"/>
      <c r="CC521" s="54"/>
      <c r="CD521" s="54"/>
      <c r="CE521" s="54"/>
      <c r="CF521" s="51"/>
      <c r="CG521" s="105"/>
      <c r="CH521" s="96"/>
      <c r="CI521" s="96"/>
      <c r="CJ521" s="96"/>
      <c r="CK521" s="53"/>
      <c r="CL521" s="53"/>
      <c r="CM521" s="54"/>
      <c r="CN521" s="54"/>
      <c r="CO521" s="54"/>
      <c r="CP521" s="54"/>
      <c r="CQ521" s="54"/>
      <c r="CR521" s="54"/>
      <c r="CS521" s="54"/>
      <c r="CT521" s="54"/>
      <c r="CU521" s="54"/>
      <c r="CV521" s="54"/>
      <c r="CW521" s="51"/>
      <c r="CX521" s="105"/>
      <c r="CY521" s="96"/>
      <c r="CZ521" s="96"/>
      <c r="DA521" s="96"/>
      <c r="DB521" s="53"/>
      <c r="DC521" s="53"/>
      <c r="DD521" s="54"/>
      <c r="DE521" s="55"/>
      <c r="DF521" s="26"/>
      <c r="DG521" s="26"/>
      <c r="DH521" s="26"/>
      <c r="DI521" s="26"/>
      <c r="DJ521" s="26"/>
      <c r="DK521" s="26"/>
      <c r="DL521" s="26"/>
      <c r="DM521" s="26"/>
      <c r="DN521" s="24"/>
      <c r="DO521" s="98"/>
      <c r="DP521" s="95"/>
      <c r="DQ521" s="96"/>
      <c r="DR521" s="97"/>
      <c r="DS521" s="25"/>
      <c r="DT521" s="25"/>
      <c r="DU521" s="26"/>
      <c r="DV521" s="26"/>
      <c r="DW521" s="26"/>
      <c r="DX521" s="26"/>
      <c r="DY521" s="26"/>
      <c r="DZ521" s="26"/>
      <c r="EA521" s="26"/>
      <c r="EB521" s="26"/>
      <c r="EC521" s="26"/>
      <c r="ED521" s="26"/>
      <c r="EE521" s="24"/>
      <c r="EF521" s="98"/>
      <c r="EG521" s="95"/>
      <c r="EH521" s="96"/>
      <c r="EI521" s="97"/>
      <c r="EJ521" s="25"/>
      <c r="EK521" s="25"/>
      <c r="EL521" s="26"/>
      <c r="EM521" s="26"/>
      <c r="EN521" s="26"/>
      <c r="EO521" s="26"/>
      <c r="EP521" s="26"/>
      <c r="EQ521" s="26"/>
      <c r="ER521" s="26"/>
      <c r="ES521" s="26"/>
      <c r="ET521" s="26"/>
      <c r="EU521" s="26"/>
      <c r="EV521" s="24"/>
      <c r="EW521" s="98"/>
      <c r="EX521" s="95"/>
      <c r="EY521" s="96"/>
      <c r="EZ521" s="97"/>
      <c r="FA521" s="25"/>
      <c r="FB521" s="25"/>
      <c r="FC521" s="26"/>
      <c r="FD521" s="26"/>
      <c r="FE521" s="26"/>
      <c r="FF521" s="26"/>
      <c r="FG521" s="26"/>
      <c r="FH521" s="26"/>
      <c r="FI521" s="26"/>
      <c r="FJ521" s="26"/>
      <c r="FK521" s="26"/>
      <c r="FL521" s="26"/>
      <c r="FM521" s="24"/>
      <c r="FN521" s="98"/>
      <c r="FO521" s="95"/>
      <c r="FP521" s="96"/>
      <c r="FQ521" s="97"/>
      <c r="FR521" s="25"/>
      <c r="FS521" s="25"/>
      <c r="FT521" s="26"/>
      <c r="FU521" s="26"/>
      <c r="FV521" s="26"/>
      <c r="FW521" s="26"/>
      <c r="FX521" s="26"/>
      <c r="FY521" s="26"/>
      <c r="FZ521" s="26"/>
      <c r="GA521" s="26"/>
      <c r="GB521" s="26"/>
      <c r="GC521" s="26"/>
      <c r="GD521" s="24"/>
      <c r="GE521" s="98"/>
      <c r="GF521" s="95"/>
      <c r="GG521" s="96"/>
      <c r="GH521" s="97"/>
      <c r="GI521" s="25"/>
      <c r="GJ521" s="25"/>
      <c r="GK521" s="26"/>
      <c r="GL521" s="26"/>
      <c r="GM521" s="26"/>
      <c r="GN521" s="26"/>
      <c r="GO521" s="26"/>
      <c r="GP521" s="26"/>
      <c r="GQ521" s="26"/>
      <c r="GR521" s="26"/>
      <c r="GS521" s="26"/>
      <c r="GT521" s="26"/>
      <c r="GU521" s="24"/>
      <c r="GV521" s="98"/>
      <c r="GW521" s="95"/>
      <c r="GX521" s="96"/>
      <c r="GY521" s="97"/>
      <c r="GZ521" s="25"/>
      <c r="HA521" s="25"/>
      <c r="HB521" s="26"/>
      <c r="HC521" s="26"/>
      <c r="HD521" s="26"/>
      <c r="HE521" s="26"/>
      <c r="HF521" s="26"/>
      <c r="HG521" s="26"/>
      <c r="HH521" s="26"/>
      <c r="HI521" s="26"/>
      <c r="HJ521" s="26"/>
      <c r="HK521" s="26"/>
      <c r="HL521" s="24"/>
      <c r="HM521" s="98"/>
      <c r="HN521" s="95"/>
      <c r="HO521" s="96"/>
      <c r="HP521" s="97"/>
      <c r="HQ521" s="25"/>
      <c r="HR521" s="25"/>
      <c r="HS521" s="26"/>
      <c r="HT521" s="26"/>
      <c r="HU521" s="26"/>
      <c r="HV521" s="26"/>
      <c r="HW521" s="26"/>
      <c r="HX521" s="26"/>
      <c r="HY521" s="26"/>
      <c r="HZ521" s="26"/>
      <c r="IA521" s="26"/>
      <c r="IB521" s="26"/>
      <c r="IC521" s="24"/>
      <c r="ID521" s="98"/>
      <c r="IE521" s="95"/>
      <c r="IF521" s="96"/>
      <c r="IG521" s="97"/>
      <c r="IH521" s="25"/>
      <c r="II521" s="25"/>
      <c r="IJ521" s="26"/>
      <c r="IK521" s="26"/>
      <c r="IL521" s="26"/>
      <c r="IM521" s="26"/>
      <c r="IN521" s="26"/>
      <c r="IO521" s="26"/>
      <c r="IP521" s="26"/>
      <c r="IQ521" s="26"/>
      <c r="IR521" s="26"/>
      <c r="IS521" s="26"/>
      <c r="IT521" s="24"/>
    </row>
    <row r="522" spans="1:254" ht="17.25" customHeight="1">
      <c r="A522" s="138"/>
      <c r="B522" s="139"/>
      <c r="C522" s="140"/>
      <c r="D522" s="140"/>
      <c r="E522" s="140"/>
      <c r="F522" s="140">
        <v>2018</v>
      </c>
      <c r="G522" s="141">
        <f aca="true" t="shared" si="269" ref="G522:P522">G206</f>
        <v>0</v>
      </c>
      <c r="H522" s="141">
        <f t="shared" si="269"/>
        <v>0</v>
      </c>
      <c r="I522" s="141">
        <f t="shared" si="269"/>
        <v>0</v>
      </c>
      <c r="J522" s="141">
        <f t="shared" si="269"/>
        <v>0</v>
      </c>
      <c r="K522" s="141">
        <f t="shared" si="269"/>
        <v>0</v>
      </c>
      <c r="L522" s="141">
        <f t="shared" si="269"/>
        <v>0</v>
      </c>
      <c r="M522" s="141">
        <f t="shared" si="269"/>
        <v>0</v>
      </c>
      <c r="N522" s="141">
        <f t="shared" si="269"/>
        <v>0</v>
      </c>
      <c r="O522" s="141">
        <f t="shared" si="269"/>
        <v>0</v>
      </c>
      <c r="P522" s="141">
        <f t="shared" si="269"/>
        <v>0</v>
      </c>
      <c r="Q522" s="136"/>
      <c r="R522" s="137"/>
      <c r="S522" s="96"/>
      <c r="T522" s="96"/>
      <c r="U522" s="53"/>
      <c r="V522" s="53"/>
      <c r="W522" s="54"/>
      <c r="X522" s="54"/>
      <c r="Y522" s="54"/>
      <c r="Z522" s="54"/>
      <c r="AA522" s="54"/>
      <c r="AB522" s="54"/>
      <c r="AC522" s="54"/>
      <c r="AD522" s="54"/>
      <c r="AE522" s="54"/>
      <c r="AF522" s="54"/>
      <c r="AG522" s="51"/>
      <c r="AH522" s="105"/>
      <c r="AI522" s="96"/>
      <c r="AJ522" s="96"/>
      <c r="AK522" s="96"/>
      <c r="AL522" s="53"/>
      <c r="AM522" s="53"/>
      <c r="AN522" s="54"/>
      <c r="AO522" s="54"/>
      <c r="AP522" s="54"/>
      <c r="AQ522" s="54"/>
      <c r="AR522" s="54"/>
      <c r="AS522" s="54"/>
      <c r="AT522" s="54"/>
      <c r="AU522" s="54"/>
      <c r="AV522" s="54"/>
      <c r="AW522" s="54"/>
      <c r="AX522" s="51"/>
      <c r="AY522" s="105"/>
      <c r="AZ522" s="96"/>
      <c r="BA522" s="96"/>
      <c r="BB522" s="96"/>
      <c r="BC522" s="53"/>
      <c r="BD522" s="53"/>
      <c r="BE522" s="54"/>
      <c r="BF522" s="54"/>
      <c r="BG522" s="54"/>
      <c r="BH522" s="54"/>
      <c r="BI522" s="54"/>
      <c r="BJ522" s="54"/>
      <c r="BK522" s="54"/>
      <c r="BL522" s="54"/>
      <c r="BM522" s="54"/>
      <c r="BN522" s="54"/>
      <c r="BO522" s="51"/>
      <c r="BP522" s="105"/>
      <c r="BQ522" s="96"/>
      <c r="BR522" s="96"/>
      <c r="BS522" s="96"/>
      <c r="BT522" s="53"/>
      <c r="BU522" s="53"/>
      <c r="BV522" s="54"/>
      <c r="BW522" s="54"/>
      <c r="BX522" s="54"/>
      <c r="BY522" s="54"/>
      <c r="BZ522" s="54"/>
      <c r="CA522" s="54"/>
      <c r="CB522" s="54"/>
      <c r="CC522" s="54"/>
      <c r="CD522" s="54"/>
      <c r="CE522" s="54"/>
      <c r="CF522" s="51"/>
      <c r="CG522" s="105"/>
      <c r="CH522" s="96"/>
      <c r="CI522" s="96"/>
      <c r="CJ522" s="96"/>
      <c r="CK522" s="53"/>
      <c r="CL522" s="53"/>
      <c r="CM522" s="54"/>
      <c r="CN522" s="54"/>
      <c r="CO522" s="54"/>
      <c r="CP522" s="54"/>
      <c r="CQ522" s="54"/>
      <c r="CR522" s="54"/>
      <c r="CS522" s="54"/>
      <c r="CT522" s="54"/>
      <c r="CU522" s="54"/>
      <c r="CV522" s="54"/>
      <c r="CW522" s="51"/>
      <c r="CX522" s="105"/>
      <c r="CY522" s="96"/>
      <c r="CZ522" s="96"/>
      <c r="DA522" s="96"/>
      <c r="DB522" s="53"/>
      <c r="DC522" s="53"/>
      <c r="DD522" s="54"/>
      <c r="DE522" s="55"/>
      <c r="DF522" s="26"/>
      <c r="DG522" s="26"/>
      <c r="DH522" s="26"/>
      <c r="DI522" s="26"/>
      <c r="DJ522" s="26"/>
      <c r="DK522" s="26"/>
      <c r="DL522" s="26"/>
      <c r="DM522" s="26"/>
      <c r="DN522" s="24"/>
      <c r="DO522" s="98"/>
      <c r="DP522" s="95"/>
      <c r="DQ522" s="96"/>
      <c r="DR522" s="97"/>
      <c r="DS522" s="25"/>
      <c r="DT522" s="25"/>
      <c r="DU522" s="26"/>
      <c r="DV522" s="26"/>
      <c r="DW522" s="26"/>
      <c r="DX522" s="26"/>
      <c r="DY522" s="26"/>
      <c r="DZ522" s="26"/>
      <c r="EA522" s="26"/>
      <c r="EB522" s="26"/>
      <c r="EC522" s="26"/>
      <c r="ED522" s="26"/>
      <c r="EE522" s="24"/>
      <c r="EF522" s="98"/>
      <c r="EG522" s="95"/>
      <c r="EH522" s="96"/>
      <c r="EI522" s="97"/>
      <c r="EJ522" s="25"/>
      <c r="EK522" s="25"/>
      <c r="EL522" s="26"/>
      <c r="EM522" s="26"/>
      <c r="EN522" s="26"/>
      <c r="EO522" s="26"/>
      <c r="EP522" s="26"/>
      <c r="EQ522" s="26"/>
      <c r="ER522" s="26"/>
      <c r="ES522" s="26"/>
      <c r="ET522" s="26"/>
      <c r="EU522" s="26"/>
      <c r="EV522" s="24"/>
      <c r="EW522" s="98"/>
      <c r="EX522" s="95"/>
      <c r="EY522" s="96"/>
      <c r="EZ522" s="97"/>
      <c r="FA522" s="25"/>
      <c r="FB522" s="25"/>
      <c r="FC522" s="26"/>
      <c r="FD522" s="26"/>
      <c r="FE522" s="26"/>
      <c r="FF522" s="26"/>
      <c r="FG522" s="26"/>
      <c r="FH522" s="26"/>
      <c r="FI522" s="26"/>
      <c r="FJ522" s="26"/>
      <c r="FK522" s="26"/>
      <c r="FL522" s="26"/>
      <c r="FM522" s="24"/>
      <c r="FN522" s="98"/>
      <c r="FO522" s="95"/>
      <c r="FP522" s="96"/>
      <c r="FQ522" s="97"/>
      <c r="FR522" s="25"/>
      <c r="FS522" s="25"/>
      <c r="FT522" s="26"/>
      <c r="FU522" s="26"/>
      <c r="FV522" s="26"/>
      <c r="FW522" s="26"/>
      <c r="FX522" s="26"/>
      <c r="FY522" s="26"/>
      <c r="FZ522" s="26"/>
      <c r="GA522" s="26"/>
      <c r="GB522" s="26"/>
      <c r="GC522" s="26"/>
      <c r="GD522" s="24"/>
      <c r="GE522" s="98"/>
      <c r="GF522" s="95"/>
      <c r="GG522" s="96"/>
      <c r="GH522" s="97"/>
      <c r="GI522" s="25"/>
      <c r="GJ522" s="25"/>
      <c r="GK522" s="26"/>
      <c r="GL522" s="26"/>
      <c r="GM522" s="26"/>
      <c r="GN522" s="26"/>
      <c r="GO522" s="26"/>
      <c r="GP522" s="26"/>
      <c r="GQ522" s="26"/>
      <c r="GR522" s="26"/>
      <c r="GS522" s="26"/>
      <c r="GT522" s="26"/>
      <c r="GU522" s="24"/>
      <c r="GV522" s="98"/>
      <c r="GW522" s="95"/>
      <c r="GX522" s="96"/>
      <c r="GY522" s="97"/>
      <c r="GZ522" s="25"/>
      <c r="HA522" s="25"/>
      <c r="HB522" s="26"/>
      <c r="HC522" s="26"/>
      <c r="HD522" s="26"/>
      <c r="HE522" s="26"/>
      <c r="HF522" s="26"/>
      <c r="HG522" s="26"/>
      <c r="HH522" s="26"/>
      <c r="HI522" s="26"/>
      <c r="HJ522" s="26"/>
      <c r="HK522" s="26"/>
      <c r="HL522" s="24"/>
      <c r="HM522" s="98"/>
      <c r="HN522" s="95"/>
      <c r="HO522" s="96"/>
      <c r="HP522" s="97"/>
      <c r="HQ522" s="25"/>
      <c r="HR522" s="25"/>
      <c r="HS522" s="26"/>
      <c r="HT522" s="26"/>
      <c r="HU522" s="26"/>
      <c r="HV522" s="26"/>
      <c r="HW522" s="26"/>
      <c r="HX522" s="26"/>
      <c r="HY522" s="26"/>
      <c r="HZ522" s="26"/>
      <c r="IA522" s="26"/>
      <c r="IB522" s="26"/>
      <c r="IC522" s="24"/>
      <c r="ID522" s="98"/>
      <c r="IE522" s="95"/>
      <c r="IF522" s="96"/>
      <c r="IG522" s="97"/>
      <c r="IH522" s="25"/>
      <c r="II522" s="25"/>
      <c r="IJ522" s="26"/>
      <c r="IK522" s="26"/>
      <c r="IL522" s="26"/>
      <c r="IM522" s="26"/>
      <c r="IN522" s="26"/>
      <c r="IO522" s="26"/>
      <c r="IP522" s="26"/>
      <c r="IQ522" s="26"/>
      <c r="IR522" s="26"/>
      <c r="IS522" s="26"/>
      <c r="IT522" s="24"/>
    </row>
    <row r="523" spans="1:254" ht="19.5" customHeight="1">
      <c r="A523" s="138"/>
      <c r="B523" s="139"/>
      <c r="C523" s="140"/>
      <c r="D523" s="140"/>
      <c r="E523" s="140"/>
      <c r="F523" s="140">
        <v>2019</v>
      </c>
      <c r="G523" s="141">
        <f aca="true" t="shared" si="270" ref="G523:P523">G207</f>
        <v>0</v>
      </c>
      <c r="H523" s="141">
        <f t="shared" si="270"/>
        <v>0</v>
      </c>
      <c r="I523" s="141">
        <f t="shared" si="270"/>
        <v>0</v>
      </c>
      <c r="J523" s="141">
        <f t="shared" si="270"/>
        <v>0</v>
      </c>
      <c r="K523" s="141">
        <f t="shared" si="270"/>
        <v>0</v>
      </c>
      <c r="L523" s="141">
        <f t="shared" si="270"/>
        <v>0</v>
      </c>
      <c r="M523" s="141">
        <f t="shared" si="270"/>
        <v>0</v>
      </c>
      <c r="N523" s="141">
        <f t="shared" si="270"/>
        <v>0</v>
      </c>
      <c r="O523" s="141">
        <f t="shared" si="270"/>
        <v>0</v>
      </c>
      <c r="P523" s="141">
        <f t="shared" si="270"/>
        <v>0</v>
      </c>
      <c r="Q523" s="136"/>
      <c r="R523" s="137"/>
      <c r="S523" s="96"/>
      <c r="T523" s="96"/>
      <c r="U523" s="53"/>
      <c r="V523" s="53"/>
      <c r="W523" s="54"/>
      <c r="X523" s="54"/>
      <c r="Y523" s="54"/>
      <c r="Z523" s="54"/>
      <c r="AA523" s="54"/>
      <c r="AB523" s="54"/>
      <c r="AC523" s="54"/>
      <c r="AD523" s="54"/>
      <c r="AE523" s="54"/>
      <c r="AF523" s="54"/>
      <c r="AG523" s="51"/>
      <c r="AH523" s="105"/>
      <c r="AI523" s="96"/>
      <c r="AJ523" s="96"/>
      <c r="AK523" s="96"/>
      <c r="AL523" s="53"/>
      <c r="AM523" s="53"/>
      <c r="AN523" s="54"/>
      <c r="AO523" s="54"/>
      <c r="AP523" s="54"/>
      <c r="AQ523" s="54"/>
      <c r="AR523" s="54"/>
      <c r="AS523" s="54"/>
      <c r="AT523" s="54"/>
      <c r="AU523" s="54"/>
      <c r="AV523" s="54"/>
      <c r="AW523" s="54"/>
      <c r="AX523" s="51"/>
      <c r="AY523" s="105"/>
      <c r="AZ523" s="96"/>
      <c r="BA523" s="96"/>
      <c r="BB523" s="96"/>
      <c r="BC523" s="53"/>
      <c r="BD523" s="53"/>
      <c r="BE523" s="54"/>
      <c r="BF523" s="54"/>
      <c r="BG523" s="54"/>
      <c r="BH523" s="54"/>
      <c r="BI523" s="54"/>
      <c r="BJ523" s="54"/>
      <c r="BK523" s="54"/>
      <c r="BL523" s="54"/>
      <c r="BM523" s="54"/>
      <c r="BN523" s="54"/>
      <c r="BO523" s="51"/>
      <c r="BP523" s="105"/>
      <c r="BQ523" s="96"/>
      <c r="BR523" s="96"/>
      <c r="BS523" s="96"/>
      <c r="BT523" s="53"/>
      <c r="BU523" s="53"/>
      <c r="BV523" s="54"/>
      <c r="BW523" s="54"/>
      <c r="BX523" s="54"/>
      <c r="BY523" s="54"/>
      <c r="BZ523" s="54"/>
      <c r="CA523" s="54"/>
      <c r="CB523" s="54"/>
      <c r="CC523" s="54"/>
      <c r="CD523" s="54"/>
      <c r="CE523" s="54"/>
      <c r="CF523" s="51"/>
      <c r="CG523" s="105"/>
      <c r="CH523" s="96"/>
      <c r="CI523" s="96"/>
      <c r="CJ523" s="96"/>
      <c r="CK523" s="53"/>
      <c r="CL523" s="53"/>
      <c r="CM523" s="54"/>
      <c r="CN523" s="54"/>
      <c r="CO523" s="54"/>
      <c r="CP523" s="54"/>
      <c r="CQ523" s="54"/>
      <c r="CR523" s="54"/>
      <c r="CS523" s="54"/>
      <c r="CT523" s="54"/>
      <c r="CU523" s="54"/>
      <c r="CV523" s="54"/>
      <c r="CW523" s="51"/>
      <c r="CX523" s="105"/>
      <c r="CY523" s="96"/>
      <c r="CZ523" s="96"/>
      <c r="DA523" s="96"/>
      <c r="DB523" s="53"/>
      <c r="DC523" s="53"/>
      <c r="DD523" s="54"/>
      <c r="DE523" s="55"/>
      <c r="DF523" s="26"/>
      <c r="DG523" s="26"/>
      <c r="DH523" s="26"/>
      <c r="DI523" s="26"/>
      <c r="DJ523" s="26"/>
      <c r="DK523" s="26"/>
      <c r="DL523" s="26"/>
      <c r="DM523" s="26"/>
      <c r="DN523" s="24"/>
      <c r="DO523" s="98"/>
      <c r="DP523" s="95"/>
      <c r="DQ523" s="96"/>
      <c r="DR523" s="97"/>
      <c r="DS523" s="25"/>
      <c r="DT523" s="25"/>
      <c r="DU523" s="26"/>
      <c r="DV523" s="26"/>
      <c r="DW523" s="26"/>
      <c r="DX523" s="26"/>
      <c r="DY523" s="26"/>
      <c r="DZ523" s="26"/>
      <c r="EA523" s="26"/>
      <c r="EB523" s="26"/>
      <c r="EC523" s="26"/>
      <c r="ED523" s="26"/>
      <c r="EE523" s="24"/>
      <c r="EF523" s="98"/>
      <c r="EG523" s="95"/>
      <c r="EH523" s="96"/>
      <c r="EI523" s="97"/>
      <c r="EJ523" s="25"/>
      <c r="EK523" s="25"/>
      <c r="EL523" s="26"/>
      <c r="EM523" s="26"/>
      <c r="EN523" s="26"/>
      <c r="EO523" s="26"/>
      <c r="EP523" s="26"/>
      <c r="EQ523" s="26"/>
      <c r="ER523" s="26"/>
      <c r="ES523" s="26"/>
      <c r="ET523" s="26"/>
      <c r="EU523" s="26"/>
      <c r="EV523" s="24"/>
      <c r="EW523" s="98"/>
      <c r="EX523" s="95"/>
      <c r="EY523" s="96"/>
      <c r="EZ523" s="97"/>
      <c r="FA523" s="25"/>
      <c r="FB523" s="25"/>
      <c r="FC523" s="26"/>
      <c r="FD523" s="26"/>
      <c r="FE523" s="26"/>
      <c r="FF523" s="26"/>
      <c r="FG523" s="26"/>
      <c r="FH523" s="26"/>
      <c r="FI523" s="26"/>
      <c r="FJ523" s="26"/>
      <c r="FK523" s="26"/>
      <c r="FL523" s="26"/>
      <c r="FM523" s="24"/>
      <c r="FN523" s="98"/>
      <c r="FO523" s="95"/>
      <c r="FP523" s="96"/>
      <c r="FQ523" s="97"/>
      <c r="FR523" s="25"/>
      <c r="FS523" s="25"/>
      <c r="FT523" s="26"/>
      <c r="FU523" s="26"/>
      <c r="FV523" s="26"/>
      <c r="FW523" s="26"/>
      <c r="FX523" s="26"/>
      <c r="FY523" s="26"/>
      <c r="FZ523" s="26"/>
      <c r="GA523" s="26"/>
      <c r="GB523" s="26"/>
      <c r="GC523" s="26"/>
      <c r="GD523" s="24"/>
      <c r="GE523" s="98"/>
      <c r="GF523" s="95"/>
      <c r="GG523" s="96"/>
      <c r="GH523" s="97"/>
      <c r="GI523" s="25"/>
      <c r="GJ523" s="25"/>
      <c r="GK523" s="26"/>
      <c r="GL523" s="26"/>
      <c r="GM523" s="26"/>
      <c r="GN523" s="26"/>
      <c r="GO523" s="26"/>
      <c r="GP523" s="26"/>
      <c r="GQ523" s="26"/>
      <c r="GR523" s="26"/>
      <c r="GS523" s="26"/>
      <c r="GT523" s="26"/>
      <c r="GU523" s="24"/>
      <c r="GV523" s="98"/>
      <c r="GW523" s="95"/>
      <c r="GX523" s="96"/>
      <c r="GY523" s="97"/>
      <c r="GZ523" s="25"/>
      <c r="HA523" s="25"/>
      <c r="HB523" s="26"/>
      <c r="HC523" s="26"/>
      <c r="HD523" s="26"/>
      <c r="HE523" s="26"/>
      <c r="HF523" s="26"/>
      <c r="HG523" s="26"/>
      <c r="HH523" s="26"/>
      <c r="HI523" s="26"/>
      <c r="HJ523" s="26"/>
      <c r="HK523" s="26"/>
      <c r="HL523" s="24"/>
      <c r="HM523" s="98"/>
      <c r="HN523" s="95"/>
      <c r="HO523" s="96"/>
      <c r="HP523" s="97"/>
      <c r="HQ523" s="25"/>
      <c r="HR523" s="25"/>
      <c r="HS523" s="26"/>
      <c r="HT523" s="26"/>
      <c r="HU523" s="26"/>
      <c r="HV523" s="26"/>
      <c r="HW523" s="26"/>
      <c r="HX523" s="26"/>
      <c r="HY523" s="26"/>
      <c r="HZ523" s="26"/>
      <c r="IA523" s="26"/>
      <c r="IB523" s="26"/>
      <c r="IC523" s="24"/>
      <c r="ID523" s="98"/>
      <c r="IE523" s="95"/>
      <c r="IF523" s="96"/>
      <c r="IG523" s="97"/>
      <c r="IH523" s="25"/>
      <c r="II523" s="25"/>
      <c r="IJ523" s="26"/>
      <c r="IK523" s="26"/>
      <c r="IL523" s="26"/>
      <c r="IM523" s="26"/>
      <c r="IN523" s="26"/>
      <c r="IO523" s="26"/>
      <c r="IP523" s="26"/>
      <c r="IQ523" s="26"/>
      <c r="IR523" s="26"/>
      <c r="IS523" s="26"/>
      <c r="IT523" s="24"/>
    </row>
    <row r="524" spans="1:254" ht="18" customHeight="1">
      <c r="A524" s="138"/>
      <c r="B524" s="139"/>
      <c r="C524" s="133"/>
      <c r="D524" s="133"/>
      <c r="E524" s="133"/>
      <c r="F524" s="140">
        <v>2020</v>
      </c>
      <c r="G524" s="141">
        <f>G208</f>
        <v>0</v>
      </c>
      <c r="H524" s="141">
        <f>H208</f>
        <v>0</v>
      </c>
      <c r="I524" s="141">
        <f>I208</f>
        <v>0</v>
      </c>
      <c r="J524" s="141">
        <f aca="true" t="shared" si="271" ref="J524:P524">J208</f>
        <v>0</v>
      </c>
      <c r="K524" s="141">
        <f t="shared" si="271"/>
        <v>0</v>
      </c>
      <c r="L524" s="141">
        <f t="shared" si="271"/>
        <v>0</v>
      </c>
      <c r="M524" s="141">
        <f t="shared" si="271"/>
        <v>0</v>
      </c>
      <c r="N524" s="141">
        <f t="shared" si="271"/>
        <v>0</v>
      </c>
      <c r="O524" s="141">
        <f t="shared" si="271"/>
        <v>0</v>
      </c>
      <c r="P524" s="141">
        <f t="shared" si="271"/>
        <v>0</v>
      </c>
      <c r="Q524" s="136"/>
      <c r="R524" s="137"/>
      <c r="S524" s="96"/>
      <c r="T524" s="96"/>
      <c r="U524" s="60"/>
      <c r="V524" s="53"/>
      <c r="W524" s="54"/>
      <c r="X524" s="54"/>
      <c r="Y524" s="54"/>
      <c r="Z524" s="54"/>
      <c r="AA524" s="54"/>
      <c r="AB524" s="54"/>
      <c r="AC524" s="54"/>
      <c r="AD524" s="54"/>
      <c r="AE524" s="54"/>
      <c r="AF524" s="54"/>
      <c r="AG524" s="51"/>
      <c r="AH524" s="105"/>
      <c r="AI524" s="96"/>
      <c r="AJ524" s="96"/>
      <c r="AK524" s="96"/>
      <c r="AL524" s="60"/>
      <c r="AM524" s="53"/>
      <c r="AN524" s="54"/>
      <c r="AO524" s="54"/>
      <c r="AP524" s="54"/>
      <c r="AQ524" s="54"/>
      <c r="AR524" s="54"/>
      <c r="AS524" s="54"/>
      <c r="AT524" s="54"/>
      <c r="AU524" s="54"/>
      <c r="AV524" s="54"/>
      <c r="AW524" s="54"/>
      <c r="AX524" s="51"/>
      <c r="AY524" s="105"/>
      <c r="AZ524" s="96"/>
      <c r="BA524" s="96"/>
      <c r="BB524" s="96"/>
      <c r="BC524" s="60"/>
      <c r="BD524" s="53"/>
      <c r="BE524" s="54"/>
      <c r="BF524" s="54"/>
      <c r="BG524" s="54"/>
      <c r="BH524" s="54"/>
      <c r="BI524" s="54"/>
      <c r="BJ524" s="54"/>
      <c r="BK524" s="54"/>
      <c r="BL524" s="54"/>
      <c r="BM524" s="54"/>
      <c r="BN524" s="54"/>
      <c r="BO524" s="51"/>
      <c r="BP524" s="105"/>
      <c r="BQ524" s="96"/>
      <c r="BR524" s="96"/>
      <c r="BS524" s="96"/>
      <c r="BT524" s="60"/>
      <c r="BU524" s="53"/>
      <c r="BV524" s="54"/>
      <c r="BW524" s="54"/>
      <c r="BX524" s="54"/>
      <c r="BY524" s="54"/>
      <c r="BZ524" s="54"/>
      <c r="CA524" s="54"/>
      <c r="CB524" s="54"/>
      <c r="CC524" s="54"/>
      <c r="CD524" s="54"/>
      <c r="CE524" s="54"/>
      <c r="CF524" s="51"/>
      <c r="CG524" s="105"/>
      <c r="CH524" s="96"/>
      <c r="CI524" s="96"/>
      <c r="CJ524" s="96"/>
      <c r="CK524" s="60"/>
      <c r="CL524" s="53"/>
      <c r="CM524" s="54"/>
      <c r="CN524" s="54"/>
      <c r="CO524" s="54"/>
      <c r="CP524" s="54"/>
      <c r="CQ524" s="54"/>
      <c r="CR524" s="54"/>
      <c r="CS524" s="54"/>
      <c r="CT524" s="54"/>
      <c r="CU524" s="54"/>
      <c r="CV524" s="54"/>
      <c r="CW524" s="51"/>
      <c r="CX524" s="105"/>
      <c r="CY524" s="96"/>
      <c r="CZ524" s="96"/>
      <c r="DA524" s="96"/>
      <c r="DB524" s="60"/>
      <c r="DC524" s="53"/>
      <c r="DD524" s="54"/>
      <c r="DE524" s="55"/>
      <c r="DF524" s="26"/>
      <c r="DG524" s="26"/>
      <c r="DH524" s="26"/>
      <c r="DI524" s="26"/>
      <c r="DJ524" s="26"/>
      <c r="DK524" s="26"/>
      <c r="DL524" s="26"/>
      <c r="DM524" s="26"/>
      <c r="DN524" s="24"/>
      <c r="DO524" s="98"/>
      <c r="DP524" s="95"/>
      <c r="DQ524" s="96"/>
      <c r="DR524" s="97"/>
      <c r="DS524" s="21"/>
      <c r="DT524" s="25"/>
      <c r="DU524" s="26"/>
      <c r="DV524" s="26"/>
      <c r="DW524" s="26"/>
      <c r="DX524" s="26"/>
      <c r="DY524" s="26"/>
      <c r="DZ524" s="26"/>
      <c r="EA524" s="26"/>
      <c r="EB524" s="26"/>
      <c r="EC524" s="26"/>
      <c r="ED524" s="26"/>
      <c r="EE524" s="24"/>
      <c r="EF524" s="98"/>
      <c r="EG524" s="95"/>
      <c r="EH524" s="96"/>
      <c r="EI524" s="97"/>
      <c r="EJ524" s="21"/>
      <c r="EK524" s="25"/>
      <c r="EL524" s="26"/>
      <c r="EM524" s="26"/>
      <c r="EN524" s="26"/>
      <c r="EO524" s="26"/>
      <c r="EP524" s="26"/>
      <c r="EQ524" s="26"/>
      <c r="ER524" s="26"/>
      <c r="ES524" s="26"/>
      <c r="ET524" s="26"/>
      <c r="EU524" s="26"/>
      <c r="EV524" s="24"/>
      <c r="EW524" s="98"/>
      <c r="EX524" s="95"/>
      <c r="EY524" s="96"/>
      <c r="EZ524" s="97"/>
      <c r="FA524" s="21"/>
      <c r="FB524" s="25"/>
      <c r="FC524" s="26"/>
      <c r="FD524" s="26"/>
      <c r="FE524" s="26"/>
      <c r="FF524" s="26"/>
      <c r="FG524" s="26"/>
      <c r="FH524" s="26"/>
      <c r="FI524" s="26"/>
      <c r="FJ524" s="26"/>
      <c r="FK524" s="26"/>
      <c r="FL524" s="26"/>
      <c r="FM524" s="24"/>
      <c r="FN524" s="98"/>
      <c r="FO524" s="95"/>
      <c r="FP524" s="96"/>
      <c r="FQ524" s="97"/>
      <c r="FR524" s="21"/>
      <c r="FS524" s="25"/>
      <c r="FT524" s="26"/>
      <c r="FU524" s="26"/>
      <c r="FV524" s="26"/>
      <c r="FW524" s="26"/>
      <c r="FX524" s="26"/>
      <c r="FY524" s="26"/>
      <c r="FZ524" s="26"/>
      <c r="GA524" s="26"/>
      <c r="GB524" s="26"/>
      <c r="GC524" s="26"/>
      <c r="GD524" s="24"/>
      <c r="GE524" s="98"/>
      <c r="GF524" s="95"/>
      <c r="GG524" s="96"/>
      <c r="GH524" s="97"/>
      <c r="GI524" s="21"/>
      <c r="GJ524" s="25"/>
      <c r="GK524" s="26"/>
      <c r="GL524" s="26"/>
      <c r="GM524" s="26"/>
      <c r="GN524" s="26"/>
      <c r="GO524" s="26"/>
      <c r="GP524" s="26"/>
      <c r="GQ524" s="26"/>
      <c r="GR524" s="26"/>
      <c r="GS524" s="26"/>
      <c r="GT524" s="26"/>
      <c r="GU524" s="24"/>
      <c r="GV524" s="98"/>
      <c r="GW524" s="95"/>
      <c r="GX524" s="96"/>
      <c r="GY524" s="97"/>
      <c r="GZ524" s="21"/>
      <c r="HA524" s="25"/>
      <c r="HB524" s="26"/>
      <c r="HC524" s="26"/>
      <c r="HD524" s="26"/>
      <c r="HE524" s="26"/>
      <c r="HF524" s="26"/>
      <c r="HG524" s="26"/>
      <c r="HH524" s="26"/>
      <c r="HI524" s="26"/>
      <c r="HJ524" s="26"/>
      <c r="HK524" s="26"/>
      <c r="HL524" s="24"/>
      <c r="HM524" s="98"/>
      <c r="HN524" s="95"/>
      <c r="HO524" s="96"/>
      <c r="HP524" s="97"/>
      <c r="HQ524" s="21"/>
      <c r="HR524" s="25"/>
      <c r="HS524" s="26"/>
      <c r="HT524" s="26"/>
      <c r="HU524" s="26"/>
      <c r="HV524" s="26"/>
      <c r="HW524" s="26"/>
      <c r="HX524" s="26"/>
      <c r="HY524" s="26"/>
      <c r="HZ524" s="26"/>
      <c r="IA524" s="26"/>
      <c r="IB524" s="26"/>
      <c r="IC524" s="24"/>
      <c r="ID524" s="98"/>
      <c r="IE524" s="95"/>
      <c r="IF524" s="96"/>
      <c r="IG524" s="97"/>
      <c r="IH524" s="21"/>
      <c r="II524" s="25"/>
      <c r="IJ524" s="26"/>
      <c r="IK524" s="26"/>
      <c r="IL524" s="26"/>
      <c r="IM524" s="26"/>
      <c r="IN524" s="26"/>
      <c r="IO524" s="26"/>
      <c r="IP524" s="26"/>
      <c r="IQ524" s="26"/>
      <c r="IR524" s="26"/>
      <c r="IS524" s="26"/>
      <c r="IT524" s="24"/>
    </row>
    <row r="525" spans="1:241" ht="21.75" customHeight="1">
      <c r="A525" s="138"/>
      <c r="B525" s="139"/>
      <c r="C525" s="133"/>
      <c r="D525" s="133"/>
      <c r="E525" s="133"/>
      <c r="F525" s="140">
        <v>2021</v>
      </c>
      <c r="G525" s="141">
        <f aca="true" t="shared" si="272" ref="G525:G533">I525+K525+M525+O525</f>
        <v>0</v>
      </c>
      <c r="H525" s="141">
        <f aca="true" t="shared" si="273" ref="H525:H533">J525+L525+N525+P525</f>
        <v>0</v>
      </c>
      <c r="I525" s="141">
        <f aca="true" t="shared" si="274" ref="I525:P525">I209</f>
        <v>0</v>
      </c>
      <c r="J525" s="141">
        <f t="shared" si="274"/>
        <v>0</v>
      </c>
      <c r="K525" s="141">
        <f t="shared" si="274"/>
        <v>0</v>
      </c>
      <c r="L525" s="141">
        <f t="shared" si="274"/>
        <v>0</v>
      </c>
      <c r="M525" s="141">
        <f t="shared" si="274"/>
        <v>0</v>
      </c>
      <c r="N525" s="141">
        <f t="shared" si="274"/>
        <v>0</v>
      </c>
      <c r="O525" s="141">
        <f t="shared" si="274"/>
        <v>0</v>
      </c>
      <c r="P525" s="141">
        <f t="shared" si="274"/>
        <v>0</v>
      </c>
      <c r="Q525" s="136"/>
      <c r="R525" s="142"/>
      <c r="AG525" s="66"/>
      <c r="AW525" s="66"/>
      <c r="BM525" s="66"/>
      <c r="CC525" s="66"/>
      <c r="CS525" s="66"/>
      <c r="DI525" s="66"/>
      <c r="DY525" s="66"/>
      <c r="EO525" s="66"/>
      <c r="FE525" s="66"/>
      <c r="FU525" s="66"/>
      <c r="GK525" s="66"/>
      <c r="HA525" s="66"/>
      <c r="HQ525" s="66"/>
      <c r="IG525" s="66"/>
    </row>
    <row r="526" spans="1:241" ht="21.75" customHeight="1">
      <c r="A526" s="138"/>
      <c r="B526" s="139"/>
      <c r="C526" s="133"/>
      <c r="D526" s="133"/>
      <c r="E526" s="133"/>
      <c r="F526" s="140">
        <v>2022</v>
      </c>
      <c r="G526" s="141">
        <f t="shared" si="272"/>
        <v>187228.8</v>
      </c>
      <c r="H526" s="141">
        <f t="shared" si="273"/>
        <v>0</v>
      </c>
      <c r="I526" s="141">
        <f aca="true" t="shared" si="275" ref="I526:P526">I210</f>
        <v>46807.2</v>
      </c>
      <c r="J526" s="141">
        <f t="shared" si="275"/>
        <v>0</v>
      </c>
      <c r="K526" s="141">
        <f t="shared" si="275"/>
        <v>0</v>
      </c>
      <c r="L526" s="141">
        <f t="shared" si="275"/>
        <v>0</v>
      </c>
      <c r="M526" s="141">
        <f t="shared" si="275"/>
        <v>140421.6</v>
      </c>
      <c r="N526" s="141">
        <f t="shared" si="275"/>
        <v>0</v>
      </c>
      <c r="O526" s="141">
        <f t="shared" si="275"/>
        <v>0</v>
      </c>
      <c r="P526" s="141">
        <f t="shared" si="275"/>
        <v>0</v>
      </c>
      <c r="Q526" s="136"/>
      <c r="R526" s="142"/>
      <c r="AG526" s="66"/>
      <c r="AW526" s="66"/>
      <c r="BM526" s="66"/>
      <c r="CC526" s="66"/>
      <c r="CS526" s="66"/>
      <c r="DI526" s="66"/>
      <c r="DY526" s="66"/>
      <c r="EO526" s="66"/>
      <c r="FE526" s="66"/>
      <c r="FU526" s="66"/>
      <c r="GK526" s="66"/>
      <c r="HA526" s="66"/>
      <c r="HQ526" s="66"/>
      <c r="IG526" s="66"/>
    </row>
    <row r="527" spans="1:241" ht="21.75" customHeight="1">
      <c r="A527" s="138"/>
      <c r="B527" s="139"/>
      <c r="C527" s="133"/>
      <c r="D527" s="133"/>
      <c r="E527" s="133"/>
      <c r="F527" s="140">
        <v>2023</v>
      </c>
      <c r="G527" s="141">
        <f t="shared" si="272"/>
        <v>0</v>
      </c>
      <c r="H527" s="141">
        <f t="shared" si="273"/>
        <v>0</v>
      </c>
      <c r="I527" s="141">
        <f aca="true" t="shared" si="276" ref="I527:P527">I211</f>
        <v>0</v>
      </c>
      <c r="J527" s="141">
        <f t="shared" si="276"/>
        <v>0</v>
      </c>
      <c r="K527" s="141">
        <f t="shared" si="276"/>
        <v>0</v>
      </c>
      <c r="L527" s="141">
        <f t="shared" si="276"/>
        <v>0</v>
      </c>
      <c r="M527" s="141">
        <f t="shared" si="276"/>
        <v>0</v>
      </c>
      <c r="N527" s="141">
        <f t="shared" si="276"/>
        <v>0</v>
      </c>
      <c r="O527" s="141">
        <f t="shared" si="276"/>
        <v>0</v>
      </c>
      <c r="P527" s="141">
        <f t="shared" si="276"/>
        <v>0</v>
      </c>
      <c r="Q527" s="136"/>
      <c r="R527" s="142"/>
      <c r="AG527" s="66"/>
      <c r="AW527" s="66"/>
      <c r="BM527" s="66"/>
      <c r="CC527" s="66"/>
      <c r="CS527" s="66"/>
      <c r="DI527" s="66"/>
      <c r="DY527" s="66"/>
      <c r="EO527" s="66"/>
      <c r="FE527" s="66"/>
      <c r="FU527" s="66"/>
      <c r="GK527" s="66"/>
      <c r="HA527" s="66"/>
      <c r="HQ527" s="66"/>
      <c r="IG527" s="66"/>
    </row>
    <row r="528" spans="1:241" ht="21.75" customHeight="1">
      <c r="A528" s="138"/>
      <c r="B528" s="139"/>
      <c r="C528" s="133"/>
      <c r="D528" s="133"/>
      <c r="E528" s="133"/>
      <c r="F528" s="140">
        <v>2024</v>
      </c>
      <c r="G528" s="141">
        <f t="shared" si="272"/>
        <v>0</v>
      </c>
      <c r="H528" s="141">
        <f t="shared" si="273"/>
        <v>0</v>
      </c>
      <c r="I528" s="141">
        <f aca="true" t="shared" si="277" ref="I528:P528">I212</f>
        <v>0</v>
      </c>
      <c r="J528" s="141">
        <f t="shared" si="277"/>
        <v>0</v>
      </c>
      <c r="K528" s="141">
        <f t="shared" si="277"/>
        <v>0</v>
      </c>
      <c r="L528" s="141">
        <f t="shared" si="277"/>
        <v>0</v>
      </c>
      <c r="M528" s="141">
        <f t="shared" si="277"/>
        <v>0</v>
      </c>
      <c r="N528" s="141">
        <f t="shared" si="277"/>
        <v>0</v>
      </c>
      <c r="O528" s="141">
        <f t="shared" si="277"/>
        <v>0</v>
      </c>
      <c r="P528" s="141">
        <f t="shared" si="277"/>
        <v>0</v>
      </c>
      <c r="Q528" s="136"/>
      <c r="R528" s="142"/>
      <c r="AG528" s="66"/>
      <c r="AW528" s="66"/>
      <c r="BM528" s="66"/>
      <c r="CC528" s="66"/>
      <c r="CS528" s="66"/>
      <c r="DI528" s="66"/>
      <c r="DY528" s="66"/>
      <c r="EO528" s="66"/>
      <c r="FE528" s="66"/>
      <c r="FU528" s="66"/>
      <c r="GK528" s="66"/>
      <c r="HA528" s="66"/>
      <c r="HQ528" s="66"/>
      <c r="IG528" s="66"/>
    </row>
    <row r="529" spans="1:241" ht="21.75" customHeight="1">
      <c r="A529" s="143"/>
      <c r="B529" s="144"/>
      <c r="C529" s="133"/>
      <c r="D529" s="133"/>
      <c r="E529" s="133"/>
      <c r="F529" s="140">
        <v>2025</v>
      </c>
      <c r="G529" s="141">
        <f t="shared" si="272"/>
        <v>0</v>
      </c>
      <c r="H529" s="141">
        <f t="shared" si="273"/>
        <v>0</v>
      </c>
      <c r="I529" s="141">
        <f aca="true" t="shared" si="278" ref="I529:P529">I213</f>
        <v>0</v>
      </c>
      <c r="J529" s="141">
        <f t="shared" si="278"/>
        <v>0</v>
      </c>
      <c r="K529" s="141">
        <f t="shared" si="278"/>
        <v>0</v>
      </c>
      <c r="L529" s="141">
        <f t="shared" si="278"/>
        <v>0</v>
      </c>
      <c r="M529" s="141">
        <f t="shared" si="278"/>
        <v>0</v>
      </c>
      <c r="N529" s="141">
        <f t="shared" si="278"/>
        <v>0</v>
      </c>
      <c r="O529" s="141">
        <f t="shared" si="278"/>
        <v>0</v>
      </c>
      <c r="P529" s="141">
        <f t="shared" si="278"/>
        <v>0</v>
      </c>
      <c r="Q529" s="136"/>
      <c r="R529" s="145"/>
      <c r="AG529" s="66"/>
      <c r="AW529" s="66"/>
      <c r="BM529" s="66"/>
      <c r="CC529" s="66"/>
      <c r="CS529" s="66"/>
      <c r="DI529" s="66"/>
      <c r="DY529" s="66"/>
      <c r="EO529" s="66"/>
      <c r="FE529" s="66"/>
      <c r="FU529" s="66"/>
      <c r="GK529" s="66"/>
      <c r="HA529" s="66"/>
      <c r="HQ529" s="66"/>
      <c r="IG529" s="66"/>
    </row>
    <row r="530" spans="1:254" ht="18" customHeight="1">
      <c r="A530" s="131"/>
      <c r="B530" s="132" t="s">
        <v>269</v>
      </c>
      <c r="C530" s="133"/>
      <c r="D530" s="133"/>
      <c r="E530" s="133"/>
      <c r="F530" s="134" t="s">
        <v>26</v>
      </c>
      <c r="G530" s="135">
        <f t="shared" si="272"/>
        <v>0</v>
      </c>
      <c r="H530" s="135">
        <f t="shared" si="273"/>
        <v>0</v>
      </c>
      <c r="I530" s="135">
        <f>SUM(I531:I541)</f>
        <v>0</v>
      </c>
      <c r="J530" s="135">
        <f aca="true" t="shared" si="279" ref="J530:P530">SUM(J531:J541)</f>
        <v>0</v>
      </c>
      <c r="K530" s="135">
        <f t="shared" si="279"/>
        <v>0</v>
      </c>
      <c r="L530" s="135">
        <f t="shared" si="279"/>
        <v>0</v>
      </c>
      <c r="M530" s="135">
        <f t="shared" si="279"/>
        <v>0</v>
      </c>
      <c r="N530" s="135">
        <f t="shared" si="279"/>
        <v>0</v>
      </c>
      <c r="O530" s="135">
        <f t="shared" si="279"/>
        <v>0</v>
      </c>
      <c r="P530" s="135">
        <f t="shared" si="279"/>
        <v>0</v>
      </c>
      <c r="Q530" s="136"/>
      <c r="R530" s="137"/>
      <c r="S530" s="96"/>
      <c r="T530" s="96"/>
      <c r="U530" s="60"/>
      <c r="V530" s="49"/>
      <c r="W530" s="50"/>
      <c r="X530" s="50"/>
      <c r="Y530" s="50"/>
      <c r="Z530" s="50"/>
      <c r="AA530" s="50"/>
      <c r="AB530" s="50"/>
      <c r="AC530" s="50"/>
      <c r="AD530" s="50"/>
      <c r="AE530" s="50"/>
      <c r="AF530" s="50"/>
      <c r="AG530" s="51"/>
      <c r="AH530" s="105"/>
      <c r="AI530" s="96"/>
      <c r="AJ530" s="96"/>
      <c r="AK530" s="96"/>
      <c r="AL530" s="60"/>
      <c r="AM530" s="49"/>
      <c r="AN530" s="50"/>
      <c r="AO530" s="50"/>
      <c r="AP530" s="50"/>
      <c r="AQ530" s="50"/>
      <c r="AR530" s="50"/>
      <c r="AS530" s="50"/>
      <c r="AT530" s="50"/>
      <c r="AU530" s="50"/>
      <c r="AV530" s="50"/>
      <c r="AW530" s="50"/>
      <c r="AX530" s="51"/>
      <c r="AY530" s="105"/>
      <c r="AZ530" s="96"/>
      <c r="BA530" s="96"/>
      <c r="BB530" s="96"/>
      <c r="BC530" s="60"/>
      <c r="BD530" s="49"/>
      <c r="BE530" s="50"/>
      <c r="BF530" s="50"/>
      <c r="BG530" s="50"/>
      <c r="BH530" s="50"/>
      <c r="BI530" s="50"/>
      <c r="BJ530" s="50"/>
      <c r="BK530" s="50"/>
      <c r="BL530" s="50"/>
      <c r="BM530" s="50"/>
      <c r="BN530" s="50"/>
      <c r="BO530" s="51"/>
      <c r="BP530" s="105"/>
      <c r="BQ530" s="96"/>
      <c r="BR530" s="96"/>
      <c r="BS530" s="96"/>
      <c r="BT530" s="60"/>
      <c r="BU530" s="49"/>
      <c r="BV530" s="50"/>
      <c r="BW530" s="50"/>
      <c r="BX530" s="50"/>
      <c r="BY530" s="50"/>
      <c r="BZ530" s="50"/>
      <c r="CA530" s="50"/>
      <c r="CB530" s="50"/>
      <c r="CC530" s="50"/>
      <c r="CD530" s="50"/>
      <c r="CE530" s="50"/>
      <c r="CF530" s="51"/>
      <c r="CG530" s="105"/>
      <c r="CH530" s="96"/>
      <c r="CI530" s="96"/>
      <c r="CJ530" s="96"/>
      <c r="CK530" s="60"/>
      <c r="CL530" s="49"/>
      <c r="CM530" s="50"/>
      <c r="CN530" s="50"/>
      <c r="CO530" s="50"/>
      <c r="CP530" s="50"/>
      <c r="CQ530" s="50"/>
      <c r="CR530" s="50"/>
      <c r="CS530" s="50"/>
      <c r="CT530" s="50"/>
      <c r="CU530" s="50"/>
      <c r="CV530" s="50"/>
      <c r="CW530" s="51"/>
      <c r="CX530" s="105"/>
      <c r="CY530" s="96"/>
      <c r="CZ530" s="96"/>
      <c r="DA530" s="96"/>
      <c r="DB530" s="60"/>
      <c r="DC530" s="49"/>
      <c r="DD530" s="50"/>
      <c r="DE530" s="52"/>
      <c r="DF530" s="23"/>
      <c r="DG530" s="23"/>
      <c r="DH530" s="23"/>
      <c r="DI530" s="23"/>
      <c r="DJ530" s="23"/>
      <c r="DK530" s="23"/>
      <c r="DL530" s="23"/>
      <c r="DM530" s="23"/>
      <c r="DN530" s="24"/>
      <c r="DO530" s="98"/>
      <c r="DP530" s="92"/>
      <c r="DQ530" s="93"/>
      <c r="DR530" s="94"/>
      <c r="DS530" s="21"/>
      <c r="DT530" s="22"/>
      <c r="DU530" s="23"/>
      <c r="DV530" s="23"/>
      <c r="DW530" s="23"/>
      <c r="DX530" s="23"/>
      <c r="DY530" s="23"/>
      <c r="DZ530" s="23"/>
      <c r="EA530" s="23"/>
      <c r="EB530" s="23"/>
      <c r="EC530" s="23"/>
      <c r="ED530" s="23"/>
      <c r="EE530" s="24"/>
      <c r="EF530" s="98"/>
      <c r="EG530" s="92"/>
      <c r="EH530" s="93"/>
      <c r="EI530" s="94"/>
      <c r="EJ530" s="21"/>
      <c r="EK530" s="22"/>
      <c r="EL530" s="23"/>
      <c r="EM530" s="23"/>
      <c r="EN530" s="23"/>
      <c r="EO530" s="23"/>
      <c r="EP530" s="23"/>
      <c r="EQ530" s="23"/>
      <c r="ER530" s="23"/>
      <c r="ES530" s="23"/>
      <c r="ET530" s="23"/>
      <c r="EU530" s="23"/>
      <c r="EV530" s="24"/>
      <c r="EW530" s="98"/>
      <c r="EX530" s="92"/>
      <c r="EY530" s="93"/>
      <c r="EZ530" s="94"/>
      <c r="FA530" s="21"/>
      <c r="FB530" s="22"/>
      <c r="FC530" s="23"/>
      <c r="FD530" s="23"/>
      <c r="FE530" s="23"/>
      <c r="FF530" s="23"/>
      <c r="FG530" s="23"/>
      <c r="FH530" s="23"/>
      <c r="FI530" s="23"/>
      <c r="FJ530" s="23"/>
      <c r="FK530" s="23"/>
      <c r="FL530" s="23"/>
      <c r="FM530" s="24"/>
      <c r="FN530" s="98"/>
      <c r="FO530" s="92"/>
      <c r="FP530" s="93"/>
      <c r="FQ530" s="94"/>
      <c r="FR530" s="21"/>
      <c r="FS530" s="22"/>
      <c r="FT530" s="23"/>
      <c r="FU530" s="23"/>
      <c r="FV530" s="23"/>
      <c r="FW530" s="23"/>
      <c r="FX530" s="23"/>
      <c r="FY530" s="23"/>
      <c r="FZ530" s="23"/>
      <c r="GA530" s="23"/>
      <c r="GB530" s="23"/>
      <c r="GC530" s="23"/>
      <c r="GD530" s="24"/>
      <c r="GE530" s="98"/>
      <c r="GF530" s="92"/>
      <c r="GG530" s="93"/>
      <c r="GH530" s="94"/>
      <c r="GI530" s="21"/>
      <c r="GJ530" s="22"/>
      <c r="GK530" s="23"/>
      <c r="GL530" s="23"/>
      <c r="GM530" s="23"/>
      <c r="GN530" s="23"/>
      <c r="GO530" s="23"/>
      <c r="GP530" s="23"/>
      <c r="GQ530" s="23"/>
      <c r="GR530" s="23"/>
      <c r="GS530" s="23"/>
      <c r="GT530" s="23"/>
      <c r="GU530" s="24"/>
      <c r="GV530" s="98"/>
      <c r="GW530" s="92"/>
      <c r="GX530" s="93"/>
      <c r="GY530" s="94"/>
      <c r="GZ530" s="21"/>
      <c r="HA530" s="22"/>
      <c r="HB530" s="23"/>
      <c r="HC530" s="23"/>
      <c r="HD530" s="23"/>
      <c r="HE530" s="23"/>
      <c r="HF530" s="23"/>
      <c r="HG530" s="23"/>
      <c r="HH530" s="23"/>
      <c r="HI530" s="23"/>
      <c r="HJ530" s="23"/>
      <c r="HK530" s="23"/>
      <c r="HL530" s="24"/>
      <c r="HM530" s="98"/>
      <c r="HN530" s="92"/>
      <c r="HO530" s="93"/>
      <c r="HP530" s="94"/>
      <c r="HQ530" s="21"/>
      <c r="HR530" s="22"/>
      <c r="HS530" s="23"/>
      <c r="HT530" s="23"/>
      <c r="HU530" s="23"/>
      <c r="HV530" s="23"/>
      <c r="HW530" s="23"/>
      <c r="HX530" s="23"/>
      <c r="HY530" s="23"/>
      <c r="HZ530" s="23"/>
      <c r="IA530" s="23"/>
      <c r="IB530" s="23"/>
      <c r="IC530" s="24"/>
      <c r="ID530" s="98"/>
      <c r="IE530" s="92"/>
      <c r="IF530" s="93"/>
      <c r="IG530" s="94"/>
      <c r="IH530" s="21"/>
      <c r="II530" s="22"/>
      <c r="IJ530" s="23"/>
      <c r="IK530" s="23"/>
      <c r="IL530" s="23"/>
      <c r="IM530" s="23"/>
      <c r="IN530" s="23"/>
      <c r="IO530" s="23"/>
      <c r="IP530" s="23"/>
      <c r="IQ530" s="23"/>
      <c r="IR530" s="23"/>
      <c r="IS530" s="23"/>
      <c r="IT530" s="24"/>
    </row>
    <row r="531" spans="1:254" ht="21.75" customHeight="1">
      <c r="A531" s="138"/>
      <c r="B531" s="139"/>
      <c r="C531" s="133"/>
      <c r="D531" s="133"/>
      <c r="E531" s="133"/>
      <c r="F531" s="140">
        <v>2015</v>
      </c>
      <c r="G531" s="141">
        <f t="shared" si="272"/>
        <v>0</v>
      </c>
      <c r="H531" s="141">
        <f t="shared" si="273"/>
        <v>0</v>
      </c>
      <c r="I531" s="141">
        <f>I447</f>
        <v>0</v>
      </c>
      <c r="J531" s="141">
        <f aca="true" t="shared" si="280" ref="J531:P531">J447</f>
        <v>0</v>
      </c>
      <c r="K531" s="141">
        <f t="shared" si="280"/>
        <v>0</v>
      </c>
      <c r="L531" s="141">
        <f t="shared" si="280"/>
        <v>0</v>
      </c>
      <c r="M531" s="141">
        <f t="shared" si="280"/>
        <v>0</v>
      </c>
      <c r="N531" s="141">
        <f t="shared" si="280"/>
        <v>0</v>
      </c>
      <c r="O531" s="141">
        <f t="shared" si="280"/>
        <v>0</v>
      </c>
      <c r="P531" s="141">
        <f t="shared" si="280"/>
        <v>0</v>
      </c>
      <c r="Q531" s="136"/>
      <c r="R531" s="137"/>
      <c r="S531" s="96"/>
      <c r="T531" s="96"/>
      <c r="U531" s="60"/>
      <c r="V531" s="53"/>
      <c r="W531" s="54"/>
      <c r="X531" s="54"/>
      <c r="Y531" s="54"/>
      <c r="Z531" s="54"/>
      <c r="AA531" s="54"/>
      <c r="AB531" s="54"/>
      <c r="AC531" s="54"/>
      <c r="AD531" s="54"/>
      <c r="AE531" s="54"/>
      <c r="AF531" s="54"/>
      <c r="AG531" s="51"/>
      <c r="AH531" s="105"/>
      <c r="AI531" s="96"/>
      <c r="AJ531" s="96"/>
      <c r="AK531" s="96"/>
      <c r="AL531" s="60"/>
      <c r="AM531" s="53"/>
      <c r="AN531" s="54"/>
      <c r="AO531" s="54"/>
      <c r="AP531" s="54"/>
      <c r="AQ531" s="54"/>
      <c r="AR531" s="54"/>
      <c r="AS531" s="54"/>
      <c r="AT531" s="54"/>
      <c r="AU531" s="54"/>
      <c r="AV531" s="54"/>
      <c r="AW531" s="54"/>
      <c r="AX531" s="51"/>
      <c r="AY531" s="105"/>
      <c r="AZ531" s="96"/>
      <c r="BA531" s="96"/>
      <c r="BB531" s="96"/>
      <c r="BC531" s="60"/>
      <c r="BD531" s="53"/>
      <c r="BE531" s="54"/>
      <c r="BF531" s="54"/>
      <c r="BG531" s="54"/>
      <c r="BH531" s="54"/>
      <c r="BI531" s="54"/>
      <c r="BJ531" s="54"/>
      <c r="BK531" s="54"/>
      <c r="BL531" s="54"/>
      <c r="BM531" s="54"/>
      <c r="BN531" s="54"/>
      <c r="BO531" s="51"/>
      <c r="BP531" s="105"/>
      <c r="BQ531" s="96"/>
      <c r="BR531" s="96"/>
      <c r="BS531" s="96"/>
      <c r="BT531" s="60"/>
      <c r="BU531" s="53"/>
      <c r="BV531" s="54"/>
      <c r="BW531" s="54"/>
      <c r="BX531" s="54"/>
      <c r="BY531" s="54"/>
      <c r="BZ531" s="54"/>
      <c r="CA531" s="54"/>
      <c r="CB531" s="54"/>
      <c r="CC531" s="54"/>
      <c r="CD531" s="54"/>
      <c r="CE531" s="54"/>
      <c r="CF531" s="51"/>
      <c r="CG531" s="105"/>
      <c r="CH531" s="96"/>
      <c r="CI531" s="96"/>
      <c r="CJ531" s="96"/>
      <c r="CK531" s="60"/>
      <c r="CL531" s="53"/>
      <c r="CM531" s="54"/>
      <c r="CN531" s="54"/>
      <c r="CO531" s="54"/>
      <c r="CP531" s="54"/>
      <c r="CQ531" s="54"/>
      <c r="CR531" s="54"/>
      <c r="CS531" s="54"/>
      <c r="CT531" s="54"/>
      <c r="CU531" s="54"/>
      <c r="CV531" s="54"/>
      <c r="CW531" s="51"/>
      <c r="CX531" s="105"/>
      <c r="CY531" s="96"/>
      <c r="CZ531" s="96"/>
      <c r="DA531" s="96"/>
      <c r="DB531" s="60"/>
      <c r="DC531" s="53"/>
      <c r="DD531" s="54"/>
      <c r="DE531" s="55"/>
      <c r="DF531" s="26"/>
      <c r="DG531" s="26"/>
      <c r="DH531" s="26"/>
      <c r="DI531" s="26"/>
      <c r="DJ531" s="26"/>
      <c r="DK531" s="26"/>
      <c r="DL531" s="26"/>
      <c r="DM531" s="26"/>
      <c r="DN531" s="24"/>
      <c r="DO531" s="98"/>
      <c r="DP531" s="95"/>
      <c r="DQ531" s="96"/>
      <c r="DR531" s="97"/>
      <c r="DS531" s="21"/>
      <c r="DT531" s="25"/>
      <c r="DU531" s="26"/>
      <c r="DV531" s="26"/>
      <c r="DW531" s="26"/>
      <c r="DX531" s="26"/>
      <c r="DY531" s="26"/>
      <c r="DZ531" s="26"/>
      <c r="EA531" s="26"/>
      <c r="EB531" s="26"/>
      <c r="EC531" s="26"/>
      <c r="ED531" s="26"/>
      <c r="EE531" s="24"/>
      <c r="EF531" s="98"/>
      <c r="EG531" s="95"/>
      <c r="EH531" s="96"/>
      <c r="EI531" s="97"/>
      <c r="EJ531" s="21"/>
      <c r="EK531" s="25"/>
      <c r="EL531" s="26"/>
      <c r="EM531" s="26"/>
      <c r="EN531" s="26"/>
      <c r="EO531" s="26"/>
      <c r="EP531" s="26"/>
      <c r="EQ531" s="26"/>
      <c r="ER531" s="26"/>
      <c r="ES531" s="26"/>
      <c r="ET531" s="26"/>
      <c r="EU531" s="26"/>
      <c r="EV531" s="24"/>
      <c r="EW531" s="98"/>
      <c r="EX531" s="95"/>
      <c r="EY531" s="96"/>
      <c r="EZ531" s="97"/>
      <c r="FA531" s="21"/>
      <c r="FB531" s="25"/>
      <c r="FC531" s="26"/>
      <c r="FD531" s="26"/>
      <c r="FE531" s="26"/>
      <c r="FF531" s="26"/>
      <c r="FG531" s="26"/>
      <c r="FH531" s="26"/>
      <c r="FI531" s="26"/>
      <c r="FJ531" s="26"/>
      <c r="FK531" s="26"/>
      <c r="FL531" s="26"/>
      <c r="FM531" s="24"/>
      <c r="FN531" s="98"/>
      <c r="FO531" s="95"/>
      <c r="FP531" s="96"/>
      <c r="FQ531" s="97"/>
      <c r="FR531" s="21"/>
      <c r="FS531" s="25"/>
      <c r="FT531" s="26"/>
      <c r="FU531" s="26"/>
      <c r="FV531" s="26"/>
      <c r="FW531" s="26"/>
      <c r="FX531" s="26"/>
      <c r="FY531" s="26"/>
      <c r="FZ531" s="26"/>
      <c r="GA531" s="26"/>
      <c r="GB531" s="26"/>
      <c r="GC531" s="26"/>
      <c r="GD531" s="24"/>
      <c r="GE531" s="98"/>
      <c r="GF531" s="95"/>
      <c r="GG531" s="96"/>
      <c r="GH531" s="97"/>
      <c r="GI531" s="21"/>
      <c r="GJ531" s="25"/>
      <c r="GK531" s="26"/>
      <c r="GL531" s="26"/>
      <c r="GM531" s="26"/>
      <c r="GN531" s="26"/>
      <c r="GO531" s="26"/>
      <c r="GP531" s="26"/>
      <c r="GQ531" s="26"/>
      <c r="GR531" s="26"/>
      <c r="GS531" s="26"/>
      <c r="GT531" s="26"/>
      <c r="GU531" s="24"/>
      <c r="GV531" s="98"/>
      <c r="GW531" s="95"/>
      <c r="GX531" s="96"/>
      <c r="GY531" s="97"/>
      <c r="GZ531" s="21"/>
      <c r="HA531" s="25"/>
      <c r="HB531" s="26"/>
      <c r="HC531" s="26"/>
      <c r="HD531" s="26"/>
      <c r="HE531" s="26"/>
      <c r="HF531" s="26"/>
      <c r="HG531" s="26"/>
      <c r="HH531" s="26"/>
      <c r="HI531" s="26"/>
      <c r="HJ531" s="26"/>
      <c r="HK531" s="26"/>
      <c r="HL531" s="24"/>
      <c r="HM531" s="98"/>
      <c r="HN531" s="95"/>
      <c r="HO531" s="96"/>
      <c r="HP531" s="97"/>
      <c r="HQ531" s="21"/>
      <c r="HR531" s="25"/>
      <c r="HS531" s="26"/>
      <c r="HT531" s="26"/>
      <c r="HU531" s="26"/>
      <c r="HV531" s="26"/>
      <c r="HW531" s="26"/>
      <c r="HX531" s="26"/>
      <c r="HY531" s="26"/>
      <c r="HZ531" s="26"/>
      <c r="IA531" s="26"/>
      <c r="IB531" s="26"/>
      <c r="IC531" s="24"/>
      <c r="ID531" s="98"/>
      <c r="IE531" s="95"/>
      <c r="IF531" s="96"/>
      <c r="IG531" s="97"/>
      <c r="IH531" s="21"/>
      <c r="II531" s="25"/>
      <c r="IJ531" s="26"/>
      <c r="IK531" s="26"/>
      <c r="IL531" s="26"/>
      <c r="IM531" s="26"/>
      <c r="IN531" s="26"/>
      <c r="IO531" s="26"/>
      <c r="IP531" s="26"/>
      <c r="IQ531" s="26"/>
      <c r="IR531" s="26"/>
      <c r="IS531" s="26"/>
      <c r="IT531" s="24"/>
    </row>
    <row r="532" spans="1:254" ht="19.5" customHeight="1">
      <c r="A532" s="138"/>
      <c r="B532" s="139"/>
      <c r="C532" s="140"/>
      <c r="D532" s="140"/>
      <c r="E532" s="140"/>
      <c r="F532" s="140">
        <v>2016</v>
      </c>
      <c r="G532" s="141">
        <f t="shared" si="272"/>
        <v>0</v>
      </c>
      <c r="H532" s="141">
        <f t="shared" si="273"/>
        <v>0</v>
      </c>
      <c r="I532" s="141">
        <f aca="true" t="shared" si="281" ref="I532:P541">I448</f>
        <v>0</v>
      </c>
      <c r="J532" s="141">
        <f t="shared" si="281"/>
        <v>0</v>
      </c>
      <c r="K532" s="141">
        <f t="shared" si="281"/>
        <v>0</v>
      </c>
      <c r="L532" s="141">
        <f t="shared" si="281"/>
        <v>0</v>
      </c>
      <c r="M532" s="141">
        <f t="shared" si="281"/>
        <v>0</v>
      </c>
      <c r="N532" s="141">
        <f t="shared" si="281"/>
        <v>0</v>
      </c>
      <c r="O532" s="141">
        <f t="shared" si="281"/>
        <v>0</v>
      </c>
      <c r="P532" s="141">
        <f t="shared" si="281"/>
        <v>0</v>
      </c>
      <c r="Q532" s="136"/>
      <c r="R532" s="137"/>
      <c r="S532" s="96"/>
      <c r="T532" s="96"/>
      <c r="U532" s="53"/>
      <c r="V532" s="53"/>
      <c r="W532" s="54"/>
      <c r="X532" s="54"/>
      <c r="Y532" s="54"/>
      <c r="Z532" s="54"/>
      <c r="AA532" s="54"/>
      <c r="AB532" s="54"/>
      <c r="AC532" s="54"/>
      <c r="AD532" s="54"/>
      <c r="AE532" s="54"/>
      <c r="AF532" s="54"/>
      <c r="AG532" s="51"/>
      <c r="AH532" s="105"/>
      <c r="AI532" s="96"/>
      <c r="AJ532" s="96"/>
      <c r="AK532" s="96"/>
      <c r="AL532" s="53"/>
      <c r="AM532" s="53"/>
      <c r="AN532" s="54"/>
      <c r="AO532" s="54"/>
      <c r="AP532" s="54"/>
      <c r="AQ532" s="54"/>
      <c r="AR532" s="54"/>
      <c r="AS532" s="54"/>
      <c r="AT532" s="54"/>
      <c r="AU532" s="54"/>
      <c r="AV532" s="54"/>
      <c r="AW532" s="54"/>
      <c r="AX532" s="51"/>
      <c r="AY532" s="105"/>
      <c r="AZ532" s="96"/>
      <c r="BA532" s="96"/>
      <c r="BB532" s="96"/>
      <c r="BC532" s="53"/>
      <c r="BD532" s="53"/>
      <c r="BE532" s="54"/>
      <c r="BF532" s="54"/>
      <c r="BG532" s="54"/>
      <c r="BH532" s="54"/>
      <c r="BI532" s="54"/>
      <c r="BJ532" s="54"/>
      <c r="BK532" s="54"/>
      <c r="BL532" s="54"/>
      <c r="BM532" s="54"/>
      <c r="BN532" s="54"/>
      <c r="BO532" s="51"/>
      <c r="BP532" s="105"/>
      <c r="BQ532" s="96"/>
      <c r="BR532" s="96"/>
      <c r="BS532" s="96"/>
      <c r="BT532" s="53"/>
      <c r="BU532" s="53"/>
      <c r="BV532" s="54"/>
      <c r="BW532" s="54"/>
      <c r="BX532" s="54"/>
      <c r="BY532" s="54"/>
      <c r="BZ532" s="54"/>
      <c r="CA532" s="54"/>
      <c r="CB532" s="54"/>
      <c r="CC532" s="54"/>
      <c r="CD532" s="54"/>
      <c r="CE532" s="54"/>
      <c r="CF532" s="51"/>
      <c r="CG532" s="105"/>
      <c r="CH532" s="96"/>
      <c r="CI532" s="96"/>
      <c r="CJ532" s="96"/>
      <c r="CK532" s="53"/>
      <c r="CL532" s="53"/>
      <c r="CM532" s="54"/>
      <c r="CN532" s="54"/>
      <c r="CO532" s="54"/>
      <c r="CP532" s="54"/>
      <c r="CQ532" s="54"/>
      <c r="CR532" s="54"/>
      <c r="CS532" s="54"/>
      <c r="CT532" s="54"/>
      <c r="CU532" s="54"/>
      <c r="CV532" s="54"/>
      <c r="CW532" s="51"/>
      <c r="CX532" s="105"/>
      <c r="CY532" s="96"/>
      <c r="CZ532" s="96"/>
      <c r="DA532" s="96"/>
      <c r="DB532" s="53"/>
      <c r="DC532" s="53"/>
      <c r="DD532" s="54"/>
      <c r="DE532" s="55"/>
      <c r="DF532" s="26"/>
      <c r="DG532" s="26"/>
      <c r="DH532" s="26"/>
      <c r="DI532" s="26"/>
      <c r="DJ532" s="26"/>
      <c r="DK532" s="26"/>
      <c r="DL532" s="26"/>
      <c r="DM532" s="26"/>
      <c r="DN532" s="24"/>
      <c r="DO532" s="98"/>
      <c r="DP532" s="95"/>
      <c r="DQ532" s="96"/>
      <c r="DR532" s="97"/>
      <c r="DS532" s="25"/>
      <c r="DT532" s="25"/>
      <c r="DU532" s="26"/>
      <c r="DV532" s="26"/>
      <c r="DW532" s="26"/>
      <c r="DX532" s="26"/>
      <c r="DY532" s="26"/>
      <c r="DZ532" s="26"/>
      <c r="EA532" s="26"/>
      <c r="EB532" s="26"/>
      <c r="EC532" s="26"/>
      <c r="ED532" s="26"/>
      <c r="EE532" s="24"/>
      <c r="EF532" s="98"/>
      <c r="EG532" s="95"/>
      <c r="EH532" s="96"/>
      <c r="EI532" s="97"/>
      <c r="EJ532" s="25"/>
      <c r="EK532" s="25"/>
      <c r="EL532" s="26"/>
      <c r="EM532" s="26"/>
      <c r="EN532" s="26"/>
      <c r="EO532" s="26"/>
      <c r="EP532" s="26"/>
      <c r="EQ532" s="26"/>
      <c r="ER532" s="26"/>
      <c r="ES532" s="26"/>
      <c r="ET532" s="26"/>
      <c r="EU532" s="26"/>
      <c r="EV532" s="24"/>
      <c r="EW532" s="98"/>
      <c r="EX532" s="95"/>
      <c r="EY532" s="96"/>
      <c r="EZ532" s="97"/>
      <c r="FA532" s="25"/>
      <c r="FB532" s="25"/>
      <c r="FC532" s="26"/>
      <c r="FD532" s="26"/>
      <c r="FE532" s="26"/>
      <c r="FF532" s="26"/>
      <c r="FG532" s="26"/>
      <c r="FH532" s="26"/>
      <c r="FI532" s="26"/>
      <c r="FJ532" s="26"/>
      <c r="FK532" s="26"/>
      <c r="FL532" s="26"/>
      <c r="FM532" s="24"/>
      <c r="FN532" s="98"/>
      <c r="FO532" s="95"/>
      <c r="FP532" s="96"/>
      <c r="FQ532" s="97"/>
      <c r="FR532" s="25"/>
      <c r="FS532" s="25"/>
      <c r="FT532" s="26"/>
      <c r="FU532" s="26"/>
      <c r="FV532" s="26"/>
      <c r="FW532" s="26"/>
      <c r="FX532" s="26"/>
      <c r="FY532" s="26"/>
      <c r="FZ532" s="26"/>
      <c r="GA532" s="26"/>
      <c r="GB532" s="26"/>
      <c r="GC532" s="26"/>
      <c r="GD532" s="24"/>
      <c r="GE532" s="98"/>
      <c r="GF532" s="95"/>
      <c r="GG532" s="96"/>
      <c r="GH532" s="97"/>
      <c r="GI532" s="25"/>
      <c r="GJ532" s="25"/>
      <c r="GK532" s="26"/>
      <c r="GL532" s="26"/>
      <c r="GM532" s="26"/>
      <c r="GN532" s="26"/>
      <c r="GO532" s="26"/>
      <c r="GP532" s="26"/>
      <c r="GQ532" s="26"/>
      <c r="GR532" s="26"/>
      <c r="GS532" s="26"/>
      <c r="GT532" s="26"/>
      <c r="GU532" s="24"/>
      <c r="GV532" s="98"/>
      <c r="GW532" s="95"/>
      <c r="GX532" s="96"/>
      <c r="GY532" s="97"/>
      <c r="GZ532" s="25"/>
      <c r="HA532" s="25"/>
      <c r="HB532" s="26"/>
      <c r="HC532" s="26"/>
      <c r="HD532" s="26"/>
      <c r="HE532" s="26"/>
      <c r="HF532" s="26"/>
      <c r="HG532" s="26"/>
      <c r="HH532" s="26"/>
      <c r="HI532" s="26"/>
      <c r="HJ532" s="26"/>
      <c r="HK532" s="26"/>
      <c r="HL532" s="24"/>
      <c r="HM532" s="98"/>
      <c r="HN532" s="95"/>
      <c r="HO532" s="96"/>
      <c r="HP532" s="97"/>
      <c r="HQ532" s="25"/>
      <c r="HR532" s="25"/>
      <c r="HS532" s="26"/>
      <c r="HT532" s="26"/>
      <c r="HU532" s="26"/>
      <c r="HV532" s="26"/>
      <c r="HW532" s="26"/>
      <c r="HX532" s="26"/>
      <c r="HY532" s="26"/>
      <c r="HZ532" s="26"/>
      <c r="IA532" s="26"/>
      <c r="IB532" s="26"/>
      <c r="IC532" s="24"/>
      <c r="ID532" s="98"/>
      <c r="IE532" s="95"/>
      <c r="IF532" s="96"/>
      <c r="IG532" s="97"/>
      <c r="IH532" s="25"/>
      <c r="II532" s="25"/>
      <c r="IJ532" s="26"/>
      <c r="IK532" s="26"/>
      <c r="IL532" s="26"/>
      <c r="IM532" s="26"/>
      <c r="IN532" s="26"/>
      <c r="IO532" s="26"/>
      <c r="IP532" s="26"/>
      <c r="IQ532" s="26"/>
      <c r="IR532" s="26"/>
      <c r="IS532" s="26"/>
      <c r="IT532" s="24"/>
    </row>
    <row r="533" spans="1:254" ht="18.75" customHeight="1">
      <c r="A533" s="138"/>
      <c r="B533" s="139"/>
      <c r="C533" s="140"/>
      <c r="D533" s="140"/>
      <c r="E533" s="140"/>
      <c r="F533" s="140">
        <v>2017</v>
      </c>
      <c r="G533" s="141">
        <f t="shared" si="272"/>
        <v>0</v>
      </c>
      <c r="H533" s="141">
        <f t="shared" si="273"/>
        <v>0</v>
      </c>
      <c r="I533" s="141">
        <f t="shared" si="281"/>
        <v>0</v>
      </c>
      <c r="J533" s="141">
        <f t="shared" si="281"/>
        <v>0</v>
      </c>
      <c r="K533" s="141">
        <f t="shared" si="281"/>
        <v>0</v>
      </c>
      <c r="L533" s="141">
        <f t="shared" si="281"/>
        <v>0</v>
      </c>
      <c r="M533" s="141">
        <f t="shared" si="281"/>
        <v>0</v>
      </c>
      <c r="N533" s="141">
        <f t="shared" si="281"/>
        <v>0</v>
      </c>
      <c r="O533" s="141">
        <f t="shared" si="281"/>
        <v>0</v>
      </c>
      <c r="P533" s="141">
        <f t="shared" si="281"/>
        <v>0</v>
      </c>
      <c r="Q533" s="136"/>
      <c r="R533" s="137"/>
      <c r="S533" s="96"/>
      <c r="T533" s="96"/>
      <c r="U533" s="53"/>
      <c r="V533" s="53"/>
      <c r="W533" s="54"/>
      <c r="X533" s="54"/>
      <c r="Y533" s="54"/>
      <c r="Z533" s="54"/>
      <c r="AA533" s="54"/>
      <c r="AB533" s="54"/>
      <c r="AC533" s="54"/>
      <c r="AD533" s="54"/>
      <c r="AE533" s="54"/>
      <c r="AF533" s="54"/>
      <c r="AG533" s="51"/>
      <c r="AH533" s="105"/>
      <c r="AI533" s="96"/>
      <c r="AJ533" s="96"/>
      <c r="AK533" s="96"/>
      <c r="AL533" s="53"/>
      <c r="AM533" s="53"/>
      <c r="AN533" s="54"/>
      <c r="AO533" s="54"/>
      <c r="AP533" s="54"/>
      <c r="AQ533" s="54"/>
      <c r="AR533" s="54"/>
      <c r="AS533" s="54"/>
      <c r="AT533" s="54"/>
      <c r="AU533" s="54"/>
      <c r="AV533" s="54"/>
      <c r="AW533" s="54"/>
      <c r="AX533" s="51"/>
      <c r="AY533" s="105"/>
      <c r="AZ533" s="96"/>
      <c r="BA533" s="96"/>
      <c r="BB533" s="96"/>
      <c r="BC533" s="53"/>
      <c r="BD533" s="53"/>
      <c r="BE533" s="54"/>
      <c r="BF533" s="54"/>
      <c r="BG533" s="54"/>
      <c r="BH533" s="54"/>
      <c r="BI533" s="54"/>
      <c r="BJ533" s="54"/>
      <c r="BK533" s="54"/>
      <c r="BL533" s="54"/>
      <c r="BM533" s="54"/>
      <c r="BN533" s="54"/>
      <c r="BO533" s="51"/>
      <c r="BP533" s="105"/>
      <c r="BQ533" s="96"/>
      <c r="BR533" s="96"/>
      <c r="BS533" s="96"/>
      <c r="BT533" s="53"/>
      <c r="BU533" s="53"/>
      <c r="BV533" s="54"/>
      <c r="BW533" s="54"/>
      <c r="BX533" s="54"/>
      <c r="BY533" s="54"/>
      <c r="BZ533" s="54"/>
      <c r="CA533" s="54"/>
      <c r="CB533" s="54"/>
      <c r="CC533" s="54"/>
      <c r="CD533" s="54"/>
      <c r="CE533" s="54"/>
      <c r="CF533" s="51"/>
      <c r="CG533" s="105"/>
      <c r="CH533" s="96"/>
      <c r="CI533" s="96"/>
      <c r="CJ533" s="96"/>
      <c r="CK533" s="53"/>
      <c r="CL533" s="53"/>
      <c r="CM533" s="54"/>
      <c r="CN533" s="54"/>
      <c r="CO533" s="54"/>
      <c r="CP533" s="54"/>
      <c r="CQ533" s="54"/>
      <c r="CR533" s="54"/>
      <c r="CS533" s="54"/>
      <c r="CT533" s="54"/>
      <c r="CU533" s="54"/>
      <c r="CV533" s="54"/>
      <c r="CW533" s="51"/>
      <c r="CX533" s="105"/>
      <c r="CY533" s="96"/>
      <c r="CZ533" s="96"/>
      <c r="DA533" s="96"/>
      <c r="DB533" s="53"/>
      <c r="DC533" s="53"/>
      <c r="DD533" s="54"/>
      <c r="DE533" s="55"/>
      <c r="DF533" s="26"/>
      <c r="DG533" s="26"/>
      <c r="DH533" s="26"/>
      <c r="DI533" s="26"/>
      <c r="DJ533" s="26"/>
      <c r="DK533" s="26"/>
      <c r="DL533" s="26"/>
      <c r="DM533" s="26"/>
      <c r="DN533" s="24"/>
      <c r="DO533" s="98"/>
      <c r="DP533" s="95"/>
      <c r="DQ533" s="96"/>
      <c r="DR533" s="97"/>
      <c r="DS533" s="25"/>
      <c r="DT533" s="25"/>
      <c r="DU533" s="26"/>
      <c r="DV533" s="26"/>
      <c r="DW533" s="26"/>
      <c r="DX533" s="26"/>
      <c r="DY533" s="26"/>
      <c r="DZ533" s="26"/>
      <c r="EA533" s="26"/>
      <c r="EB533" s="26"/>
      <c r="EC533" s="26"/>
      <c r="ED533" s="26"/>
      <c r="EE533" s="24"/>
      <c r="EF533" s="98"/>
      <c r="EG533" s="95"/>
      <c r="EH533" s="96"/>
      <c r="EI533" s="97"/>
      <c r="EJ533" s="25"/>
      <c r="EK533" s="25"/>
      <c r="EL533" s="26"/>
      <c r="EM533" s="26"/>
      <c r="EN533" s="26"/>
      <c r="EO533" s="26"/>
      <c r="EP533" s="26"/>
      <c r="EQ533" s="26"/>
      <c r="ER533" s="26"/>
      <c r="ES533" s="26"/>
      <c r="ET533" s="26"/>
      <c r="EU533" s="26"/>
      <c r="EV533" s="24"/>
      <c r="EW533" s="98"/>
      <c r="EX533" s="95"/>
      <c r="EY533" s="96"/>
      <c r="EZ533" s="97"/>
      <c r="FA533" s="25"/>
      <c r="FB533" s="25"/>
      <c r="FC533" s="26"/>
      <c r="FD533" s="26"/>
      <c r="FE533" s="26"/>
      <c r="FF533" s="26"/>
      <c r="FG533" s="26"/>
      <c r="FH533" s="26"/>
      <c r="FI533" s="26"/>
      <c r="FJ533" s="26"/>
      <c r="FK533" s="26"/>
      <c r="FL533" s="26"/>
      <c r="FM533" s="24"/>
      <c r="FN533" s="98"/>
      <c r="FO533" s="95"/>
      <c r="FP533" s="96"/>
      <c r="FQ533" s="97"/>
      <c r="FR533" s="25"/>
      <c r="FS533" s="25"/>
      <c r="FT533" s="26"/>
      <c r="FU533" s="26"/>
      <c r="FV533" s="26"/>
      <c r="FW533" s="26"/>
      <c r="FX533" s="26"/>
      <c r="FY533" s="26"/>
      <c r="FZ533" s="26"/>
      <c r="GA533" s="26"/>
      <c r="GB533" s="26"/>
      <c r="GC533" s="26"/>
      <c r="GD533" s="24"/>
      <c r="GE533" s="98"/>
      <c r="GF533" s="95"/>
      <c r="GG533" s="96"/>
      <c r="GH533" s="97"/>
      <c r="GI533" s="25"/>
      <c r="GJ533" s="25"/>
      <c r="GK533" s="26"/>
      <c r="GL533" s="26"/>
      <c r="GM533" s="26"/>
      <c r="GN533" s="26"/>
      <c r="GO533" s="26"/>
      <c r="GP533" s="26"/>
      <c r="GQ533" s="26"/>
      <c r="GR533" s="26"/>
      <c r="GS533" s="26"/>
      <c r="GT533" s="26"/>
      <c r="GU533" s="24"/>
      <c r="GV533" s="98"/>
      <c r="GW533" s="95"/>
      <c r="GX533" s="96"/>
      <c r="GY533" s="97"/>
      <c r="GZ533" s="25"/>
      <c r="HA533" s="25"/>
      <c r="HB533" s="26"/>
      <c r="HC533" s="26"/>
      <c r="HD533" s="26"/>
      <c r="HE533" s="26"/>
      <c r="HF533" s="26"/>
      <c r="HG533" s="26"/>
      <c r="HH533" s="26"/>
      <c r="HI533" s="26"/>
      <c r="HJ533" s="26"/>
      <c r="HK533" s="26"/>
      <c r="HL533" s="24"/>
      <c r="HM533" s="98"/>
      <c r="HN533" s="95"/>
      <c r="HO533" s="96"/>
      <c r="HP533" s="97"/>
      <c r="HQ533" s="25"/>
      <c r="HR533" s="25"/>
      <c r="HS533" s="26"/>
      <c r="HT533" s="26"/>
      <c r="HU533" s="26"/>
      <c r="HV533" s="26"/>
      <c r="HW533" s="26"/>
      <c r="HX533" s="26"/>
      <c r="HY533" s="26"/>
      <c r="HZ533" s="26"/>
      <c r="IA533" s="26"/>
      <c r="IB533" s="26"/>
      <c r="IC533" s="24"/>
      <c r="ID533" s="98"/>
      <c r="IE533" s="95"/>
      <c r="IF533" s="96"/>
      <c r="IG533" s="97"/>
      <c r="IH533" s="25"/>
      <c r="II533" s="25"/>
      <c r="IJ533" s="26"/>
      <c r="IK533" s="26"/>
      <c r="IL533" s="26"/>
      <c r="IM533" s="26"/>
      <c r="IN533" s="26"/>
      <c r="IO533" s="26"/>
      <c r="IP533" s="26"/>
      <c r="IQ533" s="26"/>
      <c r="IR533" s="26"/>
      <c r="IS533" s="26"/>
      <c r="IT533" s="24"/>
    </row>
    <row r="534" spans="1:254" ht="17.25" customHeight="1">
      <c r="A534" s="138"/>
      <c r="B534" s="139"/>
      <c r="C534" s="140"/>
      <c r="D534" s="140"/>
      <c r="E534" s="140"/>
      <c r="F534" s="140">
        <v>2018</v>
      </c>
      <c r="G534" s="141">
        <f aca="true" t="shared" si="282" ref="G534:G541">I534+K534+M534+O534</f>
        <v>0</v>
      </c>
      <c r="H534" s="141">
        <f aca="true" t="shared" si="283" ref="H534:H541">J534+L534+N534+P534</f>
        <v>0</v>
      </c>
      <c r="I534" s="141">
        <f t="shared" si="281"/>
        <v>0</v>
      </c>
      <c r="J534" s="141">
        <f t="shared" si="281"/>
        <v>0</v>
      </c>
      <c r="K534" s="141">
        <f t="shared" si="281"/>
        <v>0</v>
      </c>
      <c r="L534" s="141">
        <f t="shared" si="281"/>
        <v>0</v>
      </c>
      <c r="M534" s="141">
        <f t="shared" si="281"/>
        <v>0</v>
      </c>
      <c r="N534" s="141">
        <f t="shared" si="281"/>
        <v>0</v>
      </c>
      <c r="O534" s="141">
        <f t="shared" si="281"/>
        <v>0</v>
      </c>
      <c r="P534" s="141">
        <f t="shared" si="281"/>
        <v>0</v>
      </c>
      <c r="Q534" s="136"/>
      <c r="R534" s="137"/>
      <c r="S534" s="96"/>
      <c r="T534" s="96"/>
      <c r="U534" s="53"/>
      <c r="V534" s="53"/>
      <c r="W534" s="54"/>
      <c r="X534" s="54"/>
      <c r="Y534" s="54"/>
      <c r="Z534" s="54"/>
      <c r="AA534" s="54"/>
      <c r="AB534" s="54"/>
      <c r="AC534" s="54"/>
      <c r="AD534" s="54"/>
      <c r="AE534" s="54"/>
      <c r="AF534" s="54"/>
      <c r="AG534" s="51"/>
      <c r="AH534" s="105"/>
      <c r="AI534" s="96"/>
      <c r="AJ534" s="96"/>
      <c r="AK534" s="96"/>
      <c r="AL534" s="53"/>
      <c r="AM534" s="53"/>
      <c r="AN534" s="54"/>
      <c r="AO534" s="54"/>
      <c r="AP534" s="54"/>
      <c r="AQ534" s="54"/>
      <c r="AR534" s="54"/>
      <c r="AS534" s="54"/>
      <c r="AT534" s="54"/>
      <c r="AU534" s="54"/>
      <c r="AV534" s="54"/>
      <c r="AW534" s="54"/>
      <c r="AX534" s="51"/>
      <c r="AY534" s="105"/>
      <c r="AZ534" s="96"/>
      <c r="BA534" s="96"/>
      <c r="BB534" s="96"/>
      <c r="BC534" s="53"/>
      <c r="BD534" s="53"/>
      <c r="BE534" s="54"/>
      <c r="BF534" s="54"/>
      <c r="BG534" s="54"/>
      <c r="BH534" s="54"/>
      <c r="BI534" s="54"/>
      <c r="BJ534" s="54"/>
      <c r="BK534" s="54"/>
      <c r="BL534" s="54"/>
      <c r="BM534" s="54"/>
      <c r="BN534" s="54"/>
      <c r="BO534" s="51"/>
      <c r="BP534" s="105"/>
      <c r="BQ534" s="96"/>
      <c r="BR534" s="96"/>
      <c r="BS534" s="96"/>
      <c r="BT534" s="53"/>
      <c r="BU534" s="53"/>
      <c r="BV534" s="54"/>
      <c r="BW534" s="54"/>
      <c r="BX534" s="54"/>
      <c r="BY534" s="54"/>
      <c r="BZ534" s="54"/>
      <c r="CA534" s="54"/>
      <c r="CB534" s="54"/>
      <c r="CC534" s="54"/>
      <c r="CD534" s="54"/>
      <c r="CE534" s="54"/>
      <c r="CF534" s="51"/>
      <c r="CG534" s="105"/>
      <c r="CH534" s="96"/>
      <c r="CI534" s="96"/>
      <c r="CJ534" s="96"/>
      <c r="CK534" s="53"/>
      <c r="CL534" s="53"/>
      <c r="CM534" s="54"/>
      <c r="CN534" s="54"/>
      <c r="CO534" s="54"/>
      <c r="CP534" s="54"/>
      <c r="CQ534" s="54"/>
      <c r="CR534" s="54"/>
      <c r="CS534" s="54"/>
      <c r="CT534" s="54"/>
      <c r="CU534" s="54"/>
      <c r="CV534" s="54"/>
      <c r="CW534" s="51"/>
      <c r="CX534" s="105"/>
      <c r="CY534" s="96"/>
      <c r="CZ534" s="96"/>
      <c r="DA534" s="96"/>
      <c r="DB534" s="53"/>
      <c r="DC534" s="53"/>
      <c r="DD534" s="54"/>
      <c r="DE534" s="55"/>
      <c r="DF534" s="26"/>
      <c r="DG534" s="26"/>
      <c r="DH534" s="26"/>
      <c r="DI534" s="26"/>
      <c r="DJ534" s="26"/>
      <c r="DK534" s="26"/>
      <c r="DL534" s="26"/>
      <c r="DM534" s="26"/>
      <c r="DN534" s="24"/>
      <c r="DO534" s="98"/>
      <c r="DP534" s="95"/>
      <c r="DQ534" s="96"/>
      <c r="DR534" s="97"/>
      <c r="DS534" s="25"/>
      <c r="DT534" s="25"/>
      <c r="DU534" s="26"/>
      <c r="DV534" s="26"/>
      <c r="DW534" s="26"/>
      <c r="DX534" s="26"/>
      <c r="DY534" s="26"/>
      <c r="DZ534" s="26"/>
      <c r="EA534" s="26"/>
      <c r="EB534" s="26"/>
      <c r="EC534" s="26"/>
      <c r="ED534" s="26"/>
      <c r="EE534" s="24"/>
      <c r="EF534" s="98"/>
      <c r="EG534" s="95"/>
      <c r="EH534" s="96"/>
      <c r="EI534" s="97"/>
      <c r="EJ534" s="25"/>
      <c r="EK534" s="25"/>
      <c r="EL534" s="26"/>
      <c r="EM534" s="26"/>
      <c r="EN534" s="26"/>
      <c r="EO534" s="26"/>
      <c r="EP534" s="26"/>
      <c r="EQ534" s="26"/>
      <c r="ER534" s="26"/>
      <c r="ES534" s="26"/>
      <c r="ET534" s="26"/>
      <c r="EU534" s="26"/>
      <c r="EV534" s="24"/>
      <c r="EW534" s="98"/>
      <c r="EX534" s="95"/>
      <c r="EY534" s="96"/>
      <c r="EZ534" s="97"/>
      <c r="FA534" s="25"/>
      <c r="FB534" s="25"/>
      <c r="FC534" s="26"/>
      <c r="FD534" s="26"/>
      <c r="FE534" s="26"/>
      <c r="FF534" s="26"/>
      <c r="FG534" s="26"/>
      <c r="FH534" s="26"/>
      <c r="FI534" s="26"/>
      <c r="FJ534" s="26"/>
      <c r="FK534" s="26"/>
      <c r="FL534" s="26"/>
      <c r="FM534" s="24"/>
      <c r="FN534" s="98"/>
      <c r="FO534" s="95"/>
      <c r="FP534" s="96"/>
      <c r="FQ534" s="97"/>
      <c r="FR534" s="25"/>
      <c r="FS534" s="25"/>
      <c r="FT534" s="26"/>
      <c r="FU534" s="26"/>
      <c r="FV534" s="26"/>
      <c r="FW534" s="26"/>
      <c r="FX534" s="26"/>
      <c r="FY534" s="26"/>
      <c r="FZ534" s="26"/>
      <c r="GA534" s="26"/>
      <c r="GB534" s="26"/>
      <c r="GC534" s="26"/>
      <c r="GD534" s="24"/>
      <c r="GE534" s="98"/>
      <c r="GF534" s="95"/>
      <c r="GG534" s="96"/>
      <c r="GH534" s="97"/>
      <c r="GI534" s="25"/>
      <c r="GJ534" s="25"/>
      <c r="GK534" s="26"/>
      <c r="GL534" s="26"/>
      <c r="GM534" s="26"/>
      <c r="GN534" s="26"/>
      <c r="GO534" s="26"/>
      <c r="GP534" s="26"/>
      <c r="GQ534" s="26"/>
      <c r="GR534" s="26"/>
      <c r="GS534" s="26"/>
      <c r="GT534" s="26"/>
      <c r="GU534" s="24"/>
      <c r="GV534" s="98"/>
      <c r="GW534" s="95"/>
      <c r="GX534" s="96"/>
      <c r="GY534" s="97"/>
      <c r="GZ534" s="25"/>
      <c r="HA534" s="25"/>
      <c r="HB534" s="26"/>
      <c r="HC534" s="26"/>
      <c r="HD534" s="26"/>
      <c r="HE534" s="26"/>
      <c r="HF534" s="26"/>
      <c r="HG534" s="26"/>
      <c r="HH534" s="26"/>
      <c r="HI534" s="26"/>
      <c r="HJ534" s="26"/>
      <c r="HK534" s="26"/>
      <c r="HL534" s="24"/>
      <c r="HM534" s="98"/>
      <c r="HN534" s="95"/>
      <c r="HO534" s="96"/>
      <c r="HP534" s="97"/>
      <c r="HQ534" s="25"/>
      <c r="HR534" s="25"/>
      <c r="HS534" s="26"/>
      <c r="HT534" s="26"/>
      <c r="HU534" s="26"/>
      <c r="HV534" s="26"/>
      <c r="HW534" s="26"/>
      <c r="HX534" s="26"/>
      <c r="HY534" s="26"/>
      <c r="HZ534" s="26"/>
      <c r="IA534" s="26"/>
      <c r="IB534" s="26"/>
      <c r="IC534" s="24"/>
      <c r="ID534" s="98"/>
      <c r="IE534" s="95"/>
      <c r="IF534" s="96"/>
      <c r="IG534" s="97"/>
      <c r="IH534" s="25"/>
      <c r="II534" s="25"/>
      <c r="IJ534" s="26"/>
      <c r="IK534" s="26"/>
      <c r="IL534" s="26"/>
      <c r="IM534" s="26"/>
      <c r="IN534" s="26"/>
      <c r="IO534" s="26"/>
      <c r="IP534" s="26"/>
      <c r="IQ534" s="26"/>
      <c r="IR534" s="26"/>
      <c r="IS534" s="26"/>
      <c r="IT534" s="24"/>
    </row>
    <row r="535" spans="1:254" ht="19.5" customHeight="1">
      <c r="A535" s="138"/>
      <c r="B535" s="139"/>
      <c r="C535" s="140"/>
      <c r="D535" s="140"/>
      <c r="E535" s="140"/>
      <c r="F535" s="140">
        <v>2019</v>
      </c>
      <c r="G535" s="141">
        <f t="shared" si="282"/>
        <v>0</v>
      </c>
      <c r="H535" s="141">
        <f t="shared" si="283"/>
        <v>0</v>
      </c>
      <c r="I535" s="141">
        <f t="shared" si="281"/>
        <v>0</v>
      </c>
      <c r="J535" s="141">
        <f t="shared" si="281"/>
        <v>0</v>
      </c>
      <c r="K535" s="141">
        <f t="shared" si="281"/>
        <v>0</v>
      </c>
      <c r="L535" s="141">
        <f t="shared" si="281"/>
        <v>0</v>
      </c>
      <c r="M535" s="141">
        <f t="shared" si="281"/>
        <v>0</v>
      </c>
      <c r="N535" s="141">
        <f t="shared" si="281"/>
        <v>0</v>
      </c>
      <c r="O535" s="141">
        <f t="shared" si="281"/>
        <v>0</v>
      </c>
      <c r="P535" s="141">
        <f t="shared" si="281"/>
        <v>0</v>
      </c>
      <c r="Q535" s="136"/>
      <c r="R535" s="137"/>
      <c r="S535" s="96"/>
      <c r="T535" s="96"/>
      <c r="U535" s="53"/>
      <c r="V535" s="53"/>
      <c r="W535" s="54"/>
      <c r="X535" s="54"/>
      <c r="Y535" s="54"/>
      <c r="Z535" s="54"/>
      <c r="AA535" s="54"/>
      <c r="AB535" s="54"/>
      <c r="AC535" s="54"/>
      <c r="AD535" s="54"/>
      <c r="AE535" s="54"/>
      <c r="AF535" s="54"/>
      <c r="AG535" s="51"/>
      <c r="AH535" s="105"/>
      <c r="AI535" s="96"/>
      <c r="AJ535" s="96"/>
      <c r="AK535" s="96"/>
      <c r="AL535" s="53"/>
      <c r="AM535" s="53"/>
      <c r="AN535" s="54"/>
      <c r="AO535" s="54"/>
      <c r="AP535" s="54"/>
      <c r="AQ535" s="54"/>
      <c r="AR535" s="54"/>
      <c r="AS535" s="54"/>
      <c r="AT535" s="54"/>
      <c r="AU535" s="54"/>
      <c r="AV535" s="54"/>
      <c r="AW535" s="54"/>
      <c r="AX535" s="51"/>
      <c r="AY535" s="105"/>
      <c r="AZ535" s="96"/>
      <c r="BA535" s="96"/>
      <c r="BB535" s="96"/>
      <c r="BC535" s="53"/>
      <c r="BD535" s="53"/>
      <c r="BE535" s="54"/>
      <c r="BF535" s="54"/>
      <c r="BG535" s="54"/>
      <c r="BH535" s="54"/>
      <c r="BI535" s="54"/>
      <c r="BJ535" s="54"/>
      <c r="BK535" s="54"/>
      <c r="BL535" s="54"/>
      <c r="BM535" s="54"/>
      <c r="BN535" s="54"/>
      <c r="BO535" s="51"/>
      <c r="BP535" s="105"/>
      <c r="BQ535" s="96"/>
      <c r="BR535" s="96"/>
      <c r="BS535" s="96"/>
      <c r="BT535" s="53"/>
      <c r="BU535" s="53"/>
      <c r="BV535" s="54"/>
      <c r="BW535" s="54"/>
      <c r="BX535" s="54"/>
      <c r="BY535" s="54"/>
      <c r="BZ535" s="54"/>
      <c r="CA535" s="54"/>
      <c r="CB535" s="54"/>
      <c r="CC535" s="54"/>
      <c r="CD535" s="54"/>
      <c r="CE535" s="54"/>
      <c r="CF535" s="51"/>
      <c r="CG535" s="105"/>
      <c r="CH535" s="96"/>
      <c r="CI535" s="96"/>
      <c r="CJ535" s="96"/>
      <c r="CK535" s="53"/>
      <c r="CL535" s="53"/>
      <c r="CM535" s="54"/>
      <c r="CN535" s="54"/>
      <c r="CO535" s="54"/>
      <c r="CP535" s="54"/>
      <c r="CQ535" s="54"/>
      <c r="CR535" s="54"/>
      <c r="CS535" s="54"/>
      <c r="CT535" s="54"/>
      <c r="CU535" s="54"/>
      <c r="CV535" s="54"/>
      <c r="CW535" s="51"/>
      <c r="CX535" s="105"/>
      <c r="CY535" s="96"/>
      <c r="CZ535" s="96"/>
      <c r="DA535" s="96"/>
      <c r="DB535" s="53"/>
      <c r="DC535" s="53"/>
      <c r="DD535" s="54"/>
      <c r="DE535" s="55"/>
      <c r="DF535" s="26"/>
      <c r="DG535" s="26"/>
      <c r="DH535" s="26"/>
      <c r="DI535" s="26"/>
      <c r="DJ535" s="26"/>
      <c r="DK535" s="26"/>
      <c r="DL535" s="26"/>
      <c r="DM535" s="26"/>
      <c r="DN535" s="24"/>
      <c r="DO535" s="98"/>
      <c r="DP535" s="95"/>
      <c r="DQ535" s="96"/>
      <c r="DR535" s="97"/>
      <c r="DS535" s="25"/>
      <c r="DT535" s="25"/>
      <c r="DU535" s="26"/>
      <c r="DV535" s="26"/>
      <c r="DW535" s="26"/>
      <c r="DX535" s="26"/>
      <c r="DY535" s="26"/>
      <c r="DZ535" s="26"/>
      <c r="EA535" s="26"/>
      <c r="EB535" s="26"/>
      <c r="EC535" s="26"/>
      <c r="ED535" s="26"/>
      <c r="EE535" s="24"/>
      <c r="EF535" s="98"/>
      <c r="EG535" s="95"/>
      <c r="EH535" s="96"/>
      <c r="EI535" s="97"/>
      <c r="EJ535" s="25"/>
      <c r="EK535" s="25"/>
      <c r="EL535" s="26"/>
      <c r="EM535" s="26"/>
      <c r="EN535" s="26"/>
      <c r="EO535" s="26"/>
      <c r="EP535" s="26"/>
      <c r="EQ535" s="26"/>
      <c r="ER535" s="26"/>
      <c r="ES535" s="26"/>
      <c r="ET535" s="26"/>
      <c r="EU535" s="26"/>
      <c r="EV535" s="24"/>
      <c r="EW535" s="98"/>
      <c r="EX535" s="95"/>
      <c r="EY535" s="96"/>
      <c r="EZ535" s="97"/>
      <c r="FA535" s="25"/>
      <c r="FB535" s="25"/>
      <c r="FC535" s="26"/>
      <c r="FD535" s="26"/>
      <c r="FE535" s="26"/>
      <c r="FF535" s="26"/>
      <c r="FG535" s="26"/>
      <c r="FH535" s="26"/>
      <c r="FI535" s="26"/>
      <c r="FJ535" s="26"/>
      <c r="FK535" s="26"/>
      <c r="FL535" s="26"/>
      <c r="FM535" s="24"/>
      <c r="FN535" s="98"/>
      <c r="FO535" s="95"/>
      <c r="FP535" s="96"/>
      <c r="FQ535" s="97"/>
      <c r="FR535" s="25"/>
      <c r="FS535" s="25"/>
      <c r="FT535" s="26"/>
      <c r="FU535" s="26"/>
      <c r="FV535" s="26"/>
      <c r="FW535" s="26"/>
      <c r="FX535" s="26"/>
      <c r="FY535" s="26"/>
      <c r="FZ535" s="26"/>
      <c r="GA535" s="26"/>
      <c r="GB535" s="26"/>
      <c r="GC535" s="26"/>
      <c r="GD535" s="24"/>
      <c r="GE535" s="98"/>
      <c r="GF535" s="95"/>
      <c r="GG535" s="96"/>
      <c r="GH535" s="97"/>
      <c r="GI535" s="25"/>
      <c r="GJ535" s="25"/>
      <c r="GK535" s="26"/>
      <c r="GL535" s="26"/>
      <c r="GM535" s="26"/>
      <c r="GN535" s="26"/>
      <c r="GO535" s="26"/>
      <c r="GP535" s="26"/>
      <c r="GQ535" s="26"/>
      <c r="GR535" s="26"/>
      <c r="GS535" s="26"/>
      <c r="GT535" s="26"/>
      <c r="GU535" s="24"/>
      <c r="GV535" s="98"/>
      <c r="GW535" s="95"/>
      <c r="GX535" s="96"/>
      <c r="GY535" s="97"/>
      <c r="GZ535" s="25"/>
      <c r="HA535" s="25"/>
      <c r="HB535" s="26"/>
      <c r="HC535" s="26"/>
      <c r="HD535" s="26"/>
      <c r="HE535" s="26"/>
      <c r="HF535" s="26"/>
      <c r="HG535" s="26"/>
      <c r="HH535" s="26"/>
      <c r="HI535" s="26"/>
      <c r="HJ535" s="26"/>
      <c r="HK535" s="26"/>
      <c r="HL535" s="24"/>
      <c r="HM535" s="98"/>
      <c r="HN535" s="95"/>
      <c r="HO535" s="96"/>
      <c r="HP535" s="97"/>
      <c r="HQ535" s="25"/>
      <c r="HR535" s="25"/>
      <c r="HS535" s="26"/>
      <c r="HT535" s="26"/>
      <c r="HU535" s="26"/>
      <c r="HV535" s="26"/>
      <c r="HW535" s="26"/>
      <c r="HX535" s="26"/>
      <c r="HY535" s="26"/>
      <c r="HZ535" s="26"/>
      <c r="IA535" s="26"/>
      <c r="IB535" s="26"/>
      <c r="IC535" s="24"/>
      <c r="ID535" s="98"/>
      <c r="IE535" s="95"/>
      <c r="IF535" s="96"/>
      <c r="IG535" s="97"/>
      <c r="IH535" s="25"/>
      <c r="II535" s="25"/>
      <c r="IJ535" s="26"/>
      <c r="IK535" s="26"/>
      <c r="IL535" s="26"/>
      <c r="IM535" s="26"/>
      <c r="IN535" s="26"/>
      <c r="IO535" s="26"/>
      <c r="IP535" s="26"/>
      <c r="IQ535" s="26"/>
      <c r="IR535" s="26"/>
      <c r="IS535" s="26"/>
      <c r="IT535" s="24"/>
    </row>
    <row r="536" spans="1:254" ht="18" customHeight="1">
      <c r="A536" s="138"/>
      <c r="B536" s="139"/>
      <c r="C536" s="133"/>
      <c r="D536" s="133"/>
      <c r="E536" s="133"/>
      <c r="F536" s="140">
        <v>2020</v>
      </c>
      <c r="G536" s="141">
        <f t="shared" si="282"/>
        <v>0</v>
      </c>
      <c r="H536" s="141">
        <f t="shared" si="283"/>
        <v>0</v>
      </c>
      <c r="I536" s="141">
        <f t="shared" si="281"/>
        <v>0</v>
      </c>
      <c r="J536" s="141">
        <f t="shared" si="281"/>
        <v>0</v>
      </c>
      <c r="K536" s="141">
        <f t="shared" si="281"/>
        <v>0</v>
      </c>
      <c r="L536" s="141">
        <f t="shared" si="281"/>
        <v>0</v>
      </c>
      <c r="M536" s="141">
        <f t="shared" si="281"/>
        <v>0</v>
      </c>
      <c r="N536" s="141">
        <f t="shared" si="281"/>
        <v>0</v>
      </c>
      <c r="O536" s="141">
        <f t="shared" si="281"/>
        <v>0</v>
      </c>
      <c r="P536" s="141">
        <f t="shared" si="281"/>
        <v>0</v>
      </c>
      <c r="Q536" s="136"/>
      <c r="R536" s="137"/>
      <c r="S536" s="96"/>
      <c r="T536" s="96"/>
      <c r="U536" s="60"/>
      <c r="V536" s="53"/>
      <c r="W536" s="54"/>
      <c r="X536" s="54"/>
      <c r="Y536" s="54"/>
      <c r="Z536" s="54"/>
      <c r="AA536" s="54"/>
      <c r="AB536" s="54"/>
      <c r="AC536" s="54"/>
      <c r="AD536" s="54"/>
      <c r="AE536" s="54"/>
      <c r="AF536" s="54"/>
      <c r="AG536" s="51"/>
      <c r="AH536" s="105"/>
      <c r="AI536" s="96"/>
      <c r="AJ536" s="96"/>
      <c r="AK536" s="96"/>
      <c r="AL536" s="60"/>
      <c r="AM536" s="53"/>
      <c r="AN536" s="54"/>
      <c r="AO536" s="54"/>
      <c r="AP536" s="54"/>
      <c r="AQ536" s="54"/>
      <c r="AR536" s="54"/>
      <c r="AS536" s="54"/>
      <c r="AT536" s="54"/>
      <c r="AU536" s="54"/>
      <c r="AV536" s="54"/>
      <c r="AW536" s="54"/>
      <c r="AX536" s="51"/>
      <c r="AY536" s="105"/>
      <c r="AZ536" s="96"/>
      <c r="BA536" s="96"/>
      <c r="BB536" s="96"/>
      <c r="BC536" s="60"/>
      <c r="BD536" s="53"/>
      <c r="BE536" s="54"/>
      <c r="BF536" s="54"/>
      <c r="BG536" s="54"/>
      <c r="BH536" s="54"/>
      <c r="BI536" s="54"/>
      <c r="BJ536" s="54"/>
      <c r="BK536" s="54"/>
      <c r="BL536" s="54"/>
      <c r="BM536" s="54"/>
      <c r="BN536" s="54"/>
      <c r="BO536" s="51"/>
      <c r="BP536" s="105"/>
      <c r="BQ536" s="96"/>
      <c r="BR536" s="96"/>
      <c r="BS536" s="96"/>
      <c r="BT536" s="60"/>
      <c r="BU536" s="53"/>
      <c r="BV536" s="54"/>
      <c r="BW536" s="54"/>
      <c r="BX536" s="54"/>
      <c r="BY536" s="54"/>
      <c r="BZ536" s="54"/>
      <c r="CA536" s="54"/>
      <c r="CB536" s="54"/>
      <c r="CC536" s="54"/>
      <c r="CD536" s="54"/>
      <c r="CE536" s="54"/>
      <c r="CF536" s="51"/>
      <c r="CG536" s="105"/>
      <c r="CH536" s="96"/>
      <c r="CI536" s="96"/>
      <c r="CJ536" s="96"/>
      <c r="CK536" s="60"/>
      <c r="CL536" s="53"/>
      <c r="CM536" s="54"/>
      <c r="CN536" s="54"/>
      <c r="CO536" s="54"/>
      <c r="CP536" s="54"/>
      <c r="CQ536" s="54"/>
      <c r="CR536" s="54"/>
      <c r="CS536" s="54"/>
      <c r="CT536" s="54"/>
      <c r="CU536" s="54"/>
      <c r="CV536" s="54"/>
      <c r="CW536" s="51"/>
      <c r="CX536" s="105"/>
      <c r="CY536" s="96"/>
      <c r="CZ536" s="96"/>
      <c r="DA536" s="96"/>
      <c r="DB536" s="60"/>
      <c r="DC536" s="53"/>
      <c r="DD536" s="54"/>
      <c r="DE536" s="55"/>
      <c r="DF536" s="26"/>
      <c r="DG536" s="26"/>
      <c r="DH536" s="26"/>
      <c r="DI536" s="26"/>
      <c r="DJ536" s="26"/>
      <c r="DK536" s="26"/>
      <c r="DL536" s="26"/>
      <c r="DM536" s="26"/>
      <c r="DN536" s="24"/>
      <c r="DO536" s="98"/>
      <c r="DP536" s="95"/>
      <c r="DQ536" s="96"/>
      <c r="DR536" s="97"/>
      <c r="DS536" s="21"/>
      <c r="DT536" s="25"/>
      <c r="DU536" s="26"/>
      <c r="DV536" s="26"/>
      <c r="DW536" s="26"/>
      <c r="DX536" s="26"/>
      <c r="DY536" s="26"/>
      <c r="DZ536" s="26"/>
      <c r="EA536" s="26"/>
      <c r="EB536" s="26"/>
      <c r="EC536" s="26"/>
      <c r="ED536" s="26"/>
      <c r="EE536" s="24"/>
      <c r="EF536" s="98"/>
      <c r="EG536" s="95"/>
      <c r="EH536" s="96"/>
      <c r="EI536" s="97"/>
      <c r="EJ536" s="21"/>
      <c r="EK536" s="25"/>
      <c r="EL536" s="26"/>
      <c r="EM536" s="26"/>
      <c r="EN536" s="26"/>
      <c r="EO536" s="26"/>
      <c r="EP536" s="26"/>
      <c r="EQ536" s="26"/>
      <c r="ER536" s="26"/>
      <c r="ES536" s="26"/>
      <c r="ET536" s="26"/>
      <c r="EU536" s="26"/>
      <c r="EV536" s="24"/>
      <c r="EW536" s="98"/>
      <c r="EX536" s="95"/>
      <c r="EY536" s="96"/>
      <c r="EZ536" s="97"/>
      <c r="FA536" s="21"/>
      <c r="FB536" s="25"/>
      <c r="FC536" s="26"/>
      <c r="FD536" s="26"/>
      <c r="FE536" s="26"/>
      <c r="FF536" s="26"/>
      <c r="FG536" s="26"/>
      <c r="FH536" s="26"/>
      <c r="FI536" s="26"/>
      <c r="FJ536" s="26"/>
      <c r="FK536" s="26"/>
      <c r="FL536" s="26"/>
      <c r="FM536" s="24"/>
      <c r="FN536" s="98"/>
      <c r="FO536" s="95"/>
      <c r="FP536" s="96"/>
      <c r="FQ536" s="97"/>
      <c r="FR536" s="21"/>
      <c r="FS536" s="25"/>
      <c r="FT536" s="26"/>
      <c r="FU536" s="26"/>
      <c r="FV536" s="26"/>
      <c r="FW536" s="26"/>
      <c r="FX536" s="26"/>
      <c r="FY536" s="26"/>
      <c r="FZ536" s="26"/>
      <c r="GA536" s="26"/>
      <c r="GB536" s="26"/>
      <c r="GC536" s="26"/>
      <c r="GD536" s="24"/>
      <c r="GE536" s="98"/>
      <c r="GF536" s="95"/>
      <c r="GG536" s="96"/>
      <c r="GH536" s="97"/>
      <c r="GI536" s="21"/>
      <c r="GJ536" s="25"/>
      <c r="GK536" s="26"/>
      <c r="GL536" s="26"/>
      <c r="GM536" s="26"/>
      <c r="GN536" s="26"/>
      <c r="GO536" s="26"/>
      <c r="GP536" s="26"/>
      <c r="GQ536" s="26"/>
      <c r="GR536" s="26"/>
      <c r="GS536" s="26"/>
      <c r="GT536" s="26"/>
      <c r="GU536" s="24"/>
      <c r="GV536" s="98"/>
      <c r="GW536" s="95"/>
      <c r="GX536" s="96"/>
      <c r="GY536" s="97"/>
      <c r="GZ536" s="21"/>
      <c r="HA536" s="25"/>
      <c r="HB536" s="26"/>
      <c r="HC536" s="26"/>
      <c r="HD536" s="26"/>
      <c r="HE536" s="26"/>
      <c r="HF536" s="26"/>
      <c r="HG536" s="26"/>
      <c r="HH536" s="26"/>
      <c r="HI536" s="26"/>
      <c r="HJ536" s="26"/>
      <c r="HK536" s="26"/>
      <c r="HL536" s="24"/>
      <c r="HM536" s="98"/>
      <c r="HN536" s="95"/>
      <c r="HO536" s="96"/>
      <c r="HP536" s="97"/>
      <c r="HQ536" s="21"/>
      <c r="HR536" s="25"/>
      <c r="HS536" s="26"/>
      <c r="HT536" s="26"/>
      <c r="HU536" s="26"/>
      <c r="HV536" s="26"/>
      <c r="HW536" s="26"/>
      <c r="HX536" s="26"/>
      <c r="HY536" s="26"/>
      <c r="HZ536" s="26"/>
      <c r="IA536" s="26"/>
      <c r="IB536" s="26"/>
      <c r="IC536" s="24"/>
      <c r="ID536" s="98"/>
      <c r="IE536" s="95"/>
      <c r="IF536" s="96"/>
      <c r="IG536" s="97"/>
      <c r="IH536" s="21"/>
      <c r="II536" s="25"/>
      <c r="IJ536" s="26"/>
      <c r="IK536" s="26"/>
      <c r="IL536" s="26"/>
      <c r="IM536" s="26"/>
      <c r="IN536" s="26"/>
      <c r="IO536" s="26"/>
      <c r="IP536" s="26"/>
      <c r="IQ536" s="26"/>
      <c r="IR536" s="26"/>
      <c r="IS536" s="26"/>
      <c r="IT536" s="24"/>
    </row>
    <row r="537" spans="1:241" ht="21.75" customHeight="1">
      <c r="A537" s="138"/>
      <c r="B537" s="139"/>
      <c r="C537" s="133"/>
      <c r="D537" s="133"/>
      <c r="E537" s="133"/>
      <c r="F537" s="140">
        <v>2021</v>
      </c>
      <c r="G537" s="141">
        <f t="shared" si="282"/>
        <v>0</v>
      </c>
      <c r="H537" s="141">
        <f t="shared" si="283"/>
        <v>0</v>
      </c>
      <c r="I537" s="141">
        <f t="shared" si="281"/>
        <v>0</v>
      </c>
      <c r="J537" s="141">
        <f t="shared" si="281"/>
        <v>0</v>
      </c>
      <c r="K537" s="141">
        <f t="shared" si="281"/>
        <v>0</v>
      </c>
      <c r="L537" s="141">
        <f t="shared" si="281"/>
        <v>0</v>
      </c>
      <c r="M537" s="141">
        <f t="shared" si="281"/>
        <v>0</v>
      </c>
      <c r="N537" s="141">
        <f t="shared" si="281"/>
        <v>0</v>
      </c>
      <c r="O537" s="141">
        <f t="shared" si="281"/>
        <v>0</v>
      </c>
      <c r="P537" s="141">
        <f t="shared" si="281"/>
        <v>0</v>
      </c>
      <c r="Q537" s="136"/>
      <c r="R537" s="142"/>
      <c r="AG537" s="66"/>
      <c r="AW537" s="66"/>
      <c r="BM537" s="66"/>
      <c r="CC537" s="66"/>
      <c r="CS537" s="66"/>
      <c r="DI537" s="66"/>
      <c r="DY537" s="66"/>
      <c r="EO537" s="66"/>
      <c r="FE537" s="66"/>
      <c r="FU537" s="66"/>
      <c r="GK537" s="66"/>
      <c r="HA537" s="66"/>
      <c r="HQ537" s="66"/>
      <c r="IG537" s="66"/>
    </row>
    <row r="538" spans="1:241" ht="21.75" customHeight="1">
      <c r="A538" s="138"/>
      <c r="B538" s="139"/>
      <c r="C538" s="133"/>
      <c r="D538" s="133"/>
      <c r="E538" s="133"/>
      <c r="F538" s="140">
        <v>2022</v>
      </c>
      <c r="G538" s="141">
        <f t="shared" si="282"/>
        <v>0</v>
      </c>
      <c r="H538" s="141">
        <f t="shared" si="283"/>
        <v>0</v>
      </c>
      <c r="I538" s="141">
        <f t="shared" si="281"/>
        <v>0</v>
      </c>
      <c r="J538" s="141">
        <f t="shared" si="281"/>
        <v>0</v>
      </c>
      <c r="K538" s="141">
        <f t="shared" si="281"/>
        <v>0</v>
      </c>
      <c r="L538" s="141">
        <f t="shared" si="281"/>
        <v>0</v>
      </c>
      <c r="M538" s="141">
        <f t="shared" si="281"/>
        <v>0</v>
      </c>
      <c r="N538" s="141">
        <f t="shared" si="281"/>
        <v>0</v>
      </c>
      <c r="O538" s="141">
        <f t="shared" si="281"/>
        <v>0</v>
      </c>
      <c r="P538" s="141">
        <f t="shared" si="281"/>
        <v>0</v>
      </c>
      <c r="Q538" s="136"/>
      <c r="R538" s="142"/>
      <c r="AG538" s="66"/>
      <c r="AW538" s="66"/>
      <c r="BM538" s="66"/>
      <c r="CC538" s="66"/>
      <c r="CS538" s="66"/>
      <c r="DI538" s="66"/>
      <c r="DY538" s="66"/>
      <c r="EO538" s="66"/>
      <c r="FE538" s="66"/>
      <c r="FU538" s="66"/>
      <c r="GK538" s="66"/>
      <c r="HA538" s="66"/>
      <c r="HQ538" s="66"/>
      <c r="IG538" s="66"/>
    </row>
    <row r="539" spans="1:241" ht="21.75" customHeight="1">
      <c r="A539" s="138"/>
      <c r="B539" s="139"/>
      <c r="C539" s="133"/>
      <c r="D539" s="133"/>
      <c r="E539" s="133"/>
      <c r="F539" s="140">
        <v>2023</v>
      </c>
      <c r="G539" s="141">
        <f t="shared" si="282"/>
        <v>0</v>
      </c>
      <c r="H539" s="141">
        <f t="shared" si="283"/>
        <v>0</v>
      </c>
      <c r="I539" s="141">
        <f t="shared" si="281"/>
        <v>0</v>
      </c>
      <c r="J539" s="141">
        <f t="shared" si="281"/>
        <v>0</v>
      </c>
      <c r="K539" s="141">
        <f t="shared" si="281"/>
        <v>0</v>
      </c>
      <c r="L539" s="141">
        <f t="shared" si="281"/>
        <v>0</v>
      </c>
      <c r="M539" s="141">
        <f t="shared" si="281"/>
        <v>0</v>
      </c>
      <c r="N539" s="141">
        <f t="shared" si="281"/>
        <v>0</v>
      </c>
      <c r="O539" s="141">
        <f t="shared" si="281"/>
        <v>0</v>
      </c>
      <c r="P539" s="141">
        <f t="shared" si="281"/>
        <v>0</v>
      </c>
      <c r="Q539" s="136"/>
      <c r="R539" s="142"/>
      <c r="AG539" s="66"/>
      <c r="AW539" s="66"/>
      <c r="BM539" s="66"/>
      <c r="CC539" s="66"/>
      <c r="CS539" s="66"/>
      <c r="DI539" s="66"/>
      <c r="DY539" s="66"/>
      <c r="EO539" s="66"/>
      <c r="FE539" s="66"/>
      <c r="FU539" s="66"/>
      <c r="GK539" s="66"/>
      <c r="HA539" s="66"/>
      <c r="HQ539" s="66"/>
      <c r="IG539" s="66"/>
    </row>
    <row r="540" spans="1:241" ht="21.75" customHeight="1">
      <c r="A540" s="138"/>
      <c r="B540" s="139"/>
      <c r="C540" s="133"/>
      <c r="D540" s="133"/>
      <c r="E540" s="133"/>
      <c r="F540" s="140">
        <v>2024</v>
      </c>
      <c r="G540" s="141">
        <f t="shared" si="282"/>
        <v>0</v>
      </c>
      <c r="H540" s="141">
        <f t="shared" si="283"/>
        <v>0</v>
      </c>
      <c r="I540" s="141">
        <f t="shared" si="281"/>
        <v>0</v>
      </c>
      <c r="J540" s="141">
        <f t="shared" si="281"/>
        <v>0</v>
      </c>
      <c r="K540" s="141">
        <f t="shared" si="281"/>
        <v>0</v>
      </c>
      <c r="L540" s="141">
        <f t="shared" si="281"/>
        <v>0</v>
      </c>
      <c r="M540" s="141">
        <f t="shared" si="281"/>
        <v>0</v>
      </c>
      <c r="N540" s="141">
        <f t="shared" si="281"/>
        <v>0</v>
      </c>
      <c r="O540" s="141">
        <f t="shared" si="281"/>
        <v>0</v>
      </c>
      <c r="P540" s="141">
        <f t="shared" si="281"/>
        <v>0</v>
      </c>
      <c r="Q540" s="136"/>
      <c r="R540" s="142"/>
      <c r="AG540" s="66"/>
      <c r="AW540" s="66"/>
      <c r="BM540" s="66"/>
      <c r="CC540" s="66"/>
      <c r="CS540" s="66"/>
      <c r="DI540" s="66"/>
      <c r="DY540" s="66"/>
      <c r="EO540" s="66"/>
      <c r="FE540" s="66"/>
      <c r="FU540" s="66"/>
      <c r="GK540" s="66"/>
      <c r="HA540" s="66"/>
      <c r="HQ540" s="66"/>
      <c r="IG540" s="66"/>
    </row>
    <row r="541" spans="1:241" ht="21.75" customHeight="1">
      <c r="A541" s="143"/>
      <c r="B541" s="144"/>
      <c r="C541" s="133"/>
      <c r="D541" s="133"/>
      <c r="E541" s="133"/>
      <c r="F541" s="140">
        <v>2025</v>
      </c>
      <c r="G541" s="141">
        <f t="shared" si="282"/>
        <v>0</v>
      </c>
      <c r="H541" s="141">
        <f t="shared" si="283"/>
        <v>0</v>
      </c>
      <c r="I541" s="141">
        <f t="shared" si="281"/>
        <v>0</v>
      </c>
      <c r="J541" s="141">
        <f t="shared" si="281"/>
        <v>0</v>
      </c>
      <c r="K541" s="141">
        <f t="shared" si="281"/>
        <v>0</v>
      </c>
      <c r="L541" s="141">
        <f t="shared" si="281"/>
        <v>0</v>
      </c>
      <c r="M541" s="141">
        <f t="shared" si="281"/>
        <v>0</v>
      </c>
      <c r="N541" s="141">
        <f t="shared" si="281"/>
        <v>0</v>
      </c>
      <c r="O541" s="141">
        <f t="shared" si="281"/>
        <v>0</v>
      </c>
      <c r="P541" s="141">
        <f t="shared" si="281"/>
        <v>0</v>
      </c>
      <c r="Q541" s="136"/>
      <c r="R541" s="142"/>
      <c r="AG541" s="66"/>
      <c r="AW541" s="66"/>
      <c r="BM541" s="66"/>
      <c r="CC541" s="66"/>
      <c r="CS541" s="66"/>
      <c r="DI541" s="66"/>
      <c r="DY541" s="66"/>
      <c r="EO541" s="66"/>
      <c r="FE541" s="66"/>
      <c r="FU541" s="66"/>
      <c r="GK541" s="66"/>
      <c r="HA541" s="66"/>
      <c r="HQ541" s="66"/>
      <c r="IG541" s="66"/>
    </row>
    <row r="542" spans="1:254" ht="18" customHeight="1">
      <c r="A542" s="131"/>
      <c r="B542" s="132" t="s">
        <v>264</v>
      </c>
      <c r="C542" s="133"/>
      <c r="D542" s="133"/>
      <c r="E542" s="133"/>
      <c r="F542" s="134" t="s">
        <v>26</v>
      </c>
      <c r="G542" s="135">
        <f aca="true" t="shared" si="284" ref="G542:P542">SUM(G543:G553)</f>
        <v>28021.3</v>
      </c>
      <c r="H542" s="135">
        <f t="shared" si="284"/>
        <v>2411.3</v>
      </c>
      <c r="I542" s="135">
        <f t="shared" si="284"/>
        <v>28021.3</v>
      </c>
      <c r="J542" s="135">
        <f t="shared" si="284"/>
        <v>2411.3</v>
      </c>
      <c r="K542" s="135">
        <f t="shared" si="284"/>
        <v>0</v>
      </c>
      <c r="L542" s="135">
        <f t="shared" si="284"/>
        <v>0</v>
      </c>
      <c r="M542" s="135">
        <f t="shared" si="284"/>
        <v>0</v>
      </c>
      <c r="N542" s="135">
        <f t="shared" si="284"/>
        <v>0</v>
      </c>
      <c r="O542" s="135">
        <f t="shared" si="284"/>
        <v>0</v>
      </c>
      <c r="P542" s="135">
        <f t="shared" si="284"/>
        <v>0</v>
      </c>
      <c r="Q542" s="136"/>
      <c r="R542" s="137"/>
      <c r="S542" s="96"/>
      <c r="T542" s="96"/>
      <c r="U542" s="60"/>
      <c r="V542" s="49"/>
      <c r="W542" s="50"/>
      <c r="X542" s="50"/>
      <c r="Y542" s="50"/>
      <c r="Z542" s="50"/>
      <c r="AA542" s="50"/>
      <c r="AB542" s="50"/>
      <c r="AC542" s="50"/>
      <c r="AD542" s="50"/>
      <c r="AE542" s="50"/>
      <c r="AF542" s="50"/>
      <c r="AG542" s="51"/>
      <c r="AH542" s="105"/>
      <c r="AI542" s="96"/>
      <c r="AJ542" s="96"/>
      <c r="AK542" s="96"/>
      <c r="AL542" s="60"/>
      <c r="AM542" s="49"/>
      <c r="AN542" s="50"/>
      <c r="AO542" s="50"/>
      <c r="AP542" s="50"/>
      <c r="AQ542" s="50"/>
      <c r="AR542" s="50"/>
      <c r="AS542" s="50"/>
      <c r="AT542" s="50"/>
      <c r="AU542" s="50"/>
      <c r="AV542" s="50"/>
      <c r="AW542" s="50"/>
      <c r="AX542" s="51"/>
      <c r="AY542" s="105"/>
      <c r="AZ542" s="96"/>
      <c r="BA542" s="96"/>
      <c r="BB542" s="96"/>
      <c r="BC542" s="60"/>
      <c r="BD542" s="49"/>
      <c r="BE542" s="50"/>
      <c r="BF542" s="50"/>
      <c r="BG542" s="50"/>
      <c r="BH542" s="50"/>
      <c r="BI542" s="50"/>
      <c r="BJ542" s="50"/>
      <c r="BK542" s="50"/>
      <c r="BL542" s="50"/>
      <c r="BM542" s="50"/>
      <c r="BN542" s="50"/>
      <c r="BO542" s="51"/>
      <c r="BP542" s="105"/>
      <c r="BQ542" s="96"/>
      <c r="BR542" s="96"/>
      <c r="BS542" s="96"/>
      <c r="BT542" s="60"/>
      <c r="BU542" s="49"/>
      <c r="BV542" s="50"/>
      <c r="BW542" s="50"/>
      <c r="BX542" s="50"/>
      <c r="BY542" s="50"/>
      <c r="BZ542" s="50"/>
      <c r="CA542" s="50"/>
      <c r="CB542" s="50"/>
      <c r="CC542" s="50"/>
      <c r="CD542" s="50"/>
      <c r="CE542" s="50"/>
      <c r="CF542" s="51"/>
      <c r="CG542" s="105"/>
      <c r="CH542" s="96"/>
      <c r="CI542" s="96"/>
      <c r="CJ542" s="96"/>
      <c r="CK542" s="60"/>
      <c r="CL542" s="49"/>
      <c r="CM542" s="50"/>
      <c r="CN542" s="50"/>
      <c r="CO542" s="50"/>
      <c r="CP542" s="50"/>
      <c r="CQ542" s="50"/>
      <c r="CR542" s="50"/>
      <c r="CS542" s="50"/>
      <c r="CT542" s="50"/>
      <c r="CU542" s="50"/>
      <c r="CV542" s="50"/>
      <c r="CW542" s="51"/>
      <c r="CX542" s="105"/>
      <c r="CY542" s="96"/>
      <c r="CZ542" s="96"/>
      <c r="DA542" s="96"/>
      <c r="DB542" s="60"/>
      <c r="DC542" s="49"/>
      <c r="DD542" s="50"/>
      <c r="DE542" s="52"/>
      <c r="DF542" s="23"/>
      <c r="DG542" s="23"/>
      <c r="DH542" s="23"/>
      <c r="DI542" s="23"/>
      <c r="DJ542" s="23"/>
      <c r="DK542" s="23"/>
      <c r="DL542" s="23"/>
      <c r="DM542" s="23"/>
      <c r="DN542" s="24"/>
      <c r="DO542" s="98"/>
      <c r="DP542" s="92"/>
      <c r="DQ542" s="93"/>
      <c r="DR542" s="94"/>
      <c r="DS542" s="21"/>
      <c r="DT542" s="22"/>
      <c r="DU542" s="23"/>
      <c r="DV542" s="23"/>
      <c r="DW542" s="23"/>
      <c r="DX542" s="23"/>
      <c r="DY542" s="23"/>
      <c r="DZ542" s="23"/>
      <c r="EA542" s="23"/>
      <c r="EB542" s="23"/>
      <c r="EC542" s="23"/>
      <c r="ED542" s="23"/>
      <c r="EE542" s="24"/>
      <c r="EF542" s="98"/>
      <c r="EG542" s="92"/>
      <c r="EH542" s="93"/>
      <c r="EI542" s="94"/>
      <c r="EJ542" s="21"/>
      <c r="EK542" s="22"/>
      <c r="EL542" s="23"/>
      <c r="EM542" s="23"/>
      <c r="EN542" s="23"/>
      <c r="EO542" s="23"/>
      <c r="EP542" s="23"/>
      <c r="EQ542" s="23"/>
      <c r="ER542" s="23"/>
      <c r="ES542" s="23"/>
      <c r="ET542" s="23"/>
      <c r="EU542" s="23"/>
      <c r="EV542" s="24"/>
      <c r="EW542" s="98"/>
      <c r="EX542" s="92"/>
      <c r="EY542" s="93"/>
      <c r="EZ542" s="94"/>
      <c r="FA542" s="21"/>
      <c r="FB542" s="22"/>
      <c r="FC542" s="23"/>
      <c r="FD542" s="23"/>
      <c r="FE542" s="23"/>
      <c r="FF542" s="23"/>
      <c r="FG542" s="23"/>
      <c r="FH542" s="23"/>
      <c r="FI542" s="23"/>
      <c r="FJ542" s="23"/>
      <c r="FK542" s="23"/>
      <c r="FL542" s="23"/>
      <c r="FM542" s="24"/>
      <c r="FN542" s="98"/>
      <c r="FO542" s="92"/>
      <c r="FP542" s="93"/>
      <c r="FQ542" s="94"/>
      <c r="FR542" s="21"/>
      <c r="FS542" s="22"/>
      <c r="FT542" s="23"/>
      <c r="FU542" s="23"/>
      <c r="FV542" s="23"/>
      <c r="FW542" s="23"/>
      <c r="FX542" s="23"/>
      <c r="FY542" s="23"/>
      <c r="FZ542" s="23"/>
      <c r="GA542" s="23"/>
      <c r="GB542" s="23"/>
      <c r="GC542" s="23"/>
      <c r="GD542" s="24"/>
      <c r="GE542" s="98"/>
      <c r="GF542" s="92"/>
      <c r="GG542" s="93"/>
      <c r="GH542" s="94"/>
      <c r="GI542" s="21"/>
      <c r="GJ542" s="22"/>
      <c r="GK542" s="23"/>
      <c r="GL542" s="23"/>
      <c r="GM542" s="23"/>
      <c r="GN542" s="23"/>
      <c r="GO542" s="23"/>
      <c r="GP542" s="23"/>
      <c r="GQ542" s="23"/>
      <c r="GR542" s="23"/>
      <c r="GS542" s="23"/>
      <c r="GT542" s="23"/>
      <c r="GU542" s="24"/>
      <c r="GV542" s="98"/>
      <c r="GW542" s="92"/>
      <c r="GX542" s="93"/>
      <c r="GY542" s="94"/>
      <c r="GZ542" s="21"/>
      <c r="HA542" s="22"/>
      <c r="HB542" s="23"/>
      <c r="HC542" s="23"/>
      <c r="HD542" s="23"/>
      <c r="HE542" s="23"/>
      <c r="HF542" s="23"/>
      <c r="HG542" s="23"/>
      <c r="HH542" s="23"/>
      <c r="HI542" s="23"/>
      <c r="HJ542" s="23"/>
      <c r="HK542" s="23"/>
      <c r="HL542" s="24"/>
      <c r="HM542" s="98"/>
      <c r="HN542" s="92"/>
      <c r="HO542" s="93"/>
      <c r="HP542" s="94"/>
      <c r="HQ542" s="21"/>
      <c r="HR542" s="22"/>
      <c r="HS542" s="23"/>
      <c r="HT542" s="23"/>
      <c r="HU542" s="23"/>
      <c r="HV542" s="23"/>
      <c r="HW542" s="23"/>
      <c r="HX542" s="23"/>
      <c r="HY542" s="23"/>
      <c r="HZ542" s="23"/>
      <c r="IA542" s="23"/>
      <c r="IB542" s="23"/>
      <c r="IC542" s="24"/>
      <c r="ID542" s="98"/>
      <c r="IE542" s="92"/>
      <c r="IF542" s="93"/>
      <c r="IG542" s="94"/>
      <c r="IH542" s="21"/>
      <c r="II542" s="22"/>
      <c r="IJ542" s="23"/>
      <c r="IK542" s="23"/>
      <c r="IL542" s="23"/>
      <c r="IM542" s="23"/>
      <c r="IN542" s="23"/>
      <c r="IO542" s="23"/>
      <c r="IP542" s="23"/>
      <c r="IQ542" s="23"/>
      <c r="IR542" s="23"/>
      <c r="IS542" s="23"/>
      <c r="IT542" s="24"/>
    </row>
    <row r="543" spans="1:254" ht="21.75" customHeight="1">
      <c r="A543" s="138"/>
      <c r="B543" s="139"/>
      <c r="C543" s="133"/>
      <c r="D543" s="133"/>
      <c r="E543" s="133"/>
      <c r="F543" s="140">
        <v>2015</v>
      </c>
      <c r="G543" s="141">
        <f>I543+K543+M543+O543</f>
        <v>0</v>
      </c>
      <c r="H543" s="141">
        <f>J543+L543+N543+P543</f>
        <v>0</v>
      </c>
      <c r="I543" s="141">
        <f>I459</f>
        <v>0</v>
      </c>
      <c r="J543" s="141">
        <f aca="true" t="shared" si="285" ref="J543:P543">J459</f>
        <v>0</v>
      </c>
      <c r="K543" s="141">
        <f t="shared" si="285"/>
        <v>0</v>
      </c>
      <c r="L543" s="141">
        <f t="shared" si="285"/>
        <v>0</v>
      </c>
      <c r="M543" s="141">
        <f t="shared" si="285"/>
        <v>0</v>
      </c>
      <c r="N543" s="141">
        <f t="shared" si="285"/>
        <v>0</v>
      </c>
      <c r="O543" s="141">
        <f t="shared" si="285"/>
        <v>0</v>
      </c>
      <c r="P543" s="141">
        <f t="shared" si="285"/>
        <v>0</v>
      </c>
      <c r="Q543" s="136"/>
      <c r="R543" s="137"/>
      <c r="S543" s="96"/>
      <c r="T543" s="96"/>
      <c r="U543" s="60"/>
      <c r="V543" s="53"/>
      <c r="W543" s="54"/>
      <c r="X543" s="54"/>
      <c r="Y543" s="54"/>
      <c r="Z543" s="54"/>
      <c r="AA543" s="54"/>
      <c r="AB543" s="54"/>
      <c r="AC543" s="54"/>
      <c r="AD543" s="54"/>
      <c r="AE543" s="54"/>
      <c r="AF543" s="54"/>
      <c r="AG543" s="51"/>
      <c r="AH543" s="105"/>
      <c r="AI543" s="96"/>
      <c r="AJ543" s="96"/>
      <c r="AK543" s="96"/>
      <c r="AL543" s="60"/>
      <c r="AM543" s="53"/>
      <c r="AN543" s="54"/>
      <c r="AO543" s="54"/>
      <c r="AP543" s="54"/>
      <c r="AQ543" s="54"/>
      <c r="AR543" s="54"/>
      <c r="AS543" s="54"/>
      <c r="AT543" s="54"/>
      <c r="AU543" s="54"/>
      <c r="AV543" s="54"/>
      <c r="AW543" s="54"/>
      <c r="AX543" s="51"/>
      <c r="AY543" s="105"/>
      <c r="AZ543" s="96"/>
      <c r="BA543" s="96"/>
      <c r="BB543" s="96"/>
      <c r="BC543" s="60"/>
      <c r="BD543" s="53"/>
      <c r="BE543" s="54"/>
      <c r="BF543" s="54"/>
      <c r="BG543" s="54"/>
      <c r="BH543" s="54"/>
      <c r="BI543" s="54"/>
      <c r="BJ543" s="54"/>
      <c r="BK543" s="54"/>
      <c r="BL543" s="54"/>
      <c r="BM543" s="54"/>
      <c r="BN543" s="54"/>
      <c r="BO543" s="51"/>
      <c r="BP543" s="105"/>
      <c r="BQ543" s="96"/>
      <c r="BR543" s="96"/>
      <c r="BS543" s="96"/>
      <c r="BT543" s="60"/>
      <c r="BU543" s="53"/>
      <c r="BV543" s="54"/>
      <c r="BW543" s="54"/>
      <c r="BX543" s="54"/>
      <c r="BY543" s="54"/>
      <c r="BZ543" s="54"/>
      <c r="CA543" s="54"/>
      <c r="CB543" s="54"/>
      <c r="CC543" s="54"/>
      <c r="CD543" s="54"/>
      <c r="CE543" s="54"/>
      <c r="CF543" s="51"/>
      <c r="CG543" s="105"/>
      <c r="CH543" s="96"/>
      <c r="CI543" s="96"/>
      <c r="CJ543" s="96"/>
      <c r="CK543" s="60"/>
      <c r="CL543" s="53"/>
      <c r="CM543" s="54"/>
      <c r="CN543" s="54"/>
      <c r="CO543" s="54"/>
      <c r="CP543" s="54"/>
      <c r="CQ543" s="54"/>
      <c r="CR543" s="54"/>
      <c r="CS543" s="54"/>
      <c r="CT543" s="54"/>
      <c r="CU543" s="54"/>
      <c r="CV543" s="54"/>
      <c r="CW543" s="51"/>
      <c r="CX543" s="105"/>
      <c r="CY543" s="96"/>
      <c r="CZ543" s="96"/>
      <c r="DA543" s="96"/>
      <c r="DB543" s="60"/>
      <c r="DC543" s="53"/>
      <c r="DD543" s="54"/>
      <c r="DE543" s="55"/>
      <c r="DF543" s="26"/>
      <c r="DG543" s="26"/>
      <c r="DH543" s="26"/>
      <c r="DI543" s="26"/>
      <c r="DJ543" s="26"/>
      <c r="DK543" s="26"/>
      <c r="DL543" s="26"/>
      <c r="DM543" s="26"/>
      <c r="DN543" s="24"/>
      <c r="DO543" s="98"/>
      <c r="DP543" s="95"/>
      <c r="DQ543" s="96"/>
      <c r="DR543" s="97"/>
      <c r="DS543" s="21"/>
      <c r="DT543" s="25"/>
      <c r="DU543" s="26"/>
      <c r="DV543" s="26"/>
      <c r="DW543" s="26"/>
      <c r="DX543" s="26"/>
      <c r="DY543" s="26"/>
      <c r="DZ543" s="26"/>
      <c r="EA543" s="26"/>
      <c r="EB543" s="26"/>
      <c r="EC543" s="26"/>
      <c r="ED543" s="26"/>
      <c r="EE543" s="24"/>
      <c r="EF543" s="98"/>
      <c r="EG543" s="95"/>
      <c r="EH543" s="96"/>
      <c r="EI543" s="97"/>
      <c r="EJ543" s="21"/>
      <c r="EK543" s="25"/>
      <c r="EL543" s="26"/>
      <c r="EM543" s="26"/>
      <c r="EN543" s="26"/>
      <c r="EO543" s="26"/>
      <c r="EP543" s="26"/>
      <c r="EQ543" s="26"/>
      <c r="ER543" s="26"/>
      <c r="ES543" s="26"/>
      <c r="ET543" s="26"/>
      <c r="EU543" s="26"/>
      <c r="EV543" s="24"/>
      <c r="EW543" s="98"/>
      <c r="EX543" s="95"/>
      <c r="EY543" s="96"/>
      <c r="EZ543" s="97"/>
      <c r="FA543" s="21"/>
      <c r="FB543" s="25"/>
      <c r="FC543" s="26"/>
      <c r="FD543" s="26"/>
      <c r="FE543" s="26"/>
      <c r="FF543" s="26"/>
      <c r="FG543" s="26"/>
      <c r="FH543" s="26"/>
      <c r="FI543" s="26"/>
      <c r="FJ543" s="26"/>
      <c r="FK543" s="26"/>
      <c r="FL543" s="26"/>
      <c r="FM543" s="24"/>
      <c r="FN543" s="98"/>
      <c r="FO543" s="95"/>
      <c r="FP543" s="96"/>
      <c r="FQ543" s="97"/>
      <c r="FR543" s="21"/>
      <c r="FS543" s="25"/>
      <c r="FT543" s="26"/>
      <c r="FU543" s="26"/>
      <c r="FV543" s="26"/>
      <c r="FW543" s="26"/>
      <c r="FX543" s="26"/>
      <c r="FY543" s="26"/>
      <c r="FZ543" s="26"/>
      <c r="GA543" s="26"/>
      <c r="GB543" s="26"/>
      <c r="GC543" s="26"/>
      <c r="GD543" s="24"/>
      <c r="GE543" s="98"/>
      <c r="GF543" s="95"/>
      <c r="GG543" s="96"/>
      <c r="GH543" s="97"/>
      <c r="GI543" s="21"/>
      <c r="GJ543" s="25"/>
      <c r="GK543" s="26"/>
      <c r="GL543" s="26"/>
      <c r="GM543" s="26"/>
      <c r="GN543" s="26"/>
      <c r="GO543" s="26"/>
      <c r="GP543" s="26"/>
      <c r="GQ543" s="26"/>
      <c r="GR543" s="26"/>
      <c r="GS543" s="26"/>
      <c r="GT543" s="26"/>
      <c r="GU543" s="24"/>
      <c r="GV543" s="98"/>
      <c r="GW543" s="95"/>
      <c r="GX543" s="96"/>
      <c r="GY543" s="97"/>
      <c r="GZ543" s="21"/>
      <c r="HA543" s="25"/>
      <c r="HB543" s="26"/>
      <c r="HC543" s="26"/>
      <c r="HD543" s="26"/>
      <c r="HE543" s="26"/>
      <c r="HF543" s="26"/>
      <c r="HG543" s="26"/>
      <c r="HH543" s="26"/>
      <c r="HI543" s="26"/>
      <c r="HJ543" s="26"/>
      <c r="HK543" s="26"/>
      <c r="HL543" s="24"/>
      <c r="HM543" s="98"/>
      <c r="HN543" s="95"/>
      <c r="HO543" s="96"/>
      <c r="HP543" s="97"/>
      <c r="HQ543" s="21"/>
      <c r="HR543" s="25"/>
      <c r="HS543" s="26"/>
      <c r="HT543" s="26"/>
      <c r="HU543" s="26"/>
      <c r="HV543" s="26"/>
      <c r="HW543" s="26"/>
      <c r="HX543" s="26"/>
      <c r="HY543" s="26"/>
      <c r="HZ543" s="26"/>
      <c r="IA543" s="26"/>
      <c r="IB543" s="26"/>
      <c r="IC543" s="24"/>
      <c r="ID543" s="98"/>
      <c r="IE543" s="95"/>
      <c r="IF543" s="96"/>
      <c r="IG543" s="97"/>
      <c r="IH543" s="21"/>
      <c r="II543" s="25"/>
      <c r="IJ543" s="26"/>
      <c r="IK543" s="26"/>
      <c r="IL543" s="26"/>
      <c r="IM543" s="26"/>
      <c r="IN543" s="26"/>
      <c r="IO543" s="26"/>
      <c r="IP543" s="26"/>
      <c r="IQ543" s="26"/>
      <c r="IR543" s="26"/>
      <c r="IS543" s="26"/>
      <c r="IT543" s="24"/>
    </row>
    <row r="544" spans="1:254" ht="19.5" customHeight="1">
      <c r="A544" s="138"/>
      <c r="B544" s="139"/>
      <c r="C544" s="140"/>
      <c r="D544" s="140"/>
      <c r="E544" s="140"/>
      <c r="F544" s="140">
        <v>2016</v>
      </c>
      <c r="G544" s="141">
        <f aca="true" t="shared" si="286" ref="G544:G553">I544+K544+M544+O544</f>
        <v>0</v>
      </c>
      <c r="H544" s="141">
        <f aca="true" t="shared" si="287" ref="H544:H553">J544+L544+N544+P544</f>
        <v>0</v>
      </c>
      <c r="I544" s="141">
        <f aca="true" t="shared" si="288" ref="I544:P553">I460</f>
        <v>0</v>
      </c>
      <c r="J544" s="141">
        <f t="shared" si="288"/>
        <v>0</v>
      </c>
      <c r="K544" s="141">
        <f t="shared" si="288"/>
        <v>0</v>
      </c>
      <c r="L544" s="141">
        <f t="shared" si="288"/>
        <v>0</v>
      </c>
      <c r="M544" s="141">
        <f t="shared" si="288"/>
        <v>0</v>
      </c>
      <c r="N544" s="141">
        <f t="shared" si="288"/>
        <v>0</v>
      </c>
      <c r="O544" s="141">
        <f t="shared" si="288"/>
        <v>0</v>
      </c>
      <c r="P544" s="141">
        <f t="shared" si="288"/>
        <v>0</v>
      </c>
      <c r="Q544" s="136"/>
      <c r="R544" s="137"/>
      <c r="S544" s="96"/>
      <c r="T544" s="96"/>
      <c r="U544" s="53"/>
      <c r="V544" s="53"/>
      <c r="W544" s="54"/>
      <c r="X544" s="54"/>
      <c r="Y544" s="54"/>
      <c r="Z544" s="54"/>
      <c r="AA544" s="54"/>
      <c r="AB544" s="54"/>
      <c r="AC544" s="54"/>
      <c r="AD544" s="54"/>
      <c r="AE544" s="54"/>
      <c r="AF544" s="54"/>
      <c r="AG544" s="51"/>
      <c r="AH544" s="105"/>
      <c r="AI544" s="96"/>
      <c r="AJ544" s="96"/>
      <c r="AK544" s="96"/>
      <c r="AL544" s="53"/>
      <c r="AM544" s="53"/>
      <c r="AN544" s="54"/>
      <c r="AO544" s="54"/>
      <c r="AP544" s="54"/>
      <c r="AQ544" s="54"/>
      <c r="AR544" s="54"/>
      <c r="AS544" s="54"/>
      <c r="AT544" s="54"/>
      <c r="AU544" s="54"/>
      <c r="AV544" s="54"/>
      <c r="AW544" s="54"/>
      <c r="AX544" s="51"/>
      <c r="AY544" s="105"/>
      <c r="AZ544" s="96"/>
      <c r="BA544" s="96"/>
      <c r="BB544" s="96"/>
      <c r="BC544" s="53"/>
      <c r="BD544" s="53"/>
      <c r="BE544" s="54"/>
      <c r="BF544" s="54"/>
      <c r="BG544" s="54"/>
      <c r="BH544" s="54"/>
      <c r="BI544" s="54"/>
      <c r="BJ544" s="54"/>
      <c r="BK544" s="54"/>
      <c r="BL544" s="54"/>
      <c r="BM544" s="54"/>
      <c r="BN544" s="54"/>
      <c r="BO544" s="51"/>
      <c r="BP544" s="105"/>
      <c r="BQ544" s="96"/>
      <c r="BR544" s="96"/>
      <c r="BS544" s="96"/>
      <c r="BT544" s="53"/>
      <c r="BU544" s="53"/>
      <c r="BV544" s="54"/>
      <c r="BW544" s="54"/>
      <c r="BX544" s="54"/>
      <c r="BY544" s="54"/>
      <c r="BZ544" s="54"/>
      <c r="CA544" s="54"/>
      <c r="CB544" s="54"/>
      <c r="CC544" s="54"/>
      <c r="CD544" s="54"/>
      <c r="CE544" s="54"/>
      <c r="CF544" s="51"/>
      <c r="CG544" s="105"/>
      <c r="CH544" s="96"/>
      <c r="CI544" s="96"/>
      <c r="CJ544" s="96"/>
      <c r="CK544" s="53"/>
      <c r="CL544" s="53"/>
      <c r="CM544" s="54"/>
      <c r="CN544" s="54"/>
      <c r="CO544" s="54"/>
      <c r="CP544" s="54"/>
      <c r="CQ544" s="54"/>
      <c r="CR544" s="54"/>
      <c r="CS544" s="54"/>
      <c r="CT544" s="54"/>
      <c r="CU544" s="54"/>
      <c r="CV544" s="54"/>
      <c r="CW544" s="51"/>
      <c r="CX544" s="105"/>
      <c r="CY544" s="96"/>
      <c r="CZ544" s="96"/>
      <c r="DA544" s="96"/>
      <c r="DB544" s="53"/>
      <c r="DC544" s="53"/>
      <c r="DD544" s="54"/>
      <c r="DE544" s="55"/>
      <c r="DF544" s="26"/>
      <c r="DG544" s="26"/>
      <c r="DH544" s="26"/>
      <c r="DI544" s="26"/>
      <c r="DJ544" s="26"/>
      <c r="DK544" s="26"/>
      <c r="DL544" s="26"/>
      <c r="DM544" s="26"/>
      <c r="DN544" s="24"/>
      <c r="DO544" s="98"/>
      <c r="DP544" s="95"/>
      <c r="DQ544" s="96"/>
      <c r="DR544" s="97"/>
      <c r="DS544" s="25"/>
      <c r="DT544" s="25"/>
      <c r="DU544" s="26"/>
      <c r="DV544" s="26"/>
      <c r="DW544" s="26"/>
      <c r="DX544" s="26"/>
      <c r="DY544" s="26"/>
      <c r="DZ544" s="26"/>
      <c r="EA544" s="26"/>
      <c r="EB544" s="26"/>
      <c r="EC544" s="26"/>
      <c r="ED544" s="26"/>
      <c r="EE544" s="24"/>
      <c r="EF544" s="98"/>
      <c r="EG544" s="95"/>
      <c r="EH544" s="96"/>
      <c r="EI544" s="97"/>
      <c r="EJ544" s="25"/>
      <c r="EK544" s="25"/>
      <c r="EL544" s="26"/>
      <c r="EM544" s="26"/>
      <c r="EN544" s="26"/>
      <c r="EO544" s="26"/>
      <c r="EP544" s="26"/>
      <c r="EQ544" s="26"/>
      <c r="ER544" s="26"/>
      <c r="ES544" s="26"/>
      <c r="ET544" s="26"/>
      <c r="EU544" s="26"/>
      <c r="EV544" s="24"/>
      <c r="EW544" s="98"/>
      <c r="EX544" s="95"/>
      <c r="EY544" s="96"/>
      <c r="EZ544" s="97"/>
      <c r="FA544" s="25"/>
      <c r="FB544" s="25"/>
      <c r="FC544" s="26"/>
      <c r="FD544" s="26"/>
      <c r="FE544" s="26"/>
      <c r="FF544" s="26"/>
      <c r="FG544" s="26"/>
      <c r="FH544" s="26"/>
      <c r="FI544" s="26"/>
      <c r="FJ544" s="26"/>
      <c r="FK544" s="26"/>
      <c r="FL544" s="26"/>
      <c r="FM544" s="24"/>
      <c r="FN544" s="98"/>
      <c r="FO544" s="95"/>
      <c r="FP544" s="96"/>
      <c r="FQ544" s="97"/>
      <c r="FR544" s="25"/>
      <c r="FS544" s="25"/>
      <c r="FT544" s="26"/>
      <c r="FU544" s="26"/>
      <c r="FV544" s="26"/>
      <c r="FW544" s="26"/>
      <c r="FX544" s="26"/>
      <c r="FY544" s="26"/>
      <c r="FZ544" s="26"/>
      <c r="GA544" s="26"/>
      <c r="GB544" s="26"/>
      <c r="GC544" s="26"/>
      <c r="GD544" s="24"/>
      <c r="GE544" s="98"/>
      <c r="GF544" s="95"/>
      <c r="GG544" s="96"/>
      <c r="GH544" s="97"/>
      <c r="GI544" s="25"/>
      <c r="GJ544" s="25"/>
      <c r="GK544" s="26"/>
      <c r="GL544" s="26"/>
      <c r="GM544" s="26"/>
      <c r="GN544" s="26"/>
      <c r="GO544" s="26"/>
      <c r="GP544" s="26"/>
      <c r="GQ544" s="26"/>
      <c r="GR544" s="26"/>
      <c r="GS544" s="26"/>
      <c r="GT544" s="26"/>
      <c r="GU544" s="24"/>
      <c r="GV544" s="98"/>
      <c r="GW544" s="95"/>
      <c r="GX544" s="96"/>
      <c r="GY544" s="97"/>
      <c r="GZ544" s="25"/>
      <c r="HA544" s="25"/>
      <c r="HB544" s="26"/>
      <c r="HC544" s="26"/>
      <c r="HD544" s="26"/>
      <c r="HE544" s="26"/>
      <c r="HF544" s="26"/>
      <c r="HG544" s="26"/>
      <c r="HH544" s="26"/>
      <c r="HI544" s="26"/>
      <c r="HJ544" s="26"/>
      <c r="HK544" s="26"/>
      <c r="HL544" s="24"/>
      <c r="HM544" s="98"/>
      <c r="HN544" s="95"/>
      <c r="HO544" s="96"/>
      <c r="HP544" s="97"/>
      <c r="HQ544" s="25"/>
      <c r="HR544" s="25"/>
      <c r="HS544" s="26"/>
      <c r="HT544" s="26"/>
      <c r="HU544" s="26"/>
      <c r="HV544" s="26"/>
      <c r="HW544" s="26"/>
      <c r="HX544" s="26"/>
      <c r="HY544" s="26"/>
      <c r="HZ544" s="26"/>
      <c r="IA544" s="26"/>
      <c r="IB544" s="26"/>
      <c r="IC544" s="24"/>
      <c r="ID544" s="98"/>
      <c r="IE544" s="95"/>
      <c r="IF544" s="96"/>
      <c r="IG544" s="97"/>
      <c r="IH544" s="25"/>
      <c r="II544" s="25"/>
      <c r="IJ544" s="26"/>
      <c r="IK544" s="26"/>
      <c r="IL544" s="26"/>
      <c r="IM544" s="26"/>
      <c r="IN544" s="26"/>
      <c r="IO544" s="26"/>
      <c r="IP544" s="26"/>
      <c r="IQ544" s="26"/>
      <c r="IR544" s="26"/>
      <c r="IS544" s="26"/>
      <c r="IT544" s="24"/>
    </row>
    <row r="545" spans="1:254" ht="18.75" customHeight="1">
      <c r="A545" s="138"/>
      <c r="B545" s="139"/>
      <c r="C545" s="140"/>
      <c r="D545" s="140"/>
      <c r="E545" s="140"/>
      <c r="F545" s="140">
        <v>2017</v>
      </c>
      <c r="G545" s="141">
        <f t="shared" si="286"/>
        <v>0</v>
      </c>
      <c r="H545" s="141">
        <f t="shared" si="287"/>
        <v>0</v>
      </c>
      <c r="I545" s="141">
        <f t="shared" si="288"/>
        <v>0</v>
      </c>
      <c r="J545" s="141">
        <f t="shared" si="288"/>
        <v>0</v>
      </c>
      <c r="K545" s="141">
        <f t="shared" si="288"/>
        <v>0</v>
      </c>
      <c r="L545" s="141">
        <f t="shared" si="288"/>
        <v>0</v>
      </c>
      <c r="M545" s="141">
        <f t="shared" si="288"/>
        <v>0</v>
      </c>
      <c r="N545" s="141">
        <f t="shared" si="288"/>
        <v>0</v>
      </c>
      <c r="O545" s="141">
        <f t="shared" si="288"/>
        <v>0</v>
      </c>
      <c r="P545" s="141">
        <f t="shared" si="288"/>
        <v>0</v>
      </c>
      <c r="Q545" s="136"/>
      <c r="R545" s="137"/>
      <c r="S545" s="96"/>
      <c r="T545" s="96"/>
      <c r="U545" s="53"/>
      <c r="V545" s="53"/>
      <c r="W545" s="54"/>
      <c r="X545" s="54"/>
      <c r="Y545" s="54"/>
      <c r="Z545" s="54"/>
      <c r="AA545" s="54"/>
      <c r="AB545" s="54"/>
      <c r="AC545" s="54"/>
      <c r="AD545" s="54"/>
      <c r="AE545" s="54"/>
      <c r="AF545" s="54"/>
      <c r="AG545" s="51"/>
      <c r="AH545" s="105"/>
      <c r="AI545" s="96"/>
      <c r="AJ545" s="96"/>
      <c r="AK545" s="96"/>
      <c r="AL545" s="53"/>
      <c r="AM545" s="53"/>
      <c r="AN545" s="54"/>
      <c r="AO545" s="54"/>
      <c r="AP545" s="54"/>
      <c r="AQ545" s="54"/>
      <c r="AR545" s="54"/>
      <c r="AS545" s="54"/>
      <c r="AT545" s="54"/>
      <c r="AU545" s="54"/>
      <c r="AV545" s="54"/>
      <c r="AW545" s="54"/>
      <c r="AX545" s="51"/>
      <c r="AY545" s="105"/>
      <c r="AZ545" s="96"/>
      <c r="BA545" s="96"/>
      <c r="BB545" s="96"/>
      <c r="BC545" s="53"/>
      <c r="BD545" s="53"/>
      <c r="BE545" s="54"/>
      <c r="BF545" s="54"/>
      <c r="BG545" s="54"/>
      <c r="BH545" s="54"/>
      <c r="BI545" s="54"/>
      <c r="BJ545" s="54"/>
      <c r="BK545" s="54"/>
      <c r="BL545" s="54"/>
      <c r="BM545" s="54"/>
      <c r="BN545" s="54"/>
      <c r="BO545" s="51"/>
      <c r="BP545" s="105"/>
      <c r="BQ545" s="96"/>
      <c r="BR545" s="96"/>
      <c r="BS545" s="96"/>
      <c r="BT545" s="53"/>
      <c r="BU545" s="53"/>
      <c r="BV545" s="54"/>
      <c r="BW545" s="54"/>
      <c r="BX545" s="54"/>
      <c r="BY545" s="54"/>
      <c r="BZ545" s="54"/>
      <c r="CA545" s="54"/>
      <c r="CB545" s="54"/>
      <c r="CC545" s="54"/>
      <c r="CD545" s="54"/>
      <c r="CE545" s="54"/>
      <c r="CF545" s="51"/>
      <c r="CG545" s="105"/>
      <c r="CH545" s="96"/>
      <c r="CI545" s="96"/>
      <c r="CJ545" s="96"/>
      <c r="CK545" s="53"/>
      <c r="CL545" s="53"/>
      <c r="CM545" s="54"/>
      <c r="CN545" s="54"/>
      <c r="CO545" s="54"/>
      <c r="CP545" s="54"/>
      <c r="CQ545" s="54"/>
      <c r="CR545" s="54"/>
      <c r="CS545" s="54"/>
      <c r="CT545" s="54"/>
      <c r="CU545" s="54"/>
      <c r="CV545" s="54"/>
      <c r="CW545" s="51"/>
      <c r="CX545" s="105"/>
      <c r="CY545" s="96"/>
      <c r="CZ545" s="96"/>
      <c r="DA545" s="96"/>
      <c r="DB545" s="53"/>
      <c r="DC545" s="53"/>
      <c r="DD545" s="54"/>
      <c r="DE545" s="55"/>
      <c r="DF545" s="26"/>
      <c r="DG545" s="26"/>
      <c r="DH545" s="26"/>
      <c r="DI545" s="26"/>
      <c r="DJ545" s="26"/>
      <c r="DK545" s="26"/>
      <c r="DL545" s="26"/>
      <c r="DM545" s="26"/>
      <c r="DN545" s="24"/>
      <c r="DO545" s="98"/>
      <c r="DP545" s="95"/>
      <c r="DQ545" s="96"/>
      <c r="DR545" s="97"/>
      <c r="DS545" s="25"/>
      <c r="DT545" s="25"/>
      <c r="DU545" s="26"/>
      <c r="DV545" s="26"/>
      <c r="DW545" s="26"/>
      <c r="DX545" s="26"/>
      <c r="DY545" s="26"/>
      <c r="DZ545" s="26"/>
      <c r="EA545" s="26"/>
      <c r="EB545" s="26"/>
      <c r="EC545" s="26"/>
      <c r="ED545" s="26"/>
      <c r="EE545" s="24"/>
      <c r="EF545" s="98"/>
      <c r="EG545" s="95"/>
      <c r="EH545" s="96"/>
      <c r="EI545" s="97"/>
      <c r="EJ545" s="25"/>
      <c r="EK545" s="25"/>
      <c r="EL545" s="26"/>
      <c r="EM545" s="26"/>
      <c r="EN545" s="26"/>
      <c r="EO545" s="26"/>
      <c r="EP545" s="26"/>
      <c r="EQ545" s="26"/>
      <c r="ER545" s="26"/>
      <c r="ES545" s="26"/>
      <c r="ET545" s="26"/>
      <c r="EU545" s="26"/>
      <c r="EV545" s="24"/>
      <c r="EW545" s="98"/>
      <c r="EX545" s="95"/>
      <c r="EY545" s="96"/>
      <c r="EZ545" s="97"/>
      <c r="FA545" s="25"/>
      <c r="FB545" s="25"/>
      <c r="FC545" s="26"/>
      <c r="FD545" s="26"/>
      <c r="FE545" s="26"/>
      <c r="FF545" s="26"/>
      <c r="FG545" s="26"/>
      <c r="FH545" s="26"/>
      <c r="FI545" s="26"/>
      <c r="FJ545" s="26"/>
      <c r="FK545" s="26"/>
      <c r="FL545" s="26"/>
      <c r="FM545" s="24"/>
      <c r="FN545" s="98"/>
      <c r="FO545" s="95"/>
      <c r="FP545" s="96"/>
      <c r="FQ545" s="97"/>
      <c r="FR545" s="25"/>
      <c r="FS545" s="25"/>
      <c r="FT545" s="26"/>
      <c r="FU545" s="26"/>
      <c r="FV545" s="26"/>
      <c r="FW545" s="26"/>
      <c r="FX545" s="26"/>
      <c r="FY545" s="26"/>
      <c r="FZ545" s="26"/>
      <c r="GA545" s="26"/>
      <c r="GB545" s="26"/>
      <c r="GC545" s="26"/>
      <c r="GD545" s="24"/>
      <c r="GE545" s="98"/>
      <c r="GF545" s="95"/>
      <c r="GG545" s="96"/>
      <c r="GH545" s="97"/>
      <c r="GI545" s="25"/>
      <c r="GJ545" s="25"/>
      <c r="GK545" s="26"/>
      <c r="GL545" s="26"/>
      <c r="GM545" s="26"/>
      <c r="GN545" s="26"/>
      <c r="GO545" s="26"/>
      <c r="GP545" s="26"/>
      <c r="GQ545" s="26"/>
      <c r="GR545" s="26"/>
      <c r="GS545" s="26"/>
      <c r="GT545" s="26"/>
      <c r="GU545" s="24"/>
      <c r="GV545" s="98"/>
      <c r="GW545" s="95"/>
      <c r="GX545" s="96"/>
      <c r="GY545" s="97"/>
      <c r="GZ545" s="25"/>
      <c r="HA545" s="25"/>
      <c r="HB545" s="26"/>
      <c r="HC545" s="26"/>
      <c r="HD545" s="26"/>
      <c r="HE545" s="26"/>
      <c r="HF545" s="26"/>
      <c r="HG545" s="26"/>
      <c r="HH545" s="26"/>
      <c r="HI545" s="26"/>
      <c r="HJ545" s="26"/>
      <c r="HK545" s="26"/>
      <c r="HL545" s="24"/>
      <c r="HM545" s="98"/>
      <c r="HN545" s="95"/>
      <c r="HO545" s="96"/>
      <c r="HP545" s="97"/>
      <c r="HQ545" s="25"/>
      <c r="HR545" s="25"/>
      <c r="HS545" s="26"/>
      <c r="HT545" s="26"/>
      <c r="HU545" s="26"/>
      <c r="HV545" s="26"/>
      <c r="HW545" s="26"/>
      <c r="HX545" s="26"/>
      <c r="HY545" s="26"/>
      <c r="HZ545" s="26"/>
      <c r="IA545" s="26"/>
      <c r="IB545" s="26"/>
      <c r="IC545" s="24"/>
      <c r="ID545" s="98"/>
      <c r="IE545" s="95"/>
      <c r="IF545" s="96"/>
      <c r="IG545" s="97"/>
      <c r="IH545" s="25"/>
      <c r="II545" s="25"/>
      <c r="IJ545" s="26"/>
      <c r="IK545" s="26"/>
      <c r="IL545" s="26"/>
      <c r="IM545" s="26"/>
      <c r="IN545" s="26"/>
      <c r="IO545" s="26"/>
      <c r="IP545" s="26"/>
      <c r="IQ545" s="26"/>
      <c r="IR545" s="26"/>
      <c r="IS545" s="26"/>
      <c r="IT545" s="24"/>
    </row>
    <row r="546" spans="1:254" ht="17.25" customHeight="1">
      <c r="A546" s="138"/>
      <c r="B546" s="139"/>
      <c r="C546" s="140"/>
      <c r="D546" s="140"/>
      <c r="E546" s="140"/>
      <c r="F546" s="140">
        <v>2018</v>
      </c>
      <c r="G546" s="141">
        <f t="shared" si="286"/>
        <v>0</v>
      </c>
      <c r="H546" s="141">
        <f t="shared" si="287"/>
        <v>0</v>
      </c>
      <c r="I546" s="141">
        <f t="shared" si="288"/>
        <v>0</v>
      </c>
      <c r="J546" s="141">
        <f t="shared" si="288"/>
        <v>0</v>
      </c>
      <c r="K546" s="141">
        <f t="shared" si="288"/>
        <v>0</v>
      </c>
      <c r="L546" s="141">
        <f t="shared" si="288"/>
        <v>0</v>
      </c>
      <c r="M546" s="141">
        <f t="shared" si="288"/>
        <v>0</v>
      </c>
      <c r="N546" s="141">
        <f t="shared" si="288"/>
        <v>0</v>
      </c>
      <c r="O546" s="141">
        <f t="shared" si="288"/>
        <v>0</v>
      </c>
      <c r="P546" s="141">
        <f t="shared" si="288"/>
        <v>0</v>
      </c>
      <c r="Q546" s="136"/>
      <c r="R546" s="137"/>
      <c r="S546" s="96"/>
      <c r="T546" s="96"/>
      <c r="U546" s="53"/>
      <c r="V546" s="53"/>
      <c r="W546" s="54"/>
      <c r="X546" s="54"/>
      <c r="Y546" s="54"/>
      <c r="Z546" s="54"/>
      <c r="AA546" s="54"/>
      <c r="AB546" s="54"/>
      <c r="AC546" s="54"/>
      <c r="AD546" s="54"/>
      <c r="AE546" s="54"/>
      <c r="AF546" s="54"/>
      <c r="AG546" s="51"/>
      <c r="AH546" s="105"/>
      <c r="AI546" s="96"/>
      <c r="AJ546" s="96"/>
      <c r="AK546" s="96"/>
      <c r="AL546" s="53"/>
      <c r="AM546" s="53"/>
      <c r="AN546" s="54"/>
      <c r="AO546" s="54"/>
      <c r="AP546" s="54"/>
      <c r="AQ546" s="54"/>
      <c r="AR546" s="54"/>
      <c r="AS546" s="54"/>
      <c r="AT546" s="54"/>
      <c r="AU546" s="54"/>
      <c r="AV546" s="54"/>
      <c r="AW546" s="54"/>
      <c r="AX546" s="51"/>
      <c r="AY546" s="105"/>
      <c r="AZ546" s="96"/>
      <c r="BA546" s="96"/>
      <c r="BB546" s="96"/>
      <c r="BC546" s="53"/>
      <c r="BD546" s="53"/>
      <c r="BE546" s="54"/>
      <c r="BF546" s="54"/>
      <c r="BG546" s="54"/>
      <c r="BH546" s="54"/>
      <c r="BI546" s="54"/>
      <c r="BJ546" s="54"/>
      <c r="BK546" s="54"/>
      <c r="BL546" s="54"/>
      <c r="BM546" s="54"/>
      <c r="BN546" s="54"/>
      <c r="BO546" s="51"/>
      <c r="BP546" s="105"/>
      <c r="BQ546" s="96"/>
      <c r="BR546" s="96"/>
      <c r="BS546" s="96"/>
      <c r="BT546" s="53"/>
      <c r="BU546" s="53"/>
      <c r="BV546" s="54"/>
      <c r="BW546" s="54"/>
      <c r="BX546" s="54"/>
      <c r="BY546" s="54"/>
      <c r="BZ546" s="54"/>
      <c r="CA546" s="54"/>
      <c r="CB546" s="54"/>
      <c r="CC546" s="54"/>
      <c r="CD546" s="54"/>
      <c r="CE546" s="54"/>
      <c r="CF546" s="51"/>
      <c r="CG546" s="105"/>
      <c r="CH546" s="96"/>
      <c r="CI546" s="96"/>
      <c r="CJ546" s="96"/>
      <c r="CK546" s="53"/>
      <c r="CL546" s="53"/>
      <c r="CM546" s="54"/>
      <c r="CN546" s="54"/>
      <c r="CO546" s="54"/>
      <c r="CP546" s="54"/>
      <c r="CQ546" s="54"/>
      <c r="CR546" s="54"/>
      <c r="CS546" s="54"/>
      <c r="CT546" s="54"/>
      <c r="CU546" s="54"/>
      <c r="CV546" s="54"/>
      <c r="CW546" s="51"/>
      <c r="CX546" s="105"/>
      <c r="CY546" s="96"/>
      <c r="CZ546" s="96"/>
      <c r="DA546" s="96"/>
      <c r="DB546" s="53"/>
      <c r="DC546" s="53"/>
      <c r="DD546" s="54"/>
      <c r="DE546" s="55"/>
      <c r="DF546" s="26"/>
      <c r="DG546" s="26"/>
      <c r="DH546" s="26"/>
      <c r="DI546" s="26"/>
      <c r="DJ546" s="26"/>
      <c r="DK546" s="26"/>
      <c r="DL546" s="26"/>
      <c r="DM546" s="26"/>
      <c r="DN546" s="24"/>
      <c r="DO546" s="98"/>
      <c r="DP546" s="95"/>
      <c r="DQ546" s="96"/>
      <c r="DR546" s="97"/>
      <c r="DS546" s="25"/>
      <c r="DT546" s="25"/>
      <c r="DU546" s="26"/>
      <c r="DV546" s="26"/>
      <c r="DW546" s="26"/>
      <c r="DX546" s="26"/>
      <c r="DY546" s="26"/>
      <c r="DZ546" s="26"/>
      <c r="EA546" s="26"/>
      <c r="EB546" s="26"/>
      <c r="EC546" s="26"/>
      <c r="ED546" s="26"/>
      <c r="EE546" s="24"/>
      <c r="EF546" s="98"/>
      <c r="EG546" s="95"/>
      <c r="EH546" s="96"/>
      <c r="EI546" s="97"/>
      <c r="EJ546" s="25"/>
      <c r="EK546" s="25"/>
      <c r="EL546" s="26"/>
      <c r="EM546" s="26"/>
      <c r="EN546" s="26"/>
      <c r="EO546" s="26"/>
      <c r="EP546" s="26"/>
      <c r="EQ546" s="26"/>
      <c r="ER546" s="26"/>
      <c r="ES546" s="26"/>
      <c r="ET546" s="26"/>
      <c r="EU546" s="26"/>
      <c r="EV546" s="24"/>
      <c r="EW546" s="98"/>
      <c r="EX546" s="95"/>
      <c r="EY546" s="96"/>
      <c r="EZ546" s="97"/>
      <c r="FA546" s="25"/>
      <c r="FB546" s="25"/>
      <c r="FC546" s="26"/>
      <c r="FD546" s="26"/>
      <c r="FE546" s="26"/>
      <c r="FF546" s="26"/>
      <c r="FG546" s="26"/>
      <c r="FH546" s="26"/>
      <c r="FI546" s="26"/>
      <c r="FJ546" s="26"/>
      <c r="FK546" s="26"/>
      <c r="FL546" s="26"/>
      <c r="FM546" s="24"/>
      <c r="FN546" s="98"/>
      <c r="FO546" s="95"/>
      <c r="FP546" s="96"/>
      <c r="FQ546" s="97"/>
      <c r="FR546" s="25"/>
      <c r="FS546" s="25"/>
      <c r="FT546" s="26"/>
      <c r="FU546" s="26"/>
      <c r="FV546" s="26"/>
      <c r="FW546" s="26"/>
      <c r="FX546" s="26"/>
      <c r="FY546" s="26"/>
      <c r="FZ546" s="26"/>
      <c r="GA546" s="26"/>
      <c r="GB546" s="26"/>
      <c r="GC546" s="26"/>
      <c r="GD546" s="24"/>
      <c r="GE546" s="98"/>
      <c r="GF546" s="95"/>
      <c r="GG546" s="96"/>
      <c r="GH546" s="97"/>
      <c r="GI546" s="25"/>
      <c r="GJ546" s="25"/>
      <c r="GK546" s="26"/>
      <c r="GL546" s="26"/>
      <c r="GM546" s="26"/>
      <c r="GN546" s="26"/>
      <c r="GO546" s="26"/>
      <c r="GP546" s="26"/>
      <c r="GQ546" s="26"/>
      <c r="GR546" s="26"/>
      <c r="GS546" s="26"/>
      <c r="GT546" s="26"/>
      <c r="GU546" s="24"/>
      <c r="GV546" s="98"/>
      <c r="GW546" s="95"/>
      <c r="GX546" s="96"/>
      <c r="GY546" s="97"/>
      <c r="GZ546" s="25"/>
      <c r="HA546" s="25"/>
      <c r="HB546" s="26"/>
      <c r="HC546" s="26"/>
      <c r="HD546" s="26"/>
      <c r="HE546" s="26"/>
      <c r="HF546" s="26"/>
      <c r="HG546" s="26"/>
      <c r="HH546" s="26"/>
      <c r="HI546" s="26"/>
      <c r="HJ546" s="26"/>
      <c r="HK546" s="26"/>
      <c r="HL546" s="24"/>
      <c r="HM546" s="98"/>
      <c r="HN546" s="95"/>
      <c r="HO546" s="96"/>
      <c r="HP546" s="97"/>
      <c r="HQ546" s="25"/>
      <c r="HR546" s="25"/>
      <c r="HS546" s="26"/>
      <c r="HT546" s="26"/>
      <c r="HU546" s="26"/>
      <c r="HV546" s="26"/>
      <c r="HW546" s="26"/>
      <c r="HX546" s="26"/>
      <c r="HY546" s="26"/>
      <c r="HZ546" s="26"/>
      <c r="IA546" s="26"/>
      <c r="IB546" s="26"/>
      <c r="IC546" s="24"/>
      <c r="ID546" s="98"/>
      <c r="IE546" s="95"/>
      <c r="IF546" s="96"/>
      <c r="IG546" s="97"/>
      <c r="IH546" s="25"/>
      <c r="II546" s="25"/>
      <c r="IJ546" s="26"/>
      <c r="IK546" s="26"/>
      <c r="IL546" s="26"/>
      <c r="IM546" s="26"/>
      <c r="IN546" s="26"/>
      <c r="IO546" s="26"/>
      <c r="IP546" s="26"/>
      <c r="IQ546" s="26"/>
      <c r="IR546" s="26"/>
      <c r="IS546" s="26"/>
      <c r="IT546" s="24"/>
    </row>
    <row r="547" spans="1:254" ht="19.5" customHeight="1">
      <c r="A547" s="138"/>
      <c r="B547" s="139"/>
      <c r="C547" s="140"/>
      <c r="D547" s="140"/>
      <c r="E547" s="140"/>
      <c r="F547" s="140">
        <v>2019</v>
      </c>
      <c r="G547" s="141">
        <f t="shared" si="286"/>
        <v>178</v>
      </c>
      <c r="H547" s="141">
        <f t="shared" si="287"/>
        <v>178</v>
      </c>
      <c r="I547" s="141">
        <f t="shared" si="288"/>
        <v>178</v>
      </c>
      <c r="J547" s="141">
        <f t="shared" si="288"/>
        <v>178</v>
      </c>
      <c r="K547" s="141">
        <f t="shared" si="288"/>
        <v>0</v>
      </c>
      <c r="L547" s="141">
        <f t="shared" si="288"/>
        <v>0</v>
      </c>
      <c r="M547" s="141">
        <f t="shared" si="288"/>
        <v>0</v>
      </c>
      <c r="N547" s="141">
        <f t="shared" si="288"/>
        <v>0</v>
      </c>
      <c r="O547" s="141">
        <f t="shared" si="288"/>
        <v>0</v>
      </c>
      <c r="P547" s="141">
        <f t="shared" si="288"/>
        <v>0</v>
      </c>
      <c r="Q547" s="136"/>
      <c r="R547" s="137"/>
      <c r="S547" s="96"/>
      <c r="T547" s="96"/>
      <c r="U547" s="53"/>
      <c r="V547" s="53"/>
      <c r="W547" s="54"/>
      <c r="X547" s="54"/>
      <c r="Y547" s="54"/>
      <c r="Z547" s="54"/>
      <c r="AA547" s="54"/>
      <c r="AB547" s="54"/>
      <c r="AC547" s="54"/>
      <c r="AD547" s="54"/>
      <c r="AE547" s="54"/>
      <c r="AF547" s="54"/>
      <c r="AG547" s="51"/>
      <c r="AH547" s="105"/>
      <c r="AI547" s="96"/>
      <c r="AJ547" s="96"/>
      <c r="AK547" s="96"/>
      <c r="AL547" s="53"/>
      <c r="AM547" s="53"/>
      <c r="AN547" s="54"/>
      <c r="AO547" s="54"/>
      <c r="AP547" s="54"/>
      <c r="AQ547" s="54"/>
      <c r="AR547" s="54"/>
      <c r="AS547" s="54"/>
      <c r="AT547" s="54"/>
      <c r="AU547" s="54"/>
      <c r="AV547" s="54"/>
      <c r="AW547" s="54"/>
      <c r="AX547" s="51"/>
      <c r="AY547" s="105"/>
      <c r="AZ547" s="96"/>
      <c r="BA547" s="96"/>
      <c r="BB547" s="96"/>
      <c r="BC547" s="53"/>
      <c r="BD547" s="53"/>
      <c r="BE547" s="54"/>
      <c r="BF547" s="54"/>
      <c r="BG547" s="54"/>
      <c r="BH547" s="54"/>
      <c r="BI547" s="54"/>
      <c r="BJ547" s="54"/>
      <c r="BK547" s="54"/>
      <c r="BL547" s="54"/>
      <c r="BM547" s="54"/>
      <c r="BN547" s="54"/>
      <c r="BO547" s="51"/>
      <c r="BP547" s="105"/>
      <c r="BQ547" s="96"/>
      <c r="BR547" s="96"/>
      <c r="BS547" s="96"/>
      <c r="BT547" s="53"/>
      <c r="BU547" s="53"/>
      <c r="BV547" s="54"/>
      <c r="BW547" s="54"/>
      <c r="BX547" s="54"/>
      <c r="BY547" s="54"/>
      <c r="BZ547" s="54"/>
      <c r="CA547" s="54"/>
      <c r="CB547" s="54"/>
      <c r="CC547" s="54"/>
      <c r="CD547" s="54"/>
      <c r="CE547" s="54"/>
      <c r="CF547" s="51"/>
      <c r="CG547" s="105"/>
      <c r="CH547" s="96"/>
      <c r="CI547" s="96"/>
      <c r="CJ547" s="96"/>
      <c r="CK547" s="53"/>
      <c r="CL547" s="53"/>
      <c r="CM547" s="54"/>
      <c r="CN547" s="54"/>
      <c r="CO547" s="54"/>
      <c r="CP547" s="54"/>
      <c r="CQ547" s="54"/>
      <c r="CR547" s="54"/>
      <c r="CS547" s="54"/>
      <c r="CT547" s="54"/>
      <c r="CU547" s="54"/>
      <c r="CV547" s="54"/>
      <c r="CW547" s="51"/>
      <c r="CX547" s="105"/>
      <c r="CY547" s="96"/>
      <c r="CZ547" s="96"/>
      <c r="DA547" s="96"/>
      <c r="DB547" s="53"/>
      <c r="DC547" s="53"/>
      <c r="DD547" s="54"/>
      <c r="DE547" s="55"/>
      <c r="DF547" s="26"/>
      <c r="DG547" s="26"/>
      <c r="DH547" s="26"/>
      <c r="DI547" s="26"/>
      <c r="DJ547" s="26"/>
      <c r="DK547" s="26"/>
      <c r="DL547" s="26"/>
      <c r="DM547" s="26"/>
      <c r="DN547" s="24"/>
      <c r="DO547" s="98"/>
      <c r="DP547" s="95"/>
      <c r="DQ547" s="96"/>
      <c r="DR547" s="97"/>
      <c r="DS547" s="25"/>
      <c r="DT547" s="25"/>
      <c r="DU547" s="26"/>
      <c r="DV547" s="26"/>
      <c r="DW547" s="26"/>
      <c r="DX547" s="26"/>
      <c r="DY547" s="26"/>
      <c r="DZ547" s="26"/>
      <c r="EA547" s="26"/>
      <c r="EB547" s="26"/>
      <c r="EC547" s="26"/>
      <c r="ED547" s="26"/>
      <c r="EE547" s="24"/>
      <c r="EF547" s="98"/>
      <c r="EG547" s="95"/>
      <c r="EH547" s="96"/>
      <c r="EI547" s="97"/>
      <c r="EJ547" s="25"/>
      <c r="EK547" s="25"/>
      <c r="EL547" s="26"/>
      <c r="EM547" s="26"/>
      <c r="EN547" s="26"/>
      <c r="EO547" s="26"/>
      <c r="EP547" s="26"/>
      <c r="EQ547" s="26"/>
      <c r="ER547" s="26"/>
      <c r="ES547" s="26"/>
      <c r="ET547" s="26"/>
      <c r="EU547" s="26"/>
      <c r="EV547" s="24"/>
      <c r="EW547" s="98"/>
      <c r="EX547" s="95"/>
      <c r="EY547" s="96"/>
      <c r="EZ547" s="97"/>
      <c r="FA547" s="25"/>
      <c r="FB547" s="25"/>
      <c r="FC547" s="26"/>
      <c r="FD547" s="26"/>
      <c r="FE547" s="26"/>
      <c r="FF547" s="26"/>
      <c r="FG547" s="26"/>
      <c r="FH547" s="26"/>
      <c r="FI547" s="26"/>
      <c r="FJ547" s="26"/>
      <c r="FK547" s="26"/>
      <c r="FL547" s="26"/>
      <c r="FM547" s="24"/>
      <c r="FN547" s="98"/>
      <c r="FO547" s="95"/>
      <c r="FP547" s="96"/>
      <c r="FQ547" s="97"/>
      <c r="FR547" s="25"/>
      <c r="FS547" s="25"/>
      <c r="FT547" s="26"/>
      <c r="FU547" s="26"/>
      <c r="FV547" s="26"/>
      <c r="FW547" s="26"/>
      <c r="FX547" s="26"/>
      <c r="FY547" s="26"/>
      <c r="FZ547" s="26"/>
      <c r="GA547" s="26"/>
      <c r="GB547" s="26"/>
      <c r="GC547" s="26"/>
      <c r="GD547" s="24"/>
      <c r="GE547" s="98"/>
      <c r="GF547" s="95"/>
      <c r="GG547" s="96"/>
      <c r="GH547" s="97"/>
      <c r="GI547" s="25"/>
      <c r="GJ547" s="25"/>
      <c r="GK547" s="26"/>
      <c r="GL547" s="26"/>
      <c r="GM547" s="26"/>
      <c r="GN547" s="26"/>
      <c r="GO547" s="26"/>
      <c r="GP547" s="26"/>
      <c r="GQ547" s="26"/>
      <c r="GR547" s="26"/>
      <c r="GS547" s="26"/>
      <c r="GT547" s="26"/>
      <c r="GU547" s="24"/>
      <c r="GV547" s="98"/>
      <c r="GW547" s="95"/>
      <c r="GX547" s="96"/>
      <c r="GY547" s="97"/>
      <c r="GZ547" s="25"/>
      <c r="HA547" s="25"/>
      <c r="HB547" s="26"/>
      <c r="HC547" s="26"/>
      <c r="HD547" s="26"/>
      <c r="HE547" s="26"/>
      <c r="HF547" s="26"/>
      <c r="HG547" s="26"/>
      <c r="HH547" s="26"/>
      <c r="HI547" s="26"/>
      <c r="HJ547" s="26"/>
      <c r="HK547" s="26"/>
      <c r="HL547" s="24"/>
      <c r="HM547" s="98"/>
      <c r="HN547" s="95"/>
      <c r="HO547" s="96"/>
      <c r="HP547" s="97"/>
      <c r="HQ547" s="25"/>
      <c r="HR547" s="25"/>
      <c r="HS547" s="26"/>
      <c r="HT547" s="26"/>
      <c r="HU547" s="26"/>
      <c r="HV547" s="26"/>
      <c r="HW547" s="26"/>
      <c r="HX547" s="26"/>
      <c r="HY547" s="26"/>
      <c r="HZ547" s="26"/>
      <c r="IA547" s="26"/>
      <c r="IB547" s="26"/>
      <c r="IC547" s="24"/>
      <c r="ID547" s="98"/>
      <c r="IE547" s="95"/>
      <c r="IF547" s="96"/>
      <c r="IG547" s="97"/>
      <c r="IH547" s="25"/>
      <c r="II547" s="25"/>
      <c r="IJ547" s="26"/>
      <c r="IK547" s="26"/>
      <c r="IL547" s="26"/>
      <c r="IM547" s="26"/>
      <c r="IN547" s="26"/>
      <c r="IO547" s="26"/>
      <c r="IP547" s="26"/>
      <c r="IQ547" s="26"/>
      <c r="IR547" s="26"/>
      <c r="IS547" s="26"/>
      <c r="IT547" s="24"/>
    </row>
    <row r="548" spans="1:254" ht="18" customHeight="1">
      <c r="A548" s="138"/>
      <c r="B548" s="139"/>
      <c r="C548" s="133"/>
      <c r="D548" s="133"/>
      <c r="E548" s="133"/>
      <c r="F548" s="140">
        <v>2020</v>
      </c>
      <c r="G548" s="141">
        <f t="shared" si="286"/>
        <v>1638.3</v>
      </c>
      <c r="H548" s="141">
        <f t="shared" si="287"/>
        <v>1638.3</v>
      </c>
      <c r="I548" s="141">
        <f t="shared" si="288"/>
        <v>1638.3</v>
      </c>
      <c r="J548" s="141">
        <f t="shared" si="288"/>
        <v>1638.3</v>
      </c>
      <c r="K548" s="141">
        <f t="shared" si="288"/>
        <v>0</v>
      </c>
      <c r="L548" s="141">
        <f t="shared" si="288"/>
        <v>0</v>
      </c>
      <c r="M548" s="141">
        <f t="shared" si="288"/>
        <v>0</v>
      </c>
      <c r="N548" s="141">
        <f t="shared" si="288"/>
        <v>0</v>
      </c>
      <c r="O548" s="141">
        <f t="shared" si="288"/>
        <v>0</v>
      </c>
      <c r="P548" s="141">
        <f t="shared" si="288"/>
        <v>0</v>
      </c>
      <c r="Q548" s="136"/>
      <c r="R548" s="137"/>
      <c r="S548" s="96"/>
      <c r="T548" s="96"/>
      <c r="U548" s="60"/>
      <c r="V548" s="53"/>
      <c r="W548" s="54"/>
      <c r="X548" s="54"/>
      <c r="Y548" s="54"/>
      <c r="Z548" s="54"/>
      <c r="AA548" s="54"/>
      <c r="AB548" s="54"/>
      <c r="AC548" s="54"/>
      <c r="AD548" s="54"/>
      <c r="AE548" s="54"/>
      <c r="AF548" s="54"/>
      <c r="AG548" s="51"/>
      <c r="AH548" s="105"/>
      <c r="AI548" s="96"/>
      <c r="AJ548" s="96"/>
      <c r="AK548" s="96"/>
      <c r="AL548" s="60"/>
      <c r="AM548" s="53"/>
      <c r="AN548" s="54"/>
      <c r="AO548" s="54"/>
      <c r="AP548" s="54"/>
      <c r="AQ548" s="54"/>
      <c r="AR548" s="54"/>
      <c r="AS548" s="54"/>
      <c r="AT548" s="54"/>
      <c r="AU548" s="54"/>
      <c r="AV548" s="54"/>
      <c r="AW548" s="54"/>
      <c r="AX548" s="51"/>
      <c r="AY548" s="105"/>
      <c r="AZ548" s="96"/>
      <c r="BA548" s="96"/>
      <c r="BB548" s="96"/>
      <c r="BC548" s="60"/>
      <c r="BD548" s="53"/>
      <c r="BE548" s="54"/>
      <c r="BF548" s="54"/>
      <c r="BG548" s="54"/>
      <c r="BH548" s="54"/>
      <c r="BI548" s="54"/>
      <c r="BJ548" s="54"/>
      <c r="BK548" s="54"/>
      <c r="BL548" s="54"/>
      <c r="BM548" s="54"/>
      <c r="BN548" s="54"/>
      <c r="BO548" s="51"/>
      <c r="BP548" s="105"/>
      <c r="BQ548" s="96"/>
      <c r="BR548" s="96"/>
      <c r="BS548" s="96"/>
      <c r="BT548" s="60"/>
      <c r="BU548" s="53"/>
      <c r="BV548" s="54"/>
      <c r="BW548" s="54"/>
      <c r="BX548" s="54"/>
      <c r="BY548" s="54"/>
      <c r="BZ548" s="54"/>
      <c r="CA548" s="54"/>
      <c r="CB548" s="54"/>
      <c r="CC548" s="54"/>
      <c r="CD548" s="54"/>
      <c r="CE548" s="54"/>
      <c r="CF548" s="51"/>
      <c r="CG548" s="105"/>
      <c r="CH548" s="96"/>
      <c r="CI548" s="96"/>
      <c r="CJ548" s="96"/>
      <c r="CK548" s="60"/>
      <c r="CL548" s="53"/>
      <c r="CM548" s="54"/>
      <c r="CN548" s="54"/>
      <c r="CO548" s="54"/>
      <c r="CP548" s="54"/>
      <c r="CQ548" s="54"/>
      <c r="CR548" s="54"/>
      <c r="CS548" s="54"/>
      <c r="CT548" s="54"/>
      <c r="CU548" s="54"/>
      <c r="CV548" s="54"/>
      <c r="CW548" s="51"/>
      <c r="CX548" s="105"/>
      <c r="CY548" s="96"/>
      <c r="CZ548" s="96"/>
      <c r="DA548" s="96"/>
      <c r="DB548" s="60"/>
      <c r="DC548" s="53"/>
      <c r="DD548" s="54"/>
      <c r="DE548" s="55"/>
      <c r="DF548" s="26"/>
      <c r="DG548" s="26"/>
      <c r="DH548" s="26"/>
      <c r="DI548" s="26"/>
      <c r="DJ548" s="26"/>
      <c r="DK548" s="26"/>
      <c r="DL548" s="26"/>
      <c r="DM548" s="26"/>
      <c r="DN548" s="24"/>
      <c r="DO548" s="98"/>
      <c r="DP548" s="95"/>
      <c r="DQ548" s="96"/>
      <c r="DR548" s="97"/>
      <c r="DS548" s="21"/>
      <c r="DT548" s="25"/>
      <c r="DU548" s="26"/>
      <c r="DV548" s="26"/>
      <c r="DW548" s="26"/>
      <c r="DX548" s="26"/>
      <c r="DY548" s="26"/>
      <c r="DZ548" s="26"/>
      <c r="EA548" s="26"/>
      <c r="EB548" s="26"/>
      <c r="EC548" s="26"/>
      <c r="ED548" s="26"/>
      <c r="EE548" s="24"/>
      <c r="EF548" s="98"/>
      <c r="EG548" s="95"/>
      <c r="EH548" s="96"/>
      <c r="EI548" s="97"/>
      <c r="EJ548" s="21"/>
      <c r="EK548" s="25"/>
      <c r="EL548" s="26"/>
      <c r="EM548" s="26"/>
      <c r="EN548" s="26"/>
      <c r="EO548" s="26"/>
      <c r="EP548" s="26"/>
      <c r="EQ548" s="26"/>
      <c r="ER548" s="26"/>
      <c r="ES548" s="26"/>
      <c r="ET548" s="26"/>
      <c r="EU548" s="26"/>
      <c r="EV548" s="24"/>
      <c r="EW548" s="98"/>
      <c r="EX548" s="95"/>
      <c r="EY548" s="96"/>
      <c r="EZ548" s="97"/>
      <c r="FA548" s="21"/>
      <c r="FB548" s="25"/>
      <c r="FC548" s="26"/>
      <c r="FD548" s="26"/>
      <c r="FE548" s="26"/>
      <c r="FF548" s="26"/>
      <c r="FG548" s="26"/>
      <c r="FH548" s="26"/>
      <c r="FI548" s="26"/>
      <c r="FJ548" s="26"/>
      <c r="FK548" s="26"/>
      <c r="FL548" s="26"/>
      <c r="FM548" s="24"/>
      <c r="FN548" s="98"/>
      <c r="FO548" s="95"/>
      <c r="FP548" s="96"/>
      <c r="FQ548" s="97"/>
      <c r="FR548" s="21"/>
      <c r="FS548" s="25"/>
      <c r="FT548" s="26"/>
      <c r="FU548" s="26"/>
      <c r="FV548" s="26"/>
      <c r="FW548" s="26"/>
      <c r="FX548" s="26"/>
      <c r="FY548" s="26"/>
      <c r="FZ548" s="26"/>
      <c r="GA548" s="26"/>
      <c r="GB548" s="26"/>
      <c r="GC548" s="26"/>
      <c r="GD548" s="24"/>
      <c r="GE548" s="98"/>
      <c r="GF548" s="95"/>
      <c r="GG548" s="96"/>
      <c r="GH548" s="97"/>
      <c r="GI548" s="21"/>
      <c r="GJ548" s="25"/>
      <c r="GK548" s="26"/>
      <c r="GL548" s="26"/>
      <c r="GM548" s="26"/>
      <c r="GN548" s="26"/>
      <c r="GO548" s="26"/>
      <c r="GP548" s="26"/>
      <c r="GQ548" s="26"/>
      <c r="GR548" s="26"/>
      <c r="GS548" s="26"/>
      <c r="GT548" s="26"/>
      <c r="GU548" s="24"/>
      <c r="GV548" s="98"/>
      <c r="GW548" s="95"/>
      <c r="GX548" s="96"/>
      <c r="GY548" s="97"/>
      <c r="GZ548" s="21"/>
      <c r="HA548" s="25"/>
      <c r="HB548" s="26"/>
      <c r="HC548" s="26"/>
      <c r="HD548" s="26"/>
      <c r="HE548" s="26"/>
      <c r="HF548" s="26"/>
      <c r="HG548" s="26"/>
      <c r="HH548" s="26"/>
      <c r="HI548" s="26"/>
      <c r="HJ548" s="26"/>
      <c r="HK548" s="26"/>
      <c r="HL548" s="24"/>
      <c r="HM548" s="98"/>
      <c r="HN548" s="95"/>
      <c r="HO548" s="96"/>
      <c r="HP548" s="97"/>
      <c r="HQ548" s="21"/>
      <c r="HR548" s="25"/>
      <c r="HS548" s="26"/>
      <c r="HT548" s="26"/>
      <c r="HU548" s="26"/>
      <c r="HV548" s="26"/>
      <c r="HW548" s="26"/>
      <c r="HX548" s="26"/>
      <c r="HY548" s="26"/>
      <c r="HZ548" s="26"/>
      <c r="IA548" s="26"/>
      <c r="IB548" s="26"/>
      <c r="IC548" s="24"/>
      <c r="ID548" s="98"/>
      <c r="IE548" s="95"/>
      <c r="IF548" s="96"/>
      <c r="IG548" s="97"/>
      <c r="IH548" s="21"/>
      <c r="II548" s="25"/>
      <c r="IJ548" s="26"/>
      <c r="IK548" s="26"/>
      <c r="IL548" s="26"/>
      <c r="IM548" s="26"/>
      <c r="IN548" s="26"/>
      <c r="IO548" s="26"/>
      <c r="IP548" s="26"/>
      <c r="IQ548" s="26"/>
      <c r="IR548" s="26"/>
      <c r="IS548" s="26"/>
      <c r="IT548" s="24"/>
    </row>
    <row r="549" spans="1:241" ht="21.75" customHeight="1">
      <c r="A549" s="138"/>
      <c r="B549" s="139"/>
      <c r="C549" s="133"/>
      <c r="D549" s="133"/>
      <c r="E549" s="133"/>
      <c r="F549" s="140">
        <v>2021</v>
      </c>
      <c r="G549" s="141">
        <f t="shared" si="286"/>
        <v>595</v>
      </c>
      <c r="H549" s="141">
        <f t="shared" si="287"/>
        <v>595</v>
      </c>
      <c r="I549" s="141">
        <f t="shared" si="288"/>
        <v>595</v>
      </c>
      <c r="J549" s="141">
        <f t="shared" si="288"/>
        <v>595</v>
      </c>
      <c r="K549" s="141">
        <f t="shared" si="288"/>
        <v>0</v>
      </c>
      <c r="L549" s="141">
        <f t="shared" si="288"/>
        <v>0</v>
      </c>
      <c r="M549" s="141">
        <f t="shared" si="288"/>
        <v>0</v>
      </c>
      <c r="N549" s="141">
        <f t="shared" si="288"/>
        <v>0</v>
      </c>
      <c r="O549" s="141">
        <f t="shared" si="288"/>
        <v>0</v>
      </c>
      <c r="P549" s="141">
        <f t="shared" si="288"/>
        <v>0</v>
      </c>
      <c r="Q549" s="136"/>
      <c r="R549" s="142"/>
      <c r="AG549" s="66"/>
      <c r="AW549" s="66"/>
      <c r="BM549" s="66"/>
      <c r="CC549" s="66"/>
      <c r="CS549" s="66"/>
      <c r="DI549" s="66"/>
      <c r="DY549" s="66"/>
      <c r="EO549" s="66"/>
      <c r="FE549" s="66"/>
      <c r="FU549" s="66"/>
      <c r="GK549" s="66"/>
      <c r="HA549" s="66"/>
      <c r="HQ549" s="66"/>
      <c r="IG549" s="66"/>
    </row>
    <row r="550" spans="1:241" ht="21.75" customHeight="1">
      <c r="A550" s="138"/>
      <c r="B550" s="139"/>
      <c r="C550" s="133"/>
      <c r="D550" s="133"/>
      <c r="E550" s="133"/>
      <c r="F550" s="140">
        <v>2022</v>
      </c>
      <c r="G550" s="141">
        <f t="shared" si="286"/>
        <v>25610</v>
      </c>
      <c r="H550" s="141">
        <f t="shared" si="287"/>
        <v>0</v>
      </c>
      <c r="I550" s="141">
        <f t="shared" si="288"/>
        <v>25610</v>
      </c>
      <c r="J550" s="141">
        <f t="shared" si="288"/>
        <v>0</v>
      </c>
      <c r="K550" s="141">
        <f t="shared" si="288"/>
        <v>0</v>
      </c>
      <c r="L550" s="141">
        <f t="shared" si="288"/>
        <v>0</v>
      </c>
      <c r="M550" s="141">
        <f t="shared" si="288"/>
        <v>0</v>
      </c>
      <c r="N550" s="141">
        <f t="shared" si="288"/>
        <v>0</v>
      </c>
      <c r="O550" s="141">
        <f t="shared" si="288"/>
        <v>0</v>
      </c>
      <c r="P550" s="141">
        <f t="shared" si="288"/>
        <v>0</v>
      </c>
      <c r="Q550" s="136"/>
      <c r="R550" s="142"/>
      <c r="AG550" s="66"/>
      <c r="AW550" s="66"/>
      <c r="BM550" s="66"/>
      <c r="CC550" s="66"/>
      <c r="CS550" s="66"/>
      <c r="DI550" s="66"/>
      <c r="DY550" s="66"/>
      <c r="EO550" s="66"/>
      <c r="FE550" s="66"/>
      <c r="FU550" s="66"/>
      <c r="GK550" s="66"/>
      <c r="HA550" s="66"/>
      <c r="HQ550" s="66"/>
      <c r="IG550" s="66"/>
    </row>
    <row r="551" spans="1:241" ht="21.75" customHeight="1">
      <c r="A551" s="138"/>
      <c r="B551" s="139"/>
      <c r="C551" s="133"/>
      <c r="D551" s="133"/>
      <c r="E551" s="133"/>
      <c r="F551" s="140">
        <v>2023</v>
      </c>
      <c r="G551" s="141">
        <f t="shared" si="286"/>
        <v>0</v>
      </c>
      <c r="H551" s="141">
        <f t="shared" si="287"/>
        <v>0</v>
      </c>
      <c r="I551" s="141">
        <f t="shared" si="288"/>
        <v>0</v>
      </c>
      <c r="J551" s="141">
        <f t="shared" si="288"/>
        <v>0</v>
      </c>
      <c r="K551" s="141">
        <f t="shared" si="288"/>
        <v>0</v>
      </c>
      <c r="L551" s="141">
        <f t="shared" si="288"/>
        <v>0</v>
      </c>
      <c r="M551" s="141">
        <f t="shared" si="288"/>
        <v>0</v>
      </c>
      <c r="N551" s="141">
        <f t="shared" si="288"/>
        <v>0</v>
      </c>
      <c r="O551" s="141">
        <f t="shared" si="288"/>
        <v>0</v>
      </c>
      <c r="P551" s="141">
        <f t="shared" si="288"/>
        <v>0</v>
      </c>
      <c r="Q551" s="136"/>
      <c r="R551" s="142"/>
      <c r="AG551" s="66"/>
      <c r="AW551" s="66"/>
      <c r="BM551" s="66"/>
      <c r="CC551" s="66"/>
      <c r="CS551" s="66"/>
      <c r="DI551" s="66"/>
      <c r="DY551" s="66"/>
      <c r="EO551" s="66"/>
      <c r="FE551" s="66"/>
      <c r="FU551" s="66"/>
      <c r="GK551" s="66"/>
      <c r="HA551" s="66"/>
      <c r="HQ551" s="66"/>
      <c r="IG551" s="66"/>
    </row>
    <row r="552" spans="1:241" ht="21.75" customHeight="1">
      <c r="A552" s="138"/>
      <c r="B552" s="139"/>
      <c r="C552" s="133"/>
      <c r="D552" s="133"/>
      <c r="E552" s="133"/>
      <c r="F552" s="140">
        <v>2024</v>
      </c>
      <c r="G552" s="141">
        <f t="shared" si="286"/>
        <v>0</v>
      </c>
      <c r="H552" s="141">
        <f t="shared" si="287"/>
        <v>0</v>
      </c>
      <c r="I552" s="141">
        <f t="shared" si="288"/>
        <v>0</v>
      </c>
      <c r="J552" s="141">
        <f t="shared" si="288"/>
        <v>0</v>
      </c>
      <c r="K552" s="141">
        <f t="shared" si="288"/>
        <v>0</v>
      </c>
      <c r="L552" s="141">
        <f t="shared" si="288"/>
        <v>0</v>
      </c>
      <c r="M552" s="141">
        <f t="shared" si="288"/>
        <v>0</v>
      </c>
      <c r="N552" s="141">
        <f t="shared" si="288"/>
        <v>0</v>
      </c>
      <c r="O552" s="141">
        <f t="shared" si="288"/>
        <v>0</v>
      </c>
      <c r="P552" s="141">
        <f t="shared" si="288"/>
        <v>0</v>
      </c>
      <c r="Q552" s="136"/>
      <c r="R552" s="142"/>
      <c r="AG552" s="66"/>
      <c r="AW552" s="66"/>
      <c r="BM552" s="66"/>
      <c r="CC552" s="66"/>
      <c r="CS552" s="66"/>
      <c r="DI552" s="66"/>
      <c r="DY552" s="66"/>
      <c r="EO552" s="66"/>
      <c r="FE552" s="66"/>
      <c r="FU552" s="66"/>
      <c r="GK552" s="66"/>
      <c r="HA552" s="66"/>
      <c r="HQ552" s="66"/>
      <c r="IG552" s="66"/>
    </row>
    <row r="553" spans="1:241" ht="21.75" customHeight="1">
      <c r="A553" s="143"/>
      <c r="B553" s="144"/>
      <c r="C553" s="133"/>
      <c r="D553" s="133"/>
      <c r="E553" s="133"/>
      <c r="F553" s="140">
        <v>2025</v>
      </c>
      <c r="G553" s="141">
        <f t="shared" si="286"/>
        <v>0</v>
      </c>
      <c r="H553" s="141">
        <f t="shared" si="287"/>
        <v>0</v>
      </c>
      <c r="I553" s="141">
        <f t="shared" si="288"/>
        <v>0</v>
      </c>
      <c r="J553" s="141">
        <f t="shared" si="288"/>
        <v>0</v>
      </c>
      <c r="K553" s="141">
        <f t="shared" si="288"/>
        <v>0</v>
      </c>
      <c r="L553" s="141">
        <f t="shared" si="288"/>
        <v>0</v>
      </c>
      <c r="M553" s="141">
        <f t="shared" si="288"/>
        <v>0</v>
      </c>
      <c r="N553" s="141">
        <f t="shared" si="288"/>
        <v>0</v>
      </c>
      <c r="O553" s="141">
        <f t="shared" si="288"/>
        <v>0</v>
      </c>
      <c r="P553" s="141">
        <f t="shared" si="288"/>
        <v>0</v>
      </c>
      <c r="Q553" s="136"/>
      <c r="R553" s="145"/>
      <c r="AG553" s="66"/>
      <c r="AW553" s="66"/>
      <c r="BM553" s="66"/>
      <c r="CC553" s="66"/>
      <c r="CS553" s="66"/>
      <c r="DI553" s="66"/>
      <c r="DY553" s="66"/>
      <c r="EO553" s="66"/>
      <c r="FE553" s="66"/>
      <c r="FU553" s="66"/>
      <c r="GK553" s="66"/>
      <c r="HA553" s="66"/>
      <c r="HQ553" s="66"/>
      <c r="IG553" s="66"/>
    </row>
    <row r="554" spans="1:18" ht="15">
      <c r="A554" s="146"/>
      <c r="B554" s="147"/>
      <c r="C554" s="147"/>
      <c r="D554" s="147"/>
      <c r="E554" s="147"/>
      <c r="F554" s="147"/>
      <c r="G554" s="148"/>
      <c r="H554" s="148"/>
      <c r="I554" s="147"/>
      <c r="J554" s="147"/>
      <c r="K554" s="147"/>
      <c r="L554" s="147"/>
      <c r="M554" s="147"/>
      <c r="N554" s="147"/>
      <c r="O554" s="147"/>
      <c r="P554" s="147"/>
      <c r="Q554" s="147"/>
      <c r="R554" s="149"/>
    </row>
    <row r="555" spans="1:18" ht="15">
      <c r="A555" s="150"/>
      <c r="B555" s="149"/>
      <c r="C555" s="149"/>
      <c r="D555" s="149"/>
      <c r="E555" s="149"/>
      <c r="F555" s="149"/>
      <c r="G555" s="149"/>
      <c r="H555" s="149"/>
      <c r="I555" s="151"/>
      <c r="J555" s="151"/>
      <c r="K555" s="149"/>
      <c r="L555" s="149"/>
      <c r="M555" s="149"/>
      <c r="N555" s="149"/>
      <c r="O555" s="149"/>
      <c r="P555" s="149"/>
      <c r="Q555" s="149"/>
      <c r="R555" s="149"/>
    </row>
    <row r="556" spans="1:18" ht="15">
      <c r="A556" s="150"/>
      <c r="B556" s="149"/>
      <c r="C556" s="149"/>
      <c r="D556" s="149"/>
      <c r="E556" s="149"/>
      <c r="F556" s="149"/>
      <c r="G556" s="149"/>
      <c r="H556" s="149"/>
      <c r="I556" s="151"/>
      <c r="J556" s="151"/>
      <c r="K556" s="149"/>
      <c r="L556" s="149"/>
      <c r="M556" s="149"/>
      <c r="N556" s="149"/>
      <c r="O556" s="149"/>
      <c r="P556" s="149"/>
      <c r="Q556" s="149"/>
      <c r="R556" s="149"/>
    </row>
    <row r="557" spans="1:18" ht="15">
      <c r="A557" s="150"/>
      <c r="B557" s="149"/>
      <c r="C557" s="149"/>
      <c r="D557" s="149"/>
      <c r="E557" s="149"/>
      <c r="F557" s="149"/>
      <c r="G557" s="149"/>
      <c r="H557" s="149"/>
      <c r="I557" s="151"/>
      <c r="J557" s="151"/>
      <c r="K557" s="149"/>
      <c r="L557" s="149"/>
      <c r="M557" s="149"/>
      <c r="N557" s="149"/>
      <c r="O557" s="149"/>
      <c r="P557" s="149"/>
      <c r="Q557" s="149"/>
      <c r="R557" s="149"/>
    </row>
    <row r="558" spans="1:18" ht="15">
      <c r="A558" s="150"/>
      <c r="B558" s="149"/>
      <c r="C558" s="152"/>
      <c r="D558" s="152"/>
      <c r="E558" s="152"/>
      <c r="F558" s="149"/>
      <c r="G558" s="149"/>
      <c r="H558" s="149"/>
      <c r="I558" s="151"/>
      <c r="J558" s="151"/>
      <c r="K558" s="149"/>
      <c r="L558" s="149"/>
      <c r="M558" s="149"/>
      <c r="N558" s="149"/>
      <c r="O558" s="149"/>
      <c r="P558" s="149"/>
      <c r="Q558" s="149"/>
      <c r="R558" s="149"/>
    </row>
    <row r="559" spans="1:18" ht="15">
      <c r="A559" s="150"/>
      <c r="B559" s="149"/>
      <c r="C559" s="149"/>
      <c r="D559" s="149"/>
      <c r="E559" s="149"/>
      <c r="F559" s="149"/>
      <c r="G559" s="149"/>
      <c r="H559" s="149"/>
      <c r="I559" s="151"/>
      <c r="J559" s="151"/>
      <c r="K559" s="149"/>
      <c r="L559" s="149"/>
      <c r="M559" s="149"/>
      <c r="N559" s="149"/>
      <c r="O559" s="149"/>
      <c r="P559" s="149"/>
      <c r="Q559" s="149"/>
      <c r="R559" s="149"/>
    </row>
    <row r="560" spans="1:18" ht="15">
      <c r="A560" s="150"/>
      <c r="B560" s="149"/>
      <c r="C560" s="149"/>
      <c r="D560" s="149"/>
      <c r="E560" s="149"/>
      <c r="F560" s="149"/>
      <c r="G560" s="149"/>
      <c r="H560" s="149"/>
      <c r="I560" s="151"/>
      <c r="J560" s="151"/>
      <c r="K560" s="149"/>
      <c r="L560" s="149"/>
      <c r="M560" s="153"/>
      <c r="N560" s="149"/>
      <c r="O560" s="149"/>
      <c r="P560" s="149"/>
      <c r="Q560" s="149"/>
      <c r="R560" s="149"/>
    </row>
    <row r="561" spans="1:18" ht="15">
      <c r="A561" s="150"/>
      <c r="B561" s="149"/>
      <c r="C561" s="149"/>
      <c r="D561" s="149"/>
      <c r="E561" s="149"/>
      <c r="F561" s="149"/>
      <c r="G561" s="149"/>
      <c r="H561" s="149"/>
      <c r="I561" s="149"/>
      <c r="J561" s="149"/>
      <c r="K561" s="149"/>
      <c r="L561" s="149"/>
      <c r="M561" s="149"/>
      <c r="N561" s="149"/>
      <c r="O561" s="149"/>
      <c r="P561" s="149"/>
      <c r="Q561" s="149"/>
      <c r="R561" s="149"/>
    </row>
    <row r="562" spans="1:18" ht="15">
      <c r="A562" s="150"/>
      <c r="B562" s="149"/>
      <c r="C562" s="149"/>
      <c r="D562" s="149"/>
      <c r="E562" s="149"/>
      <c r="F562" s="149"/>
      <c r="G562" s="149"/>
      <c r="H562" s="149"/>
      <c r="I562" s="149"/>
      <c r="J562" s="149"/>
      <c r="K562" s="149"/>
      <c r="L562" s="149"/>
      <c r="M562" s="149"/>
      <c r="N562" s="149"/>
      <c r="O562" s="149"/>
      <c r="P562" s="149"/>
      <c r="Q562" s="149"/>
      <c r="R562" s="149"/>
    </row>
    <row r="563" spans="1:18" ht="15">
      <c r="A563" s="150"/>
      <c r="B563" s="149"/>
      <c r="C563" s="149"/>
      <c r="D563" s="149"/>
      <c r="E563" s="149"/>
      <c r="F563" s="149"/>
      <c r="G563" s="149"/>
      <c r="H563" s="149"/>
      <c r="I563" s="149"/>
      <c r="J563" s="149"/>
      <c r="K563" s="149"/>
      <c r="L563" s="149"/>
      <c r="M563" s="149"/>
      <c r="N563" s="149"/>
      <c r="O563" s="149"/>
      <c r="P563" s="149"/>
      <c r="Q563" s="149"/>
      <c r="R563" s="149"/>
    </row>
    <row r="564" spans="1:18" ht="15">
      <c r="A564" s="150"/>
      <c r="B564" s="149"/>
      <c r="C564" s="149"/>
      <c r="D564" s="149"/>
      <c r="E564" s="149"/>
      <c r="F564" s="149"/>
      <c r="G564" s="149"/>
      <c r="H564" s="149"/>
      <c r="I564" s="149"/>
      <c r="J564" s="149"/>
      <c r="K564" s="149"/>
      <c r="L564" s="149"/>
      <c r="M564" s="149"/>
      <c r="N564" s="149"/>
      <c r="O564" s="149"/>
      <c r="P564" s="149"/>
      <c r="Q564" s="149"/>
      <c r="R564" s="149"/>
    </row>
    <row r="565" spans="1:18" ht="15">
      <c r="A565" s="150"/>
      <c r="B565" s="149"/>
      <c r="C565" s="149"/>
      <c r="D565" s="149"/>
      <c r="E565" s="149"/>
      <c r="F565" s="149"/>
      <c r="G565" s="149"/>
      <c r="H565" s="149"/>
      <c r="I565" s="149"/>
      <c r="J565" s="149"/>
      <c r="K565" s="149"/>
      <c r="L565" s="149"/>
      <c r="M565" s="149"/>
      <c r="N565" s="149"/>
      <c r="O565" s="149"/>
      <c r="P565" s="149"/>
      <c r="Q565" s="149"/>
      <c r="R565" s="149"/>
    </row>
    <row r="566" spans="1:18" ht="15">
      <c r="A566" s="150"/>
      <c r="B566" s="149"/>
      <c r="C566" s="149"/>
      <c r="D566" s="149"/>
      <c r="E566" s="149"/>
      <c r="F566" s="149"/>
      <c r="G566" s="149"/>
      <c r="H566" s="149"/>
      <c r="I566" s="149"/>
      <c r="J566" s="149"/>
      <c r="K566" s="149"/>
      <c r="L566" s="149"/>
      <c r="M566" s="149"/>
      <c r="N566" s="149"/>
      <c r="O566" s="149"/>
      <c r="P566" s="149"/>
      <c r="Q566" s="149"/>
      <c r="R566" s="149"/>
    </row>
    <row r="567" spans="1:18" ht="15">
      <c r="A567" s="150"/>
      <c r="B567" s="149"/>
      <c r="C567" s="149"/>
      <c r="D567" s="149"/>
      <c r="E567" s="149"/>
      <c r="F567" s="149"/>
      <c r="G567" s="149"/>
      <c r="H567" s="149"/>
      <c r="I567" s="149"/>
      <c r="J567" s="149"/>
      <c r="K567" s="149"/>
      <c r="L567" s="149"/>
      <c r="M567" s="149"/>
      <c r="N567" s="149"/>
      <c r="O567" s="149"/>
      <c r="P567" s="149"/>
      <c r="Q567" s="149"/>
      <c r="R567" s="149"/>
    </row>
    <row r="568" spans="1:18" ht="15">
      <c r="A568" s="150"/>
      <c r="B568" s="149"/>
      <c r="C568" s="149"/>
      <c r="D568" s="149"/>
      <c r="E568" s="149"/>
      <c r="F568" s="149"/>
      <c r="G568" s="149"/>
      <c r="H568" s="149"/>
      <c r="I568" s="149"/>
      <c r="J568" s="149"/>
      <c r="K568" s="149"/>
      <c r="L568" s="149"/>
      <c r="M568" s="153"/>
      <c r="N568" s="149"/>
      <c r="O568" s="149"/>
      <c r="P568" s="149"/>
      <c r="Q568" s="149"/>
      <c r="R568" s="149"/>
    </row>
    <row r="569" ht="15">
      <c r="A569" s="56"/>
    </row>
    <row r="570" ht="15">
      <c r="A570" s="56"/>
    </row>
    <row r="571" ht="15">
      <c r="A571" s="56"/>
    </row>
    <row r="572" ht="15">
      <c r="A572" s="56"/>
    </row>
    <row r="573" ht="15">
      <c r="A573" s="56"/>
    </row>
    <row r="574" ht="15">
      <c r="A574" s="56"/>
    </row>
    <row r="575" ht="15">
      <c r="A575" s="56"/>
    </row>
    <row r="576" ht="15">
      <c r="A576" s="56"/>
    </row>
    <row r="577" ht="15">
      <c r="A577" s="56"/>
    </row>
    <row r="578" ht="15">
      <c r="A578" s="56"/>
    </row>
    <row r="579" ht="15">
      <c r="A579" s="56"/>
    </row>
    <row r="580" ht="15">
      <c r="A580" s="56"/>
    </row>
    <row r="581" ht="15">
      <c r="A581" s="56"/>
    </row>
    <row r="582" ht="15">
      <c r="A582" s="56"/>
    </row>
    <row r="583" ht="15">
      <c r="A583" s="56"/>
    </row>
    <row r="584" ht="15">
      <c r="A584" s="56"/>
    </row>
    <row r="585" ht="15">
      <c r="A585" s="56"/>
    </row>
    <row r="586" ht="15">
      <c r="A586" s="56"/>
    </row>
    <row r="587" ht="15">
      <c r="A587" s="56"/>
    </row>
    <row r="588" ht="15">
      <c r="A588" s="56"/>
    </row>
    <row r="589" ht="15">
      <c r="A589" s="56"/>
    </row>
    <row r="590" ht="15">
      <c r="A590" s="56"/>
    </row>
    <row r="591" ht="15">
      <c r="A591" s="56"/>
    </row>
    <row r="592" ht="15">
      <c r="A592" s="56"/>
    </row>
    <row r="593" ht="15">
      <c r="A593" s="56"/>
    </row>
    <row r="594" ht="15">
      <c r="A594" s="56"/>
    </row>
    <row r="595" ht="15">
      <c r="A595" s="56"/>
    </row>
    <row r="596" ht="15">
      <c r="A596" s="56"/>
    </row>
    <row r="597" ht="15">
      <c r="A597" s="56"/>
    </row>
    <row r="598" ht="15">
      <c r="A598" s="56"/>
    </row>
    <row r="599" ht="15">
      <c r="A599" s="56"/>
    </row>
    <row r="600" ht="15">
      <c r="A600" s="56"/>
    </row>
    <row r="601" ht="15">
      <c r="A601" s="56"/>
    </row>
    <row r="602" ht="15">
      <c r="A602" s="56"/>
    </row>
    <row r="603" ht="15">
      <c r="A603" s="56"/>
    </row>
    <row r="604" ht="15">
      <c r="A604" s="56"/>
    </row>
    <row r="605" ht="15">
      <c r="A605" s="56"/>
    </row>
    <row r="606" ht="15">
      <c r="A606" s="56"/>
    </row>
    <row r="607" ht="15">
      <c r="A607" s="56"/>
    </row>
    <row r="608" ht="15">
      <c r="A608" s="56"/>
    </row>
    <row r="609" ht="15">
      <c r="A609" s="56"/>
    </row>
    <row r="610" ht="15">
      <c r="A610" s="56"/>
    </row>
    <row r="611" ht="15">
      <c r="A611" s="56"/>
    </row>
    <row r="612" ht="15">
      <c r="A612" s="56"/>
    </row>
    <row r="613" ht="15">
      <c r="A613" s="56"/>
    </row>
    <row r="614" ht="15">
      <c r="A614" s="56"/>
    </row>
    <row r="615" ht="15">
      <c r="A615" s="56"/>
    </row>
    <row r="616" ht="15">
      <c r="A616" s="56"/>
    </row>
    <row r="617" ht="15">
      <c r="A617" s="56"/>
    </row>
    <row r="618" ht="15">
      <c r="A618" s="56"/>
    </row>
    <row r="619" ht="15">
      <c r="A619" s="56"/>
    </row>
    <row r="620" ht="15">
      <c r="A620" s="56"/>
    </row>
    <row r="621" ht="15">
      <c r="A621" s="56"/>
    </row>
    <row r="622" ht="15">
      <c r="A622" s="56"/>
    </row>
    <row r="623" ht="15">
      <c r="A623" s="56"/>
    </row>
    <row r="624" ht="15">
      <c r="A624" s="56"/>
    </row>
    <row r="625" ht="15">
      <c r="A625" s="56"/>
    </row>
    <row r="626" ht="15">
      <c r="A626" s="56"/>
    </row>
    <row r="627" ht="15">
      <c r="A627" s="56"/>
    </row>
    <row r="628" ht="15">
      <c r="A628" s="56"/>
    </row>
    <row r="629" ht="15">
      <c r="A629" s="56"/>
    </row>
    <row r="630" ht="15">
      <c r="A630" s="56"/>
    </row>
    <row r="631" ht="15">
      <c r="A631" s="56"/>
    </row>
    <row r="632" ht="15">
      <c r="A632" s="56"/>
    </row>
    <row r="633" ht="15">
      <c r="A633" s="56"/>
    </row>
    <row r="634" ht="15">
      <c r="A634" s="56"/>
    </row>
    <row r="635" ht="15">
      <c r="A635" s="56"/>
    </row>
    <row r="636" ht="15">
      <c r="A636" s="56"/>
    </row>
    <row r="637" ht="15">
      <c r="A637" s="56"/>
    </row>
    <row r="638" ht="15">
      <c r="A638" s="56"/>
    </row>
    <row r="639" ht="15">
      <c r="A639" s="56"/>
    </row>
    <row r="640" ht="15">
      <c r="A640" s="56"/>
    </row>
  </sheetData>
  <sheetProtection/>
  <mergeCells count="514">
    <mergeCell ref="CH518:CJ524"/>
    <mergeCell ref="GF446:GH452"/>
    <mergeCell ref="HN518:HP524"/>
    <mergeCell ref="ID518:ID524"/>
    <mergeCell ref="EF446:EF452"/>
    <mergeCell ref="EG446:EI452"/>
    <mergeCell ref="HN446:HP452"/>
    <mergeCell ref="ID446:ID452"/>
    <mergeCell ref="GF518:GH524"/>
    <mergeCell ref="FN518:FN524"/>
    <mergeCell ref="GV518:GV524"/>
    <mergeCell ref="AH518:AH524"/>
    <mergeCell ref="AI518:AK524"/>
    <mergeCell ref="IE518:IG524"/>
    <mergeCell ref="EW518:EW524"/>
    <mergeCell ref="EX518:EZ524"/>
    <mergeCell ref="FO518:FQ524"/>
    <mergeCell ref="GE518:GE524"/>
    <mergeCell ref="GW518:GY524"/>
    <mergeCell ref="HM518:HM524"/>
    <mergeCell ref="CX518:CX524"/>
    <mergeCell ref="A518:A529"/>
    <mergeCell ref="B518:B529"/>
    <mergeCell ref="R518:R524"/>
    <mergeCell ref="S518:T524"/>
    <mergeCell ref="O2:R2"/>
    <mergeCell ref="A139:A150"/>
    <mergeCell ref="B139:B150"/>
    <mergeCell ref="C139:C150"/>
    <mergeCell ref="A81:A82"/>
    <mergeCell ref="A126:A137"/>
    <mergeCell ref="Q11:Q15"/>
    <mergeCell ref="R11:R15"/>
    <mergeCell ref="AY518:AY524"/>
    <mergeCell ref="EF518:EF524"/>
    <mergeCell ref="EG518:EI524"/>
    <mergeCell ref="AZ518:BB524"/>
    <mergeCell ref="BP518:BP524"/>
    <mergeCell ref="CY518:DA524"/>
    <mergeCell ref="DO518:DO524"/>
    <mergeCell ref="DP518:DR524"/>
    <mergeCell ref="BQ518:BS524"/>
    <mergeCell ref="CG518:CG524"/>
    <mergeCell ref="HM530:HM536"/>
    <mergeCell ref="CY530:DA536"/>
    <mergeCell ref="DO530:DO536"/>
    <mergeCell ref="DP530:DR536"/>
    <mergeCell ref="EF530:EF536"/>
    <mergeCell ref="HN530:HP536"/>
    <mergeCell ref="ID530:ID536"/>
    <mergeCell ref="IE530:IG536"/>
    <mergeCell ref="EX530:EZ536"/>
    <mergeCell ref="FN530:FN536"/>
    <mergeCell ref="FO530:FQ536"/>
    <mergeCell ref="GE530:GE536"/>
    <mergeCell ref="GF530:GH536"/>
    <mergeCell ref="GV530:GV536"/>
    <mergeCell ref="GW530:GY536"/>
    <mergeCell ref="EW530:EW536"/>
    <mergeCell ref="AZ530:BB536"/>
    <mergeCell ref="BP530:BP536"/>
    <mergeCell ref="BQ530:BS536"/>
    <mergeCell ref="CG530:CG536"/>
    <mergeCell ref="CH530:CJ536"/>
    <mergeCell ref="CX530:CX536"/>
    <mergeCell ref="AH530:AH536"/>
    <mergeCell ref="EG530:EI536"/>
    <mergeCell ref="AY530:AY536"/>
    <mergeCell ref="AI530:AK536"/>
    <mergeCell ref="A530:A541"/>
    <mergeCell ref="B530:B541"/>
    <mergeCell ref="R530:R536"/>
    <mergeCell ref="S530:T536"/>
    <mergeCell ref="DO446:DO452"/>
    <mergeCell ref="DP446:DR452"/>
    <mergeCell ref="IE446:IG452"/>
    <mergeCell ref="EX446:EZ452"/>
    <mergeCell ref="FN446:FN452"/>
    <mergeCell ref="FO446:FQ452"/>
    <mergeCell ref="GE446:GE452"/>
    <mergeCell ref="GW446:GY452"/>
    <mergeCell ref="GV446:GV452"/>
    <mergeCell ref="EW446:EW452"/>
    <mergeCell ref="CG446:CG452"/>
    <mergeCell ref="CH446:CJ452"/>
    <mergeCell ref="CX446:CX452"/>
    <mergeCell ref="CY446:DA452"/>
    <mergeCell ref="B215:B226"/>
    <mergeCell ref="Q94:Q95"/>
    <mergeCell ref="A386:A397"/>
    <mergeCell ref="B386:B397"/>
    <mergeCell ref="C386:C397"/>
    <mergeCell ref="A373:A384"/>
    <mergeCell ref="B373:B384"/>
    <mergeCell ref="C373:C384"/>
    <mergeCell ref="B202:B213"/>
    <mergeCell ref="A154:A213"/>
    <mergeCell ref="B166:B177"/>
    <mergeCell ref="B178:B189"/>
    <mergeCell ref="B81:B82"/>
    <mergeCell ref="A83:A84"/>
    <mergeCell ref="I13:J14"/>
    <mergeCell ref="Q69:Q71"/>
    <mergeCell ref="C11:C15"/>
    <mergeCell ref="I11:P12"/>
    <mergeCell ref="G11:H14"/>
    <mergeCell ref="M13:N14"/>
    <mergeCell ref="O13:P14"/>
    <mergeCell ref="K13:L14"/>
    <mergeCell ref="D11:D15"/>
    <mergeCell ref="E11:E15"/>
    <mergeCell ref="B31:B42"/>
    <mergeCell ref="A18:A29"/>
    <mergeCell ref="A69:A71"/>
    <mergeCell ref="B18:B24"/>
    <mergeCell ref="A31:A66"/>
    <mergeCell ref="B55:B66"/>
    <mergeCell ref="B43:B54"/>
    <mergeCell ref="B67:B68"/>
    <mergeCell ref="A30:F30"/>
    <mergeCell ref="C126:C137"/>
    <mergeCell ref="BN154:BP160"/>
    <mergeCell ref="R88:R94"/>
    <mergeCell ref="A67:A68"/>
    <mergeCell ref="B83:B84"/>
    <mergeCell ref="R151:R153"/>
    <mergeCell ref="R17:R20"/>
    <mergeCell ref="CD154:CF160"/>
    <mergeCell ref="CC154:CC184"/>
    <mergeCell ref="CD166:CF172"/>
    <mergeCell ref="S178:T184"/>
    <mergeCell ref="AX154:AZ160"/>
    <mergeCell ref="CS154:CS184"/>
    <mergeCell ref="B88:B95"/>
    <mergeCell ref="BN166:BP172"/>
    <mergeCell ref="AX178:AZ184"/>
    <mergeCell ref="BN178:BP184"/>
    <mergeCell ref="AX166:AZ172"/>
    <mergeCell ref="BM154:BM184"/>
    <mergeCell ref="AG154:AG184"/>
    <mergeCell ref="Q102:Q103"/>
    <mergeCell ref="B126:B137"/>
    <mergeCell ref="GL166:GN172"/>
    <mergeCell ref="DJ154:DL160"/>
    <mergeCell ref="EO154:EO184"/>
    <mergeCell ref="EP178:ER184"/>
    <mergeCell ref="FF178:FH184"/>
    <mergeCell ref="FV154:FX160"/>
    <mergeCell ref="DY154:DY184"/>
    <mergeCell ref="DZ166:EB172"/>
    <mergeCell ref="EP154:ER160"/>
    <mergeCell ref="DJ166:DL172"/>
    <mergeCell ref="IH178:IJ184"/>
    <mergeCell ref="HB154:HD160"/>
    <mergeCell ref="HQ154:HQ184"/>
    <mergeCell ref="IH154:IJ160"/>
    <mergeCell ref="IG154:IG184"/>
    <mergeCell ref="IH166:IJ172"/>
    <mergeCell ref="HR178:HT184"/>
    <mergeCell ref="HB178:HD184"/>
    <mergeCell ref="HR154:HT160"/>
    <mergeCell ref="HB166:HD172"/>
    <mergeCell ref="HR166:HT172"/>
    <mergeCell ref="FE154:FE184"/>
    <mergeCell ref="FV166:FX172"/>
    <mergeCell ref="HA154:HA184"/>
    <mergeCell ref="FF154:FH160"/>
    <mergeCell ref="GK154:GK184"/>
    <mergeCell ref="FV178:FX184"/>
    <mergeCell ref="FU154:FU184"/>
    <mergeCell ref="GL178:GN184"/>
    <mergeCell ref="GL154:GN160"/>
    <mergeCell ref="FF166:FH172"/>
    <mergeCell ref="DZ178:EB184"/>
    <mergeCell ref="B434:B445"/>
    <mergeCell ref="Q351:Q352"/>
    <mergeCell ref="B333:B334"/>
    <mergeCell ref="Q259:Q261"/>
    <mergeCell ref="EP166:ER172"/>
    <mergeCell ref="DI154:DI184"/>
    <mergeCell ref="DZ154:EB160"/>
    <mergeCell ref="B297:B308"/>
    <mergeCell ref="DJ178:DL184"/>
    <mergeCell ref="AW154:AW184"/>
    <mergeCell ref="B154:B165"/>
    <mergeCell ref="CT154:CV160"/>
    <mergeCell ref="CT178:CV184"/>
    <mergeCell ref="AH178:AJ184"/>
    <mergeCell ref="CT166:CV172"/>
    <mergeCell ref="AH154:AJ160"/>
    <mergeCell ref="AH166:AJ172"/>
    <mergeCell ref="CD178:CF184"/>
    <mergeCell ref="AH410:AH416"/>
    <mergeCell ref="A11:A15"/>
    <mergeCell ref="A72:A75"/>
    <mergeCell ref="B73:B75"/>
    <mergeCell ref="B11:B15"/>
    <mergeCell ref="A17:F17"/>
    <mergeCell ref="F11:F15"/>
    <mergeCell ref="B69:B71"/>
    <mergeCell ref="A88:A95"/>
    <mergeCell ref="Q333:Q334"/>
    <mergeCell ref="AY410:AY416"/>
    <mergeCell ref="A333:A334"/>
    <mergeCell ref="A253:A257"/>
    <mergeCell ref="B77:B80"/>
    <mergeCell ref="S410:T416"/>
    <mergeCell ref="A214:F214"/>
    <mergeCell ref="Q83:Q84"/>
    <mergeCell ref="Q78:Q80"/>
    <mergeCell ref="Q255:Q257"/>
    <mergeCell ref="A346:A347"/>
    <mergeCell ref="GV410:GV416"/>
    <mergeCell ref="AZ410:BB416"/>
    <mergeCell ref="ID410:ID416"/>
    <mergeCell ref="AI410:AK416"/>
    <mergeCell ref="EX410:EZ416"/>
    <mergeCell ref="BP410:BP416"/>
    <mergeCell ref="BQ410:BS416"/>
    <mergeCell ref="CG410:CG416"/>
    <mergeCell ref="CH410:CJ416"/>
    <mergeCell ref="CY410:DA416"/>
    <mergeCell ref="CG422:CG428"/>
    <mergeCell ref="FO410:FQ416"/>
    <mergeCell ref="GE410:GE416"/>
    <mergeCell ref="GF410:GH416"/>
    <mergeCell ref="CX422:CX428"/>
    <mergeCell ref="IE410:IG416"/>
    <mergeCell ref="R422:R428"/>
    <mergeCell ref="S422:T428"/>
    <mergeCell ref="AH422:AH428"/>
    <mergeCell ref="AI422:AK428"/>
    <mergeCell ref="FN410:FN416"/>
    <mergeCell ref="GW410:GY416"/>
    <mergeCell ref="DO410:DO416"/>
    <mergeCell ref="BQ422:BS428"/>
    <mergeCell ref="GW422:GY428"/>
    <mergeCell ref="CH422:CJ428"/>
    <mergeCell ref="HM410:HM416"/>
    <mergeCell ref="HN410:HP416"/>
    <mergeCell ref="DP410:DR416"/>
    <mergeCell ref="EF410:EF416"/>
    <mergeCell ref="EG410:EI416"/>
    <mergeCell ref="EW410:EW416"/>
    <mergeCell ref="CX410:CX416"/>
    <mergeCell ref="GF422:GH428"/>
    <mergeCell ref="FN422:FN428"/>
    <mergeCell ref="FO422:FQ428"/>
    <mergeCell ref="GE422:GE428"/>
    <mergeCell ref="CY422:DA428"/>
    <mergeCell ref="DO422:DO428"/>
    <mergeCell ref="DP422:DR428"/>
    <mergeCell ref="EF422:EF428"/>
    <mergeCell ref="EG422:EI428"/>
    <mergeCell ref="HM422:HM428"/>
    <mergeCell ref="HN422:HP428"/>
    <mergeCell ref="ID422:ID428"/>
    <mergeCell ref="IE422:IG428"/>
    <mergeCell ref="R434:R440"/>
    <mergeCell ref="S434:T440"/>
    <mergeCell ref="AH434:AH440"/>
    <mergeCell ref="AI434:AK440"/>
    <mergeCell ref="GV422:GV428"/>
    <mergeCell ref="FO434:FQ440"/>
    <mergeCell ref="CG434:CG440"/>
    <mergeCell ref="CH434:CJ440"/>
    <mergeCell ref="CX434:CX440"/>
    <mergeCell ref="CY434:DA440"/>
    <mergeCell ref="DO434:DO440"/>
    <mergeCell ref="DP434:DR440"/>
    <mergeCell ref="EW422:EW428"/>
    <mergeCell ref="EX422:EZ428"/>
    <mergeCell ref="EW434:EW440"/>
    <mergeCell ref="EX434:EZ440"/>
    <mergeCell ref="FN434:FN440"/>
    <mergeCell ref="GE434:GE440"/>
    <mergeCell ref="EF434:EF440"/>
    <mergeCell ref="EG434:EI440"/>
    <mergeCell ref="R470:R476"/>
    <mergeCell ref="S470:T476"/>
    <mergeCell ref="AH470:AH476"/>
    <mergeCell ref="AI470:AK476"/>
    <mergeCell ref="AY470:AY476"/>
    <mergeCell ref="AZ470:BB476"/>
    <mergeCell ref="BP434:BP440"/>
    <mergeCell ref="BQ434:BS440"/>
    <mergeCell ref="HM446:HM452"/>
    <mergeCell ref="ID434:ID440"/>
    <mergeCell ref="IE434:IG440"/>
    <mergeCell ref="EX470:EZ476"/>
    <mergeCell ref="HN434:HP440"/>
    <mergeCell ref="GV434:GV440"/>
    <mergeCell ref="GW434:GY440"/>
    <mergeCell ref="HM434:HM440"/>
    <mergeCell ref="GF434:GH440"/>
    <mergeCell ref="R482:R488"/>
    <mergeCell ref="S482:T488"/>
    <mergeCell ref="AH482:AH488"/>
    <mergeCell ref="AI482:AK488"/>
    <mergeCell ref="FN470:FN476"/>
    <mergeCell ref="FO470:FQ476"/>
    <mergeCell ref="CX470:CX476"/>
    <mergeCell ref="CY470:DA476"/>
    <mergeCell ref="DO470:DO476"/>
    <mergeCell ref="ID470:ID476"/>
    <mergeCell ref="IE470:IG476"/>
    <mergeCell ref="DP470:DR476"/>
    <mergeCell ref="EF470:EF476"/>
    <mergeCell ref="EG470:EI476"/>
    <mergeCell ref="EW470:EW476"/>
    <mergeCell ref="HN470:HP476"/>
    <mergeCell ref="HM470:HM476"/>
    <mergeCell ref="GE470:GE476"/>
    <mergeCell ref="GF470:GH476"/>
    <mergeCell ref="IE506:IG512"/>
    <mergeCell ref="IE494:IG500"/>
    <mergeCell ref="HM494:HM500"/>
    <mergeCell ref="GW506:GY512"/>
    <mergeCell ref="IE482:IG488"/>
    <mergeCell ref="EW482:EW488"/>
    <mergeCell ref="EX482:EZ488"/>
    <mergeCell ref="FN482:FN488"/>
    <mergeCell ref="FO482:FQ488"/>
    <mergeCell ref="HM482:HM488"/>
    <mergeCell ref="HN482:HP488"/>
    <mergeCell ref="GE482:GE488"/>
    <mergeCell ref="GF482:GH488"/>
    <mergeCell ref="GV482:GV488"/>
    <mergeCell ref="EW458:EW464"/>
    <mergeCell ref="AY494:AY500"/>
    <mergeCell ref="AZ494:BB500"/>
    <mergeCell ref="GW482:GY488"/>
    <mergeCell ref="EG482:EI488"/>
    <mergeCell ref="CY482:DA488"/>
    <mergeCell ref="GV470:GV476"/>
    <mergeCell ref="GW470:GY476"/>
    <mergeCell ref="BP506:BP512"/>
    <mergeCell ref="GE494:GE500"/>
    <mergeCell ref="R494:R500"/>
    <mergeCell ref="S494:T500"/>
    <mergeCell ref="R506:R512"/>
    <mergeCell ref="CY506:DA512"/>
    <mergeCell ref="CG506:CG512"/>
    <mergeCell ref="EG494:EI500"/>
    <mergeCell ref="EG506:EI512"/>
    <mergeCell ref="CH482:CJ488"/>
    <mergeCell ref="HN506:HP512"/>
    <mergeCell ref="DO506:DO512"/>
    <mergeCell ref="ID506:ID512"/>
    <mergeCell ref="FO506:FQ512"/>
    <mergeCell ref="ID482:ID488"/>
    <mergeCell ref="DO482:DO488"/>
    <mergeCell ref="DP482:DR488"/>
    <mergeCell ref="GW494:GY500"/>
    <mergeCell ref="EW506:EW512"/>
    <mergeCell ref="ID494:ID500"/>
    <mergeCell ref="GF494:GH500"/>
    <mergeCell ref="GV494:GV500"/>
    <mergeCell ref="CH506:CJ512"/>
    <mergeCell ref="CX506:CX512"/>
    <mergeCell ref="GE506:GE512"/>
    <mergeCell ref="DP506:DR512"/>
    <mergeCell ref="EF506:EF512"/>
    <mergeCell ref="EX506:EZ512"/>
    <mergeCell ref="AY422:AY428"/>
    <mergeCell ref="AZ422:BB428"/>
    <mergeCell ref="AZ446:BB452"/>
    <mergeCell ref="BP446:BP452"/>
    <mergeCell ref="AY434:AY440"/>
    <mergeCell ref="AZ434:BB440"/>
    <mergeCell ref="BP422:BP428"/>
    <mergeCell ref="AZ458:BB464"/>
    <mergeCell ref="BP458:BP464"/>
    <mergeCell ref="BQ458:BS464"/>
    <mergeCell ref="BQ446:BS452"/>
    <mergeCell ref="CG482:CG488"/>
    <mergeCell ref="CX458:CX464"/>
    <mergeCell ref="IE458:IG464"/>
    <mergeCell ref="EX458:EZ464"/>
    <mergeCell ref="FN458:FN464"/>
    <mergeCell ref="GV458:GV464"/>
    <mergeCell ref="GW458:GY464"/>
    <mergeCell ref="HM458:HM464"/>
    <mergeCell ref="EF482:EF488"/>
    <mergeCell ref="CX482:CX488"/>
    <mergeCell ref="HM506:HM512"/>
    <mergeCell ref="FN494:FN500"/>
    <mergeCell ref="DP494:DR500"/>
    <mergeCell ref="HN494:HP500"/>
    <mergeCell ref="EX494:EZ500"/>
    <mergeCell ref="GF506:GH512"/>
    <mergeCell ref="GV506:GV512"/>
    <mergeCell ref="FO494:FQ500"/>
    <mergeCell ref="FN506:FN512"/>
    <mergeCell ref="EF494:EF500"/>
    <mergeCell ref="AH506:AH512"/>
    <mergeCell ref="AI506:AK512"/>
    <mergeCell ref="AY506:AY512"/>
    <mergeCell ref="AH494:AH500"/>
    <mergeCell ref="AI494:AK500"/>
    <mergeCell ref="BQ482:BS488"/>
    <mergeCell ref="A506:A517"/>
    <mergeCell ref="A494:A505"/>
    <mergeCell ref="BQ506:BS512"/>
    <mergeCell ref="AY482:AY488"/>
    <mergeCell ref="AZ482:BB488"/>
    <mergeCell ref="BP482:BP488"/>
    <mergeCell ref="AZ506:BB512"/>
    <mergeCell ref="B494:B505"/>
    <mergeCell ref="S506:T512"/>
    <mergeCell ref="EW494:EW500"/>
    <mergeCell ref="DO494:DO500"/>
    <mergeCell ref="BP494:BP500"/>
    <mergeCell ref="BQ494:BS500"/>
    <mergeCell ref="CY494:DA500"/>
    <mergeCell ref="CG494:CG500"/>
    <mergeCell ref="CH494:CJ500"/>
    <mergeCell ref="CX494:CX500"/>
    <mergeCell ref="B346:B347"/>
    <mergeCell ref="A482:A493"/>
    <mergeCell ref="A422:A433"/>
    <mergeCell ref="B351:B352"/>
    <mergeCell ref="B482:B493"/>
    <mergeCell ref="A348:A349"/>
    <mergeCell ref="A470:A481"/>
    <mergeCell ref="B422:B433"/>
    <mergeCell ref="A410:A421"/>
    <mergeCell ref="R410:R416"/>
    <mergeCell ref="A215:A250"/>
    <mergeCell ref="A297:A332"/>
    <mergeCell ref="B410:B421"/>
    <mergeCell ref="A336:A337"/>
    <mergeCell ref="A351:A352"/>
    <mergeCell ref="B336:B337"/>
    <mergeCell ref="B321:B332"/>
    <mergeCell ref="B344:B345"/>
    <mergeCell ref="B227:B238"/>
    <mergeCell ref="A77:A80"/>
    <mergeCell ref="A344:A345"/>
    <mergeCell ref="A264:A265"/>
    <mergeCell ref="B264:B265"/>
    <mergeCell ref="B239:B250"/>
    <mergeCell ref="B309:B320"/>
    <mergeCell ref="A251:A252"/>
    <mergeCell ref="B251:B252"/>
    <mergeCell ref="B253:B257"/>
    <mergeCell ref="B190:B201"/>
    <mergeCell ref="B506:B517"/>
    <mergeCell ref="A434:A445"/>
    <mergeCell ref="A458:A469"/>
    <mergeCell ref="B458:B469"/>
    <mergeCell ref="A446:A457"/>
    <mergeCell ref="B446:B457"/>
    <mergeCell ref="B470:B481"/>
    <mergeCell ref="CG470:CG476"/>
    <mergeCell ref="CH470:CJ476"/>
    <mergeCell ref="AI458:AK464"/>
    <mergeCell ref="R458:R464"/>
    <mergeCell ref="AH458:AH464"/>
    <mergeCell ref="S458:T464"/>
    <mergeCell ref="CG458:CG464"/>
    <mergeCell ref="CH458:CJ464"/>
    <mergeCell ref="AY458:AY464"/>
    <mergeCell ref="BP470:BP476"/>
    <mergeCell ref="AI446:AK452"/>
    <mergeCell ref="AY446:AY452"/>
    <mergeCell ref="R446:R452"/>
    <mergeCell ref="BQ470:BS476"/>
    <mergeCell ref="S446:T452"/>
    <mergeCell ref="AH446:AH452"/>
    <mergeCell ref="HN458:HP464"/>
    <mergeCell ref="ID458:ID464"/>
    <mergeCell ref="CY458:DA464"/>
    <mergeCell ref="DO458:DO464"/>
    <mergeCell ref="DP458:DR464"/>
    <mergeCell ref="EF458:EF464"/>
    <mergeCell ref="EG458:EI464"/>
    <mergeCell ref="FO458:FQ464"/>
    <mergeCell ref="GE458:GE464"/>
    <mergeCell ref="GF458:GH464"/>
    <mergeCell ref="AH542:AH548"/>
    <mergeCell ref="AI542:AK548"/>
    <mergeCell ref="AY542:AY548"/>
    <mergeCell ref="AZ542:BB548"/>
    <mergeCell ref="A542:A553"/>
    <mergeCell ref="B542:B553"/>
    <mergeCell ref="R542:R548"/>
    <mergeCell ref="S542:T548"/>
    <mergeCell ref="DO542:DO548"/>
    <mergeCell ref="DP542:DR548"/>
    <mergeCell ref="CX542:CX548"/>
    <mergeCell ref="CY542:DA548"/>
    <mergeCell ref="FN542:FN548"/>
    <mergeCell ref="FO542:FQ548"/>
    <mergeCell ref="EW542:EW548"/>
    <mergeCell ref="EX542:EZ548"/>
    <mergeCell ref="A259:A262"/>
    <mergeCell ref="B259:B262"/>
    <mergeCell ref="EF542:EF548"/>
    <mergeCell ref="EG542:EI548"/>
    <mergeCell ref="A353:A355"/>
    <mergeCell ref="B353:B355"/>
    <mergeCell ref="BP542:BP548"/>
    <mergeCell ref="BQ542:BS548"/>
    <mergeCell ref="CG542:CG548"/>
    <mergeCell ref="CH542:CJ548"/>
    <mergeCell ref="HN542:HP548"/>
    <mergeCell ref="IE542:IG548"/>
    <mergeCell ref="ID542:ID548"/>
    <mergeCell ref="GE542:GE548"/>
    <mergeCell ref="GF542:GH548"/>
    <mergeCell ref="GV542:GV548"/>
    <mergeCell ref="GW542:GY548"/>
    <mergeCell ref="HM542:HM548"/>
  </mergeCells>
  <printOptions/>
  <pageMargins left="0.3937007874015748" right="0.2755905511811024" top="0.2362204724409449" bottom="0.31496062992125984" header="0.2362204724409449" footer="0.2755905511811024"/>
  <pageSetup fitToHeight="25"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Шавкунова</cp:lastModifiedBy>
  <cp:lastPrinted>2021-08-18T02:12:38Z</cp:lastPrinted>
  <dcterms:created xsi:type="dcterms:W3CDTF">2012-12-12T08:42:07Z</dcterms:created>
  <dcterms:modified xsi:type="dcterms:W3CDTF">2021-08-18T02:12:42Z</dcterms:modified>
  <cp:category/>
  <cp:version/>
  <cp:contentType/>
  <cp:contentStatus/>
</cp:coreProperties>
</file>