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660" activeTab="0"/>
  </bookViews>
  <sheets>
    <sheet name="Приложение 2" sheetId="1" r:id="rId1"/>
  </sheets>
  <definedNames>
    <definedName name="_xlnm.Print_Titles" localSheetId="0">'Приложение 2'!$5:$8</definedName>
    <definedName name="_xlnm.Print_Area" localSheetId="0">'Приложение 2'!$A$1:$Q$365</definedName>
  </definedNames>
  <calcPr fullCalcOnLoad="1" fullPrecision="0"/>
</workbook>
</file>

<file path=xl/sharedStrings.xml><?xml version="1.0" encoding="utf-8"?>
<sst xmlns="http://schemas.openxmlformats.org/spreadsheetml/2006/main" count="195" uniqueCount="115">
  <si>
    <t>№ п/п</t>
  </si>
  <si>
    <t>1.</t>
  </si>
  <si>
    <t>1.1.</t>
  </si>
  <si>
    <t>2.1.</t>
  </si>
  <si>
    <t>3.1.</t>
  </si>
  <si>
    <t>Наименования целей, задач, ведомственных целевых пролграмм, мероприятий подпрограммы</t>
  </si>
  <si>
    <t>Срок исполнения</t>
  </si>
  <si>
    <t>Объем финансирования (тыс. руб.)</t>
  </si>
  <si>
    <t>потребность</t>
  </si>
  <si>
    <t>утверждено</t>
  </si>
  <si>
    <t>местного бюджета</t>
  </si>
  <si>
    <t>областного бюджета</t>
  </si>
  <si>
    <t>федерального бюджета</t>
  </si>
  <si>
    <t>внебюджетных источников</t>
  </si>
  <si>
    <t>В том числе за счет средств</t>
  </si>
  <si>
    <t>2.</t>
  </si>
  <si>
    <t>3.</t>
  </si>
  <si>
    <t>всего</t>
  </si>
  <si>
    <t>1.2.</t>
  </si>
  <si>
    <t>3.2.</t>
  </si>
  <si>
    <t>Итого по задаче 1</t>
  </si>
  <si>
    <t>Итого по задаче 2</t>
  </si>
  <si>
    <t>Итого по задаче 3</t>
  </si>
  <si>
    <t>Размещение на официальном портале муниципального образования "Город Томск" материалов касающихся качества и уровня содержания улично-дорожной сети</t>
  </si>
  <si>
    <t>Всего по подпрограмме</t>
  </si>
  <si>
    <t>Организация взаимодействия со СМИ для информационного обеспечения проводимых в рамках программы мероприятий</t>
  </si>
  <si>
    <t>1.3.</t>
  </si>
  <si>
    <t>1.4.</t>
  </si>
  <si>
    <t>1.5.</t>
  </si>
  <si>
    <t>3.3.</t>
  </si>
  <si>
    <t>3.4.</t>
  </si>
  <si>
    <t>3.5.</t>
  </si>
  <si>
    <t>3.6.</t>
  </si>
  <si>
    <t>1.6.</t>
  </si>
  <si>
    <t>Цель подпрограммы: Улучшение качества содержания улично-дорожной сети</t>
  </si>
  <si>
    <t>Задача 1 подпрограммы:  Обеспечение своевременного и качественного содержания улично-дороржной сети</t>
  </si>
  <si>
    <t xml:space="preserve">Охрана дорожных сооружений - Коммунальный мост  </t>
  </si>
  <si>
    <t>Разработка проектов содержания улично-дорожной сети, технологии содержания мостовых и иных инженерных сооружений на улично-дорожной сети</t>
  </si>
  <si>
    <t>Задача 3 подпрограммы: Нормативно-техническое регулирование и информационное обеспечение в сфере содержания улично-дорожной сети</t>
  </si>
  <si>
    <t>Проведение первоочередных мероприятий по обеспечению безопасности  движения, ликвидация съездов с автомобильных дорог (въездов на автомобильные дороги) в неустановленных местах (в том числе демонтаж, монтаж и восстановление дорожных ограждений)</t>
  </si>
  <si>
    <t>1.7.</t>
  </si>
  <si>
    <t>1.1.1.</t>
  </si>
  <si>
    <t>1.1.2.</t>
  </si>
  <si>
    <t>1.1.3.</t>
  </si>
  <si>
    <t>1.1.4.</t>
  </si>
  <si>
    <t>1.1.5.</t>
  </si>
  <si>
    <t>Текущее содержание улично-дорожной сети и элементов обустройства, в том числе:</t>
  </si>
  <si>
    <t>Код бюджетной классификации (КЦСР, КВР)</t>
  </si>
  <si>
    <t>1020120430
244</t>
  </si>
  <si>
    <t>1022043
244</t>
  </si>
  <si>
    <t>план</t>
  </si>
  <si>
    <t>1020120430
244
1020140М60
244
10201S0M60 244</t>
  </si>
  <si>
    <t xml:space="preserve">Основное мероприятие "Текущее содержание улично-дорожной сети и элементов обустройства" </t>
  </si>
  <si>
    <t>Приобретение специализированной техники (оборудования)</t>
  </si>
  <si>
    <t>ДДДиБ &lt;1&gt;</t>
  </si>
  <si>
    <t>АКР &lt;2&gt;</t>
  </si>
  <si>
    <t>АЛР &lt;3&gt;</t>
  </si>
  <si>
    <t>АОР &lt;4&gt;</t>
  </si>
  <si>
    <t>АСР &lt;5&gt;</t>
  </si>
  <si>
    <t>АКР</t>
  </si>
  <si>
    <t>АЛР</t>
  </si>
  <si>
    <t>АОР</t>
  </si>
  <si>
    <t>АСР</t>
  </si>
  <si>
    <t xml:space="preserve">ДДДиБ </t>
  </si>
  <si>
    <t>ДКС &lt;6&gt;</t>
  </si>
  <si>
    <t>1.8.</t>
  </si>
  <si>
    <t>Перечень мероприятий и ресурсное обеспечение подпрограммы "Содержание улично-дорожной сети"</t>
  </si>
  <si>
    <t>Приложение 2 к подпрограмме «Содержание улично-дорожной сети"</t>
  </si>
  <si>
    <t>Диагностика, обследование и оценка состояния улично-дорожной сети и искусственных сооружений, текущие и периодические осмотры, паспортизация,  обследования и испытания искусственных сооружений, оценка качества содержания автомобильных дорог и дорожных сооружений, формирование и ведение банков данных о фактическом состоянии автомобильных дорог и искусственных сооружений</t>
  </si>
  <si>
    <t>Департамент дорожной деятельности и благоустройства администрации Города Томска</t>
  </si>
  <si>
    <t>Департамент капитального строительства администрации Города Томска</t>
  </si>
  <si>
    <t>Субсидия юридическим лицам, индивидуальным предпринимателям, а также физическим лицам - производителям товаров, работ и услуг в целях возмещения затрат, связанных с осуществлением деятельности по содержанию автомобильных дорог на территории муниципального образования "Город Томск"</t>
  </si>
  <si>
    <t>1020120430
810</t>
  </si>
  <si>
    <t>Уплата налога на имущество организаций и земельного налога</t>
  </si>
  <si>
    <t>1.1.6.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</si>
  <si>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</si>
  <si>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10 4 01 99990 851</t>
  </si>
  <si>
    <t>МБУ "Томск САХ"&lt;7&gt;</t>
  </si>
  <si>
    <t>Муниципальное бюджетное учреждение «Томск САХ»</t>
  </si>
  <si>
    <t xml:space="preserve">ДДДиБ &lt;1&gt;
АКР &lt;2&gt;
АЛР &lt;3&gt;
АОР &lt;4&gt;
АСР &lt;5&gt;
</t>
  </si>
  <si>
    <t>ДДДиБ (МБУ "Томск САХ")</t>
  </si>
  <si>
    <t>Ремонт и содержание искусственных сооружений (мостовых сооружений, путепроводов, надземных и подземных пешеходных переходов) мероприятие введено с 2018 года</t>
  </si>
  <si>
    <t>Управление информационной политики и общественных связей</t>
  </si>
  <si>
    <t>Субсидия унитарному муниципальному предприятию «Спецавтохозяйство г. Томска» на увеличение уставного фонда предприятия в целях финансового обеспечения затрат в связи с осуществлением уставной деятельности предприятия</t>
  </si>
  <si>
    <t>10 4 01 99990 810</t>
  </si>
  <si>
    <t>ДДДиБ (УМП "САХ г.Томска")</t>
  </si>
  <si>
    <t>1.9.</t>
  </si>
  <si>
    <t xml:space="preserve">Задача 2 подпрограммы: Укрепление инфраструктуры и материально-технической базы дорожно-благоустроительного комплекса </t>
  </si>
  <si>
    <t xml:space="preserve">Оборудование объектов инфраструктуры дорожно-благоустроительного комплекса для приема и складирования снега </t>
  </si>
  <si>
    <t xml:space="preserve">10 2 01 00580 611
10 2 01 40М60 244
</t>
  </si>
  <si>
    <t>1020120430 244
1020140М60 244
10201S0M60 244 1020120430 810                                                                  10 2 01 00580 611                                                       10 4 01 99990 851             10 4 01 99990 810</t>
  </si>
  <si>
    <t>Субсидии бюджетным учреждениям на укрепление материально-технической базы</t>
  </si>
  <si>
    <t>1.1.7.</t>
  </si>
  <si>
    <t>10 2 01 00580 612</t>
  </si>
  <si>
    <t>Администрация Ленинского района Города Томска Города Томска</t>
  </si>
  <si>
    <t>Администрация Октябрьского района Города Томска Города Томска</t>
  </si>
  <si>
    <t>Администрация Советского района Города Томска Города Томска</t>
  </si>
  <si>
    <t>Администрация Кировского района Города Томска Города Томска</t>
  </si>
  <si>
    <t>3.7.</t>
  </si>
  <si>
    <t>10 2 01 99990 242</t>
  </si>
  <si>
    <t>Ответственный исполнитель, соисполнители, участники</t>
  </si>
  <si>
    <t>Уровень приоритетности мероприятий</t>
  </si>
  <si>
    <t>Критерий уровня приоритетности мероприятий</t>
  </si>
  <si>
    <t>I</t>
  </si>
  <si>
    <t>Д</t>
  </si>
  <si>
    <t>III</t>
  </si>
  <si>
    <t>Г</t>
  </si>
  <si>
    <t>потребность меньше утвержденного</t>
  </si>
  <si>
    <t>Обеспечение видимости, вырубка деревьев и кустарников с уборкой и утилизацией порубочных остатков на обочинах, откосах, полосе отвода и в подмостовой зоне (не реализуется с 2020 года)</t>
  </si>
  <si>
    <t>Профилирование проезжей части с добавлением новых материалов, устройство гравийного (щебеночного) покрытия проезжей части улиц 3 категории содержания, в том числе на присоединенных территориях  (Не реализуется с 2020 года)</t>
  </si>
  <si>
    <t>Ремонт элементов обустройства улично-дорожной сети (тротуары, парковки, остановочные площадки, чугунные ограждения).  (не реализуется  с 2020 года)</t>
  </si>
  <si>
    <t xml:space="preserve">Мероприятия по категорированию мостовых сооружений, проведение оценки уязвимости объекта транспортной инфраструктуры (разработка и реализация плана безопасности ОТИ) </t>
  </si>
  <si>
    <t>Проведение оценки качества и уровня содержания улично-дорожной сети и дорожных сооружений, а также их элементов  (мониторинг и экспертиза работ)   (не реализуется  с 2020 года)</t>
  </si>
  <si>
    <t>Рассмотрение Экспертным советом при  заместителе Мэра Города Томска по городскому хозяйству наиболее актуальных вопросов в сфере текущего санитарного содержания улично-дорожной сети (не реализуется с 2020 года)</t>
  </si>
  <si>
    <t>Проведение мониторинга оценки качества и уровня содержания улично-дорожной сети и дорожных сооружений, а также их элементов (Введено в 12.2020)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</si>
</sst>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#,##0.00&quot;р.&quot;"/>
    <numFmt numFmtId="194" formatCode="0.0"/>
    <numFmt numFmtId="195" formatCode="#,##0.0"/>
    <numFmt numFmtId="196" formatCode="#,##0.0_ ;\-#,##0.0\ "/>
    <numFmt numFmtId="197" formatCode="[$-FC19]d\ mmmm\ yyyy\ &quot;г.&quot;"/>
  </numFmts>
  <fonts count="3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24"/>
      <name val="Times New Roman"/>
      <family val="1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wrapText="1"/>
    </xf>
    <xf numFmtId="171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195" fontId="7" fillId="0" borderId="10" xfId="0" applyNumberFormat="1" applyFont="1" applyFill="1" applyBorder="1" applyAlignment="1">
      <alignment horizontal="center" wrapText="1"/>
    </xf>
    <xf numFmtId="195" fontId="3" fillId="0" borderId="10" xfId="0" applyNumberFormat="1" applyFont="1" applyFill="1" applyBorder="1" applyAlignment="1">
      <alignment horizontal="left" wrapText="1"/>
    </xf>
    <xf numFmtId="195" fontId="3" fillId="0" borderId="11" xfId="0" applyNumberFormat="1" applyFont="1" applyFill="1" applyBorder="1" applyAlignment="1">
      <alignment horizontal="left" wrapText="1"/>
    </xf>
    <xf numFmtId="195" fontId="7" fillId="0" borderId="10" xfId="0" applyNumberFormat="1" applyFont="1" applyFill="1" applyBorder="1" applyAlignment="1">
      <alignment horizontal="right" vertical="center" wrapText="1"/>
    </xf>
    <xf numFmtId="195" fontId="4" fillId="0" borderId="10" xfId="0" applyNumberFormat="1" applyFont="1" applyFill="1" applyBorder="1" applyAlignment="1">
      <alignment horizontal="right" vertical="center" wrapText="1"/>
    </xf>
    <xf numFmtId="195" fontId="7" fillId="0" borderId="10" xfId="0" applyNumberFormat="1" applyFont="1" applyFill="1" applyBorder="1" applyAlignment="1">
      <alignment horizontal="right" wrapText="1"/>
    </xf>
    <xf numFmtId="195" fontId="7" fillId="0" borderId="11" xfId="0" applyNumberFormat="1" applyFont="1" applyFill="1" applyBorder="1" applyAlignment="1">
      <alignment horizontal="right" vertical="center" wrapText="1"/>
    </xf>
    <xf numFmtId="195" fontId="4" fillId="0" borderId="11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195" fontId="3" fillId="0" borderId="0" xfId="0" applyNumberFormat="1" applyFont="1" applyFill="1" applyAlignment="1">
      <alignment horizontal="left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195" fontId="7" fillId="0" borderId="0" xfId="0" applyNumberFormat="1" applyFont="1" applyFill="1" applyBorder="1" applyAlignment="1">
      <alignment wrapText="1"/>
    </xf>
    <xf numFmtId="0" fontId="3" fillId="24" borderId="0" xfId="0" applyFont="1" applyFill="1" applyAlignment="1">
      <alignment horizontal="left" wrapText="1"/>
    </xf>
    <xf numFmtId="0" fontId="10" fillId="24" borderId="0" xfId="0" applyFont="1" applyFill="1" applyAlignment="1">
      <alignment horizontal="left" wrapText="1"/>
    </xf>
    <xf numFmtId="195" fontId="3" fillId="24" borderId="0" xfId="0" applyNumberFormat="1" applyFont="1" applyFill="1" applyAlignment="1">
      <alignment horizontal="left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41" fontId="3" fillId="0" borderId="11" xfId="0" applyNumberFormat="1" applyFont="1" applyFill="1" applyBorder="1" applyAlignment="1">
      <alignment horizontal="center" vertical="center" wrapText="1"/>
    </xf>
    <xf numFmtId="41" fontId="3" fillId="0" borderId="12" xfId="0" applyNumberFormat="1" applyFont="1" applyFill="1" applyBorder="1" applyAlignment="1">
      <alignment horizontal="center" vertical="center" wrapText="1"/>
    </xf>
    <xf numFmtId="41" fontId="3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right" vertical="distributed" wrapText="1"/>
    </xf>
    <xf numFmtId="0" fontId="4" fillId="0" borderId="0" xfId="0" applyFont="1" applyFill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7" fillId="0" borderId="10" xfId="0" applyFont="1" applyFill="1" applyBorder="1" applyAlignment="1">
      <alignment horizontal="center" vertical="center" wrapText="1"/>
    </xf>
    <xf numFmtId="41" fontId="3" fillId="0" borderId="11" xfId="0" applyNumberFormat="1" applyFont="1" applyFill="1" applyBorder="1" applyAlignment="1">
      <alignment horizontal="left" vertical="center" wrapText="1"/>
    </xf>
    <xf numFmtId="41" fontId="3" fillId="0" borderId="12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13" fillId="17" borderId="11" xfId="0" applyFont="1" applyFill="1" applyBorder="1" applyAlignment="1">
      <alignment horizontal="center" wrapText="1"/>
    </xf>
    <xf numFmtId="0" fontId="14" fillId="17" borderId="12" xfId="0" applyFont="1" applyFill="1" applyBorder="1" applyAlignment="1">
      <alignment horizontal="center" wrapText="1"/>
    </xf>
    <xf numFmtId="0" fontId="14" fillId="17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vertical="center" wrapText="1"/>
    </xf>
    <xf numFmtId="41" fontId="0" fillId="0" borderId="12" xfId="0" applyNumberFormat="1" applyFont="1" applyFill="1" applyBorder="1" applyAlignment="1">
      <alignment vertical="center" wrapText="1"/>
    </xf>
    <xf numFmtId="41" fontId="0" fillId="0" borderId="13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95" fontId="7" fillId="0" borderId="10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195" fontId="7" fillId="0" borderId="10" xfId="0" applyNumberFormat="1" applyFont="1" applyFill="1" applyBorder="1" applyAlignment="1">
      <alignment horizontal="right" vertical="center" wrapText="1"/>
    </xf>
    <xf numFmtId="195" fontId="3" fillId="0" borderId="10" xfId="0" applyNumberFormat="1" applyFont="1" applyFill="1" applyBorder="1" applyAlignment="1">
      <alignment horizontal="left" wrapText="1"/>
    </xf>
    <xf numFmtId="195" fontId="7" fillId="0" borderId="10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vertical="center" wrapText="1"/>
    </xf>
    <xf numFmtId="195" fontId="7" fillId="0" borderId="11" xfId="0" applyNumberFormat="1" applyFont="1" applyFill="1" applyBorder="1" applyAlignment="1">
      <alignment horizontal="right" vertical="center" wrapText="1"/>
    </xf>
    <xf numFmtId="195" fontId="3" fillId="0" borderId="11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171" fontId="7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8"/>
  <sheetViews>
    <sheetView tabSelected="1" zoomScale="80" zoomScaleNormal="80" zoomScaleSheetLayoutView="75" zoomScalePageLayoutView="0" workbookViewId="0" topLeftCell="A1">
      <pane ySplit="8" topLeftCell="BM322" activePane="bottomLeft" state="frozen"/>
      <selection pane="topLeft" activeCell="A1" sqref="A1"/>
      <selection pane="bottomLeft" activeCell="G386" sqref="G386"/>
    </sheetView>
  </sheetViews>
  <sheetFormatPr defaultColWidth="9.140625" defaultRowHeight="12.75"/>
  <cols>
    <col min="1" max="1" width="6.140625" style="5" customWidth="1"/>
    <col min="2" max="2" width="24.140625" style="5" customWidth="1"/>
    <col min="3" max="5" width="20.00390625" style="5" customWidth="1"/>
    <col min="6" max="6" width="10.140625" style="5" customWidth="1"/>
    <col min="7" max="7" width="18.57421875" style="5" customWidth="1"/>
    <col min="8" max="8" width="18.7109375" style="5" customWidth="1"/>
    <col min="9" max="9" width="18.8515625" style="5" customWidth="1"/>
    <col min="10" max="10" width="19.57421875" style="5" customWidth="1"/>
    <col min="11" max="11" width="15.28125" style="5" customWidth="1"/>
    <col min="12" max="12" width="17.421875" style="5" customWidth="1"/>
    <col min="13" max="13" width="11.7109375" style="5" customWidth="1"/>
    <col min="14" max="14" width="10.8515625" style="5" customWidth="1"/>
    <col min="15" max="15" width="12.8515625" style="5" customWidth="1"/>
    <col min="16" max="16" width="9.7109375" style="5" customWidth="1"/>
    <col min="17" max="17" width="26.7109375" style="5" customWidth="1"/>
    <col min="18" max="18" width="45.7109375" style="5" customWidth="1"/>
    <col min="19" max="16384" width="9.140625" style="5" customWidth="1"/>
  </cols>
  <sheetData>
    <row r="1" spans="15:17" ht="25.5" customHeight="1">
      <c r="O1" s="121"/>
      <c r="P1" s="121"/>
      <c r="Q1" s="121"/>
    </row>
    <row r="2" spans="15:17" ht="30" customHeight="1">
      <c r="O2" s="84" t="s">
        <v>67</v>
      </c>
      <c r="P2" s="84"/>
      <c r="Q2" s="84"/>
    </row>
    <row r="3" spans="2:16" ht="20.25" customHeight="1">
      <c r="B3" s="85" t="s">
        <v>66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5" spans="1:17" ht="33.75" customHeight="1">
      <c r="A5" s="58" t="s">
        <v>0</v>
      </c>
      <c r="B5" s="58" t="s">
        <v>5</v>
      </c>
      <c r="C5" s="58" t="s">
        <v>47</v>
      </c>
      <c r="D5" s="58" t="s">
        <v>101</v>
      </c>
      <c r="E5" s="58" t="s">
        <v>102</v>
      </c>
      <c r="F5" s="58" t="s">
        <v>6</v>
      </c>
      <c r="G5" s="111" t="s">
        <v>7</v>
      </c>
      <c r="H5" s="112"/>
      <c r="I5" s="110" t="s">
        <v>14</v>
      </c>
      <c r="J5" s="110"/>
      <c r="K5" s="110"/>
      <c r="L5" s="110"/>
      <c r="M5" s="110"/>
      <c r="N5" s="110"/>
      <c r="O5" s="110"/>
      <c r="P5" s="110"/>
      <c r="Q5" s="58" t="s">
        <v>100</v>
      </c>
    </row>
    <row r="6" spans="1:17" ht="39" customHeight="1">
      <c r="A6" s="59"/>
      <c r="B6" s="59"/>
      <c r="C6" s="59"/>
      <c r="D6" s="128"/>
      <c r="E6" s="59"/>
      <c r="F6" s="59"/>
      <c r="G6" s="113"/>
      <c r="H6" s="114"/>
      <c r="I6" s="53" t="s">
        <v>10</v>
      </c>
      <c r="J6" s="53"/>
      <c r="K6" s="53" t="s">
        <v>11</v>
      </c>
      <c r="L6" s="53"/>
      <c r="M6" s="53" t="s">
        <v>12</v>
      </c>
      <c r="N6" s="53"/>
      <c r="O6" s="53" t="s">
        <v>13</v>
      </c>
      <c r="P6" s="53"/>
      <c r="Q6" s="59"/>
    </row>
    <row r="7" spans="1:17" ht="12.75">
      <c r="A7" s="60"/>
      <c r="B7" s="60"/>
      <c r="C7" s="60"/>
      <c r="D7" s="131"/>
      <c r="E7" s="60"/>
      <c r="F7" s="60"/>
      <c r="G7" s="2" t="s">
        <v>8</v>
      </c>
      <c r="H7" s="2" t="s">
        <v>9</v>
      </c>
      <c r="I7" s="2" t="s">
        <v>8</v>
      </c>
      <c r="J7" s="2" t="s">
        <v>9</v>
      </c>
      <c r="K7" s="2" t="s">
        <v>8</v>
      </c>
      <c r="L7" s="2" t="s">
        <v>9</v>
      </c>
      <c r="M7" s="2" t="s">
        <v>8</v>
      </c>
      <c r="N7" s="2" t="s">
        <v>9</v>
      </c>
      <c r="O7" s="2" t="s">
        <v>8</v>
      </c>
      <c r="P7" s="2" t="s">
        <v>50</v>
      </c>
      <c r="Q7" s="60"/>
    </row>
    <row r="8" spans="1:17" ht="12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  <c r="O8" s="2">
        <v>15</v>
      </c>
      <c r="P8" s="2">
        <v>16</v>
      </c>
      <c r="Q8" s="2">
        <v>17</v>
      </c>
    </row>
    <row r="9" spans="1:20" ht="12.75" customHeight="1">
      <c r="A9" s="81" t="s">
        <v>34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9"/>
      <c r="S9" s="9"/>
      <c r="T9" s="10"/>
    </row>
    <row r="10" spans="1:20" ht="14.25" customHeight="1">
      <c r="A10" s="89" t="s">
        <v>52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1"/>
      <c r="R10" s="9"/>
      <c r="S10" s="9"/>
      <c r="T10" s="10"/>
    </row>
    <row r="11" spans="1:20" s="17" customFormat="1" ht="18" customHeight="1">
      <c r="A11" s="92"/>
      <c r="B11" s="96" t="s">
        <v>24</v>
      </c>
      <c r="C11" s="97"/>
      <c r="D11" s="97"/>
      <c r="E11" s="98"/>
      <c r="F11" s="14" t="s">
        <v>17</v>
      </c>
      <c r="G11" s="29">
        <f aca="true" t="shared" si="0" ref="G11:L11">SUM(G12:G22)</f>
        <v>9971513.46</v>
      </c>
      <c r="H11" s="29">
        <f t="shared" si="0"/>
        <v>7544877</v>
      </c>
      <c r="I11" s="29">
        <f>SUM(I12:I22)</f>
        <v>9215904.21</v>
      </c>
      <c r="J11" s="29">
        <f t="shared" si="0"/>
        <v>6984923</v>
      </c>
      <c r="K11" s="29">
        <f t="shared" si="0"/>
        <v>755609.25</v>
      </c>
      <c r="L11" s="29">
        <f t="shared" si="0"/>
        <v>559954</v>
      </c>
      <c r="M11" s="7"/>
      <c r="N11" s="7"/>
      <c r="O11" s="7"/>
      <c r="P11" s="7"/>
      <c r="Q11" s="86"/>
      <c r="R11" s="15"/>
      <c r="S11" s="15"/>
      <c r="T11" s="16"/>
    </row>
    <row r="12" spans="1:20" s="17" customFormat="1" ht="18" customHeight="1">
      <c r="A12" s="93"/>
      <c r="B12" s="99"/>
      <c r="C12" s="100"/>
      <c r="D12" s="100"/>
      <c r="E12" s="101"/>
      <c r="F12" s="12">
        <v>2015</v>
      </c>
      <c r="G12" s="18">
        <f aca="true" t="shared" si="1" ref="G12:L12">G360</f>
        <v>482291.3</v>
      </c>
      <c r="H12" s="18">
        <f t="shared" si="1"/>
        <v>394491.3</v>
      </c>
      <c r="I12" s="18">
        <f t="shared" si="1"/>
        <v>408623.1</v>
      </c>
      <c r="J12" s="18">
        <f t="shared" si="1"/>
        <v>320823.1</v>
      </c>
      <c r="K12" s="18">
        <f t="shared" si="1"/>
        <v>73668.2</v>
      </c>
      <c r="L12" s="18">
        <f t="shared" si="1"/>
        <v>73668.2</v>
      </c>
      <c r="M12" s="7"/>
      <c r="N12" s="7"/>
      <c r="O12" s="7"/>
      <c r="P12" s="7"/>
      <c r="Q12" s="87"/>
      <c r="R12" s="15"/>
      <c r="S12" s="15"/>
      <c r="T12" s="16"/>
    </row>
    <row r="13" spans="1:20" s="17" customFormat="1" ht="18" customHeight="1">
      <c r="A13" s="93"/>
      <c r="B13" s="99"/>
      <c r="C13" s="100"/>
      <c r="D13" s="100"/>
      <c r="E13" s="101"/>
      <c r="F13" s="12">
        <v>2016</v>
      </c>
      <c r="G13" s="18">
        <f aca="true" t="shared" si="2" ref="G13:L17">G361</f>
        <v>555977.8</v>
      </c>
      <c r="H13" s="18">
        <f t="shared" si="2"/>
        <v>461128.6</v>
      </c>
      <c r="I13" s="18">
        <f t="shared" si="2"/>
        <v>483143</v>
      </c>
      <c r="J13" s="18">
        <f>J361</f>
        <v>388293.8</v>
      </c>
      <c r="K13" s="18">
        <f t="shared" si="2"/>
        <v>72834.8</v>
      </c>
      <c r="L13" s="18">
        <f t="shared" si="2"/>
        <v>72834.8</v>
      </c>
      <c r="M13" s="7"/>
      <c r="N13" s="7"/>
      <c r="O13" s="7"/>
      <c r="P13" s="7"/>
      <c r="Q13" s="87"/>
      <c r="R13" s="15"/>
      <c r="S13" s="15"/>
      <c r="T13" s="16"/>
    </row>
    <row r="14" spans="1:20" s="17" customFormat="1" ht="18" customHeight="1">
      <c r="A14" s="93"/>
      <c r="B14" s="99"/>
      <c r="C14" s="100"/>
      <c r="D14" s="100"/>
      <c r="E14" s="101"/>
      <c r="F14" s="12">
        <v>2017</v>
      </c>
      <c r="G14" s="28">
        <f t="shared" si="2"/>
        <v>636416.31</v>
      </c>
      <c r="H14" s="18">
        <f t="shared" si="2"/>
        <v>537303.3</v>
      </c>
      <c r="I14" s="28">
        <f t="shared" si="2"/>
        <v>587139.11</v>
      </c>
      <c r="J14" s="18">
        <f t="shared" si="2"/>
        <v>488026.1</v>
      </c>
      <c r="K14" s="18">
        <f t="shared" si="2"/>
        <v>49277.2</v>
      </c>
      <c r="L14" s="18">
        <f t="shared" si="2"/>
        <v>49277.2</v>
      </c>
      <c r="M14" s="7"/>
      <c r="N14" s="7"/>
      <c r="O14" s="7"/>
      <c r="P14" s="7"/>
      <c r="Q14" s="87"/>
      <c r="R14" s="15"/>
      <c r="S14" s="15"/>
      <c r="T14" s="16"/>
    </row>
    <row r="15" spans="1:20" s="17" customFormat="1" ht="18" customHeight="1">
      <c r="A15" s="93"/>
      <c r="B15" s="99"/>
      <c r="C15" s="100"/>
      <c r="D15" s="100"/>
      <c r="E15" s="101"/>
      <c r="F15" s="12">
        <v>2018</v>
      </c>
      <c r="G15" s="28">
        <f t="shared" si="2"/>
        <v>992541.85</v>
      </c>
      <c r="H15" s="18">
        <f>H363</f>
        <v>600505</v>
      </c>
      <c r="I15" s="18">
        <f t="shared" si="2"/>
        <v>913422.2</v>
      </c>
      <c r="J15" s="18">
        <f t="shared" si="2"/>
        <v>527670.2</v>
      </c>
      <c r="K15" s="28">
        <v>79119.65</v>
      </c>
      <c r="L15" s="18">
        <f t="shared" si="2"/>
        <v>72834.8</v>
      </c>
      <c r="M15" s="7"/>
      <c r="N15" s="7"/>
      <c r="O15" s="7"/>
      <c r="P15" s="7"/>
      <c r="Q15" s="87"/>
      <c r="R15" s="15"/>
      <c r="S15" s="15"/>
      <c r="T15" s="16"/>
    </row>
    <row r="16" spans="1:20" s="17" customFormat="1" ht="18" customHeight="1">
      <c r="A16" s="93"/>
      <c r="B16" s="99"/>
      <c r="C16" s="100"/>
      <c r="D16" s="100"/>
      <c r="E16" s="101"/>
      <c r="F16" s="12">
        <v>2019</v>
      </c>
      <c r="G16" s="18">
        <f t="shared" si="2"/>
        <v>1150229.1</v>
      </c>
      <c r="H16" s="18">
        <f t="shared" si="2"/>
        <v>742302</v>
      </c>
      <c r="I16" s="18">
        <f t="shared" si="2"/>
        <v>1019126.5</v>
      </c>
      <c r="J16" s="18">
        <f t="shared" si="2"/>
        <v>684034.2</v>
      </c>
      <c r="K16" s="18">
        <f>K364</f>
        <v>131102.6</v>
      </c>
      <c r="L16" s="18">
        <f t="shared" si="2"/>
        <v>58267.8</v>
      </c>
      <c r="M16" s="7"/>
      <c r="N16" s="7"/>
      <c r="O16" s="7"/>
      <c r="P16" s="7"/>
      <c r="Q16" s="87"/>
      <c r="R16" s="15"/>
      <c r="S16" s="15"/>
      <c r="T16" s="16"/>
    </row>
    <row r="17" spans="1:20" s="17" customFormat="1" ht="18" customHeight="1">
      <c r="A17" s="93"/>
      <c r="B17" s="99"/>
      <c r="C17" s="100"/>
      <c r="D17" s="100"/>
      <c r="E17" s="101"/>
      <c r="F17" s="12">
        <v>2020</v>
      </c>
      <c r="G17" s="18">
        <f t="shared" si="2"/>
        <v>850585.5</v>
      </c>
      <c r="H17" s="18">
        <f t="shared" si="2"/>
        <v>776670.1</v>
      </c>
      <c r="I17" s="18">
        <f>I365</f>
        <v>792317.7</v>
      </c>
      <c r="J17" s="18">
        <f t="shared" si="2"/>
        <v>718402.3</v>
      </c>
      <c r="K17" s="18">
        <f t="shared" si="2"/>
        <v>58267.8</v>
      </c>
      <c r="L17" s="18">
        <f t="shared" si="2"/>
        <v>58267.8</v>
      </c>
      <c r="M17" s="7"/>
      <c r="N17" s="7"/>
      <c r="O17" s="7"/>
      <c r="P17" s="7"/>
      <c r="Q17" s="87"/>
      <c r="R17" s="15"/>
      <c r="S17" s="15"/>
      <c r="T17" s="16"/>
    </row>
    <row r="18" spans="1:20" s="17" customFormat="1" ht="18" customHeight="1">
      <c r="A18" s="93"/>
      <c r="B18" s="99"/>
      <c r="C18" s="100"/>
      <c r="D18" s="100"/>
      <c r="E18" s="101"/>
      <c r="F18" s="12">
        <v>2021</v>
      </c>
      <c r="G18" s="168">
        <f aca="true" t="shared" si="3" ref="G18:L18">G366</f>
        <v>959393.2</v>
      </c>
      <c r="H18" s="168">
        <f t="shared" si="3"/>
        <v>800319.7</v>
      </c>
      <c r="I18" s="168">
        <f t="shared" si="3"/>
        <v>901125.4</v>
      </c>
      <c r="J18" s="168">
        <f t="shared" si="3"/>
        <v>742051.9</v>
      </c>
      <c r="K18" s="168">
        <f t="shared" si="3"/>
        <v>58267.8</v>
      </c>
      <c r="L18" s="168">
        <f t="shared" si="3"/>
        <v>58267.8</v>
      </c>
      <c r="M18" s="7"/>
      <c r="N18" s="7"/>
      <c r="O18" s="7"/>
      <c r="P18" s="7"/>
      <c r="Q18" s="87"/>
      <c r="R18" s="43">
        <f>H21-850100</f>
        <v>0</v>
      </c>
      <c r="S18" s="15"/>
      <c r="T18" s="16"/>
    </row>
    <row r="19" spans="1:20" s="17" customFormat="1" ht="18" customHeight="1">
      <c r="A19" s="93"/>
      <c r="B19" s="99"/>
      <c r="C19" s="100"/>
      <c r="D19" s="100"/>
      <c r="E19" s="101"/>
      <c r="F19" s="12">
        <v>2022</v>
      </c>
      <c r="G19" s="168">
        <f aca="true" t="shared" si="4" ref="G19:L19">G367</f>
        <v>893025.6</v>
      </c>
      <c r="H19" s="168">
        <f>H367</f>
        <v>753328.5</v>
      </c>
      <c r="I19" s="168">
        <f t="shared" si="4"/>
        <v>834757.8</v>
      </c>
      <c r="J19" s="168">
        <f t="shared" si="4"/>
        <v>695060.7</v>
      </c>
      <c r="K19" s="168">
        <f t="shared" si="4"/>
        <v>58267.8</v>
      </c>
      <c r="L19" s="168">
        <f t="shared" si="4"/>
        <v>58267.8</v>
      </c>
      <c r="M19" s="7"/>
      <c r="N19" s="7"/>
      <c r="O19" s="7"/>
      <c r="P19" s="7"/>
      <c r="Q19" s="87"/>
      <c r="R19" s="43">
        <f>H22-875400</f>
        <v>0</v>
      </c>
      <c r="S19" s="15"/>
      <c r="T19" s="16"/>
    </row>
    <row r="20" spans="1:20" s="17" customFormat="1" ht="18" customHeight="1">
      <c r="A20" s="93"/>
      <c r="B20" s="99"/>
      <c r="C20" s="100"/>
      <c r="D20" s="100"/>
      <c r="E20" s="101"/>
      <c r="F20" s="12">
        <v>2023</v>
      </c>
      <c r="G20" s="168">
        <f aca="true" t="shared" si="5" ref="G20:L20">G368</f>
        <v>1092464.1</v>
      </c>
      <c r="H20" s="168">
        <f t="shared" si="5"/>
        <v>753328.5</v>
      </c>
      <c r="I20" s="168">
        <f t="shared" si="5"/>
        <v>1034196.3</v>
      </c>
      <c r="J20" s="168">
        <f t="shared" si="5"/>
        <v>695060.7</v>
      </c>
      <c r="K20" s="168">
        <f t="shared" si="5"/>
        <v>58267.8</v>
      </c>
      <c r="L20" s="168">
        <f t="shared" si="5"/>
        <v>58267.8</v>
      </c>
      <c r="M20" s="7"/>
      <c r="N20" s="7"/>
      <c r="O20" s="7"/>
      <c r="P20" s="7"/>
      <c r="Q20" s="87"/>
      <c r="R20" s="15"/>
      <c r="S20" s="15"/>
      <c r="T20" s="16"/>
    </row>
    <row r="21" spans="1:20" s="17" customFormat="1" ht="18" customHeight="1">
      <c r="A21" s="93"/>
      <c r="B21" s="99"/>
      <c r="C21" s="100"/>
      <c r="D21" s="100"/>
      <c r="E21" s="101"/>
      <c r="F21" s="12">
        <v>2024</v>
      </c>
      <c r="G21" s="18">
        <f aca="true" t="shared" si="6" ref="G21:L21">G369</f>
        <v>1155090.2</v>
      </c>
      <c r="H21" s="18">
        <f t="shared" si="6"/>
        <v>850100</v>
      </c>
      <c r="I21" s="18">
        <f t="shared" si="6"/>
        <v>1096822.4</v>
      </c>
      <c r="J21" s="18">
        <f t="shared" si="6"/>
        <v>850100</v>
      </c>
      <c r="K21" s="18">
        <f t="shared" si="6"/>
        <v>58267.8</v>
      </c>
      <c r="L21" s="18">
        <f t="shared" si="6"/>
        <v>0</v>
      </c>
      <c r="M21" s="7"/>
      <c r="N21" s="7"/>
      <c r="O21" s="7"/>
      <c r="P21" s="7"/>
      <c r="Q21" s="87"/>
      <c r="R21" s="15"/>
      <c r="S21" s="15"/>
      <c r="T21" s="16"/>
    </row>
    <row r="22" spans="1:20" s="17" customFormat="1" ht="18" customHeight="1">
      <c r="A22" s="94"/>
      <c r="B22" s="102"/>
      <c r="C22" s="103"/>
      <c r="D22" s="103"/>
      <c r="E22" s="104"/>
      <c r="F22" s="12">
        <v>2025</v>
      </c>
      <c r="G22" s="18">
        <f aca="true" t="shared" si="7" ref="G22:L22">G370</f>
        <v>1203498.5</v>
      </c>
      <c r="H22" s="18">
        <f t="shared" si="7"/>
        <v>875400</v>
      </c>
      <c r="I22" s="18">
        <f t="shared" si="7"/>
        <v>1145230.7</v>
      </c>
      <c r="J22" s="18">
        <f t="shared" si="7"/>
        <v>875400</v>
      </c>
      <c r="K22" s="18">
        <f t="shared" si="7"/>
        <v>58267.8</v>
      </c>
      <c r="L22" s="18">
        <f t="shared" si="7"/>
        <v>0</v>
      </c>
      <c r="M22" s="7"/>
      <c r="N22" s="7"/>
      <c r="O22" s="7"/>
      <c r="P22" s="7"/>
      <c r="Q22" s="88"/>
      <c r="R22" s="15"/>
      <c r="S22" s="15"/>
      <c r="T22" s="16"/>
    </row>
    <row r="23" spans="1:17" ht="13.5">
      <c r="A23" s="2" t="s">
        <v>1</v>
      </c>
      <c r="B23" s="105" t="s">
        <v>35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4"/>
    </row>
    <row r="24" spans="1:17" ht="18.75" customHeight="1">
      <c r="A24" s="58" t="s">
        <v>2</v>
      </c>
      <c r="B24" s="70" t="s">
        <v>46</v>
      </c>
      <c r="C24" s="58" t="s">
        <v>90</v>
      </c>
      <c r="D24" s="58" t="s">
        <v>103</v>
      </c>
      <c r="E24" s="58" t="s">
        <v>104</v>
      </c>
      <c r="F24" s="3" t="s">
        <v>17</v>
      </c>
      <c r="G24" s="22">
        <f aca="true" t="shared" si="8" ref="G24:L24">SUM(G25:G35)</f>
        <v>8900336.5</v>
      </c>
      <c r="H24" s="22">
        <f t="shared" si="8"/>
        <v>7187372.6</v>
      </c>
      <c r="I24" s="22">
        <f t="shared" si="8"/>
        <v>8144727.2</v>
      </c>
      <c r="J24" s="22">
        <f t="shared" si="8"/>
        <v>6627418.6</v>
      </c>
      <c r="K24" s="22">
        <f t="shared" si="8"/>
        <v>755609.3</v>
      </c>
      <c r="L24" s="22">
        <f t="shared" si="8"/>
        <v>559954</v>
      </c>
      <c r="M24" s="19"/>
      <c r="N24" s="19"/>
      <c r="O24" s="19"/>
      <c r="P24" s="19"/>
      <c r="Q24" s="106" t="s">
        <v>79</v>
      </c>
    </row>
    <row r="25" spans="1:17" ht="18.75" customHeight="1">
      <c r="A25" s="59"/>
      <c r="B25" s="52"/>
      <c r="C25" s="59"/>
      <c r="D25" s="59"/>
      <c r="E25" s="59"/>
      <c r="F25" s="2">
        <v>2015</v>
      </c>
      <c r="G25" s="21">
        <f aca="true" t="shared" si="9" ref="G25:H27">I25+K25</f>
        <v>394058.8</v>
      </c>
      <c r="H25" s="21">
        <f t="shared" si="9"/>
        <v>394058.8</v>
      </c>
      <c r="I25" s="21">
        <f>I37+I49+I61+I73+I85</f>
        <v>320390.6</v>
      </c>
      <c r="J25" s="21">
        <f>J37+J49+J61+J73+J85</f>
        <v>320390.6</v>
      </c>
      <c r="K25" s="21">
        <f>K37+K49+K61+K73+K85</f>
        <v>73668.2</v>
      </c>
      <c r="L25" s="21">
        <f>L37+L49+L61+L73+L85</f>
        <v>73668.2</v>
      </c>
      <c r="M25" s="19"/>
      <c r="N25" s="19"/>
      <c r="O25" s="19"/>
      <c r="P25" s="19"/>
      <c r="Q25" s="107"/>
    </row>
    <row r="26" spans="1:17" ht="18.75" customHeight="1">
      <c r="A26" s="59"/>
      <c r="B26" s="52"/>
      <c r="C26" s="59"/>
      <c r="D26" s="59"/>
      <c r="E26" s="59"/>
      <c r="F26" s="2">
        <v>2016</v>
      </c>
      <c r="G26" s="21">
        <f t="shared" si="9"/>
        <v>461128.6</v>
      </c>
      <c r="H26" s="21">
        <f t="shared" si="9"/>
        <v>461128.6</v>
      </c>
      <c r="I26" s="21">
        <f aca="true" t="shared" si="10" ref="I26:L28">I38+I50+I62+I74+I86</f>
        <v>388293.8</v>
      </c>
      <c r="J26" s="21">
        <f t="shared" si="10"/>
        <v>388293.8</v>
      </c>
      <c r="K26" s="21">
        <f t="shared" si="10"/>
        <v>72834.8</v>
      </c>
      <c r="L26" s="21">
        <f t="shared" si="10"/>
        <v>72834.8</v>
      </c>
      <c r="M26" s="19"/>
      <c r="N26" s="19"/>
      <c r="O26" s="19"/>
      <c r="P26" s="19"/>
      <c r="Q26" s="107"/>
    </row>
    <row r="27" spans="1:17" ht="18.75" customHeight="1">
      <c r="A27" s="59"/>
      <c r="B27" s="52"/>
      <c r="C27" s="59"/>
      <c r="D27" s="59"/>
      <c r="E27" s="59"/>
      <c r="F27" s="2">
        <v>2017</v>
      </c>
      <c r="G27" s="21">
        <f t="shared" si="9"/>
        <v>527753.3</v>
      </c>
      <c r="H27" s="21">
        <f t="shared" si="9"/>
        <v>527753.3</v>
      </c>
      <c r="I27" s="21">
        <f t="shared" si="10"/>
        <v>478476.1</v>
      </c>
      <c r="J27" s="21">
        <f t="shared" si="10"/>
        <v>478476.1</v>
      </c>
      <c r="K27" s="21">
        <f t="shared" si="10"/>
        <v>49277.2</v>
      </c>
      <c r="L27" s="21">
        <f t="shared" si="10"/>
        <v>49277.2</v>
      </c>
      <c r="M27" s="19"/>
      <c r="N27" s="19"/>
      <c r="O27" s="19"/>
      <c r="P27" s="19"/>
      <c r="Q27" s="107"/>
    </row>
    <row r="28" spans="1:17" ht="18.75" customHeight="1">
      <c r="A28" s="59"/>
      <c r="B28" s="52"/>
      <c r="C28" s="59"/>
      <c r="D28" s="59"/>
      <c r="E28" s="59"/>
      <c r="F28" s="2">
        <v>2018</v>
      </c>
      <c r="G28" s="21">
        <f aca="true" t="shared" si="11" ref="G28:G35">I28+K28</f>
        <v>834440.4</v>
      </c>
      <c r="H28" s="21">
        <f aca="true" t="shared" si="12" ref="H28:H33">J28+L28</f>
        <v>554466.3</v>
      </c>
      <c r="I28" s="21">
        <f>I40+I52+I64+I76+I88+I97</f>
        <v>755320.7</v>
      </c>
      <c r="J28" s="21">
        <f>J40+J52+J64+J76+J88+J97</f>
        <v>481631.5</v>
      </c>
      <c r="K28" s="21">
        <f t="shared" si="10"/>
        <v>79119.7</v>
      </c>
      <c r="L28" s="21">
        <f t="shared" si="10"/>
        <v>72834.8</v>
      </c>
      <c r="M28" s="19"/>
      <c r="N28" s="19"/>
      <c r="O28" s="19"/>
      <c r="P28" s="19"/>
      <c r="Q28" s="107"/>
    </row>
    <row r="29" spans="1:17" ht="18.75" customHeight="1">
      <c r="A29" s="59"/>
      <c r="B29" s="52"/>
      <c r="C29" s="59"/>
      <c r="D29" s="59"/>
      <c r="E29" s="59"/>
      <c r="F29" s="2">
        <v>2019</v>
      </c>
      <c r="G29" s="21">
        <f>I29+K29</f>
        <v>978777.4</v>
      </c>
      <c r="H29" s="21">
        <f t="shared" si="12"/>
        <v>683217.5</v>
      </c>
      <c r="I29" s="21">
        <f>I41+I53+I65+I77+I89+I98+I106+I114+I122</f>
        <v>847674.8</v>
      </c>
      <c r="J29" s="21">
        <f aca="true" t="shared" si="13" ref="I29:J35">J41+J53+J65+J77+J89+J98+J106+J114+J122</f>
        <v>624949.7</v>
      </c>
      <c r="K29" s="21">
        <f aca="true" t="shared" si="14" ref="K29:L32">K89+K98+K106+K114+K122</f>
        <v>131102.6</v>
      </c>
      <c r="L29" s="21">
        <f t="shared" si="14"/>
        <v>58267.8</v>
      </c>
      <c r="M29" s="19"/>
      <c r="N29" s="19"/>
      <c r="O29" s="19"/>
      <c r="P29" s="19"/>
      <c r="Q29" s="107"/>
    </row>
    <row r="30" spans="1:17" ht="18.75" customHeight="1">
      <c r="A30" s="59"/>
      <c r="B30" s="52"/>
      <c r="C30" s="59"/>
      <c r="D30" s="59"/>
      <c r="E30" s="59"/>
      <c r="F30" s="2">
        <v>2020</v>
      </c>
      <c r="G30" s="21">
        <f t="shared" si="11"/>
        <v>765573.5</v>
      </c>
      <c r="H30" s="21">
        <f t="shared" si="12"/>
        <v>716023.9</v>
      </c>
      <c r="I30" s="21">
        <f>I42+I54+I66+I78+I90+I99+I107+I115+I123+I130</f>
        <v>707305.7</v>
      </c>
      <c r="J30" s="21">
        <f>J42+J54+J66+J78+J90+J99+J107+J115+J123+J130</f>
        <v>657756.1</v>
      </c>
      <c r="K30" s="21">
        <f>K90+K99+K107+K115+K123</f>
        <v>58267.8</v>
      </c>
      <c r="L30" s="21">
        <f t="shared" si="14"/>
        <v>58267.8</v>
      </c>
      <c r="M30" s="19"/>
      <c r="N30" s="19"/>
      <c r="O30" s="19"/>
      <c r="P30" s="19"/>
      <c r="Q30" s="107"/>
    </row>
    <row r="31" spans="1:17" ht="18.75" customHeight="1">
      <c r="A31" s="128"/>
      <c r="B31" s="129"/>
      <c r="C31" s="130"/>
      <c r="D31" s="59"/>
      <c r="E31" s="59"/>
      <c r="F31" s="4">
        <v>2021</v>
      </c>
      <c r="G31" s="21">
        <f>I31+K31</f>
        <v>855773.1</v>
      </c>
      <c r="H31" s="21">
        <f t="shared" si="12"/>
        <v>739859.6</v>
      </c>
      <c r="I31" s="21">
        <f t="shared" si="13"/>
        <v>797505.3</v>
      </c>
      <c r="J31" s="21">
        <f t="shared" si="13"/>
        <v>681591.8</v>
      </c>
      <c r="K31" s="21">
        <f t="shared" si="14"/>
        <v>58267.8</v>
      </c>
      <c r="L31" s="21">
        <f t="shared" si="14"/>
        <v>58267.8</v>
      </c>
      <c r="M31" s="19"/>
      <c r="N31" s="19"/>
      <c r="O31" s="19"/>
      <c r="P31" s="19"/>
      <c r="Q31" s="108"/>
    </row>
    <row r="32" spans="1:17" ht="18.75" customHeight="1">
      <c r="A32" s="128"/>
      <c r="B32" s="129"/>
      <c r="C32" s="130"/>
      <c r="D32" s="59"/>
      <c r="E32" s="59"/>
      <c r="F32" s="4">
        <v>2022</v>
      </c>
      <c r="G32" s="21">
        <f t="shared" si="11"/>
        <v>831282.6</v>
      </c>
      <c r="H32" s="21">
        <f t="shared" si="12"/>
        <v>692682.3</v>
      </c>
      <c r="I32" s="21">
        <f t="shared" si="13"/>
        <v>773014.8</v>
      </c>
      <c r="J32" s="21">
        <f t="shared" si="13"/>
        <v>634414.5</v>
      </c>
      <c r="K32" s="21">
        <f t="shared" si="14"/>
        <v>58267.8</v>
      </c>
      <c r="L32" s="21">
        <f t="shared" si="14"/>
        <v>58267.8</v>
      </c>
      <c r="M32" s="19"/>
      <c r="N32" s="19"/>
      <c r="O32" s="19"/>
      <c r="P32" s="19"/>
      <c r="Q32" s="108"/>
    </row>
    <row r="33" spans="1:17" ht="18.75" customHeight="1">
      <c r="A33" s="128"/>
      <c r="B33" s="129"/>
      <c r="C33" s="130"/>
      <c r="D33" s="59"/>
      <c r="E33" s="59"/>
      <c r="F33" s="4">
        <v>2023</v>
      </c>
      <c r="G33" s="21">
        <f t="shared" si="11"/>
        <v>1030721.1</v>
      </c>
      <c r="H33" s="21">
        <f t="shared" si="12"/>
        <v>692682.3</v>
      </c>
      <c r="I33" s="21">
        <f t="shared" si="13"/>
        <v>972453.3</v>
      </c>
      <c r="J33" s="21">
        <f t="shared" si="13"/>
        <v>634414.5</v>
      </c>
      <c r="K33" s="21">
        <f>K45+K57+K69+K81+K93+K102+K110+K118+K126</f>
        <v>58267.8</v>
      </c>
      <c r="L33" s="21">
        <f aca="true" t="shared" si="15" ref="K33:L35">L45+L57+L69+L81+L93+L102+L110+L118+L126</f>
        <v>58267.8</v>
      </c>
      <c r="M33" s="19"/>
      <c r="N33" s="19"/>
      <c r="O33" s="19"/>
      <c r="P33" s="19"/>
      <c r="Q33" s="108"/>
    </row>
    <row r="34" spans="1:18" ht="18.75" customHeight="1">
      <c r="A34" s="128"/>
      <c r="B34" s="129"/>
      <c r="C34" s="130"/>
      <c r="D34" s="59"/>
      <c r="E34" s="59"/>
      <c r="F34" s="4">
        <v>2024</v>
      </c>
      <c r="G34" s="21">
        <f t="shared" si="11"/>
        <v>1082072.2</v>
      </c>
      <c r="H34" s="21">
        <f>H46+H58+H70+H82+H94+H103+H111+H119+H127</f>
        <v>850100</v>
      </c>
      <c r="I34" s="21">
        <f t="shared" si="13"/>
        <v>1023804.4</v>
      </c>
      <c r="J34" s="21">
        <f>J46+J58+J70+J82+J94+J103+J111+J119+J127</f>
        <v>850100</v>
      </c>
      <c r="K34" s="21">
        <f>K46+K58+K70+K82+K94+K103+K111+K119+K126</f>
        <v>58267.8</v>
      </c>
      <c r="L34" s="21">
        <f t="shared" si="15"/>
        <v>0</v>
      </c>
      <c r="M34" s="19"/>
      <c r="N34" s="19"/>
      <c r="O34" s="19"/>
      <c r="P34" s="19"/>
      <c r="Q34" s="108"/>
      <c r="R34" s="30"/>
    </row>
    <row r="35" spans="1:17" ht="18.75" customHeight="1">
      <c r="A35" s="131"/>
      <c r="B35" s="132"/>
      <c r="C35" s="133"/>
      <c r="D35" s="60"/>
      <c r="E35" s="60"/>
      <c r="F35" s="4">
        <v>2025</v>
      </c>
      <c r="G35" s="21">
        <f t="shared" si="11"/>
        <v>1138755.5</v>
      </c>
      <c r="H35" s="21">
        <f>H47+H59+H71+H83+H95+H104+H112+H120+H128</f>
        <v>875400</v>
      </c>
      <c r="I35" s="21">
        <f t="shared" si="13"/>
        <v>1080487.7</v>
      </c>
      <c r="J35" s="21">
        <f t="shared" si="13"/>
        <v>875400</v>
      </c>
      <c r="K35" s="21">
        <f t="shared" si="15"/>
        <v>58267.8</v>
      </c>
      <c r="L35" s="21">
        <f t="shared" si="15"/>
        <v>0</v>
      </c>
      <c r="M35" s="19"/>
      <c r="N35" s="19"/>
      <c r="O35" s="19"/>
      <c r="P35" s="19"/>
      <c r="Q35" s="109"/>
    </row>
    <row r="36" spans="1:17" ht="18" customHeight="1">
      <c r="A36" s="58" t="s">
        <v>41</v>
      </c>
      <c r="B36" s="58" t="s">
        <v>59</v>
      </c>
      <c r="C36" s="95" t="s">
        <v>48</v>
      </c>
      <c r="D36" s="42"/>
      <c r="E36" s="42"/>
      <c r="F36" s="3" t="s">
        <v>17</v>
      </c>
      <c r="G36" s="22">
        <f aca="true" t="shared" si="16" ref="G36:L36">SUM(G37:G47)</f>
        <v>493356.4</v>
      </c>
      <c r="H36" s="22">
        <f t="shared" si="16"/>
        <v>352118.3</v>
      </c>
      <c r="I36" s="22">
        <f t="shared" si="16"/>
        <v>493356.4</v>
      </c>
      <c r="J36" s="22">
        <f t="shared" si="16"/>
        <v>352118.3</v>
      </c>
      <c r="K36" s="22">
        <f t="shared" si="16"/>
        <v>0</v>
      </c>
      <c r="L36" s="22">
        <f t="shared" si="16"/>
        <v>0</v>
      </c>
      <c r="M36" s="19"/>
      <c r="N36" s="19"/>
      <c r="O36" s="19"/>
      <c r="P36" s="19"/>
      <c r="Q36" s="76"/>
    </row>
    <row r="37" spans="1:17" ht="18" customHeight="1">
      <c r="A37" s="59"/>
      <c r="B37" s="59"/>
      <c r="C37" s="59"/>
      <c r="D37" s="39"/>
      <c r="E37" s="39"/>
      <c r="F37" s="2">
        <v>2015</v>
      </c>
      <c r="G37" s="21">
        <v>0</v>
      </c>
      <c r="H37" s="21">
        <v>0</v>
      </c>
      <c r="I37" s="21">
        <v>0</v>
      </c>
      <c r="J37" s="21">
        <v>0</v>
      </c>
      <c r="K37" s="21"/>
      <c r="L37" s="21"/>
      <c r="M37" s="19"/>
      <c r="N37" s="19"/>
      <c r="O37" s="19"/>
      <c r="P37" s="19"/>
      <c r="Q37" s="77"/>
    </row>
    <row r="38" spans="1:17" ht="18" customHeight="1">
      <c r="A38" s="59"/>
      <c r="B38" s="59"/>
      <c r="C38" s="59"/>
      <c r="D38" s="39"/>
      <c r="E38" s="39"/>
      <c r="F38" s="2">
        <v>2016</v>
      </c>
      <c r="G38" s="21">
        <f>I38+K38</f>
        <v>31458.5</v>
      </c>
      <c r="H38" s="21">
        <f>J38+L38</f>
        <v>31458.5</v>
      </c>
      <c r="I38" s="21">
        <v>31458.5</v>
      </c>
      <c r="J38" s="21">
        <v>31458.5</v>
      </c>
      <c r="K38" s="21"/>
      <c r="L38" s="21"/>
      <c r="M38" s="19"/>
      <c r="N38" s="19"/>
      <c r="O38" s="19"/>
      <c r="P38" s="19"/>
      <c r="Q38" s="77"/>
    </row>
    <row r="39" spans="1:17" ht="18" customHeight="1">
      <c r="A39" s="59"/>
      <c r="B39" s="59"/>
      <c r="C39" s="59"/>
      <c r="D39" s="39"/>
      <c r="E39" s="39"/>
      <c r="F39" s="2">
        <v>2017</v>
      </c>
      <c r="G39" s="21">
        <f>I39+K39</f>
        <v>30795.3</v>
      </c>
      <c r="H39" s="21">
        <f>J39</f>
        <v>30795.3</v>
      </c>
      <c r="I39" s="21">
        <f>J39</f>
        <v>30795.3</v>
      </c>
      <c r="J39" s="21">
        <f>36114.4-5319.1</f>
        <v>30795.3</v>
      </c>
      <c r="K39" s="21"/>
      <c r="L39" s="21"/>
      <c r="M39" s="19"/>
      <c r="N39" s="19"/>
      <c r="O39" s="19"/>
      <c r="P39" s="19"/>
      <c r="Q39" s="77"/>
    </row>
    <row r="40" spans="1:17" ht="18" customHeight="1">
      <c r="A40" s="59"/>
      <c r="B40" s="59"/>
      <c r="C40" s="59"/>
      <c r="D40" s="39"/>
      <c r="E40" s="39"/>
      <c r="F40" s="2">
        <v>2018</v>
      </c>
      <c r="G40" s="21">
        <v>37637.5</v>
      </c>
      <c r="H40" s="21">
        <v>37020.4</v>
      </c>
      <c r="I40" s="21">
        <v>37637.5</v>
      </c>
      <c r="J40" s="21">
        <v>37020.4</v>
      </c>
      <c r="K40" s="21"/>
      <c r="L40" s="21"/>
      <c r="M40" s="19"/>
      <c r="N40" s="19"/>
      <c r="O40" s="19"/>
      <c r="P40" s="19"/>
      <c r="Q40" s="77"/>
    </row>
    <row r="41" spans="1:17" ht="18" customHeight="1">
      <c r="A41" s="59"/>
      <c r="B41" s="59"/>
      <c r="C41" s="59"/>
      <c r="D41" s="39"/>
      <c r="E41" s="39"/>
      <c r="F41" s="2">
        <v>2019</v>
      </c>
      <c r="G41" s="21">
        <v>38153.4</v>
      </c>
      <c r="H41" s="21">
        <v>35044.2</v>
      </c>
      <c r="I41" s="21">
        <v>38153.4</v>
      </c>
      <c r="J41" s="21">
        <v>35044.2</v>
      </c>
      <c r="K41" s="21"/>
      <c r="L41" s="21"/>
      <c r="M41" s="19"/>
      <c r="N41" s="19"/>
      <c r="O41" s="19"/>
      <c r="P41" s="19"/>
      <c r="Q41" s="77"/>
    </row>
    <row r="42" spans="1:17" ht="18" customHeight="1">
      <c r="A42" s="59"/>
      <c r="B42" s="59"/>
      <c r="C42" s="59"/>
      <c r="D42" s="39"/>
      <c r="E42" s="39"/>
      <c r="F42" s="2">
        <v>2020</v>
      </c>
      <c r="G42" s="21">
        <v>66336.1</v>
      </c>
      <c r="H42" s="21">
        <v>51661.6</v>
      </c>
      <c r="I42" s="21">
        <v>66336.1</v>
      </c>
      <c r="J42" s="21">
        <v>51661.6</v>
      </c>
      <c r="K42" s="21"/>
      <c r="L42" s="21"/>
      <c r="M42" s="19"/>
      <c r="N42" s="19"/>
      <c r="O42" s="19"/>
      <c r="P42" s="19"/>
      <c r="Q42" s="77"/>
    </row>
    <row r="43" spans="1:17" s="44" customFormat="1" ht="18" customHeight="1">
      <c r="A43" s="128"/>
      <c r="B43" s="130"/>
      <c r="C43" s="130"/>
      <c r="D43" s="169"/>
      <c r="E43" s="169"/>
      <c r="F43" s="170">
        <v>2021</v>
      </c>
      <c r="G43" s="171">
        <v>64046.1</v>
      </c>
      <c r="H43" s="171">
        <f>J43</f>
        <v>58046.1</v>
      </c>
      <c r="I43" s="171">
        <v>64046.1</v>
      </c>
      <c r="J43" s="171">
        <v>58046.1</v>
      </c>
      <c r="K43" s="171"/>
      <c r="L43" s="171"/>
      <c r="M43" s="172"/>
      <c r="N43" s="172"/>
      <c r="O43" s="172"/>
      <c r="P43" s="172"/>
      <c r="Q43" s="78"/>
    </row>
    <row r="44" spans="1:17" s="44" customFormat="1" ht="18" customHeight="1">
      <c r="A44" s="128"/>
      <c r="B44" s="130"/>
      <c r="C44" s="130"/>
      <c r="D44" s="169"/>
      <c r="E44" s="169"/>
      <c r="F44" s="170">
        <v>2022</v>
      </c>
      <c r="G44" s="171">
        <v>54046.1</v>
      </c>
      <c r="H44" s="171">
        <v>54046.1</v>
      </c>
      <c r="I44" s="171">
        <v>54046.1</v>
      </c>
      <c r="J44" s="171">
        <v>54046.1</v>
      </c>
      <c r="K44" s="171"/>
      <c r="L44" s="171"/>
      <c r="M44" s="172"/>
      <c r="N44" s="172"/>
      <c r="O44" s="172"/>
      <c r="P44" s="172"/>
      <c r="Q44" s="78"/>
    </row>
    <row r="45" spans="1:17" s="44" customFormat="1" ht="18" customHeight="1">
      <c r="A45" s="128"/>
      <c r="B45" s="130"/>
      <c r="C45" s="130"/>
      <c r="D45" s="169"/>
      <c r="E45" s="169"/>
      <c r="F45" s="170">
        <v>2023</v>
      </c>
      <c r="G45" s="171">
        <v>54046.1</v>
      </c>
      <c r="H45" s="171">
        <v>54046.1</v>
      </c>
      <c r="I45" s="171">
        <v>54046.1</v>
      </c>
      <c r="J45" s="171">
        <v>54046.1</v>
      </c>
      <c r="K45" s="171"/>
      <c r="L45" s="171"/>
      <c r="M45" s="172"/>
      <c r="N45" s="172"/>
      <c r="O45" s="172"/>
      <c r="P45" s="172"/>
      <c r="Q45" s="78"/>
    </row>
    <row r="46" spans="1:17" ht="18" customHeight="1">
      <c r="A46" s="128"/>
      <c r="B46" s="130"/>
      <c r="C46" s="130"/>
      <c r="D46" s="134"/>
      <c r="E46" s="134"/>
      <c r="F46" s="4">
        <v>2024</v>
      </c>
      <c r="G46" s="21">
        <f>I46+K46</f>
        <v>56910.5</v>
      </c>
      <c r="H46" s="21"/>
      <c r="I46" s="21">
        <f>I45*1.053</f>
        <v>56910.5</v>
      </c>
      <c r="J46" s="21"/>
      <c r="K46" s="21"/>
      <c r="L46" s="21"/>
      <c r="M46" s="19"/>
      <c r="N46" s="19"/>
      <c r="O46" s="19"/>
      <c r="P46" s="19"/>
      <c r="Q46" s="78"/>
    </row>
    <row r="47" spans="1:17" ht="18" customHeight="1">
      <c r="A47" s="131"/>
      <c r="B47" s="133"/>
      <c r="C47" s="133"/>
      <c r="D47" s="135"/>
      <c r="E47" s="135"/>
      <c r="F47" s="4">
        <v>2025</v>
      </c>
      <c r="G47" s="21">
        <f>I47+K47</f>
        <v>59926.8</v>
      </c>
      <c r="H47" s="21"/>
      <c r="I47" s="21">
        <f>I46*1.053</f>
        <v>59926.8</v>
      </c>
      <c r="J47" s="21"/>
      <c r="K47" s="21"/>
      <c r="L47" s="21"/>
      <c r="M47" s="19"/>
      <c r="N47" s="19"/>
      <c r="O47" s="19"/>
      <c r="P47" s="19"/>
      <c r="Q47" s="79"/>
    </row>
    <row r="48" spans="1:17" ht="18" customHeight="1">
      <c r="A48" s="58" t="s">
        <v>42</v>
      </c>
      <c r="B48" s="58" t="s">
        <v>60</v>
      </c>
      <c r="C48" s="95" t="s">
        <v>48</v>
      </c>
      <c r="D48" s="42"/>
      <c r="E48" s="42"/>
      <c r="F48" s="3" t="s">
        <v>17</v>
      </c>
      <c r="G48" s="22">
        <f aca="true" t="shared" si="17" ref="G48:L48">SUM(G49:G59)</f>
        <v>379051.9</v>
      </c>
      <c r="H48" s="22">
        <f t="shared" si="17"/>
        <v>172567.5</v>
      </c>
      <c r="I48" s="22">
        <f t="shared" si="17"/>
        <v>379051.9</v>
      </c>
      <c r="J48" s="22">
        <f t="shared" si="17"/>
        <v>172567.5</v>
      </c>
      <c r="K48" s="22">
        <f t="shared" si="17"/>
        <v>0</v>
      </c>
      <c r="L48" s="22">
        <f t="shared" si="17"/>
        <v>0</v>
      </c>
      <c r="M48" s="19"/>
      <c r="N48" s="19"/>
      <c r="O48" s="19"/>
      <c r="P48" s="19"/>
      <c r="Q48" s="76"/>
    </row>
    <row r="49" spans="1:17" ht="18" customHeight="1">
      <c r="A49" s="59"/>
      <c r="B49" s="59"/>
      <c r="C49" s="59"/>
      <c r="D49" s="39"/>
      <c r="E49" s="39"/>
      <c r="F49" s="2">
        <v>2015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19"/>
      <c r="N49" s="19"/>
      <c r="O49" s="19"/>
      <c r="P49" s="19"/>
      <c r="Q49" s="77"/>
    </row>
    <row r="50" spans="1:17" ht="18" customHeight="1">
      <c r="A50" s="59"/>
      <c r="B50" s="59"/>
      <c r="C50" s="59"/>
      <c r="D50" s="39"/>
      <c r="E50" s="39"/>
      <c r="F50" s="2">
        <v>2016</v>
      </c>
      <c r="G50" s="21">
        <f>I50+K50</f>
        <v>15331.9</v>
      </c>
      <c r="H50" s="21">
        <f>J50+L50</f>
        <v>15331.9</v>
      </c>
      <c r="I50" s="21">
        <v>15331.9</v>
      </c>
      <c r="J50" s="21">
        <v>15331.9</v>
      </c>
      <c r="K50" s="21"/>
      <c r="L50" s="21"/>
      <c r="M50" s="19"/>
      <c r="N50" s="19"/>
      <c r="O50" s="19"/>
      <c r="P50" s="19"/>
      <c r="Q50" s="77"/>
    </row>
    <row r="51" spans="1:17" ht="18" customHeight="1">
      <c r="A51" s="59"/>
      <c r="B51" s="59"/>
      <c r="C51" s="59"/>
      <c r="D51" s="39"/>
      <c r="E51" s="39"/>
      <c r="F51" s="2">
        <v>2017</v>
      </c>
      <c r="G51" s="21">
        <f>I51+K51</f>
        <v>18130.8</v>
      </c>
      <c r="H51" s="21">
        <f>J51</f>
        <v>18130.8</v>
      </c>
      <c r="I51" s="21">
        <f>J51</f>
        <v>18130.8</v>
      </c>
      <c r="J51" s="21">
        <f>24904.5-2350.1+761-5184.6</f>
        <v>18130.8</v>
      </c>
      <c r="K51" s="21"/>
      <c r="L51" s="21"/>
      <c r="M51" s="19"/>
      <c r="N51" s="19"/>
      <c r="O51" s="19"/>
      <c r="P51" s="19"/>
      <c r="Q51" s="77"/>
    </row>
    <row r="52" spans="1:17" ht="18" customHeight="1">
      <c r="A52" s="59"/>
      <c r="B52" s="59"/>
      <c r="C52" s="59"/>
      <c r="D52" s="39"/>
      <c r="E52" s="39"/>
      <c r="F52" s="2">
        <v>2018</v>
      </c>
      <c r="G52" s="21">
        <f>I52+K52</f>
        <v>20504.7</v>
      </c>
      <c r="H52" s="21">
        <f>J52</f>
        <v>19668.6</v>
      </c>
      <c r="I52" s="21">
        <v>20504.7</v>
      </c>
      <c r="J52" s="21">
        <v>19668.6</v>
      </c>
      <c r="K52" s="21"/>
      <c r="L52" s="21"/>
      <c r="M52" s="19"/>
      <c r="N52" s="19"/>
      <c r="O52" s="19"/>
      <c r="P52" s="19"/>
      <c r="Q52" s="77"/>
    </row>
    <row r="53" spans="1:17" ht="18" customHeight="1">
      <c r="A53" s="59"/>
      <c r="B53" s="59"/>
      <c r="C53" s="59"/>
      <c r="D53" s="39"/>
      <c r="E53" s="39"/>
      <c r="F53" s="2">
        <v>2019</v>
      </c>
      <c r="G53" s="21">
        <f>I53+K53</f>
        <v>20504.7</v>
      </c>
      <c r="H53" s="21">
        <f>J53</f>
        <v>20504.7</v>
      </c>
      <c r="I53" s="21">
        <v>20504.7</v>
      </c>
      <c r="J53" s="21">
        <v>20504.7</v>
      </c>
      <c r="K53" s="21"/>
      <c r="L53" s="21"/>
      <c r="M53" s="19"/>
      <c r="N53" s="19"/>
      <c r="O53" s="19"/>
      <c r="P53" s="19"/>
      <c r="Q53" s="77"/>
    </row>
    <row r="54" spans="1:17" ht="18" customHeight="1">
      <c r="A54" s="59"/>
      <c r="B54" s="59"/>
      <c r="C54" s="59"/>
      <c r="D54" s="39"/>
      <c r="E54" s="39"/>
      <c r="F54" s="2">
        <v>2020</v>
      </c>
      <c r="G54" s="21">
        <v>50354.1</v>
      </c>
      <c r="H54" s="21">
        <v>23267.9</v>
      </c>
      <c r="I54" s="21">
        <v>50354.1</v>
      </c>
      <c r="J54" s="21">
        <v>23267.9</v>
      </c>
      <c r="K54" s="21"/>
      <c r="L54" s="21"/>
      <c r="M54" s="19"/>
      <c r="N54" s="19"/>
      <c r="O54" s="19"/>
      <c r="P54" s="19"/>
      <c r="Q54" s="77"/>
    </row>
    <row r="55" spans="1:17" s="44" customFormat="1" ht="18" customHeight="1">
      <c r="A55" s="128"/>
      <c r="B55" s="130"/>
      <c r="C55" s="130"/>
      <c r="D55" s="169"/>
      <c r="E55" s="169"/>
      <c r="F55" s="170">
        <v>2021</v>
      </c>
      <c r="G55" s="171">
        <v>33554.5</v>
      </c>
      <c r="H55" s="171">
        <f>J55</f>
        <v>28554.6</v>
      </c>
      <c r="I55" s="171">
        <v>33554.5</v>
      </c>
      <c r="J55" s="171">
        <v>28554.6</v>
      </c>
      <c r="K55" s="171"/>
      <c r="L55" s="171"/>
      <c r="M55" s="172"/>
      <c r="N55" s="172"/>
      <c r="O55" s="172"/>
      <c r="P55" s="172"/>
      <c r="Q55" s="78"/>
    </row>
    <row r="56" spans="1:17" s="44" customFormat="1" ht="18" customHeight="1">
      <c r="A56" s="128"/>
      <c r="B56" s="130"/>
      <c r="C56" s="130"/>
      <c r="D56" s="169"/>
      <c r="E56" s="169"/>
      <c r="F56" s="170">
        <v>2022</v>
      </c>
      <c r="G56" s="171">
        <v>53022.9</v>
      </c>
      <c r="H56" s="171">
        <v>23554.5</v>
      </c>
      <c r="I56" s="171">
        <v>53022.9</v>
      </c>
      <c r="J56" s="171">
        <v>23554.5</v>
      </c>
      <c r="K56" s="171"/>
      <c r="L56" s="171"/>
      <c r="M56" s="172"/>
      <c r="N56" s="172"/>
      <c r="O56" s="172"/>
      <c r="P56" s="172"/>
      <c r="Q56" s="78"/>
    </row>
    <row r="57" spans="1:17" s="44" customFormat="1" ht="18" customHeight="1">
      <c r="A57" s="128"/>
      <c r="B57" s="130"/>
      <c r="C57" s="130"/>
      <c r="D57" s="169"/>
      <c r="E57" s="169"/>
      <c r="F57" s="170">
        <v>2023</v>
      </c>
      <c r="G57" s="171">
        <v>53022.9</v>
      </c>
      <c r="H57" s="171">
        <v>23554.5</v>
      </c>
      <c r="I57" s="171">
        <v>53022.9</v>
      </c>
      <c r="J57" s="171">
        <v>23554.5</v>
      </c>
      <c r="K57" s="171"/>
      <c r="L57" s="171"/>
      <c r="M57" s="172"/>
      <c r="N57" s="172"/>
      <c r="O57" s="172"/>
      <c r="P57" s="172"/>
      <c r="Q57" s="78"/>
    </row>
    <row r="58" spans="1:17" ht="18" customHeight="1">
      <c r="A58" s="128"/>
      <c r="B58" s="130"/>
      <c r="C58" s="130"/>
      <c r="D58" s="134"/>
      <c r="E58" s="134"/>
      <c r="F58" s="4">
        <v>2024</v>
      </c>
      <c r="G58" s="21">
        <f>I58+K58</f>
        <v>55833.1</v>
      </c>
      <c r="H58" s="21"/>
      <c r="I58" s="21">
        <f>I57*1.053</f>
        <v>55833.1</v>
      </c>
      <c r="J58" s="21"/>
      <c r="K58" s="21"/>
      <c r="L58" s="21"/>
      <c r="M58" s="19"/>
      <c r="N58" s="19"/>
      <c r="O58" s="19"/>
      <c r="P58" s="19"/>
      <c r="Q58" s="78"/>
    </row>
    <row r="59" spans="1:17" ht="18" customHeight="1">
      <c r="A59" s="131"/>
      <c r="B59" s="133"/>
      <c r="C59" s="133"/>
      <c r="D59" s="135"/>
      <c r="E59" s="135"/>
      <c r="F59" s="4">
        <v>2025</v>
      </c>
      <c r="G59" s="21">
        <f>I59+K59</f>
        <v>58792.3</v>
      </c>
      <c r="H59" s="21"/>
      <c r="I59" s="21">
        <f>I58*1.053</f>
        <v>58792.3</v>
      </c>
      <c r="J59" s="21"/>
      <c r="K59" s="21"/>
      <c r="L59" s="21"/>
      <c r="M59" s="19"/>
      <c r="N59" s="19"/>
      <c r="O59" s="19"/>
      <c r="P59" s="19"/>
      <c r="Q59" s="79"/>
    </row>
    <row r="60" spans="1:17" ht="18" customHeight="1">
      <c r="A60" s="58" t="s">
        <v>43</v>
      </c>
      <c r="B60" s="58" t="s">
        <v>61</v>
      </c>
      <c r="C60" s="58" t="s">
        <v>48</v>
      </c>
      <c r="D60" s="38"/>
      <c r="E60" s="38"/>
      <c r="F60" s="3" t="s">
        <v>17</v>
      </c>
      <c r="G60" s="22">
        <f aca="true" t="shared" si="18" ref="G60:L60">SUM(G61:G71)</f>
        <v>309133.6</v>
      </c>
      <c r="H60" s="22">
        <f>SUM(H61:H71)</f>
        <v>219898.5</v>
      </c>
      <c r="I60" s="22">
        <f t="shared" si="18"/>
        <v>309133.6</v>
      </c>
      <c r="J60" s="22">
        <f t="shared" si="18"/>
        <v>219898.5</v>
      </c>
      <c r="K60" s="22">
        <f t="shared" si="18"/>
        <v>0</v>
      </c>
      <c r="L60" s="22">
        <f t="shared" si="18"/>
        <v>0</v>
      </c>
      <c r="M60" s="19"/>
      <c r="N60" s="19"/>
      <c r="O60" s="19"/>
      <c r="P60" s="19"/>
      <c r="Q60" s="76"/>
    </row>
    <row r="61" spans="1:17" ht="18" customHeight="1">
      <c r="A61" s="59"/>
      <c r="B61" s="59"/>
      <c r="C61" s="59"/>
      <c r="D61" s="39"/>
      <c r="E61" s="39"/>
      <c r="F61" s="2">
        <v>2015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19"/>
      <c r="N61" s="19"/>
      <c r="O61" s="19"/>
      <c r="P61" s="19"/>
      <c r="Q61" s="77"/>
    </row>
    <row r="62" spans="1:17" ht="18" customHeight="1">
      <c r="A62" s="59"/>
      <c r="B62" s="59"/>
      <c r="C62" s="59"/>
      <c r="D62" s="39"/>
      <c r="E62" s="39"/>
      <c r="F62" s="2">
        <v>2016</v>
      </c>
      <c r="G62" s="21">
        <f>I62+K62</f>
        <v>21173.4</v>
      </c>
      <c r="H62" s="21">
        <f>J62+L62</f>
        <v>21173.4</v>
      </c>
      <c r="I62" s="21">
        <v>21173.4</v>
      </c>
      <c r="J62" s="21">
        <v>21173.4</v>
      </c>
      <c r="K62" s="21"/>
      <c r="L62" s="21"/>
      <c r="M62" s="19"/>
      <c r="N62" s="19"/>
      <c r="O62" s="19"/>
      <c r="P62" s="19"/>
      <c r="Q62" s="77"/>
    </row>
    <row r="63" spans="1:17" ht="18" customHeight="1">
      <c r="A63" s="59"/>
      <c r="B63" s="59"/>
      <c r="C63" s="59"/>
      <c r="D63" s="39"/>
      <c r="E63" s="39"/>
      <c r="F63" s="2">
        <v>2017</v>
      </c>
      <c r="G63" s="21">
        <f>I63+K63</f>
        <v>21327.3</v>
      </c>
      <c r="H63" s="21">
        <f>J63</f>
        <v>21327.3</v>
      </c>
      <c r="I63" s="21">
        <f>J63</f>
        <v>21327.3</v>
      </c>
      <c r="J63" s="21">
        <f>22428.1-1100.8</f>
        <v>21327.3</v>
      </c>
      <c r="K63" s="21"/>
      <c r="L63" s="21"/>
      <c r="M63" s="19"/>
      <c r="N63" s="19"/>
      <c r="O63" s="19"/>
      <c r="P63" s="19"/>
      <c r="Q63" s="77"/>
    </row>
    <row r="64" spans="1:17" ht="18" customHeight="1">
      <c r="A64" s="59"/>
      <c r="B64" s="59"/>
      <c r="C64" s="59"/>
      <c r="D64" s="39"/>
      <c r="E64" s="39"/>
      <c r="F64" s="2">
        <v>2018</v>
      </c>
      <c r="G64" s="21">
        <f>I64+K64</f>
        <v>29115.4</v>
      </c>
      <c r="H64" s="21">
        <v>23878.7</v>
      </c>
      <c r="I64" s="21">
        <v>29115.4</v>
      </c>
      <c r="J64" s="21">
        <v>23878.7</v>
      </c>
      <c r="K64" s="21"/>
      <c r="L64" s="21"/>
      <c r="M64" s="19"/>
      <c r="N64" s="19"/>
      <c r="O64" s="19"/>
      <c r="P64" s="19"/>
      <c r="Q64" s="77"/>
    </row>
    <row r="65" spans="1:17" ht="18" customHeight="1">
      <c r="A65" s="59"/>
      <c r="B65" s="59"/>
      <c r="C65" s="59"/>
      <c r="D65" s="39"/>
      <c r="E65" s="39"/>
      <c r="F65" s="2">
        <v>2019</v>
      </c>
      <c r="G65" s="21">
        <v>24229.2</v>
      </c>
      <c r="H65" s="21">
        <f>J65</f>
        <v>20927.5</v>
      </c>
      <c r="I65" s="21">
        <v>24229.2</v>
      </c>
      <c r="J65" s="21">
        <v>20927.5</v>
      </c>
      <c r="K65" s="21"/>
      <c r="L65" s="21"/>
      <c r="M65" s="19"/>
      <c r="N65" s="19"/>
      <c r="O65" s="19"/>
      <c r="P65" s="19"/>
      <c r="Q65" s="77"/>
    </row>
    <row r="66" spans="1:17" ht="18" customHeight="1">
      <c r="A66" s="59"/>
      <c r="B66" s="59"/>
      <c r="C66" s="59"/>
      <c r="D66" s="39"/>
      <c r="E66" s="39"/>
      <c r="F66" s="2">
        <v>2020</v>
      </c>
      <c r="G66" s="21">
        <v>35371.6</v>
      </c>
      <c r="H66" s="21">
        <v>32530.6</v>
      </c>
      <c r="I66" s="21">
        <v>35371.6</v>
      </c>
      <c r="J66" s="21">
        <v>32530.6</v>
      </c>
      <c r="K66" s="21"/>
      <c r="L66" s="21"/>
      <c r="M66" s="19"/>
      <c r="N66" s="19"/>
      <c r="O66" s="19"/>
      <c r="P66" s="19"/>
      <c r="Q66" s="77"/>
    </row>
    <row r="67" spans="1:17" s="44" customFormat="1" ht="18" customHeight="1">
      <c r="A67" s="128"/>
      <c r="B67" s="130"/>
      <c r="C67" s="130"/>
      <c r="D67" s="169"/>
      <c r="E67" s="169"/>
      <c r="F67" s="170">
        <v>2021</v>
      </c>
      <c r="G67" s="171">
        <v>42530.6</v>
      </c>
      <c r="H67" s="171">
        <f>J67</f>
        <v>34999.8</v>
      </c>
      <c r="I67" s="171">
        <v>42530.6</v>
      </c>
      <c r="J67" s="171">
        <v>34999.8</v>
      </c>
      <c r="K67" s="171"/>
      <c r="L67" s="171"/>
      <c r="M67" s="172"/>
      <c r="N67" s="172"/>
      <c r="O67" s="172"/>
      <c r="P67" s="172"/>
      <c r="Q67" s="78"/>
    </row>
    <row r="68" spans="1:17" s="44" customFormat="1" ht="18" customHeight="1">
      <c r="A68" s="128"/>
      <c r="B68" s="130"/>
      <c r="C68" s="130"/>
      <c r="D68" s="169"/>
      <c r="E68" s="169"/>
      <c r="F68" s="170">
        <v>2022</v>
      </c>
      <c r="G68" s="171">
        <v>32530.6</v>
      </c>
      <c r="H68" s="171">
        <v>32530.6</v>
      </c>
      <c r="I68" s="171">
        <v>32530.6</v>
      </c>
      <c r="J68" s="171">
        <v>32530.6</v>
      </c>
      <c r="K68" s="171"/>
      <c r="L68" s="171"/>
      <c r="M68" s="172"/>
      <c r="N68" s="172"/>
      <c r="O68" s="172"/>
      <c r="P68" s="172"/>
      <c r="Q68" s="78"/>
    </row>
    <row r="69" spans="1:17" s="44" customFormat="1" ht="18" customHeight="1">
      <c r="A69" s="128"/>
      <c r="B69" s="130"/>
      <c r="C69" s="130"/>
      <c r="D69" s="169"/>
      <c r="E69" s="169"/>
      <c r="F69" s="170">
        <v>2023</v>
      </c>
      <c r="G69" s="171">
        <v>32530.6</v>
      </c>
      <c r="H69" s="171">
        <v>32530.6</v>
      </c>
      <c r="I69" s="171">
        <v>32530.6</v>
      </c>
      <c r="J69" s="171">
        <v>32530.6</v>
      </c>
      <c r="K69" s="171"/>
      <c r="L69" s="171"/>
      <c r="M69" s="172"/>
      <c r="N69" s="172"/>
      <c r="O69" s="172"/>
      <c r="P69" s="172"/>
      <c r="Q69" s="78"/>
    </row>
    <row r="70" spans="1:17" ht="18" customHeight="1">
      <c r="A70" s="128"/>
      <c r="B70" s="130"/>
      <c r="C70" s="130"/>
      <c r="D70" s="134"/>
      <c r="E70" s="134"/>
      <c r="F70" s="4">
        <v>2024</v>
      </c>
      <c r="G70" s="21">
        <f>I70+K70</f>
        <v>34254.7</v>
      </c>
      <c r="H70" s="21"/>
      <c r="I70" s="21">
        <f>I69*1.053</f>
        <v>34254.7</v>
      </c>
      <c r="J70" s="21"/>
      <c r="K70" s="21"/>
      <c r="L70" s="21"/>
      <c r="M70" s="19"/>
      <c r="N70" s="19"/>
      <c r="O70" s="19"/>
      <c r="P70" s="19"/>
      <c r="Q70" s="78"/>
    </row>
    <row r="71" spans="1:17" ht="18" customHeight="1">
      <c r="A71" s="131"/>
      <c r="B71" s="133"/>
      <c r="C71" s="133"/>
      <c r="D71" s="135"/>
      <c r="E71" s="135"/>
      <c r="F71" s="4">
        <v>2025</v>
      </c>
      <c r="G71" s="21">
        <f>I71+K71</f>
        <v>36070.2</v>
      </c>
      <c r="H71" s="21"/>
      <c r="I71" s="21">
        <f>I70*1.053</f>
        <v>36070.2</v>
      </c>
      <c r="J71" s="21"/>
      <c r="K71" s="21"/>
      <c r="L71" s="21"/>
      <c r="M71" s="19"/>
      <c r="N71" s="19"/>
      <c r="O71" s="19"/>
      <c r="P71" s="19"/>
      <c r="Q71" s="79"/>
    </row>
    <row r="72" spans="1:17" ht="18" customHeight="1">
      <c r="A72" s="58" t="s">
        <v>44</v>
      </c>
      <c r="B72" s="58" t="s">
        <v>62</v>
      </c>
      <c r="C72" s="58" t="s">
        <v>48</v>
      </c>
      <c r="D72" s="38"/>
      <c r="E72" s="38"/>
      <c r="F72" s="3" t="s">
        <v>17</v>
      </c>
      <c r="G72" s="22">
        <f aca="true" t="shared" si="19" ref="G72:L72">SUM(G73:G83)</f>
        <v>150068.7</v>
      </c>
      <c r="H72" s="22">
        <f t="shared" si="19"/>
        <v>85527.7</v>
      </c>
      <c r="I72" s="22">
        <f t="shared" si="19"/>
        <v>150068.7</v>
      </c>
      <c r="J72" s="22">
        <f t="shared" si="19"/>
        <v>85527.7</v>
      </c>
      <c r="K72" s="22">
        <f t="shared" si="19"/>
        <v>0</v>
      </c>
      <c r="L72" s="22">
        <f t="shared" si="19"/>
        <v>0</v>
      </c>
      <c r="M72" s="19"/>
      <c r="N72" s="19"/>
      <c r="O72" s="19"/>
      <c r="P72" s="19"/>
      <c r="Q72" s="81"/>
    </row>
    <row r="73" spans="1:17" ht="18" customHeight="1">
      <c r="A73" s="59"/>
      <c r="B73" s="59"/>
      <c r="C73" s="59"/>
      <c r="D73" s="39"/>
      <c r="E73" s="39"/>
      <c r="F73" s="2">
        <v>2015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19"/>
      <c r="N73" s="19"/>
      <c r="O73" s="19"/>
      <c r="P73" s="19"/>
      <c r="Q73" s="81"/>
    </row>
    <row r="74" spans="1:17" ht="18" customHeight="1">
      <c r="A74" s="59"/>
      <c r="B74" s="59"/>
      <c r="C74" s="59"/>
      <c r="D74" s="39"/>
      <c r="E74" s="39"/>
      <c r="F74" s="2">
        <v>2016</v>
      </c>
      <c r="G74" s="21">
        <f>I74+K74</f>
        <v>6330</v>
      </c>
      <c r="H74" s="21">
        <f>J74+L74</f>
        <v>6330</v>
      </c>
      <c r="I74" s="21">
        <v>6330</v>
      </c>
      <c r="J74" s="21">
        <v>6330</v>
      </c>
      <c r="K74" s="21"/>
      <c r="L74" s="21"/>
      <c r="M74" s="19"/>
      <c r="N74" s="19"/>
      <c r="O74" s="19"/>
      <c r="P74" s="19"/>
      <c r="Q74" s="81"/>
    </row>
    <row r="75" spans="1:17" ht="18" customHeight="1">
      <c r="A75" s="59"/>
      <c r="B75" s="59"/>
      <c r="C75" s="59"/>
      <c r="D75" s="39"/>
      <c r="E75" s="39"/>
      <c r="F75" s="2">
        <v>2017</v>
      </c>
      <c r="G75" s="21">
        <f>I75+K75</f>
        <v>8872.2</v>
      </c>
      <c r="H75" s="21">
        <f>J75</f>
        <v>8872.2</v>
      </c>
      <c r="I75" s="21">
        <f>J75</f>
        <v>8872.2</v>
      </c>
      <c r="J75" s="21">
        <f>9214.3-342.1</f>
        <v>8872.2</v>
      </c>
      <c r="K75" s="21"/>
      <c r="L75" s="21"/>
      <c r="M75" s="19"/>
      <c r="N75" s="19"/>
      <c r="O75" s="19"/>
      <c r="P75" s="19"/>
      <c r="Q75" s="81"/>
    </row>
    <row r="76" spans="1:17" ht="18" customHeight="1">
      <c r="A76" s="59"/>
      <c r="B76" s="59"/>
      <c r="C76" s="59"/>
      <c r="D76" s="39"/>
      <c r="E76" s="39"/>
      <c r="F76" s="2">
        <v>2018</v>
      </c>
      <c r="G76" s="21">
        <f>I76+K76</f>
        <v>16475.8</v>
      </c>
      <c r="H76" s="21">
        <v>4326.1</v>
      </c>
      <c r="I76" s="21">
        <v>16475.8</v>
      </c>
      <c r="J76" s="21">
        <v>4326.1</v>
      </c>
      <c r="K76" s="21"/>
      <c r="L76" s="21"/>
      <c r="M76" s="19"/>
      <c r="N76" s="19"/>
      <c r="O76" s="19"/>
      <c r="P76" s="19"/>
      <c r="Q76" s="81"/>
    </row>
    <row r="77" spans="1:17" ht="18" customHeight="1">
      <c r="A77" s="59"/>
      <c r="B77" s="59"/>
      <c r="C77" s="59"/>
      <c r="D77" s="39"/>
      <c r="E77" s="39"/>
      <c r="F77" s="2">
        <v>2019</v>
      </c>
      <c r="G77" s="21">
        <v>17049.1</v>
      </c>
      <c r="H77" s="21">
        <v>7696.2</v>
      </c>
      <c r="I77" s="21">
        <v>17049.1</v>
      </c>
      <c r="J77" s="21">
        <v>7696.2</v>
      </c>
      <c r="K77" s="21"/>
      <c r="L77" s="21"/>
      <c r="M77" s="19"/>
      <c r="N77" s="19"/>
      <c r="O77" s="19"/>
      <c r="P77" s="19"/>
      <c r="Q77" s="81"/>
    </row>
    <row r="78" spans="1:17" ht="18" customHeight="1">
      <c r="A78" s="59"/>
      <c r="B78" s="59"/>
      <c r="C78" s="59"/>
      <c r="D78" s="39"/>
      <c r="E78" s="39"/>
      <c r="F78" s="2">
        <v>2020</v>
      </c>
      <c r="G78" s="21">
        <v>18061</v>
      </c>
      <c r="H78" s="21">
        <v>13113.1</v>
      </c>
      <c r="I78" s="21">
        <v>18061</v>
      </c>
      <c r="J78" s="21">
        <v>13113.1</v>
      </c>
      <c r="K78" s="21"/>
      <c r="L78" s="21"/>
      <c r="M78" s="19"/>
      <c r="N78" s="19"/>
      <c r="O78" s="19"/>
      <c r="P78" s="19"/>
      <c r="Q78" s="81"/>
    </row>
    <row r="79" spans="1:17" s="44" customFormat="1" ht="18" customHeight="1">
      <c r="A79" s="128"/>
      <c r="B79" s="130"/>
      <c r="C79" s="130"/>
      <c r="D79" s="169"/>
      <c r="E79" s="169"/>
      <c r="F79" s="170">
        <v>2021</v>
      </c>
      <c r="G79" s="171">
        <v>24196.7</v>
      </c>
      <c r="H79" s="171">
        <f>J79</f>
        <v>16796.7</v>
      </c>
      <c r="I79" s="171">
        <v>24196.7</v>
      </c>
      <c r="J79" s="171">
        <v>16796.7</v>
      </c>
      <c r="K79" s="171"/>
      <c r="L79" s="171"/>
      <c r="M79" s="172"/>
      <c r="N79" s="172"/>
      <c r="O79" s="172"/>
      <c r="P79" s="172"/>
      <c r="Q79" s="82"/>
    </row>
    <row r="80" spans="1:17" s="44" customFormat="1" ht="18" customHeight="1">
      <c r="A80" s="128"/>
      <c r="B80" s="130"/>
      <c r="C80" s="130"/>
      <c r="D80" s="169"/>
      <c r="E80" s="169"/>
      <c r="F80" s="170">
        <v>2022</v>
      </c>
      <c r="G80" s="171">
        <v>14196.7</v>
      </c>
      <c r="H80" s="171">
        <v>14196.7</v>
      </c>
      <c r="I80" s="171">
        <v>14196.7</v>
      </c>
      <c r="J80" s="171">
        <v>14196.7</v>
      </c>
      <c r="K80" s="171"/>
      <c r="L80" s="171"/>
      <c r="M80" s="172"/>
      <c r="N80" s="172"/>
      <c r="O80" s="172"/>
      <c r="P80" s="172"/>
      <c r="Q80" s="82"/>
    </row>
    <row r="81" spans="1:17" s="44" customFormat="1" ht="18" customHeight="1">
      <c r="A81" s="128"/>
      <c r="B81" s="130"/>
      <c r="C81" s="130"/>
      <c r="D81" s="169"/>
      <c r="E81" s="169"/>
      <c r="F81" s="170">
        <v>2023</v>
      </c>
      <c r="G81" s="171">
        <v>14196.7</v>
      </c>
      <c r="H81" s="171">
        <v>14196.7</v>
      </c>
      <c r="I81" s="171">
        <v>14196.7</v>
      </c>
      <c r="J81" s="171">
        <v>14196.7</v>
      </c>
      <c r="K81" s="171"/>
      <c r="L81" s="171"/>
      <c r="M81" s="172"/>
      <c r="N81" s="172"/>
      <c r="O81" s="172"/>
      <c r="P81" s="172"/>
      <c r="Q81" s="82"/>
    </row>
    <row r="82" spans="1:17" ht="18" customHeight="1">
      <c r="A82" s="128"/>
      <c r="B82" s="130"/>
      <c r="C82" s="130"/>
      <c r="D82" s="134"/>
      <c r="E82" s="134"/>
      <c r="F82" s="4">
        <v>2024</v>
      </c>
      <c r="G82" s="21">
        <f>I82</f>
        <v>14949.1</v>
      </c>
      <c r="H82" s="21"/>
      <c r="I82" s="21">
        <f>I81*1.053</f>
        <v>14949.1</v>
      </c>
      <c r="J82" s="21"/>
      <c r="K82" s="21"/>
      <c r="L82" s="21"/>
      <c r="M82" s="19"/>
      <c r="N82" s="19"/>
      <c r="O82" s="19"/>
      <c r="P82" s="19"/>
      <c r="Q82" s="82"/>
    </row>
    <row r="83" spans="1:17" ht="18" customHeight="1">
      <c r="A83" s="131"/>
      <c r="B83" s="133"/>
      <c r="C83" s="133"/>
      <c r="D83" s="135"/>
      <c r="E83" s="135"/>
      <c r="F83" s="4">
        <v>2025</v>
      </c>
      <c r="G83" s="21">
        <f>I83</f>
        <v>15741.4</v>
      </c>
      <c r="H83" s="21"/>
      <c r="I83" s="21">
        <f>I82*1.053</f>
        <v>15741.4</v>
      </c>
      <c r="J83" s="21"/>
      <c r="K83" s="21"/>
      <c r="L83" s="21"/>
      <c r="M83" s="19"/>
      <c r="N83" s="19"/>
      <c r="O83" s="19"/>
      <c r="P83" s="19"/>
      <c r="Q83" s="82"/>
    </row>
    <row r="84" spans="1:18" ht="18" customHeight="1">
      <c r="A84" s="58" t="s">
        <v>45</v>
      </c>
      <c r="B84" s="58" t="s">
        <v>63</v>
      </c>
      <c r="C84" s="58" t="s">
        <v>51</v>
      </c>
      <c r="D84" s="38"/>
      <c r="E84" s="38"/>
      <c r="F84" s="3" t="s">
        <v>17</v>
      </c>
      <c r="G84" s="22">
        <f aca="true" t="shared" si="20" ref="G84:L84">SUM(G85:G95)</f>
        <v>2491854</v>
      </c>
      <c r="H84" s="22">
        <f>SUM(H85:H95)</f>
        <v>1942908</v>
      </c>
      <c r="I84" s="22">
        <f t="shared" si="20"/>
        <v>2144119.3</v>
      </c>
      <c r="J84" s="22">
        <f t="shared" si="20"/>
        <v>1674293</v>
      </c>
      <c r="K84" s="22">
        <f t="shared" si="20"/>
        <v>347734.7</v>
      </c>
      <c r="L84" s="22">
        <f t="shared" si="20"/>
        <v>268615</v>
      </c>
      <c r="M84" s="19"/>
      <c r="N84" s="19"/>
      <c r="O84" s="19"/>
      <c r="P84" s="19"/>
      <c r="Q84" s="76"/>
      <c r="R84" s="122" t="s">
        <v>107</v>
      </c>
    </row>
    <row r="85" spans="1:18" ht="18" customHeight="1">
      <c r="A85" s="59"/>
      <c r="B85" s="59"/>
      <c r="C85" s="59"/>
      <c r="D85" s="39"/>
      <c r="E85" s="39"/>
      <c r="F85" s="2">
        <v>2015</v>
      </c>
      <c r="G85" s="21">
        <f>I85+K85</f>
        <v>394058.8</v>
      </c>
      <c r="H85" s="21">
        <f>J85+L85</f>
        <v>394058.8</v>
      </c>
      <c r="I85" s="21">
        <v>320390.6</v>
      </c>
      <c r="J85" s="21">
        <v>320390.6</v>
      </c>
      <c r="K85" s="21">
        <v>73668.2</v>
      </c>
      <c r="L85" s="21">
        <v>73668.2</v>
      </c>
      <c r="M85" s="19"/>
      <c r="N85" s="19"/>
      <c r="O85" s="19"/>
      <c r="P85" s="19"/>
      <c r="Q85" s="77"/>
      <c r="R85" s="123"/>
    </row>
    <row r="86" spans="1:18" ht="18" customHeight="1">
      <c r="A86" s="59"/>
      <c r="B86" s="59"/>
      <c r="C86" s="59"/>
      <c r="D86" s="39"/>
      <c r="E86" s="39"/>
      <c r="F86" s="2">
        <v>2016</v>
      </c>
      <c r="G86" s="21">
        <f aca="true" t="shared" si="21" ref="G86:G95">I86+K86</f>
        <v>386834.8</v>
      </c>
      <c r="H86" s="21">
        <f>J86+L86</f>
        <v>386834.8</v>
      </c>
      <c r="I86" s="21">
        <f>299000+15000</f>
        <v>314000</v>
      </c>
      <c r="J86" s="21">
        <f>299000+15000</f>
        <v>314000</v>
      </c>
      <c r="K86" s="23">
        <v>72834.8</v>
      </c>
      <c r="L86" s="23">
        <v>72834.8</v>
      </c>
      <c r="M86" s="19"/>
      <c r="N86" s="19"/>
      <c r="O86" s="19"/>
      <c r="P86" s="19"/>
      <c r="Q86" s="77"/>
      <c r="R86" s="123"/>
    </row>
    <row r="87" spans="1:18" ht="18" customHeight="1">
      <c r="A87" s="59"/>
      <c r="B87" s="59"/>
      <c r="C87" s="59"/>
      <c r="D87" s="39"/>
      <c r="E87" s="39"/>
      <c r="F87" s="2">
        <v>2017</v>
      </c>
      <c r="G87" s="21">
        <f t="shared" si="21"/>
        <v>448627.7</v>
      </c>
      <c r="H87" s="21">
        <f>J87+L87</f>
        <v>448627.7</v>
      </c>
      <c r="I87" s="21">
        <f>J87</f>
        <v>399350.5</v>
      </c>
      <c r="J87" s="21">
        <f>274380+63554.6+23557.6+38591.2-732.9</f>
        <v>399350.5</v>
      </c>
      <c r="K87" s="21">
        <f>L87</f>
        <v>49277.2</v>
      </c>
      <c r="L87" s="23">
        <f>72834.8-23557.6</f>
        <v>49277.2</v>
      </c>
      <c r="M87" s="19"/>
      <c r="N87" s="19"/>
      <c r="O87" s="19"/>
      <c r="P87" s="19"/>
      <c r="Q87" s="77"/>
      <c r="R87" s="123"/>
    </row>
    <row r="88" spans="1:18" ht="18" customHeight="1">
      <c r="A88" s="59"/>
      <c r="B88" s="59"/>
      <c r="C88" s="59"/>
      <c r="D88" s="39"/>
      <c r="E88" s="39"/>
      <c r="F88" s="2">
        <v>2018</v>
      </c>
      <c r="G88" s="21">
        <f t="shared" si="21"/>
        <v>684664.7</v>
      </c>
      <c r="H88" s="21">
        <f>J88+L88</f>
        <v>423530.2</v>
      </c>
      <c r="I88" s="21">
        <v>605545</v>
      </c>
      <c r="J88" s="21">
        <v>350695.4</v>
      </c>
      <c r="K88" s="21">
        <v>79119.7</v>
      </c>
      <c r="L88" s="23">
        <v>72834.8</v>
      </c>
      <c r="M88" s="19"/>
      <c r="N88" s="19"/>
      <c r="O88" s="19"/>
      <c r="P88" s="19"/>
      <c r="Q88" s="77"/>
      <c r="R88" s="123"/>
    </row>
    <row r="89" spans="1:18" ht="18" customHeight="1">
      <c r="A89" s="59"/>
      <c r="B89" s="59"/>
      <c r="C89" s="59"/>
      <c r="D89" s="39"/>
      <c r="E89" s="39"/>
      <c r="F89" s="2">
        <v>2019</v>
      </c>
      <c r="G89" s="21">
        <f>I89+K89</f>
        <v>545709.1</v>
      </c>
      <c r="H89" s="21">
        <f>J89+L89</f>
        <v>265897.6</v>
      </c>
      <c r="I89" s="21">
        <v>472874.3</v>
      </c>
      <c r="J89" s="21">
        <v>265897.6</v>
      </c>
      <c r="K89" s="23">
        <v>72834.8</v>
      </c>
      <c r="L89" s="23">
        <v>0</v>
      </c>
      <c r="M89" s="19"/>
      <c r="N89" s="19"/>
      <c r="O89" s="19"/>
      <c r="P89" s="19"/>
      <c r="Q89" s="77"/>
      <c r="R89" s="123"/>
    </row>
    <row r="90" spans="1:18" ht="18" customHeight="1">
      <c r="A90" s="59"/>
      <c r="B90" s="59"/>
      <c r="C90" s="59"/>
      <c r="D90" s="39"/>
      <c r="E90" s="39"/>
      <c r="F90" s="2">
        <v>2020</v>
      </c>
      <c r="G90" s="21">
        <f t="shared" si="21"/>
        <v>2000</v>
      </c>
      <c r="H90" s="21">
        <f aca="true" t="shared" si="22" ref="H90:H95">J90+L90</f>
        <v>2000</v>
      </c>
      <c r="I90" s="21">
        <v>2000</v>
      </c>
      <c r="J90" s="21">
        <v>2000</v>
      </c>
      <c r="K90" s="21">
        <v>0</v>
      </c>
      <c r="L90" s="23"/>
      <c r="M90" s="19"/>
      <c r="N90" s="19"/>
      <c r="O90" s="19"/>
      <c r="P90" s="19"/>
      <c r="Q90" s="77"/>
      <c r="R90" s="123"/>
    </row>
    <row r="91" spans="1:18" s="44" customFormat="1" ht="18" customHeight="1">
      <c r="A91" s="128"/>
      <c r="B91" s="130"/>
      <c r="C91" s="130"/>
      <c r="D91" s="169"/>
      <c r="E91" s="169"/>
      <c r="F91" s="170">
        <v>2021</v>
      </c>
      <c r="G91" s="171">
        <f>I91+K91</f>
        <v>17958.9</v>
      </c>
      <c r="H91" s="171">
        <f t="shared" si="22"/>
        <v>17958.9</v>
      </c>
      <c r="I91" s="171">
        <v>17958.9</v>
      </c>
      <c r="J91" s="171">
        <v>17958.9</v>
      </c>
      <c r="K91" s="171">
        <v>0</v>
      </c>
      <c r="L91" s="173"/>
      <c r="M91" s="172"/>
      <c r="N91" s="172"/>
      <c r="O91" s="172"/>
      <c r="P91" s="172"/>
      <c r="Q91" s="77"/>
      <c r="R91" s="123"/>
    </row>
    <row r="92" spans="1:18" s="44" customFormat="1" ht="18" customHeight="1">
      <c r="A92" s="128"/>
      <c r="B92" s="130"/>
      <c r="C92" s="130"/>
      <c r="D92" s="169"/>
      <c r="E92" s="169"/>
      <c r="F92" s="170">
        <v>2022</v>
      </c>
      <c r="G92" s="171">
        <f t="shared" si="21"/>
        <v>4000</v>
      </c>
      <c r="H92" s="171">
        <f t="shared" si="22"/>
        <v>2000</v>
      </c>
      <c r="I92" s="171">
        <v>4000</v>
      </c>
      <c r="J92" s="171">
        <v>2000</v>
      </c>
      <c r="K92" s="171">
        <v>0</v>
      </c>
      <c r="L92" s="173"/>
      <c r="M92" s="172"/>
      <c r="N92" s="172"/>
      <c r="O92" s="172"/>
      <c r="P92" s="172"/>
      <c r="Q92" s="77"/>
      <c r="R92" s="123"/>
    </row>
    <row r="93" spans="1:18" s="44" customFormat="1" ht="18" customHeight="1">
      <c r="A93" s="128"/>
      <c r="B93" s="130"/>
      <c r="C93" s="130"/>
      <c r="D93" s="169"/>
      <c r="E93" s="169"/>
      <c r="F93" s="170">
        <v>2023</v>
      </c>
      <c r="G93" s="171">
        <f t="shared" si="21"/>
        <v>4000</v>
      </c>
      <c r="H93" s="171">
        <f t="shared" si="22"/>
        <v>2000</v>
      </c>
      <c r="I93" s="171">
        <v>4000</v>
      </c>
      <c r="J93" s="171">
        <v>2000</v>
      </c>
      <c r="K93" s="171">
        <v>0</v>
      </c>
      <c r="L93" s="173"/>
      <c r="M93" s="172"/>
      <c r="N93" s="172"/>
      <c r="O93" s="172"/>
      <c r="P93" s="172"/>
      <c r="Q93" s="77"/>
      <c r="R93" s="123"/>
    </row>
    <row r="94" spans="1:18" ht="18" customHeight="1">
      <c r="A94" s="128"/>
      <c r="B94" s="130"/>
      <c r="C94" s="130"/>
      <c r="D94" s="134"/>
      <c r="E94" s="134"/>
      <c r="F94" s="4">
        <v>2024</v>
      </c>
      <c r="G94" s="21">
        <f t="shared" si="21"/>
        <v>2000</v>
      </c>
      <c r="H94" s="21">
        <f t="shared" si="22"/>
        <v>0</v>
      </c>
      <c r="I94" s="21">
        <v>2000</v>
      </c>
      <c r="J94" s="21"/>
      <c r="K94" s="21">
        <v>0</v>
      </c>
      <c r="L94" s="23"/>
      <c r="M94" s="19"/>
      <c r="N94" s="19"/>
      <c r="O94" s="19"/>
      <c r="P94" s="19"/>
      <c r="Q94" s="77"/>
      <c r="R94" s="123"/>
    </row>
    <row r="95" spans="1:18" ht="18" customHeight="1">
      <c r="A95" s="128"/>
      <c r="B95" s="133"/>
      <c r="C95" s="133"/>
      <c r="D95" s="135"/>
      <c r="E95" s="135"/>
      <c r="F95" s="4">
        <v>2025</v>
      </c>
      <c r="G95" s="21">
        <f t="shared" si="21"/>
        <v>2000</v>
      </c>
      <c r="H95" s="21">
        <f t="shared" si="22"/>
        <v>0</v>
      </c>
      <c r="I95" s="21">
        <v>2000</v>
      </c>
      <c r="J95" s="21"/>
      <c r="K95" s="21">
        <v>0</v>
      </c>
      <c r="L95" s="23"/>
      <c r="M95" s="19"/>
      <c r="N95" s="19"/>
      <c r="O95" s="19"/>
      <c r="P95" s="19"/>
      <c r="Q95" s="125"/>
      <c r="R95" s="124"/>
    </row>
    <row r="96" spans="1:17" ht="23.25" customHeight="1">
      <c r="A96" s="128"/>
      <c r="B96" s="57" t="s">
        <v>71</v>
      </c>
      <c r="C96" s="70" t="s">
        <v>72</v>
      </c>
      <c r="D96" s="40"/>
      <c r="E96" s="40"/>
      <c r="F96" s="3" t="s">
        <v>17</v>
      </c>
      <c r="G96" s="22">
        <f>G97+G98+G99+G100+G101+G102+G103+G104</f>
        <v>46042.3</v>
      </c>
      <c r="H96" s="22">
        <f>H97+H98+H99+H100+H101+H102+H103+H104</f>
        <v>46042.3</v>
      </c>
      <c r="I96" s="22">
        <f>I97+I98+I99+I100+I101+I102+I103+I104</f>
        <v>46042.3</v>
      </c>
      <c r="J96" s="22">
        <f>J97+J98+J99+J100+J101+J102+J103+J104</f>
        <v>46042.3</v>
      </c>
      <c r="K96" s="21"/>
      <c r="L96" s="23"/>
      <c r="M96" s="19"/>
      <c r="N96" s="19"/>
      <c r="O96" s="19"/>
      <c r="P96" s="19"/>
      <c r="Q96" s="82"/>
    </row>
    <row r="97" spans="1:17" ht="23.25" customHeight="1">
      <c r="A97" s="128"/>
      <c r="B97" s="129"/>
      <c r="C97" s="136"/>
      <c r="D97" s="137"/>
      <c r="E97" s="137"/>
      <c r="F97" s="2">
        <v>2018</v>
      </c>
      <c r="G97" s="21">
        <v>46042.3</v>
      </c>
      <c r="H97" s="21">
        <v>46042.3</v>
      </c>
      <c r="I97" s="21">
        <v>46042.3</v>
      </c>
      <c r="J97" s="21">
        <v>46042.3</v>
      </c>
      <c r="K97" s="21"/>
      <c r="L97" s="23"/>
      <c r="M97" s="19"/>
      <c r="N97" s="19"/>
      <c r="O97" s="19"/>
      <c r="P97" s="19"/>
      <c r="Q97" s="138"/>
    </row>
    <row r="98" spans="1:17" ht="23.25" customHeight="1">
      <c r="A98" s="128"/>
      <c r="B98" s="129"/>
      <c r="C98" s="136"/>
      <c r="D98" s="137"/>
      <c r="E98" s="137"/>
      <c r="F98" s="2">
        <v>2019</v>
      </c>
      <c r="G98" s="21"/>
      <c r="H98" s="21"/>
      <c r="I98" s="21"/>
      <c r="J98" s="21"/>
      <c r="K98" s="21"/>
      <c r="L98" s="23"/>
      <c r="M98" s="19"/>
      <c r="N98" s="19"/>
      <c r="O98" s="19"/>
      <c r="P98" s="19"/>
      <c r="Q98" s="138"/>
    </row>
    <row r="99" spans="1:17" ht="23.25" customHeight="1">
      <c r="A99" s="128"/>
      <c r="B99" s="129"/>
      <c r="C99" s="136"/>
      <c r="D99" s="137"/>
      <c r="E99" s="137"/>
      <c r="F99" s="2">
        <v>2020</v>
      </c>
      <c r="G99" s="21"/>
      <c r="H99" s="21"/>
      <c r="I99" s="21"/>
      <c r="J99" s="21"/>
      <c r="K99" s="21"/>
      <c r="L99" s="23"/>
      <c r="M99" s="19"/>
      <c r="N99" s="19"/>
      <c r="O99" s="19"/>
      <c r="P99" s="19"/>
      <c r="Q99" s="138"/>
    </row>
    <row r="100" spans="1:17" ht="23.25" customHeight="1">
      <c r="A100" s="128"/>
      <c r="B100" s="129"/>
      <c r="C100" s="136"/>
      <c r="D100" s="137"/>
      <c r="E100" s="137"/>
      <c r="F100" s="4">
        <v>2021</v>
      </c>
      <c r="G100" s="21"/>
      <c r="H100" s="21"/>
      <c r="I100" s="21"/>
      <c r="J100" s="21"/>
      <c r="K100" s="21"/>
      <c r="L100" s="23"/>
      <c r="M100" s="19"/>
      <c r="N100" s="19"/>
      <c r="O100" s="19"/>
      <c r="P100" s="19"/>
      <c r="Q100" s="138"/>
    </row>
    <row r="101" spans="1:17" ht="23.25" customHeight="1">
      <c r="A101" s="128"/>
      <c r="B101" s="129"/>
      <c r="C101" s="136"/>
      <c r="D101" s="137"/>
      <c r="E101" s="137"/>
      <c r="F101" s="4">
        <v>2022</v>
      </c>
      <c r="G101" s="21"/>
      <c r="H101" s="21"/>
      <c r="I101" s="21"/>
      <c r="J101" s="21"/>
      <c r="K101" s="21"/>
      <c r="L101" s="23"/>
      <c r="M101" s="19"/>
      <c r="N101" s="19"/>
      <c r="O101" s="19"/>
      <c r="P101" s="19"/>
      <c r="Q101" s="138"/>
    </row>
    <row r="102" spans="1:17" ht="23.25" customHeight="1">
      <c r="A102" s="128"/>
      <c r="B102" s="129"/>
      <c r="C102" s="136"/>
      <c r="D102" s="137"/>
      <c r="E102" s="137"/>
      <c r="F102" s="4">
        <v>2023</v>
      </c>
      <c r="G102" s="21"/>
      <c r="H102" s="21"/>
      <c r="I102" s="21"/>
      <c r="J102" s="21"/>
      <c r="K102" s="21"/>
      <c r="L102" s="23"/>
      <c r="M102" s="19"/>
      <c r="N102" s="19"/>
      <c r="O102" s="19"/>
      <c r="P102" s="19"/>
      <c r="Q102" s="138"/>
    </row>
    <row r="103" spans="1:17" ht="23.25" customHeight="1">
      <c r="A103" s="128"/>
      <c r="B103" s="129"/>
      <c r="C103" s="136"/>
      <c r="D103" s="137"/>
      <c r="E103" s="137"/>
      <c r="F103" s="4">
        <v>2024</v>
      </c>
      <c r="G103" s="21"/>
      <c r="H103" s="21"/>
      <c r="I103" s="21"/>
      <c r="J103" s="21"/>
      <c r="K103" s="21"/>
      <c r="L103" s="23"/>
      <c r="M103" s="19"/>
      <c r="N103" s="19"/>
      <c r="O103" s="19"/>
      <c r="P103" s="19"/>
      <c r="Q103" s="138"/>
    </row>
    <row r="104" spans="1:17" ht="36" customHeight="1">
      <c r="A104" s="128"/>
      <c r="B104" s="132"/>
      <c r="C104" s="139"/>
      <c r="D104" s="140"/>
      <c r="E104" s="140"/>
      <c r="F104" s="4">
        <v>2025</v>
      </c>
      <c r="G104" s="21"/>
      <c r="H104" s="21"/>
      <c r="I104" s="21"/>
      <c r="J104" s="21"/>
      <c r="K104" s="21"/>
      <c r="L104" s="23"/>
      <c r="M104" s="19"/>
      <c r="N104" s="19"/>
      <c r="O104" s="19"/>
      <c r="P104" s="19"/>
      <c r="Q104" s="138"/>
    </row>
    <row r="105" spans="1:17" ht="23.25" customHeight="1">
      <c r="A105" s="128"/>
      <c r="B105" s="57" t="s">
        <v>73</v>
      </c>
      <c r="C105" s="80" t="s">
        <v>76</v>
      </c>
      <c r="D105" s="41"/>
      <c r="E105" s="41"/>
      <c r="F105" s="3" t="s">
        <v>17</v>
      </c>
      <c r="G105" s="22">
        <f>G106+G107+G108+G109+G110+G111+G112</f>
        <v>12046.2</v>
      </c>
      <c r="H105" s="22">
        <f>H106+H107+H108+H109+H110+H111+H112</f>
        <v>8615.8</v>
      </c>
      <c r="I105" s="22">
        <f>I106+I107+I108+I109+I110+I111+I112</f>
        <v>12046.2</v>
      </c>
      <c r="J105" s="22">
        <f>J106+J107+J108+J109+J110+J111+J112</f>
        <v>8615.8</v>
      </c>
      <c r="K105" s="21"/>
      <c r="L105" s="23"/>
      <c r="M105" s="19"/>
      <c r="N105" s="19"/>
      <c r="O105" s="19"/>
      <c r="P105" s="19"/>
      <c r="Q105" s="82"/>
    </row>
    <row r="106" spans="1:17" ht="23.25" customHeight="1">
      <c r="A106" s="128"/>
      <c r="B106" s="129"/>
      <c r="C106" s="136"/>
      <c r="D106" s="137"/>
      <c r="E106" s="137"/>
      <c r="F106" s="2">
        <v>2019</v>
      </c>
      <c r="G106" s="21">
        <v>1708.8</v>
      </c>
      <c r="H106" s="21">
        <v>1724.2</v>
      </c>
      <c r="I106" s="21">
        <v>1708.8</v>
      </c>
      <c r="J106" s="21">
        <v>1724.2</v>
      </c>
      <c r="K106" s="21"/>
      <c r="L106" s="23"/>
      <c r="M106" s="19"/>
      <c r="N106" s="19"/>
      <c r="O106" s="19"/>
      <c r="P106" s="19"/>
      <c r="Q106" s="138"/>
    </row>
    <row r="107" spans="1:17" ht="23.25" customHeight="1">
      <c r="A107" s="128"/>
      <c r="B107" s="129"/>
      <c r="C107" s="136"/>
      <c r="D107" s="137"/>
      <c r="E107" s="137"/>
      <c r="F107" s="2">
        <v>2020</v>
      </c>
      <c r="G107" s="21">
        <v>1722.9</v>
      </c>
      <c r="H107" s="21">
        <v>1722.9</v>
      </c>
      <c r="I107" s="21">
        <v>1722.9</v>
      </c>
      <c r="J107" s="21">
        <v>1722.9</v>
      </c>
      <c r="K107" s="21"/>
      <c r="L107" s="23"/>
      <c r="M107" s="19"/>
      <c r="N107" s="19"/>
      <c r="O107" s="19"/>
      <c r="P107" s="19"/>
      <c r="Q107" s="138"/>
    </row>
    <row r="108" spans="1:17" s="44" customFormat="1" ht="23.25" customHeight="1">
      <c r="A108" s="128"/>
      <c r="B108" s="129"/>
      <c r="C108" s="136"/>
      <c r="D108" s="174"/>
      <c r="E108" s="174"/>
      <c r="F108" s="170">
        <v>2021</v>
      </c>
      <c r="G108" s="171">
        <v>1722.9</v>
      </c>
      <c r="H108" s="171">
        <v>1722.9</v>
      </c>
      <c r="I108" s="171">
        <v>1722.9</v>
      </c>
      <c r="J108" s="171">
        <v>1722.9</v>
      </c>
      <c r="K108" s="171"/>
      <c r="L108" s="173"/>
      <c r="M108" s="172"/>
      <c r="N108" s="172"/>
      <c r="O108" s="172"/>
      <c r="P108" s="172"/>
      <c r="Q108" s="138"/>
    </row>
    <row r="109" spans="1:17" s="44" customFormat="1" ht="23.25" customHeight="1">
      <c r="A109" s="128"/>
      <c r="B109" s="129"/>
      <c r="C109" s="136"/>
      <c r="D109" s="174"/>
      <c r="E109" s="174"/>
      <c r="F109" s="170">
        <v>2022</v>
      </c>
      <c r="G109" s="171">
        <v>1722.9</v>
      </c>
      <c r="H109" s="171">
        <v>1722.9</v>
      </c>
      <c r="I109" s="171">
        <v>1722.9</v>
      </c>
      <c r="J109" s="171">
        <v>1722.9</v>
      </c>
      <c r="K109" s="171"/>
      <c r="L109" s="173"/>
      <c r="M109" s="172"/>
      <c r="N109" s="172"/>
      <c r="O109" s="172"/>
      <c r="P109" s="172"/>
      <c r="Q109" s="138"/>
    </row>
    <row r="110" spans="1:17" s="44" customFormat="1" ht="23.25" customHeight="1">
      <c r="A110" s="128"/>
      <c r="B110" s="129"/>
      <c r="C110" s="136"/>
      <c r="D110" s="174"/>
      <c r="E110" s="174"/>
      <c r="F110" s="170">
        <v>2023</v>
      </c>
      <c r="G110" s="171">
        <v>1722.9</v>
      </c>
      <c r="H110" s="171">
        <v>1722.9</v>
      </c>
      <c r="I110" s="171">
        <v>1722.9</v>
      </c>
      <c r="J110" s="171">
        <v>1722.9</v>
      </c>
      <c r="K110" s="171"/>
      <c r="L110" s="173"/>
      <c r="M110" s="172"/>
      <c r="N110" s="172"/>
      <c r="O110" s="172"/>
      <c r="P110" s="172"/>
      <c r="Q110" s="138"/>
    </row>
    <row r="111" spans="1:17" ht="23.25" customHeight="1">
      <c r="A111" s="128"/>
      <c r="B111" s="129"/>
      <c r="C111" s="136"/>
      <c r="D111" s="137"/>
      <c r="E111" s="137"/>
      <c r="F111" s="4">
        <v>2024</v>
      </c>
      <c r="G111" s="21">
        <v>1722.9</v>
      </c>
      <c r="H111" s="21">
        <v>0</v>
      </c>
      <c r="I111" s="21">
        <v>1722.9</v>
      </c>
      <c r="J111" s="21">
        <v>0</v>
      </c>
      <c r="K111" s="21"/>
      <c r="L111" s="23"/>
      <c r="M111" s="19"/>
      <c r="N111" s="19"/>
      <c r="O111" s="19"/>
      <c r="P111" s="19"/>
      <c r="Q111" s="138"/>
    </row>
    <row r="112" spans="1:17" ht="23.25" customHeight="1">
      <c r="A112" s="131"/>
      <c r="B112" s="132"/>
      <c r="C112" s="139"/>
      <c r="D112" s="140"/>
      <c r="E112" s="140"/>
      <c r="F112" s="4">
        <v>2025</v>
      </c>
      <c r="G112" s="21">
        <v>1722.9</v>
      </c>
      <c r="H112" s="21">
        <v>0</v>
      </c>
      <c r="I112" s="21">
        <v>1722.9</v>
      </c>
      <c r="J112" s="21">
        <v>0</v>
      </c>
      <c r="K112" s="21"/>
      <c r="L112" s="23"/>
      <c r="M112" s="19"/>
      <c r="N112" s="19"/>
      <c r="O112" s="19"/>
      <c r="P112" s="19"/>
      <c r="Q112" s="138"/>
    </row>
    <row r="113" spans="1:17" ht="23.25" customHeight="1">
      <c r="A113" s="141"/>
      <c r="B113" s="57" t="s">
        <v>83</v>
      </c>
      <c r="C113" s="80" t="s">
        <v>84</v>
      </c>
      <c r="D113" s="41"/>
      <c r="E113" s="41"/>
      <c r="F113" s="3" t="s">
        <v>17</v>
      </c>
      <c r="G113" s="22">
        <f>G114+G115+G116+G117+G118+G119+G120</f>
        <v>82113.9</v>
      </c>
      <c r="H113" s="22">
        <f>H114+H115+H116+H117+H118+H119+H120</f>
        <v>82113.9</v>
      </c>
      <c r="I113" s="22">
        <f>I114+I115+I116+I117+I118+I119+I120</f>
        <v>82113.9</v>
      </c>
      <c r="J113" s="22">
        <f>J114+J115+J116+J117+J118+J119+J120</f>
        <v>82113.9</v>
      </c>
      <c r="K113" s="21"/>
      <c r="L113" s="23"/>
      <c r="M113" s="19"/>
      <c r="N113" s="19"/>
      <c r="O113" s="19"/>
      <c r="P113" s="19"/>
      <c r="Q113" s="75" t="s">
        <v>85</v>
      </c>
    </row>
    <row r="114" spans="1:17" ht="23.25" customHeight="1">
      <c r="A114" s="142"/>
      <c r="B114" s="129"/>
      <c r="C114" s="136"/>
      <c r="D114" s="137"/>
      <c r="E114" s="137"/>
      <c r="F114" s="2">
        <v>2019</v>
      </c>
      <c r="G114" s="21">
        <v>82113.9</v>
      </c>
      <c r="H114" s="21">
        <v>82113.9</v>
      </c>
      <c r="I114" s="21">
        <v>82113.9</v>
      </c>
      <c r="J114" s="21">
        <v>82113.9</v>
      </c>
      <c r="K114" s="21"/>
      <c r="L114" s="23"/>
      <c r="M114" s="19"/>
      <c r="N114" s="19"/>
      <c r="O114" s="19"/>
      <c r="P114" s="19"/>
      <c r="Q114" s="75"/>
    </row>
    <row r="115" spans="1:17" ht="23.25" customHeight="1">
      <c r="A115" s="142"/>
      <c r="B115" s="129"/>
      <c r="C115" s="136"/>
      <c r="D115" s="137"/>
      <c r="E115" s="137"/>
      <c r="F115" s="2">
        <v>2020</v>
      </c>
      <c r="G115" s="21"/>
      <c r="H115" s="21"/>
      <c r="I115" s="21"/>
      <c r="J115" s="21"/>
      <c r="K115" s="21"/>
      <c r="L115" s="23"/>
      <c r="M115" s="19"/>
      <c r="N115" s="19"/>
      <c r="O115" s="19"/>
      <c r="P115" s="19"/>
      <c r="Q115" s="75"/>
    </row>
    <row r="116" spans="1:17" ht="23.25" customHeight="1">
      <c r="A116" s="142"/>
      <c r="B116" s="129"/>
      <c r="C116" s="136"/>
      <c r="D116" s="137"/>
      <c r="E116" s="137"/>
      <c r="F116" s="4">
        <v>2021</v>
      </c>
      <c r="G116" s="21"/>
      <c r="H116" s="21"/>
      <c r="I116" s="21"/>
      <c r="J116" s="21"/>
      <c r="K116" s="21"/>
      <c r="L116" s="23"/>
      <c r="M116" s="19"/>
      <c r="N116" s="19"/>
      <c r="O116" s="19"/>
      <c r="P116" s="19"/>
      <c r="Q116" s="75"/>
    </row>
    <row r="117" spans="1:17" ht="23.25" customHeight="1">
      <c r="A117" s="142"/>
      <c r="B117" s="129"/>
      <c r="C117" s="136"/>
      <c r="D117" s="137"/>
      <c r="E117" s="137"/>
      <c r="F117" s="4">
        <v>2022</v>
      </c>
      <c r="G117" s="21"/>
      <c r="H117" s="21"/>
      <c r="I117" s="21"/>
      <c r="J117" s="21"/>
      <c r="K117" s="21"/>
      <c r="L117" s="23"/>
      <c r="M117" s="19"/>
      <c r="N117" s="19"/>
      <c r="O117" s="19"/>
      <c r="P117" s="19"/>
      <c r="Q117" s="75"/>
    </row>
    <row r="118" spans="1:17" ht="23.25" customHeight="1">
      <c r="A118" s="142"/>
      <c r="B118" s="129"/>
      <c r="C118" s="136"/>
      <c r="D118" s="137"/>
      <c r="E118" s="137"/>
      <c r="F118" s="4">
        <v>2023</v>
      </c>
      <c r="G118" s="21"/>
      <c r="H118" s="21"/>
      <c r="I118" s="21"/>
      <c r="J118" s="21"/>
      <c r="K118" s="21"/>
      <c r="L118" s="23"/>
      <c r="M118" s="19"/>
      <c r="N118" s="19"/>
      <c r="O118" s="19"/>
      <c r="P118" s="19"/>
      <c r="Q118" s="75"/>
    </row>
    <row r="119" spans="1:17" ht="23.25" customHeight="1">
      <c r="A119" s="142"/>
      <c r="B119" s="129"/>
      <c r="C119" s="136"/>
      <c r="D119" s="137"/>
      <c r="E119" s="137"/>
      <c r="F119" s="4">
        <v>2024</v>
      </c>
      <c r="G119" s="21"/>
      <c r="H119" s="21"/>
      <c r="I119" s="21"/>
      <c r="J119" s="21"/>
      <c r="K119" s="21"/>
      <c r="L119" s="23"/>
      <c r="M119" s="19"/>
      <c r="N119" s="19"/>
      <c r="O119" s="19"/>
      <c r="P119" s="19"/>
      <c r="Q119" s="75"/>
    </row>
    <row r="120" spans="1:17" ht="23.25" customHeight="1">
      <c r="A120" s="143"/>
      <c r="B120" s="132"/>
      <c r="C120" s="139"/>
      <c r="D120" s="140"/>
      <c r="E120" s="140"/>
      <c r="F120" s="4">
        <v>2025</v>
      </c>
      <c r="G120" s="21"/>
      <c r="H120" s="21"/>
      <c r="I120" s="21"/>
      <c r="J120" s="21"/>
      <c r="K120" s="21"/>
      <c r="L120" s="23"/>
      <c r="M120" s="19"/>
      <c r="N120" s="19"/>
      <c r="O120" s="19"/>
      <c r="P120" s="19"/>
      <c r="Q120" s="75"/>
    </row>
    <row r="121" spans="1:17" ht="23.25" customHeight="1">
      <c r="A121" s="144" t="s">
        <v>74</v>
      </c>
      <c r="B121" s="145" t="s">
        <v>75</v>
      </c>
      <c r="C121" s="146" t="s">
        <v>89</v>
      </c>
      <c r="D121" s="147"/>
      <c r="E121" s="147"/>
      <c r="F121" s="3" t="s">
        <v>17</v>
      </c>
      <c r="G121" s="22">
        <f>SUM(G122:G128)</f>
        <v>4922689.5</v>
      </c>
      <c r="H121" s="22">
        <f>SUM(H122:H128)</f>
        <v>4263600.6</v>
      </c>
      <c r="I121" s="22">
        <f>SUM(I122:I128)</f>
        <v>4514814.9</v>
      </c>
      <c r="J121" s="22">
        <f>SUM(J122:J128)</f>
        <v>3972261.6</v>
      </c>
      <c r="K121" s="22">
        <f>SUM(K122:K128)</f>
        <v>407874.6</v>
      </c>
      <c r="L121" s="22">
        <f>SUM(L122:L128)</f>
        <v>291339</v>
      </c>
      <c r="M121" s="19"/>
      <c r="N121" s="19"/>
      <c r="O121" s="19"/>
      <c r="P121" s="19"/>
      <c r="Q121" s="75" t="s">
        <v>80</v>
      </c>
    </row>
    <row r="122" spans="1:17" ht="23.25" customHeight="1">
      <c r="A122" s="128"/>
      <c r="B122" s="129"/>
      <c r="C122" s="136"/>
      <c r="D122" s="137"/>
      <c r="E122" s="137"/>
      <c r="F122" s="2">
        <v>2019</v>
      </c>
      <c r="G122" s="21">
        <f>I122+K122</f>
        <v>249309.2</v>
      </c>
      <c r="H122" s="21">
        <f>J122+L122</f>
        <v>249309.2</v>
      </c>
      <c r="I122" s="21">
        <v>191041.4</v>
      </c>
      <c r="J122" s="21">
        <v>191041.4</v>
      </c>
      <c r="K122" s="21">
        <v>58267.8</v>
      </c>
      <c r="L122" s="21">
        <v>58267.8</v>
      </c>
      <c r="M122" s="19"/>
      <c r="N122" s="19"/>
      <c r="O122" s="19"/>
      <c r="P122" s="19"/>
      <c r="Q122" s="75"/>
    </row>
    <row r="123" spans="1:17" ht="23.25" customHeight="1">
      <c r="A123" s="128"/>
      <c r="B123" s="129"/>
      <c r="C123" s="136"/>
      <c r="D123" s="137"/>
      <c r="E123" s="137"/>
      <c r="F123" s="2">
        <v>2020</v>
      </c>
      <c r="G123" s="21">
        <f>I123+K123</f>
        <v>577747.8</v>
      </c>
      <c r="H123" s="21">
        <f>J123+L123</f>
        <v>577747.8</v>
      </c>
      <c r="I123" s="21">
        <v>519480</v>
      </c>
      <c r="J123" s="21">
        <v>519480</v>
      </c>
      <c r="K123" s="21">
        <v>58267.8</v>
      </c>
      <c r="L123" s="21">
        <v>58267.8</v>
      </c>
      <c r="M123" s="19"/>
      <c r="N123" s="19"/>
      <c r="O123" s="19"/>
      <c r="P123" s="19"/>
      <c r="Q123" s="75"/>
    </row>
    <row r="124" spans="1:18" s="44" customFormat="1" ht="23.25" customHeight="1">
      <c r="A124" s="128"/>
      <c r="B124" s="129"/>
      <c r="C124" s="136"/>
      <c r="D124" s="174"/>
      <c r="E124" s="174"/>
      <c r="F124" s="170">
        <v>2021</v>
      </c>
      <c r="G124" s="171">
        <f aca="true" t="shared" si="23" ref="G124:H128">I124+K124</f>
        <v>671763.4</v>
      </c>
      <c r="H124" s="171">
        <f t="shared" si="23"/>
        <v>581780.6</v>
      </c>
      <c r="I124" s="171">
        <v>613495.6</v>
      </c>
      <c r="J124" s="171">
        <v>523512.8</v>
      </c>
      <c r="K124" s="171">
        <v>58267.8</v>
      </c>
      <c r="L124" s="171">
        <v>58267.8</v>
      </c>
      <c r="M124" s="172"/>
      <c r="N124" s="172"/>
      <c r="O124" s="172"/>
      <c r="P124" s="172"/>
      <c r="Q124" s="75"/>
      <c r="R124" s="45"/>
    </row>
    <row r="125" spans="1:18" s="44" customFormat="1" ht="23.25" customHeight="1">
      <c r="A125" s="128"/>
      <c r="B125" s="129"/>
      <c r="C125" s="136"/>
      <c r="D125" s="174"/>
      <c r="E125" s="174"/>
      <c r="F125" s="170">
        <v>2022</v>
      </c>
      <c r="G125" s="171">
        <f t="shared" si="23"/>
        <v>671763.4</v>
      </c>
      <c r="H125" s="171">
        <f t="shared" si="23"/>
        <v>564631.5</v>
      </c>
      <c r="I125" s="171">
        <v>613495.6</v>
      </c>
      <c r="J125" s="171">
        <v>506363.7</v>
      </c>
      <c r="K125" s="171">
        <v>58267.8</v>
      </c>
      <c r="L125" s="171">
        <v>58267.8</v>
      </c>
      <c r="M125" s="172"/>
      <c r="N125" s="172"/>
      <c r="O125" s="172"/>
      <c r="P125" s="172"/>
      <c r="Q125" s="75"/>
      <c r="R125" s="46"/>
    </row>
    <row r="126" spans="1:17" s="44" customFormat="1" ht="23.25" customHeight="1">
      <c r="A126" s="128"/>
      <c r="B126" s="129"/>
      <c r="C126" s="136"/>
      <c r="D126" s="174"/>
      <c r="E126" s="174"/>
      <c r="F126" s="170">
        <v>2023</v>
      </c>
      <c r="G126" s="171">
        <f t="shared" si="23"/>
        <v>871201.9</v>
      </c>
      <c r="H126" s="171">
        <f t="shared" si="23"/>
        <v>564631.5</v>
      </c>
      <c r="I126" s="171">
        <v>812934.1</v>
      </c>
      <c r="J126" s="171">
        <v>506363.7</v>
      </c>
      <c r="K126" s="171">
        <v>58267.8</v>
      </c>
      <c r="L126" s="173">
        <v>58267.8</v>
      </c>
      <c r="M126" s="172"/>
      <c r="N126" s="172"/>
      <c r="O126" s="172"/>
      <c r="P126" s="172"/>
      <c r="Q126" s="75"/>
    </row>
    <row r="127" spans="1:17" ht="23.25" customHeight="1">
      <c r="A127" s="128"/>
      <c r="B127" s="129"/>
      <c r="C127" s="136"/>
      <c r="D127" s="137"/>
      <c r="E127" s="137"/>
      <c r="F127" s="4">
        <v>2024</v>
      </c>
      <c r="G127" s="21">
        <f t="shared" si="23"/>
        <v>916401.9</v>
      </c>
      <c r="H127" s="21">
        <f t="shared" si="23"/>
        <v>850100</v>
      </c>
      <c r="I127" s="21">
        <v>858134.1</v>
      </c>
      <c r="J127" s="21">
        <v>850100</v>
      </c>
      <c r="K127" s="21">
        <v>58267.8</v>
      </c>
      <c r="L127" s="23">
        <v>0</v>
      </c>
      <c r="M127" s="19"/>
      <c r="N127" s="19"/>
      <c r="O127" s="19"/>
      <c r="P127" s="19"/>
      <c r="Q127" s="75"/>
    </row>
    <row r="128" spans="1:17" ht="23.25" customHeight="1">
      <c r="A128" s="131"/>
      <c r="B128" s="132"/>
      <c r="C128" s="139"/>
      <c r="D128" s="140"/>
      <c r="E128" s="140"/>
      <c r="F128" s="4">
        <v>2025</v>
      </c>
      <c r="G128" s="21">
        <f t="shared" si="23"/>
        <v>964501.9</v>
      </c>
      <c r="H128" s="21">
        <f>J128+L128</f>
        <v>875400</v>
      </c>
      <c r="I128" s="21">
        <v>906234.1</v>
      </c>
      <c r="J128" s="21">
        <v>875400</v>
      </c>
      <c r="K128" s="21">
        <v>58267.8</v>
      </c>
      <c r="L128" s="23">
        <v>0</v>
      </c>
      <c r="M128" s="19"/>
      <c r="N128" s="19"/>
      <c r="O128" s="19"/>
      <c r="P128" s="19"/>
      <c r="Q128" s="75"/>
    </row>
    <row r="129" spans="1:17" ht="23.25" customHeight="1">
      <c r="A129" s="144" t="s">
        <v>92</v>
      </c>
      <c r="B129" s="145" t="s">
        <v>91</v>
      </c>
      <c r="C129" s="146" t="s">
        <v>93</v>
      </c>
      <c r="D129" s="147"/>
      <c r="E129" s="147"/>
      <c r="F129" s="3" t="s">
        <v>17</v>
      </c>
      <c r="G129" s="22">
        <f>SUM(G130:G135)</f>
        <v>13980</v>
      </c>
      <c r="H129" s="22">
        <f>SUM(H130:H135)</f>
        <v>13980</v>
      </c>
      <c r="I129" s="22">
        <f>SUM(I130:I135)</f>
        <v>13980</v>
      </c>
      <c r="J129" s="22">
        <f>SUM(J130:J135)</f>
        <v>13980</v>
      </c>
      <c r="K129" s="22">
        <v>0</v>
      </c>
      <c r="L129" s="22">
        <v>0</v>
      </c>
      <c r="M129" s="19"/>
      <c r="N129" s="19"/>
      <c r="O129" s="19"/>
      <c r="P129" s="19"/>
      <c r="Q129" s="75" t="s">
        <v>80</v>
      </c>
    </row>
    <row r="130" spans="1:17" ht="23.25" customHeight="1">
      <c r="A130" s="128"/>
      <c r="B130" s="129"/>
      <c r="C130" s="136"/>
      <c r="D130" s="137"/>
      <c r="E130" s="137"/>
      <c r="F130" s="2">
        <v>2020</v>
      </c>
      <c r="G130" s="21">
        <f>I130</f>
        <v>13980</v>
      </c>
      <c r="H130" s="21">
        <f>J130</f>
        <v>13980</v>
      </c>
      <c r="I130" s="21">
        <v>13980</v>
      </c>
      <c r="J130" s="21">
        <v>13980</v>
      </c>
      <c r="K130" s="21">
        <v>0</v>
      </c>
      <c r="L130" s="21">
        <v>0</v>
      </c>
      <c r="M130" s="19"/>
      <c r="N130" s="19"/>
      <c r="O130" s="19"/>
      <c r="P130" s="19"/>
      <c r="Q130" s="75"/>
    </row>
    <row r="131" spans="1:18" ht="23.25" customHeight="1">
      <c r="A131" s="128"/>
      <c r="B131" s="129"/>
      <c r="C131" s="136"/>
      <c r="D131" s="137"/>
      <c r="E131" s="137"/>
      <c r="F131" s="4">
        <v>2021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19"/>
      <c r="N131" s="19"/>
      <c r="O131" s="19"/>
      <c r="P131" s="19"/>
      <c r="Q131" s="75"/>
      <c r="R131" s="33"/>
    </row>
    <row r="132" spans="1:17" ht="23.25" customHeight="1">
      <c r="A132" s="128"/>
      <c r="B132" s="129"/>
      <c r="C132" s="136"/>
      <c r="D132" s="137"/>
      <c r="E132" s="137"/>
      <c r="F132" s="4">
        <v>2022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19"/>
      <c r="N132" s="19"/>
      <c r="O132" s="19"/>
      <c r="P132" s="19"/>
      <c r="Q132" s="75"/>
    </row>
    <row r="133" spans="1:17" ht="23.25" customHeight="1">
      <c r="A133" s="128"/>
      <c r="B133" s="129"/>
      <c r="C133" s="136"/>
      <c r="D133" s="137"/>
      <c r="E133" s="137"/>
      <c r="F133" s="4">
        <v>2023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3">
        <v>0</v>
      </c>
      <c r="M133" s="19"/>
      <c r="N133" s="19"/>
      <c r="O133" s="19"/>
      <c r="P133" s="19"/>
      <c r="Q133" s="75"/>
    </row>
    <row r="134" spans="1:17" ht="23.25" customHeight="1">
      <c r="A134" s="128"/>
      <c r="B134" s="129"/>
      <c r="C134" s="136"/>
      <c r="D134" s="137"/>
      <c r="E134" s="137"/>
      <c r="F134" s="4">
        <v>2024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3">
        <v>0</v>
      </c>
      <c r="M134" s="19"/>
      <c r="N134" s="19"/>
      <c r="O134" s="19"/>
      <c r="P134" s="19"/>
      <c r="Q134" s="75"/>
    </row>
    <row r="135" spans="1:17" ht="23.25" customHeight="1">
      <c r="A135" s="131"/>
      <c r="B135" s="132"/>
      <c r="C135" s="139"/>
      <c r="D135" s="140"/>
      <c r="E135" s="140"/>
      <c r="F135" s="4">
        <v>2025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3">
        <v>0</v>
      </c>
      <c r="M135" s="19"/>
      <c r="N135" s="19"/>
      <c r="O135" s="19"/>
      <c r="P135" s="19"/>
      <c r="Q135" s="75"/>
    </row>
    <row r="136" spans="1:18" ht="18.75" customHeight="1">
      <c r="A136" s="58" t="s">
        <v>18</v>
      </c>
      <c r="B136" s="70" t="s">
        <v>108</v>
      </c>
      <c r="C136" s="58" t="s">
        <v>49</v>
      </c>
      <c r="D136" s="38"/>
      <c r="E136" s="38"/>
      <c r="F136" s="3" t="s">
        <v>17</v>
      </c>
      <c r="G136" s="22">
        <f>SUM(G137:G147)</f>
        <v>14108.9</v>
      </c>
      <c r="H136" s="22">
        <f>SUM(H137:H147)</f>
        <v>432.5</v>
      </c>
      <c r="I136" s="22">
        <f>SUM(I137:I147)</f>
        <v>14108.9</v>
      </c>
      <c r="J136" s="22">
        <f>SUM(J137:J147)</f>
        <v>432.5</v>
      </c>
      <c r="K136" s="21"/>
      <c r="L136" s="21"/>
      <c r="M136" s="19"/>
      <c r="N136" s="19"/>
      <c r="O136" s="19"/>
      <c r="P136" s="19"/>
      <c r="Q136" s="58" t="s">
        <v>63</v>
      </c>
      <c r="R136" s="34"/>
    </row>
    <row r="137" spans="1:17" ht="15.75">
      <c r="A137" s="59"/>
      <c r="B137" s="52"/>
      <c r="C137" s="59"/>
      <c r="D137" s="39"/>
      <c r="E137" s="39"/>
      <c r="F137" s="2">
        <v>2015</v>
      </c>
      <c r="G137" s="21">
        <f>I137</f>
        <v>432.5</v>
      </c>
      <c r="H137" s="21">
        <v>432.5</v>
      </c>
      <c r="I137" s="21">
        <v>432.5</v>
      </c>
      <c r="J137" s="21">
        <v>432.5</v>
      </c>
      <c r="K137" s="21"/>
      <c r="L137" s="21"/>
      <c r="M137" s="19"/>
      <c r="N137" s="19"/>
      <c r="O137" s="19"/>
      <c r="P137" s="19"/>
      <c r="Q137" s="59"/>
    </row>
    <row r="138" spans="1:17" ht="15.75">
      <c r="A138" s="59"/>
      <c r="B138" s="52"/>
      <c r="C138" s="59"/>
      <c r="D138" s="39"/>
      <c r="E138" s="39"/>
      <c r="F138" s="2">
        <v>2016</v>
      </c>
      <c r="G138" s="21">
        <f>I138</f>
        <v>3159</v>
      </c>
      <c r="H138" s="21">
        <v>0</v>
      </c>
      <c r="I138" s="21">
        <v>3159</v>
      </c>
      <c r="J138" s="21">
        <v>0</v>
      </c>
      <c r="K138" s="21"/>
      <c r="L138" s="21"/>
      <c r="M138" s="19"/>
      <c r="N138" s="19"/>
      <c r="O138" s="19"/>
      <c r="P138" s="19"/>
      <c r="Q138" s="59"/>
    </row>
    <row r="139" spans="1:17" ht="14.25" customHeight="1">
      <c r="A139" s="59"/>
      <c r="B139" s="52"/>
      <c r="C139" s="59"/>
      <c r="D139" s="39"/>
      <c r="E139" s="39"/>
      <c r="F139" s="2">
        <v>2017</v>
      </c>
      <c r="G139" s="21">
        <f>I139</f>
        <v>3326.4</v>
      </c>
      <c r="H139" s="21">
        <v>0</v>
      </c>
      <c r="I139" s="21">
        <v>3326.4</v>
      </c>
      <c r="J139" s="21">
        <v>0</v>
      </c>
      <c r="K139" s="21"/>
      <c r="L139" s="21"/>
      <c r="M139" s="19"/>
      <c r="N139" s="19"/>
      <c r="O139" s="19"/>
      <c r="P139" s="19"/>
      <c r="Q139" s="59"/>
    </row>
    <row r="140" spans="1:17" ht="14.25" customHeight="1">
      <c r="A140" s="59"/>
      <c r="B140" s="52"/>
      <c r="C140" s="59"/>
      <c r="D140" s="39"/>
      <c r="E140" s="39"/>
      <c r="F140" s="2">
        <v>2018</v>
      </c>
      <c r="G140" s="21">
        <f>I140</f>
        <v>3502.7</v>
      </c>
      <c r="H140" s="21"/>
      <c r="I140" s="21">
        <v>3502.7</v>
      </c>
      <c r="J140" s="21"/>
      <c r="K140" s="21"/>
      <c r="L140" s="21"/>
      <c r="M140" s="19"/>
      <c r="N140" s="19"/>
      <c r="O140" s="19"/>
      <c r="P140" s="19"/>
      <c r="Q140" s="59"/>
    </row>
    <row r="141" spans="1:17" ht="14.25" customHeight="1">
      <c r="A141" s="59"/>
      <c r="B141" s="52"/>
      <c r="C141" s="59"/>
      <c r="D141" s="39"/>
      <c r="E141" s="39"/>
      <c r="F141" s="2">
        <v>2019</v>
      </c>
      <c r="G141" s="21">
        <f>I141</f>
        <v>3688.3</v>
      </c>
      <c r="H141" s="21"/>
      <c r="I141" s="21">
        <f>I140*1.053</f>
        <v>3688.3</v>
      </c>
      <c r="J141" s="21"/>
      <c r="K141" s="21"/>
      <c r="L141" s="21"/>
      <c r="M141" s="19"/>
      <c r="N141" s="19"/>
      <c r="O141" s="19"/>
      <c r="P141" s="19"/>
      <c r="Q141" s="59"/>
    </row>
    <row r="142" spans="1:17" ht="14.25" customHeight="1">
      <c r="A142" s="59"/>
      <c r="B142" s="52"/>
      <c r="C142" s="59"/>
      <c r="D142" s="39"/>
      <c r="E142" s="39"/>
      <c r="F142" s="2">
        <v>2020</v>
      </c>
      <c r="G142" s="21">
        <v>0</v>
      </c>
      <c r="H142" s="21"/>
      <c r="I142" s="21">
        <v>0</v>
      </c>
      <c r="J142" s="21"/>
      <c r="K142" s="21"/>
      <c r="L142" s="21"/>
      <c r="M142" s="19"/>
      <c r="N142" s="19"/>
      <c r="O142" s="19"/>
      <c r="P142" s="19"/>
      <c r="Q142" s="59"/>
    </row>
    <row r="143" spans="1:17" ht="14.25" customHeight="1">
      <c r="A143" s="148"/>
      <c r="B143" s="136"/>
      <c r="C143" s="130"/>
      <c r="D143" s="134"/>
      <c r="E143" s="134"/>
      <c r="F143" s="4">
        <v>2021</v>
      </c>
      <c r="G143" s="21">
        <v>0</v>
      </c>
      <c r="H143" s="21"/>
      <c r="I143" s="21">
        <v>0</v>
      </c>
      <c r="J143" s="21"/>
      <c r="K143" s="21"/>
      <c r="L143" s="21"/>
      <c r="M143" s="19"/>
      <c r="N143" s="19"/>
      <c r="O143" s="19"/>
      <c r="P143" s="19"/>
      <c r="Q143" s="47"/>
    </row>
    <row r="144" spans="1:17" ht="14.25" customHeight="1">
      <c r="A144" s="148"/>
      <c r="B144" s="136"/>
      <c r="C144" s="130"/>
      <c r="D144" s="134"/>
      <c r="E144" s="134"/>
      <c r="F144" s="4">
        <v>2022</v>
      </c>
      <c r="G144" s="21">
        <v>0</v>
      </c>
      <c r="H144" s="21"/>
      <c r="I144" s="21">
        <v>0</v>
      </c>
      <c r="J144" s="21"/>
      <c r="K144" s="21"/>
      <c r="L144" s="21"/>
      <c r="M144" s="19"/>
      <c r="N144" s="19"/>
      <c r="O144" s="19"/>
      <c r="P144" s="19"/>
      <c r="Q144" s="47"/>
    </row>
    <row r="145" spans="1:17" ht="14.25" customHeight="1">
      <c r="A145" s="148"/>
      <c r="B145" s="136"/>
      <c r="C145" s="130"/>
      <c r="D145" s="134"/>
      <c r="E145" s="134"/>
      <c r="F145" s="4">
        <v>2023</v>
      </c>
      <c r="G145" s="21">
        <v>0</v>
      </c>
      <c r="H145" s="21"/>
      <c r="I145" s="21">
        <v>0</v>
      </c>
      <c r="J145" s="21"/>
      <c r="K145" s="21"/>
      <c r="L145" s="21"/>
      <c r="M145" s="19"/>
      <c r="N145" s="19"/>
      <c r="O145" s="19"/>
      <c r="P145" s="19"/>
      <c r="Q145" s="47"/>
    </row>
    <row r="146" spans="1:17" ht="14.25" customHeight="1">
      <c r="A146" s="148"/>
      <c r="B146" s="136"/>
      <c r="C146" s="130"/>
      <c r="D146" s="134"/>
      <c r="E146" s="134"/>
      <c r="F146" s="4">
        <v>2024</v>
      </c>
      <c r="G146" s="21">
        <v>0</v>
      </c>
      <c r="H146" s="21"/>
      <c r="I146" s="21">
        <v>0</v>
      </c>
      <c r="J146" s="21"/>
      <c r="K146" s="21"/>
      <c r="L146" s="21"/>
      <c r="M146" s="19"/>
      <c r="N146" s="19"/>
      <c r="O146" s="19"/>
      <c r="P146" s="19"/>
      <c r="Q146" s="47"/>
    </row>
    <row r="147" spans="1:17" ht="14.25" customHeight="1">
      <c r="A147" s="149"/>
      <c r="B147" s="139"/>
      <c r="C147" s="133"/>
      <c r="D147" s="135"/>
      <c r="E147" s="135"/>
      <c r="F147" s="4">
        <v>2025</v>
      </c>
      <c r="G147" s="21">
        <v>0</v>
      </c>
      <c r="H147" s="21"/>
      <c r="I147" s="21">
        <v>0</v>
      </c>
      <c r="J147" s="21"/>
      <c r="K147" s="21"/>
      <c r="L147" s="21"/>
      <c r="M147" s="19"/>
      <c r="N147" s="19"/>
      <c r="O147" s="19"/>
      <c r="P147" s="19"/>
      <c r="Q147" s="48"/>
    </row>
    <row r="148" spans="1:18" ht="18" customHeight="1">
      <c r="A148" s="58" t="s">
        <v>26</v>
      </c>
      <c r="B148" s="70" t="s">
        <v>36</v>
      </c>
      <c r="C148" s="58"/>
      <c r="D148" s="58" t="s">
        <v>105</v>
      </c>
      <c r="E148" s="58" t="s">
        <v>106</v>
      </c>
      <c r="F148" s="3" t="s">
        <v>17</v>
      </c>
      <c r="G148" s="22">
        <f>SUM(G149:G159)</f>
        <v>16448</v>
      </c>
      <c r="H148" s="22">
        <f>SUM(H149:H159)</f>
        <v>0</v>
      </c>
      <c r="I148" s="22">
        <f>SUM(I149:I159)</f>
        <v>16448</v>
      </c>
      <c r="J148" s="22">
        <f>SUM(J149:J159)</f>
        <v>0</v>
      </c>
      <c r="K148" s="22">
        <f>K149+K150+K151+K152+K153+K154</f>
        <v>0</v>
      </c>
      <c r="L148" s="22">
        <f>L149+L150+L151+L152+L153+L154</f>
        <v>0</v>
      </c>
      <c r="M148" s="19"/>
      <c r="N148" s="19"/>
      <c r="O148" s="19"/>
      <c r="P148" s="19"/>
      <c r="Q148" s="58" t="s">
        <v>63</v>
      </c>
      <c r="R148" s="34"/>
    </row>
    <row r="149" spans="1:17" ht="15.75">
      <c r="A149" s="59"/>
      <c r="B149" s="52"/>
      <c r="C149" s="59"/>
      <c r="D149" s="59"/>
      <c r="E149" s="59"/>
      <c r="F149" s="2">
        <v>2015</v>
      </c>
      <c r="G149" s="21">
        <v>2400</v>
      </c>
      <c r="H149" s="21">
        <v>0</v>
      </c>
      <c r="I149" s="21">
        <v>2400</v>
      </c>
      <c r="J149" s="21">
        <v>0</v>
      </c>
      <c r="K149" s="21"/>
      <c r="L149" s="21"/>
      <c r="M149" s="19"/>
      <c r="N149" s="19"/>
      <c r="O149" s="19"/>
      <c r="P149" s="19"/>
      <c r="Q149" s="59"/>
    </row>
    <row r="150" spans="1:17" ht="15.75">
      <c r="A150" s="59"/>
      <c r="B150" s="52"/>
      <c r="C150" s="59"/>
      <c r="D150" s="59"/>
      <c r="E150" s="59"/>
      <c r="F150" s="2">
        <v>2016</v>
      </c>
      <c r="G150" s="21">
        <f>G149*1.053</f>
        <v>2527.2</v>
      </c>
      <c r="H150" s="21">
        <v>0</v>
      </c>
      <c r="I150" s="21">
        <f>I149*1.053</f>
        <v>2527.2</v>
      </c>
      <c r="J150" s="21">
        <v>0</v>
      </c>
      <c r="K150" s="21"/>
      <c r="L150" s="21"/>
      <c r="M150" s="19"/>
      <c r="N150" s="19"/>
      <c r="O150" s="19"/>
      <c r="P150" s="19"/>
      <c r="Q150" s="59"/>
    </row>
    <row r="151" spans="1:17" ht="14.25" customHeight="1">
      <c r="A151" s="59"/>
      <c r="B151" s="52"/>
      <c r="C151" s="59"/>
      <c r="D151" s="59"/>
      <c r="E151" s="59"/>
      <c r="F151" s="2">
        <v>2017</v>
      </c>
      <c r="G151" s="21">
        <f>G150*1.053</f>
        <v>2661.1</v>
      </c>
      <c r="H151" s="21">
        <v>0</v>
      </c>
      <c r="I151" s="21">
        <f>I150*1.053</f>
        <v>2661.1</v>
      </c>
      <c r="J151" s="21">
        <v>0</v>
      </c>
      <c r="K151" s="21"/>
      <c r="L151" s="21"/>
      <c r="M151" s="19"/>
      <c r="N151" s="19"/>
      <c r="O151" s="19"/>
      <c r="P151" s="19"/>
      <c r="Q151" s="59"/>
    </row>
    <row r="152" spans="1:17" ht="14.25" customHeight="1">
      <c r="A152" s="59"/>
      <c r="B152" s="52"/>
      <c r="C152" s="59"/>
      <c r="D152" s="59"/>
      <c r="E152" s="59"/>
      <c r="F152" s="2">
        <v>2018</v>
      </c>
      <c r="G152" s="21">
        <f>G151*1.053</f>
        <v>2802.1</v>
      </c>
      <c r="H152" s="21"/>
      <c r="I152" s="21">
        <f>I151*1.053</f>
        <v>2802.1</v>
      </c>
      <c r="J152" s="21"/>
      <c r="K152" s="21"/>
      <c r="L152" s="21"/>
      <c r="M152" s="19"/>
      <c r="N152" s="19"/>
      <c r="O152" s="19"/>
      <c r="P152" s="19"/>
      <c r="Q152" s="59"/>
    </row>
    <row r="153" spans="1:17" ht="14.25" customHeight="1">
      <c r="A153" s="59"/>
      <c r="B153" s="52"/>
      <c r="C153" s="59"/>
      <c r="D153" s="59"/>
      <c r="E153" s="59"/>
      <c r="F153" s="2">
        <v>2019</v>
      </c>
      <c r="G153" s="21">
        <f>G152*1.053</f>
        <v>2950.6</v>
      </c>
      <c r="H153" s="21"/>
      <c r="I153" s="21">
        <f>I152*1.053</f>
        <v>2950.6</v>
      </c>
      <c r="J153" s="21"/>
      <c r="K153" s="21"/>
      <c r="L153" s="21"/>
      <c r="M153" s="19"/>
      <c r="N153" s="19"/>
      <c r="O153" s="19"/>
      <c r="P153" s="19"/>
      <c r="Q153" s="59"/>
    </row>
    <row r="154" spans="1:17" ht="14.25" customHeight="1">
      <c r="A154" s="59"/>
      <c r="B154" s="52"/>
      <c r="C154" s="59"/>
      <c r="D154" s="59"/>
      <c r="E154" s="59"/>
      <c r="F154" s="2">
        <v>2020</v>
      </c>
      <c r="G154" s="21">
        <f>G153*1.053</f>
        <v>3107</v>
      </c>
      <c r="H154" s="21"/>
      <c r="I154" s="21">
        <f aca="true" t="shared" si="24" ref="I154:I159">I153*1.053</f>
        <v>3107</v>
      </c>
      <c r="J154" s="21"/>
      <c r="K154" s="21"/>
      <c r="L154" s="21"/>
      <c r="M154" s="19"/>
      <c r="N154" s="19"/>
      <c r="O154" s="19"/>
      <c r="P154" s="19"/>
      <c r="Q154" s="59"/>
    </row>
    <row r="155" spans="1:17" ht="14.25" customHeight="1">
      <c r="A155" s="148"/>
      <c r="B155" s="136"/>
      <c r="C155" s="130"/>
      <c r="D155" s="59"/>
      <c r="E155" s="59"/>
      <c r="F155" s="4">
        <v>2021</v>
      </c>
      <c r="G155" s="21">
        <v>0</v>
      </c>
      <c r="H155" s="21"/>
      <c r="I155" s="21">
        <v>0</v>
      </c>
      <c r="J155" s="21"/>
      <c r="K155" s="21"/>
      <c r="L155" s="21"/>
      <c r="M155" s="19"/>
      <c r="N155" s="19"/>
      <c r="O155" s="19"/>
      <c r="P155" s="19"/>
      <c r="Q155" s="47"/>
    </row>
    <row r="156" spans="1:17" ht="14.25" customHeight="1">
      <c r="A156" s="148"/>
      <c r="B156" s="136"/>
      <c r="C156" s="130"/>
      <c r="D156" s="59"/>
      <c r="E156" s="59"/>
      <c r="F156" s="4">
        <v>2022</v>
      </c>
      <c r="G156" s="21">
        <v>0</v>
      </c>
      <c r="H156" s="21"/>
      <c r="I156" s="21">
        <v>0</v>
      </c>
      <c r="J156" s="21"/>
      <c r="K156" s="21"/>
      <c r="L156" s="21"/>
      <c r="M156" s="19"/>
      <c r="N156" s="19"/>
      <c r="O156" s="19"/>
      <c r="P156" s="19"/>
      <c r="Q156" s="47"/>
    </row>
    <row r="157" spans="1:17" ht="14.25" customHeight="1">
      <c r="A157" s="148"/>
      <c r="B157" s="136"/>
      <c r="C157" s="130"/>
      <c r="D157" s="59"/>
      <c r="E157" s="59"/>
      <c r="F157" s="4">
        <v>2023</v>
      </c>
      <c r="G157" s="21">
        <v>0</v>
      </c>
      <c r="H157" s="21"/>
      <c r="I157" s="21">
        <v>0</v>
      </c>
      <c r="J157" s="21"/>
      <c r="K157" s="21"/>
      <c r="L157" s="21"/>
      <c r="M157" s="19"/>
      <c r="N157" s="19"/>
      <c r="O157" s="19"/>
      <c r="P157" s="19"/>
      <c r="Q157" s="47"/>
    </row>
    <row r="158" spans="1:17" ht="14.25" customHeight="1">
      <c r="A158" s="148"/>
      <c r="B158" s="136"/>
      <c r="C158" s="130"/>
      <c r="D158" s="59"/>
      <c r="E158" s="59"/>
      <c r="F158" s="4">
        <v>2024</v>
      </c>
      <c r="G158" s="21">
        <f>G157*1.053</f>
        <v>0</v>
      </c>
      <c r="H158" s="21"/>
      <c r="I158" s="21">
        <f t="shared" si="24"/>
        <v>0</v>
      </c>
      <c r="J158" s="21"/>
      <c r="K158" s="21"/>
      <c r="L158" s="21"/>
      <c r="M158" s="19"/>
      <c r="N158" s="19"/>
      <c r="O158" s="19"/>
      <c r="P158" s="19"/>
      <c r="Q158" s="47"/>
    </row>
    <row r="159" spans="1:17" ht="14.25" customHeight="1">
      <c r="A159" s="149"/>
      <c r="B159" s="139"/>
      <c r="C159" s="133"/>
      <c r="D159" s="60"/>
      <c r="E159" s="60"/>
      <c r="F159" s="4">
        <v>2025</v>
      </c>
      <c r="G159" s="21">
        <f>G158*1.053</f>
        <v>0</v>
      </c>
      <c r="H159" s="21"/>
      <c r="I159" s="21">
        <f t="shared" si="24"/>
        <v>0</v>
      </c>
      <c r="J159" s="21"/>
      <c r="K159" s="21"/>
      <c r="L159" s="21"/>
      <c r="M159" s="19"/>
      <c r="N159" s="19"/>
      <c r="O159" s="19"/>
      <c r="P159" s="19"/>
      <c r="Q159" s="48"/>
    </row>
    <row r="160" spans="1:18" ht="17.25" customHeight="1">
      <c r="A160" s="58" t="s">
        <v>27</v>
      </c>
      <c r="B160" s="70" t="s">
        <v>109</v>
      </c>
      <c r="C160" s="58"/>
      <c r="D160" s="38"/>
      <c r="E160" s="38"/>
      <c r="F160" s="3" t="s">
        <v>17</v>
      </c>
      <c r="G160" s="22">
        <f>SUM(G161:G171)</f>
        <v>233471.4</v>
      </c>
      <c r="H160" s="22">
        <f>SUM(H161:H171)</f>
        <v>0</v>
      </c>
      <c r="I160" s="22">
        <f>SUM(I161:I171)</f>
        <v>233471.4</v>
      </c>
      <c r="J160" s="22">
        <f>SUM(J161:J171)</f>
        <v>0</v>
      </c>
      <c r="K160" s="22">
        <f>K161+K162+K163+K164+K165+K166</f>
        <v>0</v>
      </c>
      <c r="L160" s="22">
        <f>L161+L162+L163+L164+L165+L166</f>
        <v>0</v>
      </c>
      <c r="M160" s="19"/>
      <c r="N160" s="19"/>
      <c r="O160" s="19"/>
      <c r="P160" s="19"/>
      <c r="Q160" s="58" t="s">
        <v>63</v>
      </c>
      <c r="R160" s="34"/>
    </row>
    <row r="161" spans="1:17" ht="17.25" customHeight="1">
      <c r="A161" s="59"/>
      <c r="B161" s="52"/>
      <c r="C161" s="59"/>
      <c r="D161" s="39"/>
      <c r="E161" s="39"/>
      <c r="F161" s="2">
        <v>2015</v>
      </c>
      <c r="G161" s="21">
        <v>42000</v>
      </c>
      <c r="H161" s="21">
        <v>0</v>
      </c>
      <c r="I161" s="21">
        <v>42000</v>
      </c>
      <c r="J161" s="21">
        <v>0</v>
      </c>
      <c r="K161" s="21"/>
      <c r="L161" s="21"/>
      <c r="M161" s="19"/>
      <c r="N161" s="19"/>
      <c r="O161" s="19"/>
      <c r="P161" s="19"/>
      <c r="Q161" s="59"/>
    </row>
    <row r="162" spans="1:17" ht="17.25" customHeight="1">
      <c r="A162" s="59"/>
      <c r="B162" s="52"/>
      <c r="C162" s="59"/>
      <c r="D162" s="39"/>
      <c r="E162" s="39"/>
      <c r="F162" s="2">
        <v>2016</v>
      </c>
      <c r="G162" s="21">
        <f>G161*1.053</f>
        <v>44226</v>
      </c>
      <c r="H162" s="21">
        <v>0</v>
      </c>
      <c r="I162" s="21">
        <f>I161*1.053</f>
        <v>44226</v>
      </c>
      <c r="J162" s="21">
        <v>0</v>
      </c>
      <c r="K162" s="21"/>
      <c r="L162" s="21"/>
      <c r="M162" s="19"/>
      <c r="N162" s="19"/>
      <c r="O162" s="19"/>
      <c r="P162" s="19"/>
      <c r="Q162" s="59"/>
    </row>
    <row r="163" spans="1:17" ht="17.25" customHeight="1">
      <c r="A163" s="59"/>
      <c r="B163" s="52"/>
      <c r="C163" s="59"/>
      <c r="D163" s="39"/>
      <c r="E163" s="39"/>
      <c r="F163" s="2">
        <v>2017</v>
      </c>
      <c r="G163" s="21">
        <f>G162*1.053</f>
        <v>46570</v>
      </c>
      <c r="H163" s="21">
        <v>0</v>
      </c>
      <c r="I163" s="21">
        <f>I162*1.053</f>
        <v>46570</v>
      </c>
      <c r="J163" s="21">
        <v>0</v>
      </c>
      <c r="K163" s="21"/>
      <c r="L163" s="21"/>
      <c r="M163" s="19"/>
      <c r="N163" s="19"/>
      <c r="O163" s="19"/>
      <c r="P163" s="19"/>
      <c r="Q163" s="59"/>
    </row>
    <row r="164" spans="1:17" ht="17.25" customHeight="1">
      <c r="A164" s="59"/>
      <c r="B164" s="52"/>
      <c r="C164" s="59"/>
      <c r="D164" s="39"/>
      <c r="E164" s="39"/>
      <c r="F164" s="2">
        <v>2018</v>
      </c>
      <c r="G164" s="21">
        <f>G163*1.053</f>
        <v>49038.2</v>
      </c>
      <c r="H164" s="21"/>
      <c r="I164" s="21">
        <f>I163*1.053</f>
        <v>49038.2</v>
      </c>
      <c r="J164" s="21"/>
      <c r="K164" s="21"/>
      <c r="L164" s="21"/>
      <c r="M164" s="19"/>
      <c r="N164" s="19"/>
      <c r="O164" s="19"/>
      <c r="P164" s="19"/>
      <c r="Q164" s="59"/>
    </row>
    <row r="165" spans="1:17" ht="17.25" customHeight="1">
      <c r="A165" s="59"/>
      <c r="B165" s="52"/>
      <c r="C165" s="59"/>
      <c r="D165" s="39"/>
      <c r="E165" s="39"/>
      <c r="F165" s="2">
        <v>2019</v>
      </c>
      <c r="G165" s="21">
        <f>G164*1.053</f>
        <v>51637.2</v>
      </c>
      <c r="H165" s="21"/>
      <c r="I165" s="21">
        <f>I164*1.053</f>
        <v>51637.2</v>
      </c>
      <c r="J165" s="21"/>
      <c r="K165" s="21"/>
      <c r="L165" s="21"/>
      <c r="M165" s="19"/>
      <c r="N165" s="19"/>
      <c r="O165" s="19"/>
      <c r="P165" s="19"/>
      <c r="Q165" s="59"/>
    </row>
    <row r="166" spans="1:17" ht="17.25" customHeight="1">
      <c r="A166" s="59"/>
      <c r="B166" s="52"/>
      <c r="C166" s="59"/>
      <c r="D166" s="39"/>
      <c r="E166" s="39"/>
      <c r="F166" s="2">
        <v>2020</v>
      </c>
      <c r="G166" s="21">
        <v>0</v>
      </c>
      <c r="H166" s="21"/>
      <c r="I166" s="21">
        <v>0</v>
      </c>
      <c r="J166" s="21"/>
      <c r="K166" s="21"/>
      <c r="L166" s="21"/>
      <c r="M166" s="19"/>
      <c r="N166" s="19"/>
      <c r="O166" s="19"/>
      <c r="P166" s="19"/>
      <c r="Q166" s="59"/>
    </row>
    <row r="167" spans="1:17" ht="17.25" customHeight="1">
      <c r="A167" s="148"/>
      <c r="B167" s="136"/>
      <c r="C167" s="130"/>
      <c r="D167" s="134"/>
      <c r="E167" s="134"/>
      <c r="F167" s="4">
        <v>2021</v>
      </c>
      <c r="G167" s="21">
        <v>0</v>
      </c>
      <c r="H167" s="21"/>
      <c r="I167" s="21">
        <v>0</v>
      </c>
      <c r="J167" s="21"/>
      <c r="K167" s="21"/>
      <c r="L167" s="21"/>
      <c r="M167" s="19"/>
      <c r="N167" s="19"/>
      <c r="O167" s="19"/>
      <c r="P167" s="19"/>
      <c r="Q167" s="47"/>
    </row>
    <row r="168" spans="1:17" ht="17.25" customHeight="1">
      <c r="A168" s="148"/>
      <c r="B168" s="136"/>
      <c r="C168" s="130"/>
      <c r="D168" s="134"/>
      <c r="E168" s="134"/>
      <c r="F168" s="4">
        <v>2022</v>
      </c>
      <c r="G168" s="21">
        <v>0</v>
      </c>
      <c r="H168" s="21"/>
      <c r="I168" s="21">
        <v>0</v>
      </c>
      <c r="J168" s="21"/>
      <c r="K168" s="21"/>
      <c r="L168" s="21"/>
      <c r="M168" s="19"/>
      <c r="N168" s="19"/>
      <c r="O168" s="19"/>
      <c r="P168" s="19"/>
      <c r="Q168" s="47"/>
    </row>
    <row r="169" spans="1:17" ht="17.25" customHeight="1">
      <c r="A169" s="148"/>
      <c r="B169" s="136"/>
      <c r="C169" s="130"/>
      <c r="D169" s="134"/>
      <c r="E169" s="134"/>
      <c r="F169" s="4">
        <v>2023</v>
      </c>
      <c r="G169" s="21">
        <v>0</v>
      </c>
      <c r="H169" s="21"/>
      <c r="I169" s="21">
        <v>0</v>
      </c>
      <c r="J169" s="21"/>
      <c r="K169" s="21"/>
      <c r="L169" s="21"/>
      <c r="M169" s="19"/>
      <c r="N169" s="19"/>
      <c r="O169" s="19"/>
      <c r="P169" s="19"/>
      <c r="Q169" s="47"/>
    </row>
    <row r="170" spans="1:17" ht="17.25" customHeight="1">
      <c r="A170" s="148"/>
      <c r="B170" s="136"/>
      <c r="C170" s="130"/>
      <c r="D170" s="134"/>
      <c r="E170" s="134"/>
      <c r="F170" s="4">
        <v>2024</v>
      </c>
      <c r="G170" s="21">
        <v>0</v>
      </c>
      <c r="H170" s="21"/>
      <c r="I170" s="21">
        <v>0</v>
      </c>
      <c r="J170" s="21"/>
      <c r="K170" s="21"/>
      <c r="L170" s="21"/>
      <c r="M170" s="19"/>
      <c r="N170" s="19"/>
      <c r="O170" s="19"/>
      <c r="P170" s="19"/>
      <c r="Q170" s="47"/>
    </row>
    <row r="171" spans="1:17" ht="17.25" customHeight="1">
      <c r="A171" s="149"/>
      <c r="B171" s="139"/>
      <c r="C171" s="133"/>
      <c r="D171" s="135"/>
      <c r="E171" s="135"/>
      <c r="F171" s="4">
        <v>2025</v>
      </c>
      <c r="G171" s="21">
        <v>0</v>
      </c>
      <c r="H171" s="21"/>
      <c r="I171" s="21">
        <v>0</v>
      </c>
      <c r="J171" s="21"/>
      <c r="K171" s="21"/>
      <c r="L171" s="21"/>
      <c r="M171" s="19"/>
      <c r="N171" s="19"/>
      <c r="O171" s="19"/>
      <c r="P171" s="19"/>
      <c r="Q171" s="48"/>
    </row>
    <row r="172" spans="1:18" ht="18" customHeight="1">
      <c r="A172" s="58" t="s">
        <v>28</v>
      </c>
      <c r="B172" s="70" t="s">
        <v>39</v>
      </c>
      <c r="C172" s="58"/>
      <c r="D172" s="58" t="s">
        <v>105</v>
      </c>
      <c r="E172" s="58" t="s">
        <v>106</v>
      </c>
      <c r="F172" s="3" t="s">
        <v>17</v>
      </c>
      <c r="G172" s="22">
        <f aca="true" t="shared" si="25" ref="G172:L172">SUM(G173:G183)</f>
        <v>6853.6</v>
      </c>
      <c r="H172" s="22">
        <f t="shared" si="25"/>
        <v>0</v>
      </c>
      <c r="I172" s="22">
        <f t="shared" si="25"/>
        <v>6853.6</v>
      </c>
      <c r="J172" s="22">
        <f t="shared" si="25"/>
        <v>0</v>
      </c>
      <c r="K172" s="22">
        <f t="shared" si="25"/>
        <v>0</v>
      </c>
      <c r="L172" s="22">
        <f t="shared" si="25"/>
        <v>0</v>
      </c>
      <c r="M172" s="19"/>
      <c r="N172" s="19"/>
      <c r="O172" s="19"/>
      <c r="P172" s="19"/>
      <c r="Q172" s="58" t="s">
        <v>63</v>
      </c>
      <c r="R172" s="34"/>
    </row>
    <row r="173" spans="1:17" ht="18" customHeight="1">
      <c r="A173" s="59"/>
      <c r="B173" s="52"/>
      <c r="C173" s="59"/>
      <c r="D173" s="59"/>
      <c r="E173" s="59"/>
      <c r="F173" s="2">
        <v>2015</v>
      </c>
      <c r="G173" s="21">
        <v>1000</v>
      </c>
      <c r="H173" s="21">
        <v>0</v>
      </c>
      <c r="I173" s="21">
        <v>1000</v>
      </c>
      <c r="J173" s="21">
        <v>0</v>
      </c>
      <c r="K173" s="21"/>
      <c r="L173" s="21"/>
      <c r="M173" s="19"/>
      <c r="N173" s="19"/>
      <c r="O173" s="19"/>
      <c r="P173" s="19"/>
      <c r="Q173" s="59"/>
    </row>
    <row r="174" spans="1:17" ht="18" customHeight="1">
      <c r="A174" s="59"/>
      <c r="B174" s="52"/>
      <c r="C174" s="59"/>
      <c r="D174" s="59"/>
      <c r="E174" s="59"/>
      <c r="F174" s="2">
        <v>2016</v>
      </c>
      <c r="G174" s="21">
        <f>G173*1.053</f>
        <v>1053</v>
      </c>
      <c r="H174" s="21">
        <v>0</v>
      </c>
      <c r="I174" s="21">
        <f>I173*1.053</f>
        <v>1053</v>
      </c>
      <c r="J174" s="21">
        <v>0</v>
      </c>
      <c r="K174" s="21"/>
      <c r="L174" s="21"/>
      <c r="M174" s="19"/>
      <c r="N174" s="19"/>
      <c r="O174" s="19"/>
      <c r="P174" s="19"/>
      <c r="Q174" s="59"/>
    </row>
    <row r="175" spans="1:17" ht="18" customHeight="1">
      <c r="A175" s="59"/>
      <c r="B175" s="52"/>
      <c r="C175" s="59"/>
      <c r="D175" s="59"/>
      <c r="E175" s="59"/>
      <c r="F175" s="2">
        <v>2017</v>
      </c>
      <c r="G175" s="21">
        <f>G174*1.053</f>
        <v>1108.8</v>
      </c>
      <c r="H175" s="21">
        <v>0</v>
      </c>
      <c r="I175" s="21">
        <f>I174*1.053</f>
        <v>1108.8</v>
      </c>
      <c r="J175" s="21">
        <v>0</v>
      </c>
      <c r="K175" s="21"/>
      <c r="L175" s="21"/>
      <c r="M175" s="19"/>
      <c r="N175" s="19"/>
      <c r="O175" s="19"/>
      <c r="P175" s="19"/>
      <c r="Q175" s="59"/>
    </row>
    <row r="176" spans="1:17" ht="18" customHeight="1">
      <c r="A176" s="59"/>
      <c r="B176" s="52"/>
      <c r="C176" s="59"/>
      <c r="D176" s="59"/>
      <c r="E176" s="59"/>
      <c r="F176" s="2">
        <v>2018</v>
      </c>
      <c r="G176" s="21">
        <f>G175*1.053</f>
        <v>1167.6</v>
      </c>
      <c r="H176" s="21"/>
      <c r="I176" s="21">
        <f>I175*1.053</f>
        <v>1167.6</v>
      </c>
      <c r="J176" s="21"/>
      <c r="K176" s="21"/>
      <c r="L176" s="21"/>
      <c r="M176" s="19"/>
      <c r="N176" s="19"/>
      <c r="O176" s="19"/>
      <c r="P176" s="19"/>
      <c r="Q176" s="59"/>
    </row>
    <row r="177" spans="1:17" ht="18" customHeight="1">
      <c r="A177" s="59"/>
      <c r="B177" s="52"/>
      <c r="C177" s="59"/>
      <c r="D177" s="59"/>
      <c r="E177" s="59"/>
      <c r="F177" s="2">
        <v>2019</v>
      </c>
      <c r="G177" s="21">
        <f>G176*1.053</f>
        <v>1229.5</v>
      </c>
      <c r="H177" s="21"/>
      <c r="I177" s="21">
        <f>I176*1.053</f>
        <v>1229.5</v>
      </c>
      <c r="J177" s="21"/>
      <c r="K177" s="21"/>
      <c r="L177" s="21"/>
      <c r="M177" s="19"/>
      <c r="N177" s="19"/>
      <c r="O177" s="19"/>
      <c r="P177" s="19"/>
      <c r="Q177" s="59"/>
    </row>
    <row r="178" spans="1:17" ht="18" customHeight="1">
      <c r="A178" s="59"/>
      <c r="B178" s="52"/>
      <c r="C178" s="59"/>
      <c r="D178" s="59"/>
      <c r="E178" s="59"/>
      <c r="F178" s="2">
        <v>2020</v>
      </c>
      <c r="G178" s="21">
        <f>G177*1.053</f>
        <v>1294.7</v>
      </c>
      <c r="H178" s="21"/>
      <c r="I178" s="21">
        <f aca="true" t="shared" si="26" ref="I178:I183">I177*1.053</f>
        <v>1294.7</v>
      </c>
      <c r="J178" s="21"/>
      <c r="K178" s="21"/>
      <c r="L178" s="21"/>
      <c r="M178" s="19"/>
      <c r="N178" s="19"/>
      <c r="O178" s="19"/>
      <c r="P178" s="19"/>
      <c r="Q178" s="59"/>
    </row>
    <row r="179" spans="1:17" ht="18" customHeight="1">
      <c r="A179" s="148"/>
      <c r="B179" s="136"/>
      <c r="C179" s="136"/>
      <c r="D179" s="59"/>
      <c r="E179" s="59"/>
      <c r="F179" s="4">
        <v>2021</v>
      </c>
      <c r="G179" s="21">
        <v>0</v>
      </c>
      <c r="H179" s="21"/>
      <c r="I179" s="21">
        <v>0</v>
      </c>
      <c r="J179" s="21"/>
      <c r="K179" s="21"/>
      <c r="L179" s="21"/>
      <c r="M179" s="19"/>
      <c r="N179" s="19"/>
      <c r="O179" s="19"/>
      <c r="P179" s="19"/>
      <c r="Q179" s="47"/>
    </row>
    <row r="180" spans="1:17" ht="18" customHeight="1">
      <c r="A180" s="148"/>
      <c r="B180" s="136"/>
      <c r="C180" s="136"/>
      <c r="D180" s="59"/>
      <c r="E180" s="59"/>
      <c r="F180" s="4">
        <v>2022</v>
      </c>
      <c r="G180" s="21">
        <v>0</v>
      </c>
      <c r="H180" s="21"/>
      <c r="I180" s="21">
        <v>0</v>
      </c>
      <c r="J180" s="21"/>
      <c r="K180" s="21"/>
      <c r="L180" s="21"/>
      <c r="M180" s="19"/>
      <c r="N180" s="19"/>
      <c r="O180" s="19"/>
      <c r="P180" s="19"/>
      <c r="Q180" s="47"/>
    </row>
    <row r="181" spans="1:17" ht="18" customHeight="1">
      <c r="A181" s="148"/>
      <c r="B181" s="136"/>
      <c r="C181" s="136"/>
      <c r="D181" s="59"/>
      <c r="E181" s="59"/>
      <c r="F181" s="4">
        <v>2023</v>
      </c>
      <c r="G181" s="21">
        <v>0</v>
      </c>
      <c r="H181" s="21"/>
      <c r="I181" s="21">
        <v>0</v>
      </c>
      <c r="J181" s="21"/>
      <c r="K181" s="21"/>
      <c r="L181" s="21"/>
      <c r="M181" s="19"/>
      <c r="N181" s="19"/>
      <c r="O181" s="19"/>
      <c r="P181" s="19"/>
      <c r="Q181" s="47"/>
    </row>
    <row r="182" spans="1:17" ht="18" customHeight="1">
      <c r="A182" s="148"/>
      <c r="B182" s="136"/>
      <c r="C182" s="136"/>
      <c r="D182" s="59"/>
      <c r="E182" s="59"/>
      <c r="F182" s="4">
        <v>2024</v>
      </c>
      <c r="G182" s="21">
        <f>G181*1.053</f>
        <v>0</v>
      </c>
      <c r="H182" s="21"/>
      <c r="I182" s="21">
        <f t="shared" si="26"/>
        <v>0</v>
      </c>
      <c r="J182" s="21"/>
      <c r="K182" s="21"/>
      <c r="L182" s="21"/>
      <c r="M182" s="19"/>
      <c r="N182" s="19"/>
      <c r="O182" s="19"/>
      <c r="P182" s="19"/>
      <c r="Q182" s="47"/>
    </row>
    <row r="183" spans="1:17" ht="18" customHeight="1">
      <c r="A183" s="149"/>
      <c r="B183" s="139"/>
      <c r="C183" s="139"/>
      <c r="D183" s="60"/>
      <c r="E183" s="60"/>
      <c r="F183" s="4">
        <v>2025</v>
      </c>
      <c r="G183" s="21">
        <f>G182*1.053</f>
        <v>0</v>
      </c>
      <c r="H183" s="21"/>
      <c r="I183" s="21">
        <f t="shared" si="26"/>
        <v>0</v>
      </c>
      <c r="J183" s="21"/>
      <c r="K183" s="21"/>
      <c r="L183" s="21"/>
      <c r="M183" s="19"/>
      <c r="N183" s="19"/>
      <c r="O183" s="19"/>
      <c r="P183" s="19"/>
      <c r="Q183" s="48"/>
    </row>
    <row r="184" spans="1:18" ht="18.75" customHeight="1">
      <c r="A184" s="58" t="s">
        <v>33</v>
      </c>
      <c r="B184" s="70" t="s">
        <v>110</v>
      </c>
      <c r="C184" s="58"/>
      <c r="D184" s="38"/>
      <c r="E184" s="38"/>
      <c r="F184" s="3" t="s">
        <v>17</v>
      </c>
      <c r="G184" s="22">
        <f aca="true" t="shared" si="27" ref="G184:L184">SUM(G185:G195)</f>
        <v>155647.8</v>
      </c>
      <c r="H184" s="22">
        <f t="shared" si="27"/>
        <v>0</v>
      </c>
      <c r="I184" s="22">
        <f t="shared" si="27"/>
        <v>155647.8</v>
      </c>
      <c r="J184" s="22">
        <f t="shared" si="27"/>
        <v>0</v>
      </c>
      <c r="K184" s="22">
        <f t="shared" si="27"/>
        <v>0</v>
      </c>
      <c r="L184" s="22">
        <f t="shared" si="27"/>
        <v>0</v>
      </c>
      <c r="M184" s="19"/>
      <c r="N184" s="19"/>
      <c r="O184" s="19"/>
      <c r="P184" s="19"/>
      <c r="Q184" s="58" t="s">
        <v>63</v>
      </c>
      <c r="R184" s="34"/>
    </row>
    <row r="185" spans="1:17" ht="15.75">
      <c r="A185" s="59"/>
      <c r="B185" s="52"/>
      <c r="C185" s="59"/>
      <c r="D185" s="39"/>
      <c r="E185" s="39"/>
      <c r="F185" s="2">
        <v>2015</v>
      </c>
      <c r="G185" s="21">
        <v>28000</v>
      </c>
      <c r="H185" s="21">
        <v>0</v>
      </c>
      <c r="I185" s="21">
        <v>28000</v>
      </c>
      <c r="J185" s="21">
        <v>0</v>
      </c>
      <c r="K185" s="21"/>
      <c r="L185" s="21"/>
      <c r="M185" s="19"/>
      <c r="N185" s="19"/>
      <c r="O185" s="19"/>
      <c r="P185" s="19"/>
      <c r="Q185" s="59"/>
    </row>
    <row r="186" spans="1:17" ht="15.75">
      <c r="A186" s="59"/>
      <c r="B186" s="52"/>
      <c r="C186" s="59"/>
      <c r="D186" s="39"/>
      <c r="E186" s="39"/>
      <c r="F186" s="2">
        <v>2016</v>
      </c>
      <c r="G186" s="21">
        <f>G185*1.053</f>
        <v>29484</v>
      </c>
      <c r="H186" s="21">
        <v>0</v>
      </c>
      <c r="I186" s="21">
        <f>I185*1.053</f>
        <v>29484</v>
      </c>
      <c r="J186" s="21">
        <v>0</v>
      </c>
      <c r="K186" s="21"/>
      <c r="L186" s="21"/>
      <c r="M186" s="19"/>
      <c r="N186" s="19"/>
      <c r="O186" s="19"/>
      <c r="P186" s="19"/>
      <c r="Q186" s="59"/>
    </row>
    <row r="187" spans="1:17" ht="16.5" customHeight="1">
      <c r="A187" s="59"/>
      <c r="B187" s="52"/>
      <c r="C187" s="59"/>
      <c r="D187" s="39"/>
      <c r="E187" s="39"/>
      <c r="F187" s="2">
        <v>2017</v>
      </c>
      <c r="G187" s="21">
        <f>G186*1.053</f>
        <v>31046.7</v>
      </c>
      <c r="H187" s="21">
        <v>0</v>
      </c>
      <c r="I187" s="21">
        <f>I186*1.053</f>
        <v>31046.7</v>
      </c>
      <c r="J187" s="21">
        <v>0</v>
      </c>
      <c r="K187" s="21"/>
      <c r="L187" s="21"/>
      <c r="M187" s="19"/>
      <c r="N187" s="19"/>
      <c r="O187" s="19"/>
      <c r="P187" s="19"/>
      <c r="Q187" s="59"/>
    </row>
    <row r="188" spans="1:17" ht="16.5" customHeight="1">
      <c r="A188" s="59"/>
      <c r="B188" s="52"/>
      <c r="C188" s="59"/>
      <c r="D188" s="39"/>
      <c r="E188" s="39"/>
      <c r="F188" s="2">
        <v>2018</v>
      </c>
      <c r="G188" s="21">
        <f>G187*1.053</f>
        <v>32692.2</v>
      </c>
      <c r="H188" s="21"/>
      <c r="I188" s="21">
        <f>I187*1.053</f>
        <v>32692.2</v>
      </c>
      <c r="J188" s="21"/>
      <c r="K188" s="21"/>
      <c r="L188" s="21"/>
      <c r="M188" s="19"/>
      <c r="N188" s="19"/>
      <c r="O188" s="19"/>
      <c r="P188" s="19"/>
      <c r="Q188" s="59"/>
    </row>
    <row r="189" spans="1:17" ht="16.5" customHeight="1">
      <c r="A189" s="59"/>
      <c r="B189" s="52"/>
      <c r="C189" s="59"/>
      <c r="D189" s="39"/>
      <c r="E189" s="39"/>
      <c r="F189" s="2">
        <v>2019</v>
      </c>
      <c r="G189" s="21">
        <f>G188*1.053</f>
        <v>34424.9</v>
      </c>
      <c r="H189" s="21"/>
      <c r="I189" s="21">
        <f>I188*1.053</f>
        <v>34424.9</v>
      </c>
      <c r="J189" s="21"/>
      <c r="K189" s="21"/>
      <c r="L189" s="21"/>
      <c r="M189" s="19"/>
      <c r="N189" s="19"/>
      <c r="O189" s="19"/>
      <c r="P189" s="19"/>
      <c r="Q189" s="59"/>
    </row>
    <row r="190" spans="1:17" ht="16.5" customHeight="1">
      <c r="A190" s="59"/>
      <c r="B190" s="52"/>
      <c r="C190" s="59"/>
      <c r="D190" s="39"/>
      <c r="E190" s="39"/>
      <c r="F190" s="2">
        <v>2020</v>
      </c>
      <c r="G190" s="21">
        <v>0</v>
      </c>
      <c r="H190" s="21"/>
      <c r="I190" s="21">
        <v>0</v>
      </c>
      <c r="J190" s="21"/>
      <c r="K190" s="21"/>
      <c r="L190" s="21"/>
      <c r="M190" s="19"/>
      <c r="N190" s="19"/>
      <c r="O190" s="19"/>
      <c r="P190" s="19"/>
      <c r="Q190" s="59"/>
    </row>
    <row r="191" spans="1:17" ht="16.5" customHeight="1">
      <c r="A191" s="148"/>
      <c r="B191" s="148"/>
      <c r="C191" s="128"/>
      <c r="D191" s="150"/>
      <c r="E191" s="150"/>
      <c r="F191" s="4">
        <v>2021</v>
      </c>
      <c r="G191" s="21">
        <v>0</v>
      </c>
      <c r="H191" s="21"/>
      <c r="I191" s="21">
        <v>0</v>
      </c>
      <c r="J191" s="21"/>
      <c r="K191" s="24"/>
      <c r="L191" s="24"/>
      <c r="M191" s="20"/>
      <c r="N191" s="20"/>
      <c r="O191" s="20"/>
      <c r="P191" s="20"/>
      <c r="Q191" s="148"/>
    </row>
    <row r="192" spans="1:17" ht="16.5" customHeight="1">
      <c r="A192" s="148"/>
      <c r="B192" s="148"/>
      <c r="C192" s="128"/>
      <c r="D192" s="150"/>
      <c r="E192" s="150"/>
      <c r="F192" s="4">
        <v>2022</v>
      </c>
      <c r="G192" s="21">
        <v>0</v>
      </c>
      <c r="H192" s="21"/>
      <c r="I192" s="21">
        <v>0</v>
      </c>
      <c r="J192" s="21"/>
      <c r="K192" s="24"/>
      <c r="L192" s="24"/>
      <c r="M192" s="20"/>
      <c r="N192" s="20"/>
      <c r="O192" s="20"/>
      <c r="P192" s="20"/>
      <c r="Q192" s="148"/>
    </row>
    <row r="193" spans="1:17" ht="16.5" customHeight="1">
      <c r="A193" s="148"/>
      <c r="B193" s="148"/>
      <c r="C193" s="128"/>
      <c r="D193" s="150"/>
      <c r="E193" s="150"/>
      <c r="F193" s="4">
        <v>2023</v>
      </c>
      <c r="G193" s="21">
        <v>0</v>
      </c>
      <c r="H193" s="21"/>
      <c r="I193" s="21">
        <v>0</v>
      </c>
      <c r="J193" s="21"/>
      <c r="K193" s="24"/>
      <c r="L193" s="24"/>
      <c r="M193" s="20"/>
      <c r="N193" s="20"/>
      <c r="O193" s="20"/>
      <c r="P193" s="20"/>
      <c r="Q193" s="148"/>
    </row>
    <row r="194" spans="1:17" ht="16.5" customHeight="1">
      <c r="A194" s="148"/>
      <c r="B194" s="148"/>
      <c r="C194" s="128"/>
      <c r="D194" s="150"/>
      <c r="E194" s="150"/>
      <c r="F194" s="4">
        <v>2024</v>
      </c>
      <c r="G194" s="21">
        <v>0</v>
      </c>
      <c r="H194" s="21"/>
      <c r="I194" s="21">
        <v>0</v>
      </c>
      <c r="J194" s="21"/>
      <c r="K194" s="24"/>
      <c r="L194" s="24"/>
      <c r="M194" s="20"/>
      <c r="N194" s="20"/>
      <c r="O194" s="20"/>
      <c r="P194" s="20"/>
      <c r="Q194" s="148"/>
    </row>
    <row r="195" spans="1:17" ht="16.5" customHeight="1">
      <c r="A195" s="149"/>
      <c r="B195" s="149"/>
      <c r="C195" s="131"/>
      <c r="D195" s="151"/>
      <c r="E195" s="151"/>
      <c r="F195" s="4">
        <v>2025</v>
      </c>
      <c r="G195" s="21">
        <v>0</v>
      </c>
      <c r="H195" s="21"/>
      <c r="I195" s="21">
        <v>0</v>
      </c>
      <c r="J195" s="21"/>
      <c r="K195" s="24"/>
      <c r="L195" s="24"/>
      <c r="M195" s="20"/>
      <c r="N195" s="20"/>
      <c r="O195" s="20"/>
      <c r="P195" s="20"/>
      <c r="Q195" s="149"/>
    </row>
    <row r="196" spans="1:17" ht="16.5" customHeight="1">
      <c r="A196" s="58" t="s">
        <v>40</v>
      </c>
      <c r="B196" s="70" t="s">
        <v>53</v>
      </c>
      <c r="C196" s="152">
        <v>1020120430244</v>
      </c>
      <c r="D196" s="58" t="s">
        <v>103</v>
      </c>
      <c r="E196" s="58" t="s">
        <v>104</v>
      </c>
      <c r="F196" s="3" t="s">
        <v>17</v>
      </c>
      <c r="G196" s="25">
        <f>SUM(G197:G207)</f>
        <v>487166.9</v>
      </c>
      <c r="H196" s="25">
        <f>SUM(H197:H207)</f>
        <v>356771.9</v>
      </c>
      <c r="I196" s="25">
        <f>SUM(I197:I207)</f>
        <v>487166.9</v>
      </c>
      <c r="J196" s="25">
        <f>SUM(J197:J207)</f>
        <v>356771.9</v>
      </c>
      <c r="K196" s="25">
        <f>K197+K198+K199+K200+K201+K202</f>
        <v>0</v>
      </c>
      <c r="L196" s="25">
        <f>L197+L198+L199+L200+L201+L202</f>
        <v>0</v>
      </c>
      <c r="M196" s="20"/>
      <c r="N196" s="20"/>
      <c r="O196" s="20"/>
      <c r="P196" s="20"/>
      <c r="Q196" s="58" t="s">
        <v>63</v>
      </c>
    </row>
    <row r="197" spans="1:17" ht="16.5" customHeight="1">
      <c r="A197" s="59"/>
      <c r="B197" s="52"/>
      <c r="C197" s="148"/>
      <c r="D197" s="59"/>
      <c r="E197" s="59"/>
      <c r="F197" s="2">
        <v>2015</v>
      </c>
      <c r="G197" s="24">
        <v>0</v>
      </c>
      <c r="H197" s="24">
        <v>0</v>
      </c>
      <c r="I197" s="24">
        <v>0</v>
      </c>
      <c r="J197" s="24">
        <v>0</v>
      </c>
      <c r="K197" s="24"/>
      <c r="L197" s="24"/>
      <c r="M197" s="20"/>
      <c r="N197" s="20"/>
      <c r="O197" s="20"/>
      <c r="P197" s="20"/>
      <c r="Q197" s="59"/>
    </row>
    <row r="198" spans="1:17" ht="16.5" customHeight="1">
      <c r="A198" s="59"/>
      <c r="B198" s="52"/>
      <c r="C198" s="148"/>
      <c r="D198" s="59"/>
      <c r="E198" s="59"/>
      <c r="F198" s="2">
        <v>2016</v>
      </c>
      <c r="G198" s="24">
        <v>0</v>
      </c>
      <c r="H198" s="24">
        <v>0</v>
      </c>
      <c r="I198" s="24">
        <v>0</v>
      </c>
      <c r="J198" s="24">
        <v>0</v>
      </c>
      <c r="K198" s="24"/>
      <c r="L198" s="24"/>
      <c r="M198" s="20"/>
      <c r="N198" s="20"/>
      <c r="O198" s="20"/>
      <c r="P198" s="20"/>
      <c r="Q198" s="59"/>
    </row>
    <row r="199" spans="1:17" ht="16.5" customHeight="1">
      <c r="A199" s="59"/>
      <c r="B199" s="52"/>
      <c r="C199" s="148"/>
      <c r="D199" s="59"/>
      <c r="E199" s="59"/>
      <c r="F199" s="2">
        <v>2017</v>
      </c>
      <c r="G199" s="24">
        <f>H199</f>
        <v>9550</v>
      </c>
      <c r="H199" s="24">
        <f>J199</f>
        <v>9550</v>
      </c>
      <c r="I199" s="24">
        <f>J199</f>
        <v>9550</v>
      </c>
      <c r="J199" s="24">
        <f>8895+1200-545</f>
        <v>9550</v>
      </c>
      <c r="K199" s="24"/>
      <c r="L199" s="24"/>
      <c r="M199" s="20"/>
      <c r="N199" s="20"/>
      <c r="O199" s="20"/>
      <c r="P199" s="20"/>
      <c r="Q199" s="59"/>
    </row>
    <row r="200" spans="1:17" ht="16.5" customHeight="1">
      <c r="A200" s="59"/>
      <c r="B200" s="52"/>
      <c r="C200" s="148"/>
      <c r="D200" s="59"/>
      <c r="E200" s="59"/>
      <c r="F200" s="2">
        <v>2018</v>
      </c>
      <c r="G200" s="24">
        <v>46038.7</v>
      </c>
      <c r="H200" s="24">
        <v>46038.7</v>
      </c>
      <c r="I200" s="24">
        <v>46038.7</v>
      </c>
      <c r="J200" s="24">
        <v>46038.7</v>
      </c>
      <c r="K200" s="24"/>
      <c r="L200" s="24"/>
      <c r="M200" s="20"/>
      <c r="N200" s="20"/>
      <c r="O200" s="20"/>
      <c r="P200" s="20"/>
      <c r="Q200" s="59"/>
    </row>
    <row r="201" spans="1:17" ht="16.5" customHeight="1">
      <c r="A201" s="59"/>
      <c r="B201" s="52"/>
      <c r="C201" s="148"/>
      <c r="D201" s="59"/>
      <c r="E201" s="59"/>
      <c r="F201" s="2">
        <v>2019</v>
      </c>
      <c r="G201" s="24">
        <v>62217</v>
      </c>
      <c r="H201" s="24">
        <v>58784.5</v>
      </c>
      <c r="I201" s="24">
        <f>G201</f>
        <v>62217</v>
      </c>
      <c r="J201" s="24">
        <v>58784.5</v>
      </c>
      <c r="K201" s="24"/>
      <c r="L201" s="24"/>
      <c r="M201" s="20"/>
      <c r="N201" s="20"/>
      <c r="O201" s="20"/>
      <c r="P201" s="20"/>
      <c r="Q201" s="59"/>
    </row>
    <row r="202" spans="1:17" ht="16.5" customHeight="1">
      <c r="A202" s="59"/>
      <c r="B202" s="52"/>
      <c r="C202" s="148"/>
      <c r="D202" s="59"/>
      <c r="E202" s="59"/>
      <c r="F202" s="2">
        <v>2020</v>
      </c>
      <c r="G202" s="24">
        <v>61743</v>
      </c>
      <c r="H202" s="24">
        <v>60646.2</v>
      </c>
      <c r="I202" s="24">
        <v>61743</v>
      </c>
      <c r="J202" s="24">
        <v>60646.2</v>
      </c>
      <c r="K202" s="24"/>
      <c r="L202" s="24"/>
      <c r="M202" s="20"/>
      <c r="N202" s="20"/>
      <c r="O202" s="20"/>
      <c r="P202" s="20"/>
      <c r="Q202" s="59"/>
    </row>
    <row r="203" spans="1:17" s="44" customFormat="1" ht="16.5" customHeight="1">
      <c r="A203" s="148"/>
      <c r="B203" s="148"/>
      <c r="C203" s="148"/>
      <c r="D203" s="59"/>
      <c r="E203" s="59"/>
      <c r="F203" s="170">
        <v>2021</v>
      </c>
      <c r="G203" s="175">
        <v>60646.2</v>
      </c>
      <c r="H203" s="175">
        <f>J203</f>
        <v>60460.1</v>
      </c>
      <c r="I203" s="175">
        <v>60646.2</v>
      </c>
      <c r="J203" s="175">
        <v>60460.1</v>
      </c>
      <c r="K203" s="175"/>
      <c r="L203" s="175"/>
      <c r="M203" s="176"/>
      <c r="N203" s="176"/>
      <c r="O203" s="176"/>
      <c r="P203" s="176"/>
      <c r="Q203" s="148"/>
    </row>
    <row r="204" spans="1:17" s="44" customFormat="1" ht="16.5" customHeight="1">
      <c r="A204" s="148"/>
      <c r="B204" s="148"/>
      <c r="C204" s="148"/>
      <c r="D204" s="59"/>
      <c r="E204" s="59"/>
      <c r="F204" s="170">
        <v>2022</v>
      </c>
      <c r="G204" s="175">
        <v>61743</v>
      </c>
      <c r="H204" s="175">
        <v>60646.2</v>
      </c>
      <c r="I204" s="175">
        <v>61743</v>
      </c>
      <c r="J204" s="175">
        <v>60646.2</v>
      </c>
      <c r="K204" s="175"/>
      <c r="L204" s="175"/>
      <c r="M204" s="176"/>
      <c r="N204" s="176"/>
      <c r="O204" s="176"/>
      <c r="P204" s="176"/>
      <c r="Q204" s="148"/>
    </row>
    <row r="205" spans="1:17" s="44" customFormat="1" ht="16.5" customHeight="1">
      <c r="A205" s="148"/>
      <c r="B205" s="148"/>
      <c r="C205" s="148"/>
      <c r="D205" s="59"/>
      <c r="E205" s="59"/>
      <c r="F205" s="170">
        <v>2023</v>
      </c>
      <c r="G205" s="175">
        <v>61743</v>
      </c>
      <c r="H205" s="175">
        <v>60646.2</v>
      </c>
      <c r="I205" s="175">
        <v>61743</v>
      </c>
      <c r="J205" s="175">
        <v>60646.2</v>
      </c>
      <c r="K205" s="175"/>
      <c r="L205" s="175"/>
      <c r="M205" s="176"/>
      <c r="N205" s="176"/>
      <c r="O205" s="176"/>
      <c r="P205" s="176"/>
      <c r="Q205" s="148"/>
    </row>
    <row r="206" spans="1:17" ht="16.5" customHeight="1">
      <c r="A206" s="148"/>
      <c r="B206" s="148"/>
      <c r="C206" s="148"/>
      <c r="D206" s="59"/>
      <c r="E206" s="59"/>
      <c r="F206" s="4">
        <v>2024</v>
      </c>
      <c r="G206" s="24">
        <v>61743</v>
      </c>
      <c r="H206" s="24">
        <v>0</v>
      </c>
      <c r="I206" s="24">
        <v>61743</v>
      </c>
      <c r="J206" s="24">
        <v>0</v>
      </c>
      <c r="K206" s="24"/>
      <c r="L206" s="24"/>
      <c r="M206" s="20"/>
      <c r="N206" s="20"/>
      <c r="O206" s="20"/>
      <c r="P206" s="20"/>
      <c r="Q206" s="148"/>
    </row>
    <row r="207" spans="1:17" ht="16.5" customHeight="1">
      <c r="A207" s="149"/>
      <c r="B207" s="149"/>
      <c r="C207" s="149"/>
      <c r="D207" s="60"/>
      <c r="E207" s="60"/>
      <c r="F207" s="4">
        <v>2025</v>
      </c>
      <c r="G207" s="24">
        <v>61743</v>
      </c>
      <c r="H207" s="24">
        <v>0</v>
      </c>
      <c r="I207" s="24">
        <v>61743</v>
      </c>
      <c r="J207" s="24">
        <v>0</v>
      </c>
      <c r="K207" s="24"/>
      <c r="L207" s="24"/>
      <c r="M207" s="20"/>
      <c r="N207" s="20"/>
      <c r="O207" s="20"/>
      <c r="P207" s="20"/>
      <c r="Q207" s="149"/>
    </row>
    <row r="208" spans="1:18" ht="17.25" customHeight="1">
      <c r="A208" s="58" t="s">
        <v>65</v>
      </c>
      <c r="B208" s="70" t="s">
        <v>81</v>
      </c>
      <c r="C208" s="118">
        <v>1020120430244</v>
      </c>
      <c r="D208" s="49" t="s">
        <v>105</v>
      </c>
      <c r="E208" s="49" t="s">
        <v>106</v>
      </c>
      <c r="F208" s="3" t="s">
        <v>17</v>
      </c>
      <c r="G208" s="25">
        <f>SUM(G209:G216)</f>
        <v>9075.9</v>
      </c>
      <c r="H208" s="25">
        <f>SUM(H209:H216)</f>
        <v>300</v>
      </c>
      <c r="I208" s="25">
        <f>SUM(I209:I216)</f>
        <v>9075.9</v>
      </c>
      <c r="J208" s="25">
        <f>SUM(J209:J216)</f>
        <v>300</v>
      </c>
      <c r="K208" s="24"/>
      <c r="L208" s="24"/>
      <c r="M208" s="20"/>
      <c r="N208" s="20"/>
      <c r="O208" s="20"/>
      <c r="P208" s="20"/>
      <c r="Q208" s="58" t="s">
        <v>63</v>
      </c>
      <c r="R208" s="34"/>
    </row>
    <row r="209" spans="1:17" ht="17.25" customHeight="1">
      <c r="A209" s="59"/>
      <c r="B209" s="52"/>
      <c r="C209" s="119"/>
      <c r="D209" s="50"/>
      <c r="E209" s="50"/>
      <c r="F209" s="2">
        <v>2018</v>
      </c>
      <c r="G209" s="21">
        <v>8460</v>
      </c>
      <c r="H209" s="21"/>
      <c r="I209" s="21">
        <v>8460</v>
      </c>
      <c r="J209" s="24"/>
      <c r="K209" s="24"/>
      <c r="L209" s="24"/>
      <c r="M209" s="20"/>
      <c r="N209" s="20"/>
      <c r="O209" s="20"/>
      <c r="P209" s="20"/>
      <c r="Q209" s="59"/>
    </row>
    <row r="210" spans="1:17" ht="17.25" customHeight="1">
      <c r="A210" s="59"/>
      <c r="B210" s="52"/>
      <c r="C210" s="119"/>
      <c r="D210" s="50"/>
      <c r="E210" s="50"/>
      <c r="F210" s="2">
        <v>2019</v>
      </c>
      <c r="G210" s="21">
        <v>300</v>
      </c>
      <c r="H210" s="21">
        <v>300</v>
      </c>
      <c r="I210" s="21">
        <v>300</v>
      </c>
      <c r="J210" s="24">
        <v>300</v>
      </c>
      <c r="K210" s="24"/>
      <c r="L210" s="24"/>
      <c r="M210" s="20"/>
      <c r="N210" s="20"/>
      <c r="O210" s="20"/>
      <c r="P210" s="20"/>
      <c r="Q210" s="59"/>
    </row>
    <row r="211" spans="1:17" ht="17.25" customHeight="1">
      <c r="A211" s="59"/>
      <c r="B211" s="52"/>
      <c r="C211" s="119"/>
      <c r="D211" s="50"/>
      <c r="E211" s="50"/>
      <c r="F211" s="2">
        <v>2020</v>
      </c>
      <c r="G211" s="21">
        <f aca="true" t="shared" si="28" ref="G211:G216">I211</f>
        <v>315.9</v>
      </c>
      <c r="H211" s="21"/>
      <c r="I211" s="21">
        <f aca="true" t="shared" si="29" ref="I211:I216">I210*1.053</f>
        <v>315.9</v>
      </c>
      <c r="J211" s="24"/>
      <c r="K211" s="24"/>
      <c r="L211" s="24"/>
      <c r="M211" s="20"/>
      <c r="N211" s="20"/>
      <c r="O211" s="20"/>
      <c r="P211" s="20"/>
      <c r="Q211" s="59"/>
    </row>
    <row r="212" spans="1:17" ht="17.25" customHeight="1">
      <c r="A212" s="148"/>
      <c r="B212" s="148"/>
      <c r="C212" s="153"/>
      <c r="D212" s="50"/>
      <c r="E212" s="50"/>
      <c r="F212" s="4">
        <v>2021</v>
      </c>
      <c r="G212" s="21">
        <v>0</v>
      </c>
      <c r="H212" s="21"/>
      <c r="I212" s="21">
        <v>0</v>
      </c>
      <c r="J212" s="24"/>
      <c r="K212" s="24"/>
      <c r="L212" s="24"/>
      <c r="M212" s="20"/>
      <c r="N212" s="20"/>
      <c r="O212" s="20"/>
      <c r="P212" s="20"/>
      <c r="Q212" s="148"/>
    </row>
    <row r="213" spans="1:17" ht="17.25" customHeight="1">
      <c r="A213" s="148"/>
      <c r="B213" s="148"/>
      <c r="C213" s="153"/>
      <c r="D213" s="50"/>
      <c r="E213" s="50"/>
      <c r="F213" s="4">
        <v>2022</v>
      </c>
      <c r="G213" s="21">
        <v>0</v>
      </c>
      <c r="H213" s="21"/>
      <c r="I213" s="21">
        <v>0</v>
      </c>
      <c r="J213" s="24"/>
      <c r="K213" s="24"/>
      <c r="L213" s="24"/>
      <c r="M213" s="20"/>
      <c r="N213" s="20"/>
      <c r="O213" s="20"/>
      <c r="P213" s="20"/>
      <c r="Q213" s="148"/>
    </row>
    <row r="214" spans="1:17" ht="17.25" customHeight="1">
      <c r="A214" s="148"/>
      <c r="B214" s="148"/>
      <c r="C214" s="153"/>
      <c r="D214" s="50"/>
      <c r="E214" s="50"/>
      <c r="F214" s="4">
        <v>2023</v>
      </c>
      <c r="G214" s="21">
        <v>0</v>
      </c>
      <c r="H214" s="21"/>
      <c r="I214" s="21">
        <v>0</v>
      </c>
      <c r="J214" s="24"/>
      <c r="K214" s="24"/>
      <c r="L214" s="24"/>
      <c r="M214" s="20"/>
      <c r="N214" s="20"/>
      <c r="O214" s="20"/>
      <c r="P214" s="20"/>
      <c r="Q214" s="148"/>
    </row>
    <row r="215" spans="1:17" ht="17.25" customHeight="1">
      <c r="A215" s="148"/>
      <c r="B215" s="148"/>
      <c r="C215" s="153"/>
      <c r="D215" s="50"/>
      <c r="E215" s="50"/>
      <c r="F215" s="4">
        <v>2024</v>
      </c>
      <c r="G215" s="21">
        <f t="shared" si="28"/>
        <v>0</v>
      </c>
      <c r="H215" s="21"/>
      <c r="I215" s="21">
        <f t="shared" si="29"/>
        <v>0</v>
      </c>
      <c r="J215" s="24"/>
      <c r="K215" s="24"/>
      <c r="L215" s="24"/>
      <c r="M215" s="20"/>
      <c r="N215" s="20"/>
      <c r="O215" s="20"/>
      <c r="P215" s="20"/>
      <c r="Q215" s="148"/>
    </row>
    <row r="216" spans="1:17" ht="17.25" customHeight="1">
      <c r="A216" s="149"/>
      <c r="B216" s="149"/>
      <c r="C216" s="154"/>
      <c r="D216" s="51"/>
      <c r="E216" s="51"/>
      <c r="F216" s="4">
        <v>2025</v>
      </c>
      <c r="G216" s="21">
        <f t="shared" si="28"/>
        <v>0</v>
      </c>
      <c r="H216" s="21"/>
      <c r="I216" s="21">
        <f t="shared" si="29"/>
        <v>0</v>
      </c>
      <c r="J216" s="24"/>
      <c r="K216" s="24"/>
      <c r="L216" s="24"/>
      <c r="M216" s="20"/>
      <c r="N216" s="20"/>
      <c r="O216" s="20"/>
      <c r="P216" s="20"/>
      <c r="Q216" s="149"/>
    </row>
    <row r="217" spans="1:18" ht="17.25" customHeight="1">
      <c r="A217" s="54" t="s">
        <v>86</v>
      </c>
      <c r="B217" s="54" t="s">
        <v>111</v>
      </c>
      <c r="C217" s="54"/>
      <c r="D217" s="58" t="s">
        <v>105</v>
      </c>
      <c r="E217" s="58" t="s">
        <v>106</v>
      </c>
      <c r="F217" s="3" t="s">
        <v>17</v>
      </c>
      <c r="G217" s="22">
        <f>SUM(G219:G224)</f>
        <v>59523.9</v>
      </c>
      <c r="H217" s="22">
        <f>SUM(H218:H224)</f>
        <v>0</v>
      </c>
      <c r="I217" s="22">
        <f>SUM(I219:I224)</f>
        <v>59523.9</v>
      </c>
      <c r="J217" s="22">
        <f>SUM(J218:J224)</f>
        <v>0</v>
      </c>
      <c r="K217" s="24"/>
      <c r="L217" s="24"/>
      <c r="M217" s="20"/>
      <c r="N217" s="20"/>
      <c r="O217" s="20"/>
      <c r="P217" s="20"/>
      <c r="Q217" s="58" t="s">
        <v>63</v>
      </c>
      <c r="R217" s="35"/>
    </row>
    <row r="218" spans="1:17" ht="17.25" customHeight="1">
      <c r="A218" s="55"/>
      <c r="B218" s="55"/>
      <c r="C218" s="55"/>
      <c r="D218" s="59"/>
      <c r="E218" s="59"/>
      <c r="F218" s="2">
        <v>2019</v>
      </c>
      <c r="G218" s="32">
        <v>0</v>
      </c>
      <c r="H218" s="21">
        <f>J218</f>
        <v>0</v>
      </c>
      <c r="I218" s="32">
        <v>0</v>
      </c>
      <c r="J218" s="24"/>
      <c r="K218" s="24"/>
      <c r="L218" s="24"/>
      <c r="M218" s="20"/>
      <c r="N218" s="20"/>
      <c r="O218" s="20"/>
      <c r="P218" s="20"/>
      <c r="Q218" s="59"/>
    </row>
    <row r="219" spans="1:17" ht="17.25" customHeight="1">
      <c r="A219" s="55"/>
      <c r="B219" s="55"/>
      <c r="C219" s="55"/>
      <c r="D219" s="59"/>
      <c r="E219" s="59"/>
      <c r="F219" s="2">
        <v>2020</v>
      </c>
      <c r="G219" s="21">
        <f aca="true" t="shared" si="30" ref="G219:G224">I219</f>
        <v>8275</v>
      </c>
      <c r="H219" s="21">
        <f aca="true" t="shared" si="31" ref="H219:H224">J219</f>
        <v>0</v>
      </c>
      <c r="I219" s="21">
        <v>8275</v>
      </c>
      <c r="J219" s="24"/>
      <c r="K219" s="24"/>
      <c r="L219" s="24"/>
      <c r="M219" s="20"/>
      <c r="N219" s="20"/>
      <c r="O219" s="20"/>
      <c r="P219" s="20"/>
      <c r="Q219" s="59"/>
    </row>
    <row r="220" spans="1:17" ht="17.25" customHeight="1">
      <c r="A220" s="55"/>
      <c r="B220" s="55"/>
      <c r="C220" s="55"/>
      <c r="D220" s="59"/>
      <c r="E220" s="59"/>
      <c r="F220" s="4">
        <v>2021</v>
      </c>
      <c r="G220" s="21">
        <v>42973.9</v>
      </c>
      <c r="H220" s="21">
        <f t="shared" si="31"/>
        <v>0</v>
      </c>
      <c r="I220" s="21">
        <v>42973.9</v>
      </c>
      <c r="J220" s="24"/>
      <c r="K220" s="24"/>
      <c r="L220" s="24"/>
      <c r="M220" s="20"/>
      <c r="N220" s="20"/>
      <c r="O220" s="20"/>
      <c r="P220" s="20"/>
      <c r="Q220" s="59"/>
    </row>
    <row r="221" spans="1:17" ht="17.25" customHeight="1">
      <c r="A221" s="55"/>
      <c r="B221" s="55"/>
      <c r="C221" s="55"/>
      <c r="D221" s="59"/>
      <c r="E221" s="59"/>
      <c r="F221" s="4">
        <v>2022</v>
      </c>
      <c r="G221" s="21"/>
      <c r="H221" s="21"/>
      <c r="I221" s="21"/>
      <c r="J221" s="24"/>
      <c r="K221" s="24"/>
      <c r="L221" s="24"/>
      <c r="M221" s="20"/>
      <c r="N221" s="20"/>
      <c r="O221" s="20"/>
      <c r="P221" s="20"/>
      <c r="Q221" s="59"/>
    </row>
    <row r="222" spans="1:17" ht="17.25" customHeight="1">
      <c r="A222" s="55"/>
      <c r="B222" s="55"/>
      <c r="C222" s="55"/>
      <c r="D222" s="59"/>
      <c r="E222" s="59"/>
      <c r="F222" s="4">
        <v>2023</v>
      </c>
      <c r="G222" s="21"/>
      <c r="H222" s="21"/>
      <c r="I222" s="21"/>
      <c r="J222" s="24"/>
      <c r="K222" s="24"/>
      <c r="L222" s="24"/>
      <c r="M222" s="20"/>
      <c r="N222" s="20"/>
      <c r="O222" s="20"/>
      <c r="P222" s="20"/>
      <c r="Q222" s="59"/>
    </row>
    <row r="223" spans="1:17" ht="17.25" customHeight="1">
      <c r="A223" s="55"/>
      <c r="B223" s="55"/>
      <c r="C223" s="55"/>
      <c r="D223" s="59"/>
      <c r="E223" s="59"/>
      <c r="F223" s="4">
        <v>2024</v>
      </c>
      <c r="G223" s="21">
        <f t="shared" si="30"/>
        <v>8275</v>
      </c>
      <c r="H223" s="21">
        <f t="shared" si="31"/>
        <v>0</v>
      </c>
      <c r="I223" s="21">
        <v>8275</v>
      </c>
      <c r="J223" s="24"/>
      <c r="K223" s="24"/>
      <c r="L223" s="24"/>
      <c r="M223" s="20"/>
      <c r="N223" s="20"/>
      <c r="O223" s="20"/>
      <c r="P223" s="20"/>
      <c r="Q223" s="59"/>
    </row>
    <row r="224" spans="1:17" ht="17.25" customHeight="1">
      <c r="A224" s="56"/>
      <c r="B224" s="56"/>
      <c r="C224" s="56"/>
      <c r="D224" s="60"/>
      <c r="E224" s="60"/>
      <c r="F224" s="4">
        <v>2025</v>
      </c>
      <c r="G224" s="21">
        <f t="shared" si="30"/>
        <v>0</v>
      </c>
      <c r="H224" s="21">
        <f t="shared" si="31"/>
        <v>0</v>
      </c>
      <c r="I224" s="21"/>
      <c r="J224" s="24"/>
      <c r="K224" s="24"/>
      <c r="L224" s="24"/>
      <c r="M224" s="20"/>
      <c r="N224" s="20"/>
      <c r="O224" s="20"/>
      <c r="P224" s="20"/>
      <c r="Q224" s="60"/>
    </row>
    <row r="225" spans="1:17" ht="16.5" customHeight="1">
      <c r="A225" s="58"/>
      <c r="B225" s="61" t="s">
        <v>20</v>
      </c>
      <c r="C225" s="62"/>
      <c r="D225" s="62"/>
      <c r="E225" s="63"/>
      <c r="F225" s="3" t="s">
        <v>17</v>
      </c>
      <c r="G225" s="22">
        <f>I225+K225</f>
        <v>9823109</v>
      </c>
      <c r="H225" s="22">
        <f aca="true" t="shared" si="32" ref="G225:H231">J225+L225</f>
        <v>7544877</v>
      </c>
      <c r="I225" s="22">
        <f>I24+I136+I148+I160+I172+I184+I196+I208</f>
        <v>9067499.7</v>
      </c>
      <c r="J225" s="22">
        <f>J24+J136+J148+J160+J172+J184+J196+J208</f>
        <v>6984923</v>
      </c>
      <c r="K225" s="22">
        <f>K24+K136+K148+K160+K172+K184+K196+K208</f>
        <v>755609.3</v>
      </c>
      <c r="L225" s="22">
        <f>L24+L136+L148+L160+L172+L184+L196+L208</f>
        <v>559954</v>
      </c>
      <c r="M225" s="1"/>
      <c r="N225" s="1"/>
      <c r="O225" s="1"/>
      <c r="P225" s="1"/>
      <c r="Q225" s="71"/>
    </row>
    <row r="226" spans="1:17" ht="16.5" customHeight="1">
      <c r="A226" s="59"/>
      <c r="B226" s="64"/>
      <c r="C226" s="65"/>
      <c r="D226" s="65"/>
      <c r="E226" s="66"/>
      <c r="F226" s="2">
        <v>2015</v>
      </c>
      <c r="G226" s="21">
        <f t="shared" si="32"/>
        <v>467891.3</v>
      </c>
      <c r="H226" s="21">
        <f t="shared" si="32"/>
        <v>394491.3</v>
      </c>
      <c r="I226" s="21">
        <f>I25+I137+I149+I161+I173+I185+I197</f>
        <v>394223.1</v>
      </c>
      <c r="J226" s="21">
        <f>J25+J137+J149+J161+J173+J185+J197+J209</f>
        <v>320823.1</v>
      </c>
      <c r="K226" s="21">
        <f>K25+K137+K149+K161+K173+K185+K197</f>
        <v>73668.2</v>
      </c>
      <c r="L226" s="21">
        <f>L25+L137+L149+L161+L173+L185+L197+L209</f>
        <v>73668.2</v>
      </c>
      <c r="M226" s="1"/>
      <c r="N226" s="1"/>
      <c r="O226" s="13"/>
      <c r="P226" s="1"/>
      <c r="Q226" s="72"/>
    </row>
    <row r="227" spans="1:17" ht="16.5" customHeight="1">
      <c r="A227" s="59"/>
      <c r="B227" s="64"/>
      <c r="C227" s="65"/>
      <c r="D227" s="65"/>
      <c r="E227" s="66"/>
      <c r="F227" s="2">
        <v>2016</v>
      </c>
      <c r="G227" s="21">
        <f>I227+K227</f>
        <v>541577.8</v>
      </c>
      <c r="H227" s="21">
        <f>J227+L227</f>
        <v>461128.6</v>
      </c>
      <c r="I227" s="21">
        <f>I26+I138+I150+I162+I174+I186+I198</f>
        <v>468743</v>
      </c>
      <c r="J227" s="21">
        <f>J26+J138+J150+J162+J174+J186+J198</f>
        <v>388293.8</v>
      </c>
      <c r="K227" s="21">
        <f>K26+K138+K150+K162+K174+K186+K198</f>
        <v>72834.8</v>
      </c>
      <c r="L227" s="21">
        <f>L26+L138+L150+L162+L174+L186+L198+L210</f>
        <v>72834.8</v>
      </c>
      <c r="M227" s="1"/>
      <c r="N227" s="1"/>
      <c r="O227" s="1"/>
      <c r="P227" s="1"/>
      <c r="Q227" s="72"/>
    </row>
    <row r="228" spans="1:17" ht="15.75" customHeight="1">
      <c r="A228" s="59"/>
      <c r="B228" s="64"/>
      <c r="C228" s="65"/>
      <c r="D228" s="65"/>
      <c r="E228" s="66"/>
      <c r="F228" s="2">
        <v>2017</v>
      </c>
      <c r="G228" s="27">
        <f t="shared" si="32"/>
        <v>622016.31</v>
      </c>
      <c r="H228" s="21">
        <f t="shared" si="32"/>
        <v>537303.3</v>
      </c>
      <c r="I228" s="27">
        <v>572739.11</v>
      </c>
      <c r="J228" s="21">
        <f>J27+J139+J151+J163+J175+J187+J199+J211</f>
        <v>488026.1</v>
      </c>
      <c r="K228" s="21">
        <f>K27+K139+K151+K163+K175+K187+K199</f>
        <v>49277.2</v>
      </c>
      <c r="L228" s="21">
        <f>L27+L139+L151+L163+L175+L187+L199+L211</f>
        <v>49277.2</v>
      </c>
      <c r="M228" s="1"/>
      <c r="N228" s="1"/>
      <c r="O228" s="1"/>
      <c r="P228" s="1"/>
      <c r="Q228" s="72"/>
    </row>
    <row r="229" spans="1:17" ht="15.75" customHeight="1">
      <c r="A229" s="59"/>
      <c r="B229" s="64"/>
      <c r="C229" s="65"/>
      <c r="D229" s="65"/>
      <c r="E229" s="66"/>
      <c r="F229" s="2">
        <v>2018</v>
      </c>
      <c r="G229" s="27">
        <f>I229+K229</f>
        <v>978141.85</v>
      </c>
      <c r="H229" s="21">
        <f>J229+L229</f>
        <v>600505</v>
      </c>
      <c r="I229" s="21">
        <f>I28+I140+I152+I164+I176+I188+I200+I209</f>
        <v>899022.2</v>
      </c>
      <c r="J229" s="21">
        <f>J28+J140+J152+J164+J176+J188+J200+J209</f>
        <v>527670.2</v>
      </c>
      <c r="K229" s="27">
        <v>79119.65</v>
      </c>
      <c r="L229" s="21">
        <f>L28+L140+L152+L164+L176+L188+L200+L209</f>
        <v>72834.8</v>
      </c>
      <c r="M229" s="1"/>
      <c r="N229" s="1"/>
      <c r="O229" s="1"/>
      <c r="P229" s="1"/>
      <c r="Q229" s="72"/>
    </row>
    <row r="230" spans="1:17" ht="15.75" customHeight="1">
      <c r="A230" s="59"/>
      <c r="B230" s="64"/>
      <c r="C230" s="65"/>
      <c r="D230" s="65"/>
      <c r="E230" s="66"/>
      <c r="F230" s="2">
        <v>2019</v>
      </c>
      <c r="G230" s="21">
        <f>I230+K230</f>
        <v>1135224.9</v>
      </c>
      <c r="H230" s="21">
        <f t="shared" si="32"/>
        <v>742302</v>
      </c>
      <c r="I230" s="21">
        <f>I29+I141+I153+I165+I177+I189+I201+I210</f>
        <v>1004122.3</v>
      </c>
      <c r="J230" s="21">
        <f aca="true" t="shared" si="33" ref="J230:L236">J29+J141+J153+J165+J177+J189+J201+J210+J218</f>
        <v>684034.2</v>
      </c>
      <c r="K230" s="21">
        <f t="shared" si="33"/>
        <v>131102.6</v>
      </c>
      <c r="L230" s="21">
        <f t="shared" si="33"/>
        <v>58267.8</v>
      </c>
      <c r="M230" s="1"/>
      <c r="N230" s="1"/>
      <c r="O230" s="1"/>
      <c r="P230" s="1"/>
      <c r="Q230" s="72"/>
    </row>
    <row r="231" spans="1:17" ht="15.75" customHeight="1">
      <c r="A231" s="59"/>
      <c r="B231" s="64"/>
      <c r="C231" s="65"/>
      <c r="D231" s="65"/>
      <c r="E231" s="66"/>
      <c r="F231" s="2">
        <v>2020</v>
      </c>
      <c r="G231" s="21">
        <f>I231+K231</f>
        <v>840309.1</v>
      </c>
      <c r="H231" s="21">
        <f t="shared" si="32"/>
        <v>776670.1</v>
      </c>
      <c r="I231" s="21">
        <f aca="true" t="shared" si="34" ref="I231:I236">I30+I142+I154+I166+I178+I190+I202+I211+I219</f>
        <v>782041.3</v>
      </c>
      <c r="J231" s="21">
        <f t="shared" si="33"/>
        <v>718402.3</v>
      </c>
      <c r="K231" s="21">
        <f t="shared" si="33"/>
        <v>58267.8</v>
      </c>
      <c r="L231" s="21">
        <f t="shared" si="33"/>
        <v>58267.8</v>
      </c>
      <c r="M231" s="1"/>
      <c r="N231" s="1"/>
      <c r="O231" s="1"/>
      <c r="P231" s="1"/>
      <c r="Q231" s="72"/>
    </row>
    <row r="232" spans="1:17" ht="15.75" customHeight="1">
      <c r="A232" s="155"/>
      <c r="B232" s="64"/>
      <c r="C232" s="65"/>
      <c r="D232" s="65"/>
      <c r="E232" s="66"/>
      <c r="F232" s="4">
        <v>2021</v>
      </c>
      <c r="G232" s="21">
        <f aca="true" t="shared" si="35" ref="G232:H236">I232+K232</f>
        <v>959393.2</v>
      </c>
      <c r="H232" s="21">
        <f t="shared" si="35"/>
        <v>800319.7</v>
      </c>
      <c r="I232" s="21">
        <f t="shared" si="34"/>
        <v>901125.4</v>
      </c>
      <c r="J232" s="21">
        <f t="shared" si="33"/>
        <v>742051.9</v>
      </c>
      <c r="K232" s="21">
        <f t="shared" si="33"/>
        <v>58267.8</v>
      </c>
      <c r="L232" s="21">
        <f t="shared" si="33"/>
        <v>58267.8</v>
      </c>
      <c r="M232" s="1"/>
      <c r="N232" s="1"/>
      <c r="O232" s="1"/>
      <c r="P232" s="1"/>
      <c r="Q232" s="156"/>
    </row>
    <row r="233" spans="1:17" ht="15.75" customHeight="1">
      <c r="A233" s="155"/>
      <c r="B233" s="64"/>
      <c r="C233" s="65"/>
      <c r="D233" s="65"/>
      <c r="E233" s="66"/>
      <c r="F233" s="4">
        <v>2022</v>
      </c>
      <c r="G233" s="21">
        <f t="shared" si="35"/>
        <v>893025.6</v>
      </c>
      <c r="H233" s="21">
        <f t="shared" si="35"/>
        <v>753328.5</v>
      </c>
      <c r="I233" s="21">
        <f t="shared" si="34"/>
        <v>834757.8</v>
      </c>
      <c r="J233" s="21">
        <f t="shared" si="33"/>
        <v>695060.7</v>
      </c>
      <c r="K233" s="21">
        <f t="shared" si="33"/>
        <v>58267.8</v>
      </c>
      <c r="L233" s="21">
        <f t="shared" si="33"/>
        <v>58267.8</v>
      </c>
      <c r="M233" s="1"/>
      <c r="N233" s="1"/>
      <c r="O233" s="1"/>
      <c r="P233" s="1"/>
      <c r="Q233" s="156"/>
    </row>
    <row r="234" spans="1:17" ht="15.75" customHeight="1">
      <c r="A234" s="155"/>
      <c r="B234" s="64"/>
      <c r="C234" s="65"/>
      <c r="D234" s="65"/>
      <c r="E234" s="66"/>
      <c r="F234" s="4">
        <v>2023</v>
      </c>
      <c r="G234" s="21">
        <f>I234+K234</f>
        <v>1092464.1</v>
      </c>
      <c r="H234" s="21">
        <f t="shared" si="35"/>
        <v>753328.5</v>
      </c>
      <c r="I234" s="21">
        <f t="shared" si="34"/>
        <v>1034196.3</v>
      </c>
      <c r="J234" s="21">
        <f t="shared" si="33"/>
        <v>695060.7</v>
      </c>
      <c r="K234" s="21">
        <f t="shared" si="33"/>
        <v>58267.8</v>
      </c>
      <c r="L234" s="21">
        <f t="shared" si="33"/>
        <v>58267.8</v>
      </c>
      <c r="M234" s="1"/>
      <c r="N234" s="1"/>
      <c r="O234" s="1"/>
      <c r="P234" s="1"/>
      <c r="Q234" s="156"/>
    </row>
    <row r="235" spans="1:17" ht="15.75" customHeight="1">
      <c r="A235" s="155"/>
      <c r="B235" s="64"/>
      <c r="C235" s="65"/>
      <c r="D235" s="65"/>
      <c r="E235" s="66"/>
      <c r="F235" s="4">
        <v>2024</v>
      </c>
      <c r="G235" s="21">
        <f t="shared" si="35"/>
        <v>1152090.2</v>
      </c>
      <c r="H235" s="21">
        <f t="shared" si="35"/>
        <v>850100</v>
      </c>
      <c r="I235" s="21">
        <f t="shared" si="34"/>
        <v>1093822.4</v>
      </c>
      <c r="J235" s="21">
        <f t="shared" si="33"/>
        <v>850100</v>
      </c>
      <c r="K235" s="21">
        <f t="shared" si="33"/>
        <v>58267.8</v>
      </c>
      <c r="L235" s="21">
        <f t="shared" si="33"/>
        <v>0</v>
      </c>
      <c r="M235" s="1"/>
      <c r="N235" s="1"/>
      <c r="O235" s="1"/>
      <c r="P235" s="1"/>
      <c r="Q235" s="156"/>
    </row>
    <row r="236" spans="1:17" ht="15.75" customHeight="1">
      <c r="A236" s="157"/>
      <c r="B236" s="67"/>
      <c r="C236" s="68"/>
      <c r="D236" s="68"/>
      <c r="E236" s="69"/>
      <c r="F236" s="4">
        <v>2025</v>
      </c>
      <c r="G236" s="21">
        <f t="shared" si="35"/>
        <v>1200498.5</v>
      </c>
      <c r="H236" s="21">
        <f t="shared" si="35"/>
        <v>875400</v>
      </c>
      <c r="I236" s="21">
        <f t="shared" si="34"/>
        <v>1142230.7</v>
      </c>
      <c r="J236" s="21">
        <f t="shared" si="33"/>
        <v>875400</v>
      </c>
      <c r="K236" s="21">
        <f t="shared" si="33"/>
        <v>58267.8</v>
      </c>
      <c r="L236" s="21">
        <f t="shared" si="33"/>
        <v>0</v>
      </c>
      <c r="M236" s="1"/>
      <c r="N236" s="1"/>
      <c r="O236" s="1"/>
      <c r="P236" s="1"/>
      <c r="Q236" s="158"/>
    </row>
    <row r="237" spans="1:17" ht="14.25" customHeight="1">
      <c r="A237" s="26" t="s">
        <v>15</v>
      </c>
      <c r="B237" s="73" t="s">
        <v>87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4"/>
    </row>
    <row r="238" spans="1:17" ht="18" customHeight="1">
      <c r="A238" s="58" t="s">
        <v>3</v>
      </c>
      <c r="B238" s="70" t="s">
        <v>88</v>
      </c>
      <c r="C238" s="70"/>
      <c r="D238" s="58" t="s">
        <v>105</v>
      </c>
      <c r="E238" s="58" t="s">
        <v>106</v>
      </c>
      <c r="F238" s="3" t="s">
        <v>17</v>
      </c>
      <c r="G238" s="22">
        <f>SUM(G239:G249)</f>
        <v>24000</v>
      </c>
      <c r="H238" s="22">
        <f>SUM(H239:H249)</f>
        <v>0</v>
      </c>
      <c r="I238" s="22">
        <f>SUM(I239:I249)</f>
        <v>24000</v>
      </c>
      <c r="J238" s="22">
        <f>SUM(J239:J249)</f>
        <v>0</v>
      </c>
      <c r="K238" s="1"/>
      <c r="L238" s="1"/>
      <c r="M238" s="1"/>
      <c r="N238" s="1"/>
      <c r="O238" s="1"/>
      <c r="P238" s="1"/>
      <c r="Q238" s="58" t="s">
        <v>64</v>
      </c>
    </row>
    <row r="239" spans="1:17" ht="15.75">
      <c r="A239" s="59"/>
      <c r="B239" s="52"/>
      <c r="C239" s="148"/>
      <c r="D239" s="59"/>
      <c r="E239" s="59"/>
      <c r="F239" s="2">
        <v>2015</v>
      </c>
      <c r="G239" s="21">
        <v>3000</v>
      </c>
      <c r="H239" s="21">
        <v>0</v>
      </c>
      <c r="I239" s="21">
        <v>3000</v>
      </c>
      <c r="J239" s="21">
        <v>0</v>
      </c>
      <c r="K239" s="1"/>
      <c r="L239" s="1"/>
      <c r="M239" s="1"/>
      <c r="N239" s="1"/>
      <c r="O239" s="1"/>
      <c r="P239" s="1"/>
      <c r="Q239" s="59"/>
    </row>
    <row r="240" spans="1:17" ht="15.75">
      <c r="A240" s="59"/>
      <c r="B240" s="52"/>
      <c r="C240" s="148"/>
      <c r="D240" s="59"/>
      <c r="E240" s="59"/>
      <c r="F240" s="2">
        <v>2016</v>
      </c>
      <c r="G240" s="21">
        <v>3000</v>
      </c>
      <c r="H240" s="21">
        <v>0</v>
      </c>
      <c r="I240" s="21">
        <v>3000</v>
      </c>
      <c r="J240" s="21">
        <v>0</v>
      </c>
      <c r="K240" s="1"/>
      <c r="L240" s="1"/>
      <c r="M240" s="1"/>
      <c r="N240" s="1"/>
      <c r="O240" s="1"/>
      <c r="P240" s="1"/>
      <c r="Q240" s="59"/>
    </row>
    <row r="241" spans="1:17" ht="15.75" customHeight="1">
      <c r="A241" s="59"/>
      <c r="B241" s="52"/>
      <c r="C241" s="148"/>
      <c r="D241" s="59"/>
      <c r="E241" s="59"/>
      <c r="F241" s="2">
        <v>2017</v>
      </c>
      <c r="G241" s="21">
        <v>3000</v>
      </c>
      <c r="H241" s="21">
        <v>0</v>
      </c>
      <c r="I241" s="21">
        <v>3000</v>
      </c>
      <c r="J241" s="21">
        <v>0</v>
      </c>
      <c r="K241" s="1"/>
      <c r="L241" s="1"/>
      <c r="M241" s="1"/>
      <c r="N241" s="1"/>
      <c r="O241" s="1"/>
      <c r="P241" s="1"/>
      <c r="Q241" s="59"/>
    </row>
    <row r="242" spans="1:17" ht="15.75" customHeight="1">
      <c r="A242" s="59"/>
      <c r="B242" s="52"/>
      <c r="C242" s="148"/>
      <c r="D242" s="59"/>
      <c r="E242" s="59"/>
      <c r="F242" s="2">
        <v>2018</v>
      </c>
      <c r="G242" s="21">
        <v>3000</v>
      </c>
      <c r="H242" s="21">
        <v>0</v>
      </c>
      <c r="I242" s="21">
        <v>3000</v>
      </c>
      <c r="J242" s="21">
        <v>0</v>
      </c>
      <c r="K242" s="1"/>
      <c r="L242" s="1"/>
      <c r="M242" s="1"/>
      <c r="N242" s="1"/>
      <c r="O242" s="1"/>
      <c r="P242" s="1"/>
      <c r="Q242" s="59"/>
    </row>
    <row r="243" spans="1:17" ht="15.75" customHeight="1">
      <c r="A243" s="59"/>
      <c r="B243" s="52"/>
      <c r="C243" s="148"/>
      <c r="D243" s="59"/>
      <c r="E243" s="59"/>
      <c r="F243" s="2">
        <v>2019</v>
      </c>
      <c r="G243" s="21">
        <v>3000</v>
      </c>
      <c r="H243" s="21">
        <v>0</v>
      </c>
      <c r="I243" s="21">
        <v>3000</v>
      </c>
      <c r="J243" s="21">
        <v>0</v>
      </c>
      <c r="K243" s="1"/>
      <c r="L243" s="1"/>
      <c r="M243" s="1"/>
      <c r="N243" s="1"/>
      <c r="O243" s="1"/>
      <c r="P243" s="1"/>
      <c r="Q243" s="59"/>
    </row>
    <row r="244" spans="1:17" ht="15.75" customHeight="1">
      <c r="A244" s="59"/>
      <c r="B244" s="52"/>
      <c r="C244" s="148"/>
      <c r="D244" s="59"/>
      <c r="E244" s="59"/>
      <c r="F244" s="2">
        <v>2020</v>
      </c>
      <c r="G244" s="21">
        <v>3000</v>
      </c>
      <c r="H244" s="21"/>
      <c r="I244" s="21">
        <v>3000</v>
      </c>
      <c r="J244" s="21"/>
      <c r="K244" s="1"/>
      <c r="L244" s="1"/>
      <c r="M244" s="1"/>
      <c r="N244" s="1"/>
      <c r="O244" s="1"/>
      <c r="P244" s="1"/>
      <c r="Q244" s="59"/>
    </row>
    <row r="245" spans="1:17" ht="15.75" customHeight="1">
      <c r="A245" s="148"/>
      <c r="B245" s="148"/>
      <c r="C245" s="148"/>
      <c r="D245" s="59"/>
      <c r="E245" s="59"/>
      <c r="F245" s="4">
        <v>2021</v>
      </c>
      <c r="G245" s="21">
        <v>0</v>
      </c>
      <c r="H245" s="21"/>
      <c r="I245" s="21">
        <v>0</v>
      </c>
      <c r="J245" s="21"/>
      <c r="K245" s="1"/>
      <c r="L245" s="1"/>
      <c r="M245" s="1"/>
      <c r="N245" s="1"/>
      <c r="O245" s="1"/>
      <c r="P245" s="1"/>
      <c r="Q245" s="148"/>
    </row>
    <row r="246" spans="1:17" ht="15.75" customHeight="1">
      <c r="A246" s="148"/>
      <c r="B246" s="148"/>
      <c r="C246" s="148"/>
      <c r="D246" s="59"/>
      <c r="E246" s="59"/>
      <c r="F246" s="4">
        <v>2022</v>
      </c>
      <c r="G246" s="21">
        <v>0</v>
      </c>
      <c r="H246" s="21"/>
      <c r="I246" s="21">
        <v>0</v>
      </c>
      <c r="J246" s="21"/>
      <c r="K246" s="1"/>
      <c r="L246" s="1"/>
      <c r="M246" s="1"/>
      <c r="N246" s="1"/>
      <c r="O246" s="1"/>
      <c r="P246" s="1"/>
      <c r="Q246" s="148"/>
    </row>
    <row r="247" spans="1:17" ht="15.75" customHeight="1">
      <c r="A247" s="148"/>
      <c r="B247" s="148"/>
      <c r="C247" s="148"/>
      <c r="D247" s="59"/>
      <c r="E247" s="59"/>
      <c r="F247" s="4">
        <v>2023</v>
      </c>
      <c r="G247" s="21">
        <v>0</v>
      </c>
      <c r="H247" s="21"/>
      <c r="I247" s="21">
        <v>0</v>
      </c>
      <c r="J247" s="21"/>
      <c r="K247" s="1"/>
      <c r="L247" s="1"/>
      <c r="M247" s="1"/>
      <c r="N247" s="1"/>
      <c r="O247" s="1"/>
      <c r="P247" s="1"/>
      <c r="Q247" s="148"/>
    </row>
    <row r="248" spans="1:17" ht="15.75" customHeight="1">
      <c r="A248" s="148"/>
      <c r="B248" s="148"/>
      <c r="C248" s="148"/>
      <c r="D248" s="59"/>
      <c r="E248" s="59"/>
      <c r="F248" s="4">
        <v>2024</v>
      </c>
      <c r="G248" s="21">
        <v>3000</v>
      </c>
      <c r="H248" s="21"/>
      <c r="I248" s="21">
        <v>3000</v>
      </c>
      <c r="J248" s="21"/>
      <c r="K248" s="1"/>
      <c r="L248" s="1"/>
      <c r="M248" s="1"/>
      <c r="N248" s="1"/>
      <c r="O248" s="1"/>
      <c r="P248" s="1"/>
      <c r="Q248" s="148"/>
    </row>
    <row r="249" spans="1:17" ht="15.75" customHeight="1">
      <c r="A249" s="149"/>
      <c r="B249" s="149"/>
      <c r="C249" s="149"/>
      <c r="D249" s="60"/>
      <c r="E249" s="60"/>
      <c r="F249" s="4">
        <v>2025</v>
      </c>
      <c r="G249" s="21">
        <v>3000</v>
      </c>
      <c r="H249" s="21"/>
      <c r="I249" s="21">
        <v>3000</v>
      </c>
      <c r="J249" s="21"/>
      <c r="K249" s="1"/>
      <c r="L249" s="1"/>
      <c r="M249" s="1"/>
      <c r="N249" s="1"/>
      <c r="O249" s="1"/>
      <c r="P249" s="1"/>
      <c r="Q249" s="149"/>
    </row>
    <row r="250" spans="1:17" ht="15.75" customHeight="1">
      <c r="A250" s="53"/>
      <c r="B250" s="61" t="s">
        <v>21</v>
      </c>
      <c r="C250" s="62"/>
      <c r="D250" s="62"/>
      <c r="E250" s="63"/>
      <c r="F250" s="3" t="s">
        <v>17</v>
      </c>
      <c r="G250" s="22">
        <f>SUM(G251:G261)</f>
        <v>24000</v>
      </c>
      <c r="H250" s="22">
        <f>SUM(H251:H261)</f>
        <v>0</v>
      </c>
      <c r="I250" s="22">
        <f>SUM(I251:I261)</f>
        <v>24000</v>
      </c>
      <c r="J250" s="22">
        <f>SUM(J251:J261)</f>
        <v>0</v>
      </c>
      <c r="K250" s="1"/>
      <c r="L250" s="1"/>
      <c r="M250" s="1"/>
      <c r="N250" s="1"/>
      <c r="O250" s="1"/>
      <c r="P250" s="1"/>
      <c r="Q250" s="53"/>
    </row>
    <row r="251" spans="1:17" ht="15.75" customHeight="1">
      <c r="A251" s="53"/>
      <c r="B251" s="64"/>
      <c r="C251" s="65"/>
      <c r="D251" s="65"/>
      <c r="E251" s="66"/>
      <c r="F251" s="2">
        <v>2015</v>
      </c>
      <c r="G251" s="21">
        <f aca="true" t="shared" si="36" ref="G251:J261">G239</f>
        <v>3000</v>
      </c>
      <c r="H251" s="21">
        <f t="shared" si="36"/>
        <v>0</v>
      </c>
      <c r="I251" s="21">
        <f t="shared" si="36"/>
        <v>3000</v>
      </c>
      <c r="J251" s="21">
        <f t="shared" si="36"/>
        <v>0</v>
      </c>
      <c r="K251" s="1"/>
      <c r="L251" s="1"/>
      <c r="M251" s="1"/>
      <c r="N251" s="1"/>
      <c r="O251" s="1"/>
      <c r="P251" s="1"/>
      <c r="Q251" s="53"/>
    </row>
    <row r="252" spans="1:17" ht="15.75" customHeight="1">
      <c r="A252" s="53"/>
      <c r="B252" s="64"/>
      <c r="C252" s="65"/>
      <c r="D252" s="65"/>
      <c r="E252" s="66"/>
      <c r="F252" s="2">
        <v>2016</v>
      </c>
      <c r="G252" s="21">
        <f t="shared" si="36"/>
        <v>3000</v>
      </c>
      <c r="H252" s="21">
        <f t="shared" si="36"/>
        <v>0</v>
      </c>
      <c r="I252" s="21">
        <f t="shared" si="36"/>
        <v>3000</v>
      </c>
      <c r="J252" s="21">
        <f t="shared" si="36"/>
        <v>0</v>
      </c>
      <c r="K252" s="1"/>
      <c r="L252" s="1"/>
      <c r="M252" s="1"/>
      <c r="N252" s="1"/>
      <c r="O252" s="1"/>
      <c r="P252" s="1"/>
      <c r="Q252" s="53"/>
    </row>
    <row r="253" spans="1:17" ht="15.75" customHeight="1">
      <c r="A253" s="53"/>
      <c r="B253" s="64"/>
      <c r="C253" s="65"/>
      <c r="D253" s="65"/>
      <c r="E253" s="66"/>
      <c r="F253" s="2">
        <v>2017</v>
      </c>
      <c r="G253" s="21">
        <f t="shared" si="36"/>
        <v>3000</v>
      </c>
      <c r="H253" s="21">
        <f t="shared" si="36"/>
        <v>0</v>
      </c>
      <c r="I253" s="21">
        <f t="shared" si="36"/>
        <v>3000</v>
      </c>
      <c r="J253" s="21">
        <f t="shared" si="36"/>
        <v>0</v>
      </c>
      <c r="K253" s="1"/>
      <c r="L253" s="1"/>
      <c r="M253" s="1"/>
      <c r="N253" s="1"/>
      <c r="O253" s="1"/>
      <c r="P253" s="1"/>
      <c r="Q253" s="53"/>
    </row>
    <row r="254" spans="1:17" ht="15.75" customHeight="1">
      <c r="A254" s="53"/>
      <c r="B254" s="64"/>
      <c r="C254" s="65"/>
      <c r="D254" s="65"/>
      <c r="E254" s="66"/>
      <c r="F254" s="2">
        <v>2018</v>
      </c>
      <c r="G254" s="21">
        <f t="shared" si="36"/>
        <v>3000</v>
      </c>
      <c r="H254" s="21">
        <f t="shared" si="36"/>
        <v>0</v>
      </c>
      <c r="I254" s="21">
        <f t="shared" si="36"/>
        <v>3000</v>
      </c>
      <c r="J254" s="21">
        <f t="shared" si="36"/>
        <v>0</v>
      </c>
      <c r="K254" s="1"/>
      <c r="L254" s="1"/>
      <c r="M254" s="1"/>
      <c r="N254" s="1"/>
      <c r="O254" s="1"/>
      <c r="P254" s="1"/>
      <c r="Q254" s="53"/>
    </row>
    <row r="255" spans="1:17" ht="15.75" customHeight="1">
      <c r="A255" s="53"/>
      <c r="B255" s="64"/>
      <c r="C255" s="65"/>
      <c r="D255" s="65"/>
      <c r="E255" s="66"/>
      <c r="F255" s="2">
        <v>2019</v>
      </c>
      <c r="G255" s="21">
        <f t="shared" si="36"/>
        <v>3000</v>
      </c>
      <c r="H255" s="21">
        <f t="shared" si="36"/>
        <v>0</v>
      </c>
      <c r="I255" s="21">
        <f t="shared" si="36"/>
        <v>3000</v>
      </c>
      <c r="J255" s="21">
        <f t="shared" si="36"/>
        <v>0</v>
      </c>
      <c r="K255" s="1"/>
      <c r="L255" s="1"/>
      <c r="M255" s="1"/>
      <c r="N255" s="1"/>
      <c r="O255" s="1"/>
      <c r="P255" s="1"/>
      <c r="Q255" s="53"/>
    </row>
    <row r="256" spans="1:17" ht="15.75" customHeight="1">
      <c r="A256" s="53"/>
      <c r="B256" s="64"/>
      <c r="C256" s="65"/>
      <c r="D256" s="65"/>
      <c r="E256" s="66"/>
      <c r="F256" s="2">
        <v>2020</v>
      </c>
      <c r="G256" s="21">
        <f t="shared" si="36"/>
        <v>3000</v>
      </c>
      <c r="H256" s="21">
        <f t="shared" si="36"/>
        <v>0</v>
      </c>
      <c r="I256" s="21">
        <f t="shared" si="36"/>
        <v>3000</v>
      </c>
      <c r="J256" s="21">
        <f t="shared" si="36"/>
        <v>0</v>
      </c>
      <c r="K256" s="1"/>
      <c r="L256" s="1"/>
      <c r="M256" s="1"/>
      <c r="N256" s="1"/>
      <c r="O256" s="1"/>
      <c r="P256" s="1"/>
      <c r="Q256" s="53"/>
    </row>
    <row r="257" spans="1:17" ht="15.75" customHeight="1">
      <c r="A257" s="159"/>
      <c r="B257" s="64"/>
      <c r="C257" s="65"/>
      <c r="D257" s="65"/>
      <c r="E257" s="66"/>
      <c r="F257" s="4">
        <v>2021</v>
      </c>
      <c r="G257" s="21">
        <f t="shared" si="36"/>
        <v>0</v>
      </c>
      <c r="H257" s="21">
        <f t="shared" si="36"/>
        <v>0</v>
      </c>
      <c r="I257" s="21">
        <f t="shared" si="36"/>
        <v>0</v>
      </c>
      <c r="J257" s="21">
        <f t="shared" si="36"/>
        <v>0</v>
      </c>
      <c r="K257" s="1"/>
      <c r="L257" s="1"/>
      <c r="M257" s="1"/>
      <c r="N257" s="1"/>
      <c r="O257" s="1"/>
      <c r="P257" s="1"/>
      <c r="Q257" s="159"/>
    </row>
    <row r="258" spans="1:17" ht="15.75" customHeight="1">
      <c r="A258" s="159"/>
      <c r="B258" s="64"/>
      <c r="C258" s="65"/>
      <c r="D258" s="65"/>
      <c r="E258" s="66"/>
      <c r="F258" s="4">
        <v>2022</v>
      </c>
      <c r="G258" s="21">
        <f t="shared" si="36"/>
        <v>0</v>
      </c>
      <c r="H258" s="21">
        <f t="shared" si="36"/>
        <v>0</v>
      </c>
      <c r="I258" s="21">
        <f t="shared" si="36"/>
        <v>0</v>
      </c>
      <c r="J258" s="21">
        <f t="shared" si="36"/>
        <v>0</v>
      </c>
      <c r="K258" s="1"/>
      <c r="L258" s="1"/>
      <c r="M258" s="1"/>
      <c r="N258" s="1"/>
      <c r="O258" s="1"/>
      <c r="P258" s="1"/>
      <c r="Q258" s="159"/>
    </row>
    <row r="259" spans="1:17" ht="15.75" customHeight="1">
      <c r="A259" s="159"/>
      <c r="B259" s="64"/>
      <c r="C259" s="65"/>
      <c r="D259" s="65"/>
      <c r="E259" s="66"/>
      <c r="F259" s="4">
        <v>2023</v>
      </c>
      <c r="G259" s="21">
        <f t="shared" si="36"/>
        <v>0</v>
      </c>
      <c r="H259" s="21">
        <f t="shared" si="36"/>
        <v>0</v>
      </c>
      <c r="I259" s="21">
        <f t="shared" si="36"/>
        <v>0</v>
      </c>
      <c r="J259" s="21">
        <f t="shared" si="36"/>
        <v>0</v>
      </c>
      <c r="K259" s="1"/>
      <c r="L259" s="1"/>
      <c r="M259" s="1"/>
      <c r="N259" s="1"/>
      <c r="O259" s="1"/>
      <c r="P259" s="1"/>
      <c r="Q259" s="159"/>
    </row>
    <row r="260" spans="1:17" ht="15.75" customHeight="1">
      <c r="A260" s="159"/>
      <c r="B260" s="64"/>
      <c r="C260" s="65"/>
      <c r="D260" s="65"/>
      <c r="E260" s="66"/>
      <c r="F260" s="4">
        <v>2024</v>
      </c>
      <c r="G260" s="21">
        <f t="shared" si="36"/>
        <v>3000</v>
      </c>
      <c r="H260" s="21">
        <f t="shared" si="36"/>
        <v>0</v>
      </c>
      <c r="I260" s="21">
        <f t="shared" si="36"/>
        <v>3000</v>
      </c>
      <c r="J260" s="21">
        <f t="shared" si="36"/>
        <v>0</v>
      </c>
      <c r="K260" s="1"/>
      <c r="L260" s="1"/>
      <c r="M260" s="1"/>
      <c r="N260" s="1"/>
      <c r="O260" s="1"/>
      <c r="P260" s="1"/>
      <c r="Q260" s="159"/>
    </row>
    <row r="261" spans="1:17" ht="15.75" customHeight="1">
      <c r="A261" s="159"/>
      <c r="B261" s="67"/>
      <c r="C261" s="68"/>
      <c r="D261" s="68"/>
      <c r="E261" s="69"/>
      <c r="F261" s="4">
        <v>2025</v>
      </c>
      <c r="G261" s="21">
        <f t="shared" si="36"/>
        <v>3000</v>
      </c>
      <c r="H261" s="21">
        <f t="shared" si="36"/>
        <v>0</v>
      </c>
      <c r="I261" s="21">
        <f t="shared" si="36"/>
        <v>3000</v>
      </c>
      <c r="J261" s="21">
        <f t="shared" si="36"/>
        <v>0</v>
      </c>
      <c r="K261" s="1"/>
      <c r="L261" s="1"/>
      <c r="M261" s="1"/>
      <c r="N261" s="1"/>
      <c r="O261" s="1"/>
      <c r="P261" s="1"/>
      <c r="Q261" s="159"/>
    </row>
    <row r="262" spans="1:17" ht="12.75" customHeight="1">
      <c r="A262" s="26" t="s">
        <v>16</v>
      </c>
      <c r="B262" s="83" t="s">
        <v>38</v>
      </c>
      <c r="C262" s="83"/>
      <c r="D262" s="83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159"/>
    </row>
    <row r="263" spans="1:18" ht="18.75" customHeight="1">
      <c r="A263" s="58" t="s">
        <v>4</v>
      </c>
      <c r="B263" s="70" t="s">
        <v>37</v>
      </c>
      <c r="C263" s="70"/>
      <c r="D263" s="58" t="s">
        <v>105</v>
      </c>
      <c r="E263" s="58" t="s">
        <v>106</v>
      </c>
      <c r="F263" s="3" t="s">
        <v>17</v>
      </c>
      <c r="G263" s="22">
        <f>SUM(G264:G274)</f>
        <v>9242.7</v>
      </c>
      <c r="H263" s="22">
        <f>SUM(H264:H274)</f>
        <v>0</v>
      </c>
      <c r="I263" s="22">
        <f>SUM(I264:I274)</f>
        <v>9242.7</v>
      </c>
      <c r="J263" s="22">
        <f>SUM(J264:J274)</f>
        <v>0</v>
      </c>
      <c r="K263" s="21"/>
      <c r="L263" s="21"/>
      <c r="M263" s="1"/>
      <c r="N263" s="1"/>
      <c r="O263" s="1"/>
      <c r="P263" s="1"/>
      <c r="Q263" s="58" t="s">
        <v>63</v>
      </c>
      <c r="R263" s="36"/>
    </row>
    <row r="264" spans="1:17" ht="15.75">
      <c r="A264" s="59"/>
      <c r="B264" s="52"/>
      <c r="C264" s="148"/>
      <c r="D264" s="59"/>
      <c r="E264" s="59"/>
      <c r="F264" s="2">
        <v>2015</v>
      </c>
      <c r="G264" s="21">
        <v>1500</v>
      </c>
      <c r="H264" s="21">
        <v>0</v>
      </c>
      <c r="I264" s="21">
        <v>1500</v>
      </c>
      <c r="J264" s="21">
        <v>0</v>
      </c>
      <c r="K264" s="21"/>
      <c r="L264" s="21"/>
      <c r="M264" s="1"/>
      <c r="N264" s="1"/>
      <c r="O264" s="1"/>
      <c r="P264" s="1"/>
      <c r="Q264" s="59"/>
    </row>
    <row r="265" spans="1:17" ht="15.75">
      <c r="A265" s="59"/>
      <c r="B265" s="52"/>
      <c r="C265" s="148"/>
      <c r="D265" s="59"/>
      <c r="E265" s="59"/>
      <c r="F265" s="2">
        <v>2016</v>
      </c>
      <c r="G265" s="21">
        <v>1500</v>
      </c>
      <c r="H265" s="21">
        <v>0</v>
      </c>
      <c r="I265" s="21">
        <v>1500</v>
      </c>
      <c r="J265" s="21">
        <v>0</v>
      </c>
      <c r="K265" s="21"/>
      <c r="L265" s="21"/>
      <c r="M265" s="1"/>
      <c r="N265" s="1"/>
      <c r="O265" s="1"/>
      <c r="P265" s="1"/>
      <c r="Q265" s="59"/>
    </row>
    <row r="266" spans="1:17" ht="15" customHeight="1">
      <c r="A266" s="59"/>
      <c r="B266" s="52"/>
      <c r="C266" s="148"/>
      <c r="D266" s="59"/>
      <c r="E266" s="59"/>
      <c r="F266" s="2">
        <v>2017</v>
      </c>
      <c r="G266" s="21">
        <v>1500</v>
      </c>
      <c r="H266" s="21">
        <v>0</v>
      </c>
      <c r="I266" s="21">
        <v>1500</v>
      </c>
      <c r="J266" s="21">
        <v>0</v>
      </c>
      <c r="K266" s="21"/>
      <c r="L266" s="21"/>
      <c r="M266" s="1"/>
      <c r="N266" s="1"/>
      <c r="O266" s="1"/>
      <c r="P266" s="1"/>
      <c r="Q266" s="59"/>
    </row>
    <row r="267" spans="1:17" ht="15" customHeight="1">
      <c r="A267" s="59"/>
      <c r="B267" s="52"/>
      <c r="C267" s="148"/>
      <c r="D267" s="59"/>
      <c r="E267" s="59"/>
      <c r="F267" s="2">
        <v>2018</v>
      </c>
      <c r="G267" s="21">
        <v>1500</v>
      </c>
      <c r="H267" s="21">
        <v>0</v>
      </c>
      <c r="I267" s="21">
        <v>1500</v>
      </c>
      <c r="J267" s="21">
        <v>0</v>
      </c>
      <c r="K267" s="21"/>
      <c r="L267" s="21"/>
      <c r="M267" s="1"/>
      <c r="N267" s="1"/>
      <c r="O267" s="1"/>
      <c r="P267" s="1"/>
      <c r="Q267" s="59"/>
    </row>
    <row r="268" spans="1:17" ht="15" customHeight="1">
      <c r="A268" s="59"/>
      <c r="B268" s="52"/>
      <c r="C268" s="148"/>
      <c r="D268" s="59"/>
      <c r="E268" s="59"/>
      <c r="F268" s="2">
        <v>2019</v>
      </c>
      <c r="G268" s="21">
        <f>I268</f>
        <v>1579.5</v>
      </c>
      <c r="H268" s="21">
        <v>0</v>
      </c>
      <c r="I268" s="21">
        <f>I267*1.053</f>
        <v>1579.5</v>
      </c>
      <c r="J268" s="21">
        <v>0</v>
      </c>
      <c r="K268" s="21"/>
      <c r="L268" s="21"/>
      <c r="M268" s="1"/>
      <c r="N268" s="1"/>
      <c r="O268" s="1"/>
      <c r="P268" s="1"/>
      <c r="Q268" s="59"/>
    </row>
    <row r="269" spans="1:17" ht="15" customHeight="1">
      <c r="A269" s="59"/>
      <c r="B269" s="52"/>
      <c r="C269" s="148"/>
      <c r="D269" s="59"/>
      <c r="E269" s="59"/>
      <c r="F269" s="2">
        <v>2020</v>
      </c>
      <c r="G269" s="21">
        <f aca="true" t="shared" si="37" ref="G269:G274">I269</f>
        <v>1663.2</v>
      </c>
      <c r="H269" s="21">
        <v>0</v>
      </c>
      <c r="I269" s="21">
        <f aca="true" t="shared" si="38" ref="I269:I274">I268*1.053</f>
        <v>1663.2</v>
      </c>
      <c r="J269" s="21">
        <v>0</v>
      </c>
      <c r="K269" s="21"/>
      <c r="L269" s="21"/>
      <c r="M269" s="1"/>
      <c r="N269" s="1"/>
      <c r="O269" s="1"/>
      <c r="P269" s="1"/>
      <c r="Q269" s="59"/>
    </row>
    <row r="270" spans="1:17" ht="15" customHeight="1">
      <c r="A270" s="148"/>
      <c r="B270" s="148"/>
      <c r="C270" s="148"/>
      <c r="D270" s="59"/>
      <c r="E270" s="59"/>
      <c r="F270" s="4">
        <v>2021</v>
      </c>
      <c r="G270" s="21">
        <v>0</v>
      </c>
      <c r="H270" s="21"/>
      <c r="I270" s="21">
        <v>0</v>
      </c>
      <c r="J270" s="21"/>
      <c r="K270" s="21"/>
      <c r="L270" s="21"/>
      <c r="M270" s="1"/>
      <c r="N270" s="1"/>
      <c r="O270" s="1"/>
      <c r="P270" s="1"/>
      <c r="Q270" s="148"/>
    </row>
    <row r="271" spans="1:17" ht="15" customHeight="1">
      <c r="A271" s="148"/>
      <c r="B271" s="148"/>
      <c r="C271" s="148"/>
      <c r="D271" s="59"/>
      <c r="E271" s="59"/>
      <c r="F271" s="4">
        <v>2022</v>
      </c>
      <c r="G271" s="21">
        <v>0</v>
      </c>
      <c r="H271" s="21"/>
      <c r="I271" s="21">
        <v>0</v>
      </c>
      <c r="J271" s="21"/>
      <c r="K271" s="21"/>
      <c r="L271" s="21"/>
      <c r="M271" s="1"/>
      <c r="N271" s="1"/>
      <c r="O271" s="1"/>
      <c r="P271" s="1"/>
      <c r="Q271" s="148"/>
    </row>
    <row r="272" spans="1:17" ht="15" customHeight="1">
      <c r="A272" s="148"/>
      <c r="B272" s="148"/>
      <c r="C272" s="148"/>
      <c r="D272" s="59"/>
      <c r="E272" s="59"/>
      <c r="F272" s="4">
        <v>2023</v>
      </c>
      <c r="G272" s="21">
        <v>0</v>
      </c>
      <c r="H272" s="21"/>
      <c r="I272" s="21">
        <v>0</v>
      </c>
      <c r="J272" s="21"/>
      <c r="K272" s="21"/>
      <c r="L272" s="21"/>
      <c r="M272" s="1"/>
      <c r="N272" s="1"/>
      <c r="O272" s="1"/>
      <c r="P272" s="1"/>
      <c r="Q272" s="148"/>
    </row>
    <row r="273" spans="1:17" ht="15" customHeight="1">
      <c r="A273" s="148"/>
      <c r="B273" s="148"/>
      <c r="C273" s="148"/>
      <c r="D273" s="59"/>
      <c r="E273" s="59"/>
      <c r="F273" s="4">
        <v>2024</v>
      </c>
      <c r="G273" s="21">
        <f t="shared" si="37"/>
        <v>0</v>
      </c>
      <c r="H273" s="21"/>
      <c r="I273" s="21">
        <f t="shared" si="38"/>
        <v>0</v>
      </c>
      <c r="J273" s="21"/>
      <c r="K273" s="21"/>
      <c r="L273" s="21"/>
      <c r="M273" s="1"/>
      <c r="N273" s="1"/>
      <c r="O273" s="1"/>
      <c r="P273" s="1"/>
      <c r="Q273" s="148"/>
    </row>
    <row r="274" spans="1:17" ht="15" customHeight="1">
      <c r="A274" s="149"/>
      <c r="B274" s="149"/>
      <c r="C274" s="149"/>
      <c r="D274" s="60"/>
      <c r="E274" s="60"/>
      <c r="F274" s="4">
        <v>2025</v>
      </c>
      <c r="G274" s="21">
        <f t="shared" si="37"/>
        <v>0</v>
      </c>
      <c r="H274" s="21"/>
      <c r="I274" s="21">
        <f t="shared" si="38"/>
        <v>0</v>
      </c>
      <c r="J274" s="21"/>
      <c r="K274" s="21"/>
      <c r="L274" s="21"/>
      <c r="M274" s="1"/>
      <c r="N274" s="1"/>
      <c r="O274" s="1"/>
      <c r="P274" s="1"/>
      <c r="Q274" s="149"/>
    </row>
    <row r="275" spans="1:17" ht="18.75" customHeight="1">
      <c r="A275" s="58" t="s">
        <v>19</v>
      </c>
      <c r="B275" s="70" t="s">
        <v>68</v>
      </c>
      <c r="C275" s="70"/>
      <c r="D275" s="58" t="s">
        <v>105</v>
      </c>
      <c r="E275" s="58" t="s">
        <v>106</v>
      </c>
      <c r="F275" s="3" t="s">
        <v>17</v>
      </c>
      <c r="G275" s="22">
        <f>SUM(G276:G286)</f>
        <v>9242.7</v>
      </c>
      <c r="H275" s="22">
        <f>SUM(H276:H286)</f>
        <v>0</v>
      </c>
      <c r="I275" s="22">
        <f>SUM(I276:I286)</f>
        <v>9242.7</v>
      </c>
      <c r="J275" s="22">
        <f>SUM(J276:J286)</f>
        <v>0</v>
      </c>
      <c r="K275" s="21"/>
      <c r="L275" s="21"/>
      <c r="M275" s="1"/>
      <c r="N275" s="1"/>
      <c r="O275" s="1"/>
      <c r="P275" s="1"/>
      <c r="Q275" s="58" t="s">
        <v>63</v>
      </c>
    </row>
    <row r="276" spans="1:17" ht="18.75" customHeight="1">
      <c r="A276" s="59"/>
      <c r="B276" s="52"/>
      <c r="C276" s="148"/>
      <c r="D276" s="59"/>
      <c r="E276" s="59"/>
      <c r="F276" s="2">
        <v>2015</v>
      </c>
      <c r="G276" s="21">
        <v>1500</v>
      </c>
      <c r="H276" s="21">
        <v>0</v>
      </c>
      <c r="I276" s="21">
        <v>1500</v>
      </c>
      <c r="J276" s="21">
        <v>0</v>
      </c>
      <c r="K276" s="21"/>
      <c r="L276" s="21"/>
      <c r="M276" s="1"/>
      <c r="N276" s="1"/>
      <c r="O276" s="1"/>
      <c r="P276" s="1"/>
      <c r="Q276" s="59"/>
    </row>
    <row r="277" spans="1:17" ht="18.75" customHeight="1">
      <c r="A277" s="59"/>
      <c r="B277" s="52"/>
      <c r="C277" s="148"/>
      <c r="D277" s="59"/>
      <c r="E277" s="59"/>
      <c r="F277" s="2">
        <v>2016</v>
      </c>
      <c r="G277" s="21">
        <v>1500</v>
      </c>
      <c r="H277" s="21">
        <v>0</v>
      </c>
      <c r="I277" s="21">
        <v>1500</v>
      </c>
      <c r="J277" s="21">
        <v>0</v>
      </c>
      <c r="K277" s="21"/>
      <c r="L277" s="21"/>
      <c r="M277" s="1"/>
      <c r="N277" s="1"/>
      <c r="O277" s="1"/>
      <c r="P277" s="1"/>
      <c r="Q277" s="59"/>
    </row>
    <row r="278" spans="1:17" ht="18.75" customHeight="1">
      <c r="A278" s="59"/>
      <c r="B278" s="52"/>
      <c r="C278" s="148"/>
      <c r="D278" s="59"/>
      <c r="E278" s="59"/>
      <c r="F278" s="2">
        <v>2017</v>
      </c>
      <c r="G278" s="21">
        <v>1500</v>
      </c>
      <c r="H278" s="21">
        <v>0</v>
      </c>
      <c r="I278" s="21">
        <v>1500</v>
      </c>
      <c r="J278" s="21">
        <v>0</v>
      </c>
      <c r="K278" s="21"/>
      <c r="L278" s="21"/>
      <c r="M278" s="1"/>
      <c r="N278" s="1"/>
      <c r="O278" s="1"/>
      <c r="P278" s="1"/>
      <c r="Q278" s="59"/>
    </row>
    <row r="279" spans="1:17" ht="18.75" customHeight="1">
      <c r="A279" s="59"/>
      <c r="B279" s="52"/>
      <c r="C279" s="148"/>
      <c r="D279" s="59"/>
      <c r="E279" s="59"/>
      <c r="F279" s="2">
        <v>2018</v>
      </c>
      <c r="G279" s="21">
        <v>1500</v>
      </c>
      <c r="H279" s="21">
        <v>0</v>
      </c>
      <c r="I279" s="21">
        <v>1500</v>
      </c>
      <c r="J279" s="21">
        <v>0</v>
      </c>
      <c r="K279" s="21"/>
      <c r="L279" s="21"/>
      <c r="M279" s="1"/>
      <c r="N279" s="1"/>
      <c r="O279" s="1"/>
      <c r="P279" s="1"/>
      <c r="Q279" s="59"/>
    </row>
    <row r="280" spans="1:17" ht="18.75" customHeight="1">
      <c r="A280" s="59"/>
      <c r="B280" s="52"/>
      <c r="C280" s="148"/>
      <c r="D280" s="59"/>
      <c r="E280" s="59"/>
      <c r="F280" s="2">
        <v>2019</v>
      </c>
      <c r="G280" s="21">
        <f>I280</f>
        <v>1579.5</v>
      </c>
      <c r="H280" s="21">
        <v>0</v>
      </c>
      <c r="I280" s="21">
        <f>I279*1.053</f>
        <v>1579.5</v>
      </c>
      <c r="J280" s="21">
        <v>0</v>
      </c>
      <c r="K280" s="21"/>
      <c r="L280" s="21"/>
      <c r="M280" s="1"/>
      <c r="N280" s="1"/>
      <c r="O280" s="1"/>
      <c r="P280" s="1"/>
      <c r="Q280" s="59"/>
    </row>
    <row r="281" spans="1:17" ht="18.75" customHeight="1">
      <c r="A281" s="59"/>
      <c r="B281" s="52"/>
      <c r="C281" s="148"/>
      <c r="D281" s="59"/>
      <c r="E281" s="59"/>
      <c r="F281" s="2">
        <v>2020</v>
      </c>
      <c r="G281" s="21">
        <f aca="true" t="shared" si="39" ref="G281:G286">I281</f>
        <v>1663.2</v>
      </c>
      <c r="H281" s="21">
        <v>0</v>
      </c>
      <c r="I281" s="21">
        <f aca="true" t="shared" si="40" ref="I281:I286">I280*1.053</f>
        <v>1663.2</v>
      </c>
      <c r="J281" s="21">
        <v>0</v>
      </c>
      <c r="K281" s="21"/>
      <c r="L281" s="21"/>
      <c r="M281" s="1"/>
      <c r="N281" s="1"/>
      <c r="O281" s="1"/>
      <c r="P281" s="1"/>
      <c r="Q281" s="59"/>
    </row>
    <row r="282" spans="1:17" ht="18.75" customHeight="1">
      <c r="A282" s="148"/>
      <c r="B282" s="148"/>
      <c r="C282" s="148"/>
      <c r="D282" s="59"/>
      <c r="E282" s="59"/>
      <c r="F282" s="2">
        <v>2021</v>
      </c>
      <c r="G282" s="21">
        <v>0</v>
      </c>
      <c r="H282" s="21"/>
      <c r="I282" s="21">
        <v>0</v>
      </c>
      <c r="J282" s="21"/>
      <c r="K282" s="21"/>
      <c r="L282" s="21"/>
      <c r="M282" s="1"/>
      <c r="N282" s="1"/>
      <c r="O282" s="1"/>
      <c r="P282" s="1"/>
      <c r="Q282" s="148"/>
    </row>
    <row r="283" spans="1:17" ht="18.75" customHeight="1">
      <c r="A283" s="148"/>
      <c r="B283" s="148"/>
      <c r="C283" s="148"/>
      <c r="D283" s="59"/>
      <c r="E283" s="59"/>
      <c r="F283" s="2">
        <v>2022</v>
      </c>
      <c r="G283" s="21">
        <v>0</v>
      </c>
      <c r="H283" s="21"/>
      <c r="I283" s="21">
        <v>0</v>
      </c>
      <c r="J283" s="21"/>
      <c r="K283" s="21"/>
      <c r="L283" s="21"/>
      <c r="M283" s="1"/>
      <c r="N283" s="1"/>
      <c r="O283" s="1"/>
      <c r="P283" s="1"/>
      <c r="Q283" s="148"/>
    </row>
    <row r="284" spans="1:17" ht="18.75" customHeight="1">
      <c r="A284" s="148"/>
      <c r="B284" s="148"/>
      <c r="C284" s="148"/>
      <c r="D284" s="59"/>
      <c r="E284" s="59"/>
      <c r="F284" s="2">
        <v>2023</v>
      </c>
      <c r="G284" s="21">
        <v>0</v>
      </c>
      <c r="H284" s="21"/>
      <c r="I284" s="21">
        <v>0</v>
      </c>
      <c r="J284" s="21"/>
      <c r="K284" s="21"/>
      <c r="L284" s="21"/>
      <c r="M284" s="1"/>
      <c r="N284" s="1"/>
      <c r="O284" s="1"/>
      <c r="P284" s="1"/>
      <c r="Q284" s="148"/>
    </row>
    <row r="285" spans="1:17" ht="18.75" customHeight="1">
      <c r="A285" s="148"/>
      <c r="B285" s="148"/>
      <c r="C285" s="148"/>
      <c r="D285" s="59"/>
      <c r="E285" s="59"/>
      <c r="F285" s="2">
        <v>2024</v>
      </c>
      <c r="G285" s="21">
        <f t="shared" si="39"/>
        <v>0</v>
      </c>
      <c r="H285" s="21"/>
      <c r="I285" s="21">
        <f t="shared" si="40"/>
        <v>0</v>
      </c>
      <c r="J285" s="21"/>
      <c r="K285" s="21"/>
      <c r="L285" s="21"/>
      <c r="M285" s="1"/>
      <c r="N285" s="1"/>
      <c r="O285" s="1"/>
      <c r="P285" s="1"/>
      <c r="Q285" s="148"/>
    </row>
    <row r="286" spans="1:17" ht="18.75" customHeight="1">
      <c r="A286" s="149"/>
      <c r="B286" s="149"/>
      <c r="C286" s="149"/>
      <c r="D286" s="60"/>
      <c r="E286" s="60"/>
      <c r="F286" s="2">
        <v>2025</v>
      </c>
      <c r="G286" s="21">
        <f t="shared" si="39"/>
        <v>0</v>
      </c>
      <c r="H286" s="21"/>
      <c r="I286" s="21">
        <f t="shared" si="40"/>
        <v>0</v>
      </c>
      <c r="J286" s="21"/>
      <c r="K286" s="21"/>
      <c r="L286" s="21"/>
      <c r="M286" s="1"/>
      <c r="N286" s="1"/>
      <c r="O286" s="1"/>
      <c r="P286" s="1"/>
      <c r="Q286" s="149"/>
    </row>
    <row r="287" spans="1:17" ht="27" customHeight="1">
      <c r="A287" s="58" t="s">
        <v>29</v>
      </c>
      <c r="B287" s="70" t="s">
        <v>112</v>
      </c>
      <c r="C287" s="70"/>
      <c r="D287" s="58" t="s">
        <v>105</v>
      </c>
      <c r="E287" s="58" t="s">
        <v>106</v>
      </c>
      <c r="F287" s="3" t="s">
        <v>17</v>
      </c>
      <c r="G287" s="22">
        <f>SUM(G288:G298)</f>
        <v>42445.2</v>
      </c>
      <c r="H287" s="22">
        <f>SUM(H288:H298)</f>
        <v>0</v>
      </c>
      <c r="I287" s="22">
        <f>SUM(I288:I298)</f>
        <v>42445.2</v>
      </c>
      <c r="J287" s="22">
        <f>SUM(J288:J298)</f>
        <v>0</v>
      </c>
      <c r="K287" s="21"/>
      <c r="L287" s="21"/>
      <c r="M287" s="1"/>
      <c r="N287" s="1"/>
      <c r="O287" s="1"/>
      <c r="P287" s="1"/>
      <c r="Q287" s="58" t="s">
        <v>63</v>
      </c>
    </row>
    <row r="288" spans="1:17" ht="15.75">
      <c r="A288" s="59"/>
      <c r="B288" s="52"/>
      <c r="C288" s="148"/>
      <c r="D288" s="59"/>
      <c r="E288" s="59"/>
      <c r="F288" s="2">
        <v>2015</v>
      </c>
      <c r="G288" s="21">
        <v>8400</v>
      </c>
      <c r="H288" s="21">
        <v>0</v>
      </c>
      <c r="I288" s="21">
        <v>8400</v>
      </c>
      <c r="J288" s="21">
        <v>0</v>
      </c>
      <c r="K288" s="21"/>
      <c r="L288" s="21"/>
      <c r="M288" s="1"/>
      <c r="N288" s="1"/>
      <c r="O288" s="1"/>
      <c r="P288" s="1"/>
      <c r="Q288" s="59"/>
    </row>
    <row r="289" spans="1:17" ht="15.75">
      <c r="A289" s="59"/>
      <c r="B289" s="52"/>
      <c r="C289" s="148"/>
      <c r="D289" s="59"/>
      <c r="E289" s="59"/>
      <c r="F289" s="2">
        <v>2016</v>
      </c>
      <c r="G289" s="21">
        <v>8400</v>
      </c>
      <c r="H289" s="21">
        <v>0</v>
      </c>
      <c r="I289" s="21">
        <v>8400</v>
      </c>
      <c r="J289" s="21">
        <v>0</v>
      </c>
      <c r="K289" s="21"/>
      <c r="L289" s="21"/>
      <c r="M289" s="1"/>
      <c r="N289" s="1"/>
      <c r="O289" s="1"/>
      <c r="P289" s="1"/>
      <c r="Q289" s="59"/>
    </row>
    <row r="290" spans="1:17" ht="15" customHeight="1">
      <c r="A290" s="59"/>
      <c r="B290" s="52"/>
      <c r="C290" s="148"/>
      <c r="D290" s="59"/>
      <c r="E290" s="59"/>
      <c r="F290" s="2">
        <v>2017</v>
      </c>
      <c r="G290" s="21">
        <v>8400</v>
      </c>
      <c r="H290" s="21">
        <v>0</v>
      </c>
      <c r="I290" s="21">
        <v>8400</v>
      </c>
      <c r="J290" s="21">
        <v>0</v>
      </c>
      <c r="K290" s="21"/>
      <c r="L290" s="21"/>
      <c r="M290" s="1"/>
      <c r="N290" s="1"/>
      <c r="O290" s="1"/>
      <c r="P290" s="1"/>
      <c r="Q290" s="59"/>
    </row>
    <row r="291" spans="1:17" ht="15" customHeight="1">
      <c r="A291" s="59"/>
      <c r="B291" s="52"/>
      <c r="C291" s="148"/>
      <c r="D291" s="59"/>
      <c r="E291" s="59"/>
      <c r="F291" s="2">
        <v>2018</v>
      </c>
      <c r="G291" s="21">
        <v>8400</v>
      </c>
      <c r="H291" s="21">
        <v>0</v>
      </c>
      <c r="I291" s="21">
        <v>8400</v>
      </c>
      <c r="J291" s="21">
        <v>0</v>
      </c>
      <c r="K291" s="21"/>
      <c r="L291" s="21"/>
      <c r="M291" s="1"/>
      <c r="N291" s="1"/>
      <c r="O291" s="1"/>
      <c r="P291" s="1"/>
      <c r="Q291" s="59"/>
    </row>
    <row r="292" spans="1:17" ht="15" customHeight="1">
      <c r="A292" s="59"/>
      <c r="B292" s="52"/>
      <c r="C292" s="148"/>
      <c r="D292" s="59"/>
      <c r="E292" s="59"/>
      <c r="F292" s="2">
        <v>2019</v>
      </c>
      <c r="G292" s="21">
        <f>I292</f>
        <v>8845.2</v>
      </c>
      <c r="H292" s="21">
        <v>0</v>
      </c>
      <c r="I292" s="21">
        <f>I291*1.053</f>
        <v>8845.2</v>
      </c>
      <c r="J292" s="21">
        <v>0</v>
      </c>
      <c r="K292" s="21"/>
      <c r="L292" s="21"/>
      <c r="M292" s="1"/>
      <c r="N292" s="1"/>
      <c r="O292" s="1"/>
      <c r="P292" s="1"/>
      <c r="Q292" s="59"/>
    </row>
    <row r="293" spans="1:17" ht="15" customHeight="1">
      <c r="A293" s="59"/>
      <c r="B293" s="52"/>
      <c r="C293" s="148"/>
      <c r="D293" s="59"/>
      <c r="E293" s="59"/>
      <c r="F293" s="2">
        <v>2020</v>
      </c>
      <c r="G293" s="21">
        <v>0</v>
      </c>
      <c r="H293" s="21">
        <v>0</v>
      </c>
      <c r="I293" s="21">
        <v>0</v>
      </c>
      <c r="J293" s="21">
        <v>0</v>
      </c>
      <c r="K293" s="21"/>
      <c r="L293" s="21"/>
      <c r="M293" s="1"/>
      <c r="N293" s="1"/>
      <c r="O293" s="1"/>
      <c r="P293" s="1"/>
      <c r="Q293" s="59"/>
    </row>
    <row r="294" spans="1:17" ht="15" customHeight="1">
      <c r="A294" s="148"/>
      <c r="B294" s="148"/>
      <c r="C294" s="148"/>
      <c r="D294" s="59"/>
      <c r="E294" s="59"/>
      <c r="F294" s="4">
        <v>2021</v>
      </c>
      <c r="G294" s="21">
        <v>0</v>
      </c>
      <c r="H294" s="21"/>
      <c r="I294" s="21">
        <v>0</v>
      </c>
      <c r="J294" s="21"/>
      <c r="K294" s="21"/>
      <c r="L294" s="21"/>
      <c r="M294" s="1"/>
      <c r="N294" s="1"/>
      <c r="O294" s="1"/>
      <c r="P294" s="1"/>
      <c r="Q294" s="148"/>
    </row>
    <row r="295" spans="1:17" ht="15" customHeight="1">
      <c r="A295" s="148"/>
      <c r="B295" s="148"/>
      <c r="C295" s="148"/>
      <c r="D295" s="59"/>
      <c r="E295" s="59"/>
      <c r="F295" s="4">
        <v>2022</v>
      </c>
      <c r="G295" s="21">
        <v>0</v>
      </c>
      <c r="H295" s="21"/>
      <c r="I295" s="21">
        <v>0</v>
      </c>
      <c r="J295" s="21"/>
      <c r="K295" s="21"/>
      <c r="L295" s="21"/>
      <c r="M295" s="1"/>
      <c r="N295" s="1"/>
      <c r="O295" s="1"/>
      <c r="P295" s="1"/>
      <c r="Q295" s="148"/>
    </row>
    <row r="296" spans="1:17" ht="15" customHeight="1">
      <c r="A296" s="148"/>
      <c r="B296" s="148"/>
      <c r="C296" s="148"/>
      <c r="D296" s="59"/>
      <c r="E296" s="59"/>
      <c r="F296" s="4">
        <v>2023</v>
      </c>
      <c r="G296" s="21">
        <v>0</v>
      </c>
      <c r="H296" s="21"/>
      <c r="I296" s="21">
        <v>0</v>
      </c>
      <c r="J296" s="21"/>
      <c r="K296" s="21"/>
      <c r="L296" s="21"/>
      <c r="M296" s="1"/>
      <c r="N296" s="1"/>
      <c r="O296" s="1"/>
      <c r="P296" s="1"/>
      <c r="Q296" s="148"/>
    </row>
    <row r="297" spans="1:17" ht="15" customHeight="1">
      <c r="A297" s="148"/>
      <c r="B297" s="148"/>
      <c r="C297" s="148"/>
      <c r="D297" s="59"/>
      <c r="E297" s="59"/>
      <c r="F297" s="4">
        <v>2024</v>
      </c>
      <c r="G297" s="21">
        <v>0</v>
      </c>
      <c r="H297" s="21"/>
      <c r="I297" s="21">
        <v>0</v>
      </c>
      <c r="J297" s="21"/>
      <c r="K297" s="21"/>
      <c r="L297" s="21"/>
      <c r="M297" s="1"/>
      <c r="N297" s="1"/>
      <c r="O297" s="1"/>
      <c r="P297" s="1"/>
      <c r="Q297" s="148"/>
    </row>
    <row r="298" spans="1:17" ht="15" customHeight="1">
      <c r="A298" s="149"/>
      <c r="B298" s="149"/>
      <c r="C298" s="149"/>
      <c r="D298" s="60"/>
      <c r="E298" s="60"/>
      <c r="F298" s="4">
        <v>2025</v>
      </c>
      <c r="G298" s="21">
        <v>0</v>
      </c>
      <c r="H298" s="21"/>
      <c r="I298" s="21">
        <v>0</v>
      </c>
      <c r="J298" s="21"/>
      <c r="K298" s="21"/>
      <c r="L298" s="21"/>
      <c r="M298" s="1"/>
      <c r="N298" s="1"/>
      <c r="O298" s="1"/>
      <c r="P298" s="1"/>
      <c r="Q298" s="149"/>
    </row>
    <row r="299" spans="1:17" ht="17.25" customHeight="1">
      <c r="A299" s="58" t="s">
        <v>30</v>
      </c>
      <c r="B299" s="70" t="s">
        <v>23</v>
      </c>
      <c r="C299" s="70"/>
      <c r="D299" s="58" t="s">
        <v>105</v>
      </c>
      <c r="E299" s="58" t="s">
        <v>106</v>
      </c>
      <c r="F299" s="3" t="s">
        <v>17</v>
      </c>
      <c r="G299" s="22">
        <f>SUM(G300:G310)</f>
        <v>0</v>
      </c>
      <c r="H299" s="22">
        <f>SUM(H300:H310)</f>
        <v>0</v>
      </c>
      <c r="I299" s="22">
        <f>SUM(I300:I310)</f>
        <v>0</v>
      </c>
      <c r="J299" s="22">
        <f>SUM(J300:J310)</f>
        <v>0</v>
      </c>
      <c r="K299" s="21"/>
      <c r="L299" s="21"/>
      <c r="M299" s="1"/>
      <c r="N299" s="1"/>
      <c r="O299" s="1"/>
      <c r="P299" s="1"/>
      <c r="Q299" s="58" t="s">
        <v>82</v>
      </c>
    </row>
    <row r="300" spans="1:17" ht="17.25" customHeight="1">
      <c r="A300" s="59"/>
      <c r="B300" s="52"/>
      <c r="C300" s="160"/>
      <c r="D300" s="59"/>
      <c r="E300" s="59"/>
      <c r="F300" s="2">
        <v>2015</v>
      </c>
      <c r="G300" s="21">
        <v>0</v>
      </c>
      <c r="H300" s="21">
        <v>0</v>
      </c>
      <c r="I300" s="21">
        <v>0</v>
      </c>
      <c r="J300" s="21">
        <v>0</v>
      </c>
      <c r="K300" s="21"/>
      <c r="L300" s="21"/>
      <c r="M300" s="1"/>
      <c r="N300" s="1"/>
      <c r="O300" s="1"/>
      <c r="P300" s="1"/>
      <c r="Q300" s="161"/>
    </row>
    <row r="301" spans="1:17" ht="17.25" customHeight="1">
      <c r="A301" s="59"/>
      <c r="B301" s="52"/>
      <c r="C301" s="160"/>
      <c r="D301" s="59"/>
      <c r="E301" s="59"/>
      <c r="F301" s="2">
        <v>2016</v>
      </c>
      <c r="G301" s="21">
        <v>0</v>
      </c>
      <c r="H301" s="21">
        <v>0</v>
      </c>
      <c r="I301" s="21">
        <v>0</v>
      </c>
      <c r="J301" s="21">
        <v>0</v>
      </c>
      <c r="K301" s="21"/>
      <c r="L301" s="21"/>
      <c r="M301" s="1"/>
      <c r="N301" s="1"/>
      <c r="O301" s="1"/>
      <c r="P301" s="1"/>
      <c r="Q301" s="161"/>
    </row>
    <row r="302" spans="1:17" ht="17.25" customHeight="1">
      <c r="A302" s="59"/>
      <c r="B302" s="52"/>
      <c r="C302" s="160"/>
      <c r="D302" s="59"/>
      <c r="E302" s="59"/>
      <c r="F302" s="2">
        <v>2017</v>
      </c>
      <c r="G302" s="21">
        <v>0</v>
      </c>
      <c r="H302" s="21">
        <v>0</v>
      </c>
      <c r="I302" s="21">
        <v>0</v>
      </c>
      <c r="J302" s="21">
        <v>0</v>
      </c>
      <c r="K302" s="21"/>
      <c r="L302" s="21"/>
      <c r="M302" s="1"/>
      <c r="N302" s="1"/>
      <c r="O302" s="1"/>
      <c r="P302" s="1"/>
      <c r="Q302" s="161"/>
    </row>
    <row r="303" spans="1:17" ht="17.25" customHeight="1">
      <c r="A303" s="59"/>
      <c r="B303" s="52"/>
      <c r="C303" s="160"/>
      <c r="D303" s="59"/>
      <c r="E303" s="59"/>
      <c r="F303" s="2">
        <v>2018</v>
      </c>
      <c r="G303" s="21">
        <v>0</v>
      </c>
      <c r="H303" s="21">
        <v>0</v>
      </c>
      <c r="I303" s="21">
        <v>0</v>
      </c>
      <c r="J303" s="21">
        <v>0</v>
      </c>
      <c r="K303" s="21"/>
      <c r="L303" s="21"/>
      <c r="M303" s="1"/>
      <c r="N303" s="1"/>
      <c r="O303" s="1"/>
      <c r="P303" s="1"/>
      <c r="Q303" s="161"/>
    </row>
    <row r="304" spans="1:17" ht="17.25" customHeight="1">
      <c r="A304" s="59"/>
      <c r="B304" s="52"/>
      <c r="C304" s="160"/>
      <c r="D304" s="59"/>
      <c r="E304" s="59"/>
      <c r="F304" s="2">
        <v>2019</v>
      </c>
      <c r="G304" s="21">
        <v>0</v>
      </c>
      <c r="H304" s="21">
        <v>0</v>
      </c>
      <c r="I304" s="21">
        <v>0</v>
      </c>
      <c r="J304" s="21">
        <v>0</v>
      </c>
      <c r="K304" s="21"/>
      <c r="L304" s="21"/>
      <c r="M304" s="1"/>
      <c r="N304" s="1"/>
      <c r="O304" s="1"/>
      <c r="P304" s="1"/>
      <c r="Q304" s="161"/>
    </row>
    <row r="305" spans="1:17" ht="17.25" customHeight="1">
      <c r="A305" s="59"/>
      <c r="B305" s="52"/>
      <c r="C305" s="160"/>
      <c r="D305" s="59"/>
      <c r="E305" s="59"/>
      <c r="F305" s="2">
        <v>2020</v>
      </c>
      <c r="G305" s="21">
        <v>0</v>
      </c>
      <c r="H305" s="21">
        <v>0</v>
      </c>
      <c r="I305" s="21">
        <v>0</v>
      </c>
      <c r="J305" s="21">
        <v>0</v>
      </c>
      <c r="K305" s="21"/>
      <c r="L305" s="21"/>
      <c r="M305" s="1"/>
      <c r="N305" s="1"/>
      <c r="O305" s="1"/>
      <c r="P305" s="1"/>
      <c r="Q305" s="161"/>
    </row>
    <row r="306" spans="1:17" ht="17.25" customHeight="1">
      <c r="A306" s="128"/>
      <c r="B306" s="160"/>
      <c r="C306" s="160"/>
      <c r="D306" s="59"/>
      <c r="E306" s="59"/>
      <c r="F306" s="4">
        <v>2021</v>
      </c>
      <c r="G306" s="21">
        <v>0</v>
      </c>
      <c r="H306" s="21">
        <v>0</v>
      </c>
      <c r="I306" s="21">
        <v>0</v>
      </c>
      <c r="J306" s="21">
        <v>0</v>
      </c>
      <c r="K306" s="21"/>
      <c r="L306" s="21"/>
      <c r="M306" s="1"/>
      <c r="N306" s="1"/>
      <c r="O306" s="1"/>
      <c r="P306" s="1"/>
      <c r="Q306" s="161"/>
    </row>
    <row r="307" spans="1:17" ht="17.25" customHeight="1">
      <c r="A307" s="128"/>
      <c r="B307" s="160"/>
      <c r="C307" s="160"/>
      <c r="D307" s="59"/>
      <c r="E307" s="59"/>
      <c r="F307" s="4">
        <v>2022</v>
      </c>
      <c r="G307" s="21">
        <v>0</v>
      </c>
      <c r="H307" s="21">
        <v>0</v>
      </c>
      <c r="I307" s="21">
        <v>0</v>
      </c>
      <c r="J307" s="21">
        <v>0</v>
      </c>
      <c r="K307" s="21"/>
      <c r="L307" s="21"/>
      <c r="M307" s="1"/>
      <c r="N307" s="1"/>
      <c r="O307" s="1"/>
      <c r="P307" s="1"/>
      <c r="Q307" s="161"/>
    </row>
    <row r="308" spans="1:17" ht="17.25" customHeight="1">
      <c r="A308" s="128"/>
      <c r="B308" s="160"/>
      <c r="C308" s="160"/>
      <c r="D308" s="59"/>
      <c r="E308" s="59"/>
      <c r="F308" s="4">
        <v>2023</v>
      </c>
      <c r="G308" s="21">
        <v>0</v>
      </c>
      <c r="H308" s="21">
        <v>0</v>
      </c>
      <c r="I308" s="21">
        <v>0</v>
      </c>
      <c r="J308" s="21">
        <v>0</v>
      </c>
      <c r="K308" s="21"/>
      <c r="L308" s="21"/>
      <c r="M308" s="1"/>
      <c r="N308" s="1"/>
      <c r="O308" s="1"/>
      <c r="P308" s="1"/>
      <c r="Q308" s="161"/>
    </row>
    <row r="309" spans="1:17" ht="17.25" customHeight="1">
      <c r="A309" s="128"/>
      <c r="B309" s="160"/>
      <c r="C309" s="160"/>
      <c r="D309" s="59"/>
      <c r="E309" s="59"/>
      <c r="F309" s="4">
        <v>2024</v>
      </c>
      <c r="G309" s="21">
        <v>0</v>
      </c>
      <c r="H309" s="21">
        <v>0</v>
      </c>
      <c r="I309" s="21">
        <v>0</v>
      </c>
      <c r="J309" s="21">
        <v>0</v>
      </c>
      <c r="K309" s="21"/>
      <c r="L309" s="21"/>
      <c r="M309" s="1"/>
      <c r="N309" s="1"/>
      <c r="O309" s="1"/>
      <c r="P309" s="1"/>
      <c r="Q309" s="161"/>
    </row>
    <row r="310" spans="1:17" ht="17.25" customHeight="1">
      <c r="A310" s="131"/>
      <c r="B310" s="162"/>
      <c r="C310" s="162"/>
      <c r="D310" s="60"/>
      <c r="E310" s="60"/>
      <c r="F310" s="4">
        <v>2025</v>
      </c>
      <c r="G310" s="21">
        <v>0</v>
      </c>
      <c r="H310" s="21">
        <v>0</v>
      </c>
      <c r="I310" s="21">
        <v>0</v>
      </c>
      <c r="J310" s="21">
        <v>0</v>
      </c>
      <c r="K310" s="21"/>
      <c r="L310" s="21"/>
      <c r="M310" s="1"/>
      <c r="N310" s="1"/>
      <c r="O310" s="1"/>
      <c r="P310" s="1"/>
      <c r="Q310" s="163"/>
    </row>
    <row r="311" spans="1:17" ht="15.75" customHeight="1">
      <c r="A311" s="58" t="s">
        <v>31</v>
      </c>
      <c r="B311" s="70" t="s">
        <v>113</v>
      </c>
      <c r="C311" s="70"/>
      <c r="D311" s="40"/>
      <c r="E311" s="40"/>
      <c r="F311" s="3" t="s">
        <v>17</v>
      </c>
      <c r="G311" s="22">
        <f>SUM(G312:G322)</f>
        <v>0</v>
      </c>
      <c r="H311" s="22">
        <f>SUM(H312:H322)</f>
        <v>0</v>
      </c>
      <c r="I311" s="22">
        <f>SUM(I312:I322)</f>
        <v>0</v>
      </c>
      <c r="J311" s="22">
        <f>SUM(J312:J322)</f>
        <v>0</v>
      </c>
      <c r="K311" s="21"/>
      <c r="L311" s="21"/>
      <c r="M311" s="1"/>
      <c r="N311" s="1"/>
      <c r="O311" s="1"/>
      <c r="P311" s="1"/>
      <c r="Q311" s="58" t="s">
        <v>82</v>
      </c>
    </row>
    <row r="312" spans="1:17" ht="15.75" customHeight="1">
      <c r="A312" s="161"/>
      <c r="B312" s="161"/>
      <c r="C312" s="160"/>
      <c r="D312" s="164"/>
      <c r="E312" s="164"/>
      <c r="F312" s="2">
        <v>2015</v>
      </c>
      <c r="G312" s="21">
        <v>0</v>
      </c>
      <c r="H312" s="21">
        <v>0</v>
      </c>
      <c r="I312" s="21">
        <v>0</v>
      </c>
      <c r="J312" s="21">
        <v>0</v>
      </c>
      <c r="K312" s="21"/>
      <c r="L312" s="21"/>
      <c r="M312" s="1"/>
      <c r="N312" s="1"/>
      <c r="O312" s="1"/>
      <c r="P312" s="1"/>
      <c r="Q312" s="161"/>
    </row>
    <row r="313" spans="1:17" ht="15.75" customHeight="1">
      <c r="A313" s="161"/>
      <c r="B313" s="161"/>
      <c r="C313" s="160"/>
      <c r="D313" s="164"/>
      <c r="E313" s="164"/>
      <c r="F313" s="2">
        <v>2016</v>
      </c>
      <c r="G313" s="21">
        <v>0</v>
      </c>
      <c r="H313" s="21">
        <v>0</v>
      </c>
      <c r="I313" s="21">
        <v>0</v>
      </c>
      <c r="J313" s="21">
        <v>0</v>
      </c>
      <c r="K313" s="21"/>
      <c r="L313" s="21"/>
      <c r="M313" s="1"/>
      <c r="N313" s="1"/>
      <c r="O313" s="1"/>
      <c r="P313" s="1"/>
      <c r="Q313" s="161"/>
    </row>
    <row r="314" spans="1:17" ht="15.75" customHeight="1">
      <c r="A314" s="161"/>
      <c r="B314" s="161"/>
      <c r="C314" s="160"/>
      <c r="D314" s="164"/>
      <c r="E314" s="164"/>
      <c r="F314" s="2">
        <v>2017</v>
      </c>
      <c r="G314" s="21">
        <v>0</v>
      </c>
      <c r="H314" s="21">
        <v>0</v>
      </c>
      <c r="I314" s="21">
        <v>0</v>
      </c>
      <c r="J314" s="21">
        <v>0</v>
      </c>
      <c r="K314" s="21"/>
      <c r="L314" s="21"/>
      <c r="M314" s="1"/>
      <c r="N314" s="1"/>
      <c r="O314" s="1"/>
      <c r="P314" s="1"/>
      <c r="Q314" s="161"/>
    </row>
    <row r="315" spans="1:17" ht="15.75" customHeight="1">
      <c r="A315" s="161"/>
      <c r="B315" s="161"/>
      <c r="C315" s="160"/>
      <c r="D315" s="164"/>
      <c r="E315" s="164"/>
      <c r="F315" s="2">
        <v>2018</v>
      </c>
      <c r="G315" s="21">
        <v>0</v>
      </c>
      <c r="H315" s="21">
        <v>0</v>
      </c>
      <c r="I315" s="21">
        <v>0</v>
      </c>
      <c r="J315" s="21">
        <v>0</v>
      </c>
      <c r="K315" s="21"/>
      <c r="L315" s="21"/>
      <c r="M315" s="1"/>
      <c r="N315" s="1"/>
      <c r="O315" s="1"/>
      <c r="P315" s="1"/>
      <c r="Q315" s="161"/>
    </row>
    <row r="316" spans="1:17" ht="15.75" customHeight="1">
      <c r="A316" s="161"/>
      <c r="B316" s="161"/>
      <c r="C316" s="160"/>
      <c r="D316" s="164"/>
      <c r="E316" s="164"/>
      <c r="F316" s="2">
        <v>2019</v>
      </c>
      <c r="G316" s="21">
        <v>0</v>
      </c>
      <c r="H316" s="21">
        <v>0</v>
      </c>
      <c r="I316" s="21">
        <v>0</v>
      </c>
      <c r="J316" s="21">
        <v>0</v>
      </c>
      <c r="K316" s="21"/>
      <c r="L316" s="21"/>
      <c r="M316" s="1"/>
      <c r="N316" s="1"/>
      <c r="O316" s="1"/>
      <c r="P316" s="1"/>
      <c r="Q316" s="161"/>
    </row>
    <row r="317" spans="1:17" ht="15.75" customHeight="1">
      <c r="A317" s="161"/>
      <c r="B317" s="161"/>
      <c r="C317" s="160"/>
      <c r="D317" s="164"/>
      <c r="E317" s="164"/>
      <c r="F317" s="2">
        <v>2020</v>
      </c>
      <c r="G317" s="21">
        <v>0</v>
      </c>
      <c r="H317" s="21">
        <v>0</v>
      </c>
      <c r="I317" s="21">
        <v>0</v>
      </c>
      <c r="J317" s="21">
        <v>0</v>
      </c>
      <c r="K317" s="21"/>
      <c r="L317" s="21"/>
      <c r="M317" s="1"/>
      <c r="N317" s="1"/>
      <c r="O317" s="1"/>
      <c r="P317" s="1"/>
      <c r="Q317" s="161"/>
    </row>
    <row r="318" spans="1:17" ht="15.75" customHeight="1">
      <c r="A318" s="161"/>
      <c r="B318" s="161"/>
      <c r="C318" s="160"/>
      <c r="D318" s="164"/>
      <c r="E318" s="164"/>
      <c r="F318" s="4">
        <v>2021</v>
      </c>
      <c r="G318" s="21">
        <v>0</v>
      </c>
      <c r="H318" s="21">
        <v>0</v>
      </c>
      <c r="I318" s="21">
        <v>0</v>
      </c>
      <c r="J318" s="21">
        <v>0</v>
      </c>
      <c r="K318" s="21"/>
      <c r="L318" s="21"/>
      <c r="M318" s="1"/>
      <c r="N318" s="1"/>
      <c r="O318" s="1"/>
      <c r="P318" s="1"/>
      <c r="Q318" s="161"/>
    </row>
    <row r="319" spans="1:17" ht="15.75" customHeight="1">
      <c r="A319" s="161"/>
      <c r="B319" s="161"/>
      <c r="C319" s="160"/>
      <c r="D319" s="164"/>
      <c r="E319" s="164"/>
      <c r="F319" s="4">
        <v>2022</v>
      </c>
      <c r="G319" s="21">
        <v>0</v>
      </c>
      <c r="H319" s="21">
        <v>0</v>
      </c>
      <c r="I319" s="21">
        <v>0</v>
      </c>
      <c r="J319" s="21">
        <v>0</v>
      </c>
      <c r="K319" s="21"/>
      <c r="L319" s="21"/>
      <c r="M319" s="1"/>
      <c r="N319" s="1"/>
      <c r="O319" s="1"/>
      <c r="P319" s="1"/>
      <c r="Q319" s="161"/>
    </row>
    <row r="320" spans="1:17" ht="15.75" customHeight="1">
      <c r="A320" s="161"/>
      <c r="B320" s="161"/>
      <c r="C320" s="160"/>
      <c r="D320" s="164"/>
      <c r="E320" s="164"/>
      <c r="F320" s="4">
        <v>2023</v>
      </c>
      <c r="G320" s="21">
        <v>0</v>
      </c>
      <c r="H320" s="21">
        <v>0</v>
      </c>
      <c r="I320" s="21">
        <v>0</v>
      </c>
      <c r="J320" s="21">
        <v>0</v>
      </c>
      <c r="K320" s="21"/>
      <c r="L320" s="21"/>
      <c r="M320" s="1"/>
      <c r="N320" s="1"/>
      <c r="O320" s="1"/>
      <c r="P320" s="1"/>
      <c r="Q320" s="161"/>
    </row>
    <row r="321" spans="1:17" ht="15.75" customHeight="1">
      <c r="A321" s="161"/>
      <c r="B321" s="161"/>
      <c r="C321" s="160"/>
      <c r="D321" s="164"/>
      <c r="E321" s="164"/>
      <c r="F321" s="4">
        <v>2024</v>
      </c>
      <c r="G321" s="21">
        <v>0</v>
      </c>
      <c r="H321" s="21">
        <v>0</v>
      </c>
      <c r="I321" s="21">
        <v>0</v>
      </c>
      <c r="J321" s="21">
        <v>0</v>
      </c>
      <c r="K321" s="21"/>
      <c r="L321" s="21"/>
      <c r="M321" s="1"/>
      <c r="N321" s="1"/>
      <c r="O321" s="1"/>
      <c r="P321" s="1"/>
      <c r="Q321" s="161"/>
    </row>
    <row r="322" spans="1:17" ht="15.75" customHeight="1">
      <c r="A322" s="163"/>
      <c r="B322" s="163"/>
      <c r="C322" s="162"/>
      <c r="D322" s="165"/>
      <c r="E322" s="165"/>
      <c r="F322" s="4">
        <v>2025</v>
      </c>
      <c r="G322" s="21">
        <v>0</v>
      </c>
      <c r="H322" s="21">
        <v>0</v>
      </c>
      <c r="I322" s="21">
        <v>0</v>
      </c>
      <c r="J322" s="21">
        <v>0</v>
      </c>
      <c r="K322" s="21"/>
      <c r="L322" s="21"/>
      <c r="M322" s="1"/>
      <c r="N322" s="1"/>
      <c r="O322" s="1"/>
      <c r="P322" s="1"/>
      <c r="Q322" s="163"/>
    </row>
    <row r="323" spans="1:17" ht="21" customHeight="1">
      <c r="A323" s="58" t="s">
        <v>32</v>
      </c>
      <c r="B323" s="70" t="s">
        <v>25</v>
      </c>
      <c r="C323" s="70"/>
      <c r="D323" s="58" t="s">
        <v>105</v>
      </c>
      <c r="E323" s="58" t="s">
        <v>106</v>
      </c>
      <c r="F323" s="3" t="s">
        <v>17</v>
      </c>
      <c r="G323" s="22">
        <f>SUM(G324:G334)</f>
        <v>0</v>
      </c>
      <c r="H323" s="22">
        <f>SUM(H324:H334)</f>
        <v>0</v>
      </c>
      <c r="I323" s="22">
        <f>SUM(I324:I334)</f>
        <v>0</v>
      </c>
      <c r="J323" s="22">
        <f>SUM(J324:J334)</f>
        <v>0</v>
      </c>
      <c r="K323" s="21"/>
      <c r="L323" s="21"/>
      <c r="M323" s="1"/>
      <c r="N323" s="1"/>
      <c r="O323" s="1"/>
      <c r="P323" s="1"/>
      <c r="Q323" s="58" t="s">
        <v>82</v>
      </c>
    </row>
    <row r="324" spans="1:17" ht="15.75">
      <c r="A324" s="59"/>
      <c r="B324" s="52"/>
      <c r="C324" s="148"/>
      <c r="D324" s="59"/>
      <c r="E324" s="59"/>
      <c r="F324" s="2">
        <v>2015</v>
      </c>
      <c r="G324" s="21">
        <v>0</v>
      </c>
      <c r="H324" s="21">
        <v>0</v>
      </c>
      <c r="I324" s="21">
        <v>0</v>
      </c>
      <c r="J324" s="21">
        <v>0</v>
      </c>
      <c r="K324" s="21"/>
      <c r="L324" s="21"/>
      <c r="M324" s="1"/>
      <c r="N324" s="1"/>
      <c r="O324" s="1"/>
      <c r="P324" s="1"/>
      <c r="Q324" s="161"/>
    </row>
    <row r="325" spans="1:17" ht="15.75">
      <c r="A325" s="59"/>
      <c r="B325" s="52"/>
      <c r="C325" s="148"/>
      <c r="D325" s="59"/>
      <c r="E325" s="59"/>
      <c r="F325" s="2">
        <v>2016</v>
      </c>
      <c r="G325" s="21">
        <v>0</v>
      </c>
      <c r="H325" s="21">
        <v>0</v>
      </c>
      <c r="I325" s="21">
        <v>0</v>
      </c>
      <c r="J325" s="21">
        <v>0</v>
      </c>
      <c r="K325" s="21"/>
      <c r="L325" s="21"/>
      <c r="M325" s="1"/>
      <c r="N325" s="1"/>
      <c r="O325" s="1"/>
      <c r="P325" s="1"/>
      <c r="Q325" s="161"/>
    </row>
    <row r="326" spans="1:17" ht="15.75">
      <c r="A326" s="59"/>
      <c r="B326" s="52"/>
      <c r="C326" s="148"/>
      <c r="D326" s="59"/>
      <c r="E326" s="59"/>
      <c r="F326" s="2">
        <v>2017</v>
      </c>
      <c r="G326" s="21">
        <v>0</v>
      </c>
      <c r="H326" s="21">
        <v>0</v>
      </c>
      <c r="I326" s="21">
        <v>0</v>
      </c>
      <c r="J326" s="21">
        <v>0</v>
      </c>
      <c r="K326" s="21"/>
      <c r="L326" s="21"/>
      <c r="M326" s="1"/>
      <c r="N326" s="1"/>
      <c r="O326" s="1"/>
      <c r="P326" s="1"/>
      <c r="Q326" s="161"/>
    </row>
    <row r="327" spans="1:17" ht="15.75">
      <c r="A327" s="59"/>
      <c r="B327" s="52"/>
      <c r="C327" s="148"/>
      <c r="D327" s="59"/>
      <c r="E327" s="59"/>
      <c r="F327" s="2">
        <v>2018</v>
      </c>
      <c r="G327" s="21">
        <v>0</v>
      </c>
      <c r="H327" s="21">
        <v>0</v>
      </c>
      <c r="I327" s="21">
        <v>0</v>
      </c>
      <c r="J327" s="21">
        <v>0</v>
      </c>
      <c r="K327" s="21"/>
      <c r="L327" s="21"/>
      <c r="M327" s="1"/>
      <c r="N327" s="1"/>
      <c r="O327" s="1"/>
      <c r="P327" s="1"/>
      <c r="Q327" s="161"/>
    </row>
    <row r="328" spans="1:17" ht="15.75">
      <c r="A328" s="59"/>
      <c r="B328" s="52"/>
      <c r="C328" s="148"/>
      <c r="D328" s="59"/>
      <c r="E328" s="59"/>
      <c r="F328" s="2">
        <v>2019</v>
      </c>
      <c r="G328" s="21">
        <v>0</v>
      </c>
      <c r="H328" s="21">
        <v>0</v>
      </c>
      <c r="I328" s="21">
        <v>0</v>
      </c>
      <c r="J328" s="21">
        <v>0</v>
      </c>
      <c r="K328" s="21"/>
      <c r="L328" s="21"/>
      <c r="M328" s="1"/>
      <c r="N328" s="1"/>
      <c r="O328" s="1"/>
      <c r="P328" s="1"/>
      <c r="Q328" s="161"/>
    </row>
    <row r="329" spans="1:17" ht="15.75">
      <c r="A329" s="59"/>
      <c r="B329" s="52"/>
      <c r="C329" s="148"/>
      <c r="D329" s="59"/>
      <c r="E329" s="59"/>
      <c r="F329" s="2">
        <v>2020</v>
      </c>
      <c r="G329" s="21">
        <v>0</v>
      </c>
      <c r="H329" s="21">
        <v>0</v>
      </c>
      <c r="I329" s="21">
        <v>0</v>
      </c>
      <c r="J329" s="21">
        <v>0</v>
      </c>
      <c r="K329" s="21"/>
      <c r="L329" s="21"/>
      <c r="M329" s="1"/>
      <c r="N329" s="1"/>
      <c r="O329" s="1"/>
      <c r="P329" s="1"/>
      <c r="Q329" s="161"/>
    </row>
    <row r="330" spans="1:17" ht="15.75">
      <c r="A330" s="148"/>
      <c r="B330" s="148"/>
      <c r="C330" s="148"/>
      <c r="D330" s="59"/>
      <c r="E330" s="59"/>
      <c r="F330" s="4">
        <v>2021</v>
      </c>
      <c r="G330" s="21">
        <v>0</v>
      </c>
      <c r="H330" s="21">
        <v>0</v>
      </c>
      <c r="I330" s="21">
        <v>0</v>
      </c>
      <c r="J330" s="21">
        <v>0</v>
      </c>
      <c r="K330" s="21"/>
      <c r="L330" s="21"/>
      <c r="M330" s="1"/>
      <c r="N330" s="1"/>
      <c r="O330" s="1"/>
      <c r="P330" s="1"/>
      <c r="Q330" s="161"/>
    </row>
    <row r="331" spans="1:17" ht="15.75">
      <c r="A331" s="148"/>
      <c r="B331" s="148"/>
      <c r="C331" s="148"/>
      <c r="D331" s="59"/>
      <c r="E331" s="59"/>
      <c r="F331" s="4">
        <v>2022</v>
      </c>
      <c r="G331" s="21">
        <v>0</v>
      </c>
      <c r="H331" s="21">
        <v>0</v>
      </c>
      <c r="I331" s="21">
        <v>0</v>
      </c>
      <c r="J331" s="21">
        <v>0</v>
      </c>
      <c r="K331" s="21"/>
      <c r="L331" s="21"/>
      <c r="M331" s="1"/>
      <c r="N331" s="1"/>
      <c r="O331" s="1"/>
      <c r="P331" s="1"/>
      <c r="Q331" s="161"/>
    </row>
    <row r="332" spans="1:17" ht="15.75">
      <c r="A332" s="148"/>
      <c r="B332" s="148"/>
      <c r="C332" s="148"/>
      <c r="D332" s="59"/>
      <c r="E332" s="59"/>
      <c r="F332" s="4">
        <v>2023</v>
      </c>
      <c r="G332" s="21">
        <v>0</v>
      </c>
      <c r="H332" s="21">
        <v>0</v>
      </c>
      <c r="I332" s="21">
        <v>0</v>
      </c>
      <c r="J332" s="21">
        <v>0</v>
      </c>
      <c r="K332" s="21"/>
      <c r="L332" s="21"/>
      <c r="M332" s="1"/>
      <c r="N332" s="1"/>
      <c r="O332" s="1"/>
      <c r="P332" s="1"/>
      <c r="Q332" s="161"/>
    </row>
    <row r="333" spans="1:17" ht="15.75">
      <c r="A333" s="148"/>
      <c r="B333" s="148"/>
      <c r="C333" s="148"/>
      <c r="D333" s="59"/>
      <c r="E333" s="59"/>
      <c r="F333" s="4">
        <v>2024</v>
      </c>
      <c r="G333" s="21">
        <v>0</v>
      </c>
      <c r="H333" s="21">
        <v>0</v>
      </c>
      <c r="I333" s="21">
        <v>0</v>
      </c>
      <c r="J333" s="21">
        <v>0</v>
      </c>
      <c r="K333" s="21"/>
      <c r="L333" s="21"/>
      <c r="M333" s="1"/>
      <c r="N333" s="1"/>
      <c r="O333" s="1"/>
      <c r="P333" s="1"/>
      <c r="Q333" s="161"/>
    </row>
    <row r="334" spans="1:17" ht="15.75">
      <c r="A334" s="149"/>
      <c r="B334" s="149"/>
      <c r="C334" s="149"/>
      <c r="D334" s="60"/>
      <c r="E334" s="60"/>
      <c r="F334" s="4">
        <v>2025</v>
      </c>
      <c r="G334" s="21">
        <v>0</v>
      </c>
      <c r="H334" s="21">
        <v>0</v>
      </c>
      <c r="I334" s="21">
        <v>0</v>
      </c>
      <c r="J334" s="21">
        <v>0</v>
      </c>
      <c r="K334" s="21"/>
      <c r="L334" s="21"/>
      <c r="M334" s="1"/>
      <c r="N334" s="1"/>
      <c r="O334" s="1"/>
      <c r="P334" s="1"/>
      <c r="Q334" s="163"/>
    </row>
    <row r="335" spans="1:17" ht="21" customHeight="1">
      <c r="A335" s="58" t="s">
        <v>98</v>
      </c>
      <c r="B335" s="70" t="s">
        <v>114</v>
      </c>
      <c r="C335" s="70" t="s">
        <v>99</v>
      </c>
      <c r="D335" s="58" t="s">
        <v>105</v>
      </c>
      <c r="E335" s="58" t="s">
        <v>106</v>
      </c>
      <c r="F335" s="3" t="s">
        <v>17</v>
      </c>
      <c r="G335" s="22">
        <f>SUM(G336:G346)</f>
        <v>3950</v>
      </c>
      <c r="H335" s="22">
        <f>SUM(H336:H346)</f>
        <v>0</v>
      </c>
      <c r="I335" s="22">
        <f>SUM(I336:I346)</f>
        <v>3950</v>
      </c>
      <c r="J335" s="22">
        <f>SUM(J336:J346)</f>
        <v>0</v>
      </c>
      <c r="K335" s="21"/>
      <c r="L335" s="21"/>
      <c r="M335" s="1"/>
      <c r="N335" s="1"/>
      <c r="O335" s="1"/>
      <c r="P335" s="1"/>
      <c r="Q335" s="58" t="s">
        <v>63</v>
      </c>
    </row>
    <row r="336" spans="1:17" ht="15.75">
      <c r="A336" s="59"/>
      <c r="B336" s="52"/>
      <c r="C336" s="148"/>
      <c r="D336" s="59"/>
      <c r="E336" s="59"/>
      <c r="F336" s="2">
        <v>2015</v>
      </c>
      <c r="G336" s="21">
        <v>0</v>
      </c>
      <c r="H336" s="21">
        <v>0</v>
      </c>
      <c r="I336" s="21">
        <v>0</v>
      </c>
      <c r="J336" s="21">
        <v>0</v>
      </c>
      <c r="K336" s="21"/>
      <c r="L336" s="21"/>
      <c r="M336" s="1"/>
      <c r="N336" s="1"/>
      <c r="O336" s="1"/>
      <c r="P336" s="1"/>
      <c r="Q336" s="59"/>
    </row>
    <row r="337" spans="1:17" ht="15.75">
      <c r="A337" s="59"/>
      <c r="B337" s="52"/>
      <c r="C337" s="148"/>
      <c r="D337" s="59"/>
      <c r="E337" s="59"/>
      <c r="F337" s="2">
        <v>2016</v>
      </c>
      <c r="G337" s="21">
        <v>0</v>
      </c>
      <c r="H337" s="21">
        <v>0</v>
      </c>
      <c r="I337" s="21">
        <v>0</v>
      </c>
      <c r="J337" s="21">
        <v>0</v>
      </c>
      <c r="K337" s="21"/>
      <c r="L337" s="21"/>
      <c r="M337" s="1"/>
      <c r="N337" s="1"/>
      <c r="O337" s="1"/>
      <c r="P337" s="1"/>
      <c r="Q337" s="59"/>
    </row>
    <row r="338" spans="1:17" ht="15.75">
      <c r="A338" s="59"/>
      <c r="B338" s="52"/>
      <c r="C338" s="148"/>
      <c r="D338" s="59"/>
      <c r="E338" s="59"/>
      <c r="F338" s="2">
        <v>2017</v>
      </c>
      <c r="G338" s="21">
        <v>0</v>
      </c>
      <c r="H338" s="21">
        <v>0</v>
      </c>
      <c r="I338" s="21">
        <v>0</v>
      </c>
      <c r="J338" s="21">
        <v>0</v>
      </c>
      <c r="K338" s="21"/>
      <c r="L338" s="21"/>
      <c r="M338" s="1"/>
      <c r="N338" s="1"/>
      <c r="O338" s="1"/>
      <c r="P338" s="1"/>
      <c r="Q338" s="59"/>
    </row>
    <row r="339" spans="1:17" ht="15.75">
      <c r="A339" s="59"/>
      <c r="B339" s="52"/>
      <c r="C339" s="148"/>
      <c r="D339" s="59"/>
      <c r="E339" s="59"/>
      <c r="F339" s="2">
        <v>2018</v>
      </c>
      <c r="G339" s="21">
        <v>0</v>
      </c>
      <c r="H339" s="21">
        <v>0</v>
      </c>
      <c r="I339" s="21">
        <v>0</v>
      </c>
      <c r="J339" s="21">
        <v>0</v>
      </c>
      <c r="K339" s="21"/>
      <c r="L339" s="21"/>
      <c r="M339" s="1"/>
      <c r="N339" s="1"/>
      <c r="O339" s="1"/>
      <c r="P339" s="1"/>
      <c r="Q339" s="59"/>
    </row>
    <row r="340" spans="1:17" ht="15.75">
      <c r="A340" s="59"/>
      <c r="B340" s="52"/>
      <c r="C340" s="148"/>
      <c r="D340" s="59"/>
      <c r="E340" s="59"/>
      <c r="F340" s="2">
        <v>2019</v>
      </c>
      <c r="G340" s="21">
        <v>0</v>
      </c>
      <c r="H340" s="21">
        <v>0</v>
      </c>
      <c r="I340" s="21">
        <v>0</v>
      </c>
      <c r="J340" s="21">
        <v>0</v>
      </c>
      <c r="K340" s="21"/>
      <c r="L340" s="21"/>
      <c r="M340" s="1"/>
      <c r="N340" s="1"/>
      <c r="O340" s="1"/>
      <c r="P340" s="1"/>
      <c r="Q340" s="59"/>
    </row>
    <row r="341" spans="1:17" ht="15.75">
      <c r="A341" s="59"/>
      <c r="B341" s="52"/>
      <c r="C341" s="148"/>
      <c r="D341" s="59"/>
      <c r="E341" s="59"/>
      <c r="F341" s="2">
        <v>2020</v>
      </c>
      <c r="G341" s="21">
        <v>3950</v>
      </c>
      <c r="H341" s="21">
        <v>0</v>
      </c>
      <c r="I341" s="21">
        <v>3950</v>
      </c>
      <c r="J341" s="21">
        <v>0</v>
      </c>
      <c r="K341" s="21"/>
      <c r="L341" s="21"/>
      <c r="M341" s="1"/>
      <c r="N341" s="1"/>
      <c r="O341" s="1"/>
      <c r="P341" s="1"/>
      <c r="Q341" s="59"/>
    </row>
    <row r="342" spans="1:17" ht="15.75">
      <c r="A342" s="148"/>
      <c r="B342" s="148"/>
      <c r="C342" s="148"/>
      <c r="D342" s="59"/>
      <c r="E342" s="59"/>
      <c r="F342" s="4">
        <v>2021</v>
      </c>
      <c r="G342" s="21">
        <v>0</v>
      </c>
      <c r="H342" s="21">
        <v>0</v>
      </c>
      <c r="I342" s="21">
        <v>0</v>
      </c>
      <c r="J342" s="21">
        <v>0</v>
      </c>
      <c r="K342" s="21"/>
      <c r="L342" s="21"/>
      <c r="M342" s="1"/>
      <c r="N342" s="1"/>
      <c r="O342" s="1"/>
      <c r="P342" s="1"/>
      <c r="Q342" s="148"/>
    </row>
    <row r="343" spans="1:17" ht="15.75">
      <c r="A343" s="148"/>
      <c r="B343" s="148"/>
      <c r="C343" s="148"/>
      <c r="D343" s="59"/>
      <c r="E343" s="59"/>
      <c r="F343" s="4">
        <v>2022</v>
      </c>
      <c r="G343" s="21">
        <v>0</v>
      </c>
      <c r="H343" s="21">
        <v>0</v>
      </c>
      <c r="I343" s="21">
        <v>0</v>
      </c>
      <c r="J343" s="21">
        <v>0</v>
      </c>
      <c r="K343" s="21"/>
      <c r="L343" s="21"/>
      <c r="M343" s="1"/>
      <c r="N343" s="1"/>
      <c r="O343" s="1"/>
      <c r="P343" s="1"/>
      <c r="Q343" s="148"/>
    </row>
    <row r="344" spans="1:17" ht="15.75">
      <c r="A344" s="148"/>
      <c r="B344" s="148"/>
      <c r="C344" s="148"/>
      <c r="D344" s="59"/>
      <c r="E344" s="59"/>
      <c r="F344" s="4">
        <v>2023</v>
      </c>
      <c r="G344" s="21">
        <v>0</v>
      </c>
      <c r="H344" s="21">
        <v>0</v>
      </c>
      <c r="I344" s="21">
        <v>0</v>
      </c>
      <c r="J344" s="21">
        <v>0</v>
      </c>
      <c r="K344" s="21"/>
      <c r="L344" s="21"/>
      <c r="M344" s="1"/>
      <c r="N344" s="1"/>
      <c r="O344" s="1"/>
      <c r="P344" s="1"/>
      <c r="Q344" s="148"/>
    </row>
    <row r="345" spans="1:17" ht="15.75">
      <c r="A345" s="148"/>
      <c r="B345" s="148"/>
      <c r="C345" s="148"/>
      <c r="D345" s="59"/>
      <c r="E345" s="59"/>
      <c r="F345" s="4">
        <v>2024</v>
      </c>
      <c r="G345" s="21">
        <v>0</v>
      </c>
      <c r="H345" s="21">
        <v>0</v>
      </c>
      <c r="I345" s="21">
        <v>0</v>
      </c>
      <c r="J345" s="21">
        <v>0</v>
      </c>
      <c r="K345" s="21"/>
      <c r="L345" s="21"/>
      <c r="M345" s="1"/>
      <c r="N345" s="1"/>
      <c r="O345" s="1"/>
      <c r="P345" s="1"/>
      <c r="Q345" s="148"/>
    </row>
    <row r="346" spans="1:17" ht="15.75">
      <c r="A346" s="149"/>
      <c r="B346" s="149"/>
      <c r="C346" s="149"/>
      <c r="D346" s="60"/>
      <c r="E346" s="60"/>
      <c r="F346" s="4">
        <v>2025</v>
      </c>
      <c r="G346" s="21">
        <v>0</v>
      </c>
      <c r="H346" s="21">
        <v>0</v>
      </c>
      <c r="I346" s="21">
        <v>0</v>
      </c>
      <c r="J346" s="21">
        <v>0</v>
      </c>
      <c r="K346" s="21"/>
      <c r="L346" s="21"/>
      <c r="M346" s="1"/>
      <c r="N346" s="1"/>
      <c r="O346" s="1"/>
      <c r="P346" s="1"/>
      <c r="Q346" s="149"/>
    </row>
    <row r="347" spans="1:17" ht="15.75" customHeight="1">
      <c r="A347" s="58"/>
      <c r="B347" s="61" t="s">
        <v>22</v>
      </c>
      <c r="C347" s="62"/>
      <c r="D347" s="62"/>
      <c r="E347" s="63"/>
      <c r="F347" s="3" t="s">
        <v>17</v>
      </c>
      <c r="G347" s="22">
        <f>SUM(G348:G358)</f>
        <v>64880.6</v>
      </c>
      <c r="H347" s="22">
        <f>H263+H275+H287</f>
        <v>0</v>
      </c>
      <c r="I347" s="22">
        <f>I263+I275+I287</f>
        <v>60930.6</v>
      </c>
      <c r="J347" s="22">
        <f>J263+J275+J287</f>
        <v>0</v>
      </c>
      <c r="K347" s="22">
        <f>K263+K275+K287</f>
        <v>0</v>
      </c>
      <c r="L347" s="22">
        <f>L263+L275+L287</f>
        <v>0</v>
      </c>
      <c r="M347" s="1"/>
      <c r="N347" s="1"/>
      <c r="O347" s="1"/>
      <c r="P347" s="1"/>
      <c r="Q347" s="126"/>
    </row>
    <row r="348" spans="1:17" ht="15.75" customHeight="1">
      <c r="A348" s="59"/>
      <c r="B348" s="64"/>
      <c r="C348" s="65"/>
      <c r="D348" s="65"/>
      <c r="E348" s="66"/>
      <c r="F348" s="2">
        <v>2015</v>
      </c>
      <c r="G348" s="21">
        <f>G264+G276+G288</f>
        <v>11400</v>
      </c>
      <c r="H348" s="21">
        <v>0</v>
      </c>
      <c r="I348" s="21">
        <f aca="true" t="shared" si="41" ref="I348:I358">I264+I276+I288</f>
        <v>11400</v>
      </c>
      <c r="J348" s="21">
        <v>0</v>
      </c>
      <c r="K348" s="21">
        <f aca="true" t="shared" si="42" ref="K348:L353">K264+K276+K288</f>
        <v>0</v>
      </c>
      <c r="L348" s="21">
        <f t="shared" si="42"/>
        <v>0</v>
      </c>
      <c r="M348" s="1"/>
      <c r="N348" s="1"/>
      <c r="O348" s="1"/>
      <c r="P348" s="1"/>
      <c r="Q348" s="127"/>
    </row>
    <row r="349" spans="1:17" ht="15.75" customHeight="1">
      <c r="A349" s="59"/>
      <c r="B349" s="64"/>
      <c r="C349" s="65"/>
      <c r="D349" s="65"/>
      <c r="E349" s="66"/>
      <c r="F349" s="2">
        <v>2016</v>
      </c>
      <c r="G349" s="21">
        <f aca="true" t="shared" si="43" ref="G349:G358">G265+G277+G289</f>
        <v>11400</v>
      </c>
      <c r="H349" s="21">
        <v>0</v>
      </c>
      <c r="I349" s="21">
        <f t="shared" si="41"/>
        <v>11400</v>
      </c>
      <c r="J349" s="21">
        <v>0</v>
      </c>
      <c r="K349" s="21">
        <f t="shared" si="42"/>
        <v>0</v>
      </c>
      <c r="L349" s="21">
        <f t="shared" si="42"/>
        <v>0</v>
      </c>
      <c r="M349" s="1"/>
      <c r="N349" s="1"/>
      <c r="O349" s="1"/>
      <c r="P349" s="1"/>
      <c r="Q349" s="127"/>
    </row>
    <row r="350" spans="1:17" ht="15.75" customHeight="1">
      <c r="A350" s="59"/>
      <c r="B350" s="64"/>
      <c r="C350" s="65"/>
      <c r="D350" s="65"/>
      <c r="E350" s="66"/>
      <c r="F350" s="2">
        <v>2017</v>
      </c>
      <c r="G350" s="21">
        <f t="shared" si="43"/>
        <v>11400</v>
      </c>
      <c r="H350" s="21">
        <v>0</v>
      </c>
      <c r="I350" s="21">
        <f t="shared" si="41"/>
        <v>11400</v>
      </c>
      <c r="J350" s="21">
        <v>0</v>
      </c>
      <c r="K350" s="21">
        <f t="shared" si="42"/>
        <v>0</v>
      </c>
      <c r="L350" s="21">
        <f t="shared" si="42"/>
        <v>0</v>
      </c>
      <c r="M350" s="1"/>
      <c r="N350" s="1"/>
      <c r="O350" s="1"/>
      <c r="P350" s="1"/>
      <c r="Q350" s="127"/>
    </row>
    <row r="351" spans="1:17" ht="15.75" customHeight="1">
      <c r="A351" s="59"/>
      <c r="B351" s="64"/>
      <c r="C351" s="65"/>
      <c r="D351" s="65"/>
      <c r="E351" s="66"/>
      <c r="F351" s="2">
        <v>2018</v>
      </c>
      <c r="G351" s="21">
        <f t="shared" si="43"/>
        <v>11400</v>
      </c>
      <c r="H351" s="21">
        <v>0</v>
      </c>
      <c r="I351" s="21">
        <f t="shared" si="41"/>
        <v>11400</v>
      </c>
      <c r="J351" s="21">
        <v>0</v>
      </c>
      <c r="K351" s="21">
        <f t="shared" si="42"/>
        <v>0</v>
      </c>
      <c r="L351" s="21">
        <f t="shared" si="42"/>
        <v>0</v>
      </c>
      <c r="M351" s="1"/>
      <c r="N351" s="1"/>
      <c r="O351" s="1"/>
      <c r="P351" s="1"/>
      <c r="Q351" s="127"/>
    </row>
    <row r="352" spans="1:17" ht="15.75" customHeight="1">
      <c r="A352" s="59"/>
      <c r="B352" s="64"/>
      <c r="C352" s="65"/>
      <c r="D352" s="65"/>
      <c r="E352" s="66"/>
      <c r="F352" s="2">
        <v>2019</v>
      </c>
      <c r="G352" s="21">
        <f t="shared" si="43"/>
        <v>12004.2</v>
      </c>
      <c r="H352" s="21">
        <v>0</v>
      </c>
      <c r="I352" s="21">
        <f t="shared" si="41"/>
        <v>12004.2</v>
      </c>
      <c r="J352" s="21">
        <v>0</v>
      </c>
      <c r="K352" s="21">
        <f t="shared" si="42"/>
        <v>0</v>
      </c>
      <c r="L352" s="21">
        <f t="shared" si="42"/>
        <v>0</v>
      </c>
      <c r="M352" s="1"/>
      <c r="N352" s="1"/>
      <c r="O352" s="1"/>
      <c r="P352" s="1"/>
      <c r="Q352" s="127"/>
    </row>
    <row r="353" spans="1:17" ht="15.75" customHeight="1">
      <c r="A353" s="59"/>
      <c r="B353" s="64"/>
      <c r="C353" s="65"/>
      <c r="D353" s="65"/>
      <c r="E353" s="66"/>
      <c r="F353" s="2">
        <v>2020</v>
      </c>
      <c r="G353" s="21">
        <f>G269+G281+G293+G305+G317+G329+G341</f>
        <v>7276.4</v>
      </c>
      <c r="H353" s="21">
        <f>H269+H281+H293+H305+H317+H329+H341</f>
        <v>0</v>
      </c>
      <c r="I353" s="21">
        <f>I269+I281+I293+I305+I317+I329+I341</f>
        <v>7276.4</v>
      </c>
      <c r="J353" s="21">
        <f>J269+J281+J293+J305+J317+J329+J341</f>
        <v>0</v>
      </c>
      <c r="K353" s="21">
        <f t="shared" si="42"/>
        <v>0</v>
      </c>
      <c r="L353" s="21">
        <f t="shared" si="42"/>
        <v>0</v>
      </c>
      <c r="M353" s="1"/>
      <c r="N353" s="1"/>
      <c r="O353" s="1"/>
      <c r="P353" s="1"/>
      <c r="Q353" s="127"/>
    </row>
    <row r="354" spans="1:17" ht="15.75" customHeight="1">
      <c r="A354" s="155"/>
      <c r="B354" s="64"/>
      <c r="C354" s="65"/>
      <c r="D354" s="65"/>
      <c r="E354" s="66"/>
      <c r="F354" s="4">
        <v>2021</v>
      </c>
      <c r="G354" s="21">
        <f t="shared" si="43"/>
        <v>0</v>
      </c>
      <c r="H354" s="21">
        <v>0</v>
      </c>
      <c r="I354" s="21">
        <f t="shared" si="41"/>
        <v>0</v>
      </c>
      <c r="J354" s="21">
        <v>0</v>
      </c>
      <c r="K354" s="21"/>
      <c r="L354" s="21"/>
      <c r="M354" s="1"/>
      <c r="N354" s="1"/>
      <c r="O354" s="1"/>
      <c r="P354" s="1"/>
      <c r="Q354" s="155"/>
    </row>
    <row r="355" spans="1:17" ht="15.75" customHeight="1">
      <c r="A355" s="155"/>
      <c r="B355" s="64"/>
      <c r="C355" s="65"/>
      <c r="D355" s="65"/>
      <c r="E355" s="66"/>
      <c r="F355" s="4">
        <v>2022</v>
      </c>
      <c r="G355" s="21">
        <f t="shared" si="43"/>
        <v>0</v>
      </c>
      <c r="H355" s="21">
        <v>0</v>
      </c>
      <c r="I355" s="21">
        <f t="shared" si="41"/>
        <v>0</v>
      </c>
      <c r="J355" s="21">
        <v>0</v>
      </c>
      <c r="K355" s="21"/>
      <c r="L355" s="21"/>
      <c r="M355" s="1"/>
      <c r="N355" s="1"/>
      <c r="O355" s="1"/>
      <c r="P355" s="1"/>
      <c r="Q355" s="155"/>
    </row>
    <row r="356" spans="1:17" ht="15.75" customHeight="1">
      <c r="A356" s="155"/>
      <c r="B356" s="64"/>
      <c r="C356" s="65"/>
      <c r="D356" s="65"/>
      <c r="E356" s="66"/>
      <c r="F356" s="4">
        <v>2023</v>
      </c>
      <c r="G356" s="21">
        <f t="shared" si="43"/>
        <v>0</v>
      </c>
      <c r="H356" s="21">
        <v>0</v>
      </c>
      <c r="I356" s="21">
        <f t="shared" si="41"/>
        <v>0</v>
      </c>
      <c r="J356" s="21">
        <v>0</v>
      </c>
      <c r="K356" s="21"/>
      <c r="L356" s="21"/>
      <c r="M356" s="1"/>
      <c r="N356" s="1"/>
      <c r="O356" s="1"/>
      <c r="P356" s="1"/>
      <c r="Q356" s="155"/>
    </row>
    <row r="357" spans="1:17" ht="15.75" customHeight="1">
      <c r="A357" s="155"/>
      <c r="B357" s="64"/>
      <c r="C357" s="65"/>
      <c r="D357" s="65"/>
      <c r="E357" s="66"/>
      <c r="F357" s="4">
        <v>2024</v>
      </c>
      <c r="G357" s="21">
        <f t="shared" si="43"/>
        <v>0</v>
      </c>
      <c r="H357" s="21">
        <v>0</v>
      </c>
      <c r="I357" s="21">
        <f t="shared" si="41"/>
        <v>0</v>
      </c>
      <c r="J357" s="21">
        <v>0</v>
      </c>
      <c r="K357" s="21"/>
      <c r="L357" s="21"/>
      <c r="M357" s="1"/>
      <c r="N357" s="1"/>
      <c r="O357" s="1"/>
      <c r="P357" s="1"/>
      <c r="Q357" s="155"/>
    </row>
    <row r="358" spans="1:17" ht="15.75" customHeight="1">
      <c r="A358" s="157"/>
      <c r="B358" s="67"/>
      <c r="C358" s="68"/>
      <c r="D358" s="68"/>
      <c r="E358" s="69"/>
      <c r="F358" s="4">
        <v>2025</v>
      </c>
      <c r="G358" s="21">
        <f t="shared" si="43"/>
        <v>0</v>
      </c>
      <c r="H358" s="21">
        <v>0</v>
      </c>
      <c r="I358" s="21">
        <f t="shared" si="41"/>
        <v>0</v>
      </c>
      <c r="J358" s="21">
        <v>0</v>
      </c>
      <c r="K358" s="21"/>
      <c r="L358" s="21"/>
      <c r="M358" s="1"/>
      <c r="N358" s="1"/>
      <c r="O358" s="1"/>
      <c r="P358" s="1"/>
      <c r="Q358" s="157"/>
    </row>
    <row r="359" spans="1:17" ht="15.75" customHeight="1">
      <c r="A359" s="117">
        <v>4</v>
      </c>
      <c r="B359" s="61" t="s">
        <v>24</v>
      </c>
      <c r="C359" s="62"/>
      <c r="D359" s="62"/>
      <c r="E359" s="63"/>
      <c r="F359" s="11" t="s">
        <v>17</v>
      </c>
      <c r="G359" s="31">
        <f aca="true" t="shared" si="44" ref="G359:L359">SUM(G360:G370)</f>
        <v>9971513.46</v>
      </c>
      <c r="H359" s="31">
        <f t="shared" si="44"/>
        <v>7544877</v>
      </c>
      <c r="I359" s="31">
        <f t="shared" si="44"/>
        <v>9215904.21</v>
      </c>
      <c r="J359" s="31">
        <f t="shared" si="44"/>
        <v>6984923</v>
      </c>
      <c r="K359" s="31">
        <f t="shared" si="44"/>
        <v>755609.25</v>
      </c>
      <c r="L359" s="31">
        <f t="shared" si="44"/>
        <v>559954</v>
      </c>
      <c r="M359" s="7"/>
      <c r="N359" s="7"/>
      <c r="O359" s="7"/>
      <c r="P359" s="7"/>
      <c r="Q359" s="120"/>
    </row>
    <row r="360" spans="1:17" ht="15.75" customHeight="1">
      <c r="A360" s="117"/>
      <c r="B360" s="64"/>
      <c r="C360" s="65"/>
      <c r="D360" s="65"/>
      <c r="E360" s="66"/>
      <c r="F360" s="6">
        <v>2015</v>
      </c>
      <c r="G360" s="21">
        <f>I360+K360</f>
        <v>482291.3</v>
      </c>
      <c r="H360" s="21">
        <f>J360+L360</f>
        <v>394491.3</v>
      </c>
      <c r="I360" s="21">
        <f aca="true" t="shared" si="45" ref="I360:P361">I226+I251+I348</f>
        <v>408623.1</v>
      </c>
      <c r="J360" s="21">
        <f t="shared" si="45"/>
        <v>320823.1</v>
      </c>
      <c r="K360" s="21">
        <f t="shared" si="45"/>
        <v>73668.2</v>
      </c>
      <c r="L360" s="21">
        <f t="shared" si="45"/>
        <v>73668.2</v>
      </c>
      <c r="M360" s="8">
        <f t="shared" si="45"/>
        <v>0</v>
      </c>
      <c r="N360" s="8">
        <f t="shared" si="45"/>
        <v>0</v>
      </c>
      <c r="O360" s="8">
        <f t="shared" si="45"/>
        <v>0</v>
      </c>
      <c r="P360" s="8">
        <f t="shared" si="45"/>
        <v>0</v>
      </c>
      <c r="Q360" s="120"/>
    </row>
    <row r="361" spans="1:17" ht="15.75" customHeight="1">
      <c r="A361" s="117"/>
      <c r="B361" s="64"/>
      <c r="C361" s="65"/>
      <c r="D361" s="65"/>
      <c r="E361" s="66"/>
      <c r="F361" s="6">
        <v>2016</v>
      </c>
      <c r="G361" s="21">
        <f aca="true" t="shared" si="46" ref="G361:G370">I361+K361</f>
        <v>555977.8</v>
      </c>
      <c r="H361" s="21">
        <f aca="true" t="shared" si="47" ref="H361:H370">J361+L361</f>
        <v>461128.6</v>
      </c>
      <c r="I361" s="21">
        <f t="shared" si="45"/>
        <v>483143</v>
      </c>
      <c r="J361" s="21">
        <f t="shared" si="45"/>
        <v>388293.8</v>
      </c>
      <c r="K361" s="21">
        <f t="shared" si="45"/>
        <v>72834.8</v>
      </c>
      <c r="L361" s="21">
        <f t="shared" si="45"/>
        <v>72834.8</v>
      </c>
      <c r="M361" s="8">
        <f t="shared" si="45"/>
        <v>0</v>
      </c>
      <c r="N361" s="8">
        <f t="shared" si="45"/>
        <v>0</v>
      </c>
      <c r="O361" s="8">
        <f t="shared" si="45"/>
        <v>0</v>
      </c>
      <c r="P361" s="8">
        <f t="shared" si="45"/>
        <v>0</v>
      </c>
      <c r="Q361" s="120"/>
    </row>
    <row r="362" spans="1:17" ht="15.75" customHeight="1">
      <c r="A362" s="117"/>
      <c r="B362" s="64"/>
      <c r="C362" s="65"/>
      <c r="D362" s="65"/>
      <c r="E362" s="66"/>
      <c r="F362" s="6">
        <v>2017</v>
      </c>
      <c r="G362" s="27">
        <f>I362+K362</f>
        <v>636416.31</v>
      </c>
      <c r="H362" s="27">
        <f t="shared" si="47"/>
        <v>537303.3</v>
      </c>
      <c r="I362" s="27">
        <v>587139.11</v>
      </c>
      <c r="J362" s="21">
        <f aca="true" t="shared" si="48" ref="J362:P362">J228+J253+J350</f>
        <v>488026.1</v>
      </c>
      <c r="K362" s="21">
        <f t="shared" si="48"/>
        <v>49277.2</v>
      </c>
      <c r="L362" s="21">
        <f t="shared" si="48"/>
        <v>49277.2</v>
      </c>
      <c r="M362" s="8">
        <f t="shared" si="48"/>
        <v>0</v>
      </c>
      <c r="N362" s="8">
        <f t="shared" si="48"/>
        <v>0</v>
      </c>
      <c r="O362" s="8">
        <f t="shared" si="48"/>
        <v>0</v>
      </c>
      <c r="P362" s="8">
        <f t="shared" si="48"/>
        <v>0</v>
      </c>
      <c r="Q362" s="120"/>
    </row>
    <row r="363" spans="1:17" ht="15.75" customHeight="1">
      <c r="A363" s="117"/>
      <c r="B363" s="64"/>
      <c r="C363" s="65"/>
      <c r="D363" s="65"/>
      <c r="E363" s="66"/>
      <c r="F363" s="6">
        <v>2018</v>
      </c>
      <c r="G363" s="27">
        <f>I363+K363</f>
        <v>992541.85</v>
      </c>
      <c r="H363" s="27">
        <f>J363+L363</f>
        <v>600505</v>
      </c>
      <c r="I363" s="27">
        <f aca="true" t="shared" si="49" ref="I363:J370">I229+I254+I351</f>
        <v>913422.2</v>
      </c>
      <c r="J363" s="27">
        <f t="shared" si="49"/>
        <v>527670.2</v>
      </c>
      <c r="K363" s="27">
        <v>79119.65</v>
      </c>
      <c r="L363" s="21">
        <f aca="true" t="shared" si="50" ref="L363:P365">L229+L254+L351</f>
        <v>72834.8</v>
      </c>
      <c r="M363" s="8">
        <f t="shared" si="50"/>
        <v>0</v>
      </c>
      <c r="N363" s="8">
        <f t="shared" si="50"/>
        <v>0</v>
      </c>
      <c r="O363" s="8">
        <f t="shared" si="50"/>
        <v>0</v>
      </c>
      <c r="P363" s="8">
        <f t="shared" si="50"/>
        <v>0</v>
      </c>
      <c r="Q363" s="120"/>
    </row>
    <row r="364" spans="1:17" ht="15.75" customHeight="1">
      <c r="A364" s="117"/>
      <c r="B364" s="64"/>
      <c r="C364" s="65"/>
      <c r="D364" s="65"/>
      <c r="E364" s="66"/>
      <c r="F364" s="6">
        <v>2019</v>
      </c>
      <c r="G364" s="21">
        <f>I364+K364</f>
        <v>1150229.1</v>
      </c>
      <c r="H364" s="21">
        <f t="shared" si="47"/>
        <v>742302</v>
      </c>
      <c r="I364" s="21">
        <f t="shared" si="49"/>
        <v>1019126.5</v>
      </c>
      <c r="J364" s="21">
        <f t="shared" si="49"/>
        <v>684034.2</v>
      </c>
      <c r="K364" s="21">
        <f aca="true" t="shared" si="51" ref="K364:K370">K230+K255+K352</f>
        <v>131102.6</v>
      </c>
      <c r="L364" s="21">
        <f t="shared" si="50"/>
        <v>58267.8</v>
      </c>
      <c r="M364" s="8">
        <f t="shared" si="50"/>
        <v>0</v>
      </c>
      <c r="N364" s="8">
        <f t="shared" si="50"/>
        <v>0</v>
      </c>
      <c r="O364" s="8">
        <f t="shared" si="50"/>
        <v>0</v>
      </c>
      <c r="P364" s="8">
        <f t="shared" si="50"/>
        <v>0</v>
      </c>
      <c r="Q364" s="120"/>
    </row>
    <row r="365" spans="1:17" ht="15.75" customHeight="1">
      <c r="A365" s="117"/>
      <c r="B365" s="64"/>
      <c r="C365" s="65"/>
      <c r="D365" s="65"/>
      <c r="E365" s="66"/>
      <c r="F365" s="6">
        <v>2020</v>
      </c>
      <c r="G365" s="21">
        <f t="shared" si="46"/>
        <v>850585.5</v>
      </c>
      <c r="H365" s="21">
        <f t="shared" si="47"/>
        <v>776670.1</v>
      </c>
      <c r="I365" s="21">
        <f t="shared" si="49"/>
        <v>792317.7</v>
      </c>
      <c r="J365" s="21">
        <f t="shared" si="49"/>
        <v>718402.3</v>
      </c>
      <c r="K365" s="21">
        <f t="shared" si="51"/>
        <v>58267.8</v>
      </c>
      <c r="L365" s="21">
        <f t="shared" si="50"/>
        <v>58267.8</v>
      </c>
      <c r="M365" s="8">
        <f t="shared" si="50"/>
        <v>0</v>
      </c>
      <c r="N365" s="8">
        <f t="shared" si="50"/>
        <v>0</v>
      </c>
      <c r="O365" s="8">
        <f t="shared" si="50"/>
        <v>0</v>
      </c>
      <c r="P365" s="8">
        <f t="shared" si="50"/>
        <v>0</v>
      </c>
      <c r="Q365" s="120"/>
    </row>
    <row r="366" spans="1:17" s="44" customFormat="1" ht="15.75" customHeight="1">
      <c r="A366" s="166"/>
      <c r="B366" s="64"/>
      <c r="C366" s="65"/>
      <c r="D366" s="65"/>
      <c r="E366" s="66"/>
      <c r="F366" s="177">
        <v>2021</v>
      </c>
      <c r="G366" s="171">
        <f t="shared" si="46"/>
        <v>959393.2</v>
      </c>
      <c r="H366" s="171">
        <f t="shared" si="47"/>
        <v>800319.7</v>
      </c>
      <c r="I366" s="171">
        <f t="shared" si="49"/>
        <v>901125.4</v>
      </c>
      <c r="J366" s="171">
        <f t="shared" si="49"/>
        <v>742051.9</v>
      </c>
      <c r="K366" s="171">
        <f t="shared" si="51"/>
        <v>58267.8</v>
      </c>
      <c r="L366" s="171">
        <f>L232+L257+L354</f>
        <v>58267.8</v>
      </c>
      <c r="M366" s="178"/>
      <c r="N366" s="178"/>
      <c r="O366" s="178"/>
      <c r="P366" s="178"/>
      <c r="Q366" s="166"/>
    </row>
    <row r="367" spans="1:17" s="44" customFormat="1" ht="15.75" customHeight="1">
      <c r="A367" s="166"/>
      <c r="B367" s="64"/>
      <c r="C367" s="65"/>
      <c r="D367" s="65"/>
      <c r="E367" s="66"/>
      <c r="F367" s="177">
        <v>2022</v>
      </c>
      <c r="G367" s="171">
        <f t="shared" si="46"/>
        <v>893025.6</v>
      </c>
      <c r="H367" s="171">
        <f t="shared" si="47"/>
        <v>753328.5</v>
      </c>
      <c r="I367" s="171">
        <f t="shared" si="49"/>
        <v>834757.8</v>
      </c>
      <c r="J367" s="171">
        <f t="shared" si="49"/>
        <v>695060.7</v>
      </c>
      <c r="K367" s="171">
        <f t="shared" si="51"/>
        <v>58267.8</v>
      </c>
      <c r="L367" s="171">
        <f>L233+L258+L355</f>
        <v>58267.8</v>
      </c>
      <c r="M367" s="178"/>
      <c r="N367" s="178"/>
      <c r="O367" s="178"/>
      <c r="P367" s="178"/>
      <c r="Q367" s="166"/>
    </row>
    <row r="368" spans="1:17" s="44" customFormat="1" ht="15.75" customHeight="1">
      <c r="A368" s="166"/>
      <c r="B368" s="64"/>
      <c r="C368" s="65"/>
      <c r="D368" s="65"/>
      <c r="E368" s="66"/>
      <c r="F368" s="177">
        <v>2023</v>
      </c>
      <c r="G368" s="171">
        <f t="shared" si="46"/>
        <v>1092464.1</v>
      </c>
      <c r="H368" s="171">
        <f t="shared" si="47"/>
        <v>753328.5</v>
      </c>
      <c r="I368" s="171">
        <f t="shared" si="49"/>
        <v>1034196.3</v>
      </c>
      <c r="J368" s="171">
        <f t="shared" si="49"/>
        <v>695060.7</v>
      </c>
      <c r="K368" s="171">
        <f t="shared" si="51"/>
        <v>58267.8</v>
      </c>
      <c r="L368" s="171">
        <f>L234+L259+L356</f>
        <v>58267.8</v>
      </c>
      <c r="M368" s="178"/>
      <c r="N368" s="178"/>
      <c r="O368" s="178"/>
      <c r="P368" s="178"/>
      <c r="Q368" s="166"/>
    </row>
    <row r="369" spans="1:17" ht="15.75" customHeight="1">
      <c r="A369" s="166"/>
      <c r="B369" s="64"/>
      <c r="C369" s="65"/>
      <c r="D369" s="65"/>
      <c r="E369" s="66"/>
      <c r="F369" s="12">
        <v>2024</v>
      </c>
      <c r="G369" s="21">
        <f t="shared" si="46"/>
        <v>1155090.2</v>
      </c>
      <c r="H369" s="21">
        <f>J369+L369</f>
        <v>850100</v>
      </c>
      <c r="I369" s="21">
        <f t="shared" si="49"/>
        <v>1096822.4</v>
      </c>
      <c r="J369" s="21">
        <f>J235+J260+J357</f>
        <v>850100</v>
      </c>
      <c r="K369" s="21">
        <f t="shared" si="51"/>
        <v>58267.8</v>
      </c>
      <c r="L369" s="21">
        <f>L235+L260+L357</f>
        <v>0</v>
      </c>
      <c r="M369" s="8"/>
      <c r="N369" s="8"/>
      <c r="O369" s="8"/>
      <c r="P369" s="8"/>
      <c r="Q369" s="166"/>
    </row>
    <row r="370" spans="1:17" ht="15.75" customHeight="1">
      <c r="A370" s="166"/>
      <c r="B370" s="67"/>
      <c r="C370" s="68"/>
      <c r="D370" s="68"/>
      <c r="E370" s="69"/>
      <c r="F370" s="12">
        <v>2025</v>
      </c>
      <c r="G370" s="21">
        <f t="shared" si="46"/>
        <v>1203498.5</v>
      </c>
      <c r="H370" s="21">
        <f t="shared" si="47"/>
        <v>875400</v>
      </c>
      <c r="I370" s="21">
        <f t="shared" si="49"/>
        <v>1145230.7</v>
      </c>
      <c r="J370" s="21">
        <f t="shared" si="49"/>
        <v>875400</v>
      </c>
      <c r="K370" s="21">
        <f t="shared" si="51"/>
        <v>58267.8</v>
      </c>
      <c r="L370" s="21">
        <f>L236+L261+L358</f>
        <v>0</v>
      </c>
      <c r="M370" s="8"/>
      <c r="N370" s="8"/>
      <c r="O370" s="8"/>
      <c r="P370" s="8"/>
      <c r="Q370" s="166"/>
    </row>
    <row r="372" spans="2:10" ht="12.75" customHeight="1">
      <c r="B372" s="5" t="s">
        <v>54</v>
      </c>
      <c r="C372" s="116" t="s">
        <v>69</v>
      </c>
      <c r="D372" s="116"/>
      <c r="E372" s="116"/>
      <c r="F372" s="116"/>
      <c r="G372" s="116"/>
      <c r="H372" s="116"/>
      <c r="I372" s="116"/>
      <c r="J372" s="116"/>
    </row>
    <row r="373" spans="2:14" ht="12.75" customHeight="1">
      <c r="B373" s="5" t="s">
        <v>55</v>
      </c>
      <c r="C373" s="116" t="s">
        <v>97</v>
      </c>
      <c r="D373" s="116"/>
      <c r="E373" s="116"/>
      <c r="F373" s="116"/>
      <c r="G373" s="116"/>
      <c r="H373" s="116"/>
      <c r="I373" s="116"/>
      <c r="J373" s="116"/>
      <c r="N373" s="30"/>
    </row>
    <row r="374" spans="2:10" ht="12.75" customHeight="1">
      <c r="B374" s="5" t="s">
        <v>56</v>
      </c>
      <c r="C374" s="116" t="s">
        <v>94</v>
      </c>
      <c r="D374" s="116"/>
      <c r="E374" s="116"/>
      <c r="F374" s="116"/>
      <c r="G374" s="116"/>
      <c r="H374" s="116"/>
      <c r="I374" s="116"/>
      <c r="J374" s="116"/>
    </row>
    <row r="375" spans="2:10" ht="12.75" customHeight="1">
      <c r="B375" s="5" t="s">
        <v>57</v>
      </c>
      <c r="C375" s="116" t="s">
        <v>95</v>
      </c>
      <c r="D375" s="116"/>
      <c r="E375" s="116"/>
      <c r="F375" s="116"/>
      <c r="G375" s="116"/>
      <c r="H375" s="116"/>
      <c r="I375" s="116"/>
      <c r="J375" s="116"/>
    </row>
    <row r="376" spans="2:10" ht="12.75" customHeight="1">
      <c r="B376" s="5" t="s">
        <v>58</v>
      </c>
      <c r="C376" s="116" t="s">
        <v>96</v>
      </c>
      <c r="D376" s="116"/>
      <c r="E376" s="116"/>
      <c r="F376" s="116"/>
      <c r="G376" s="116"/>
      <c r="H376" s="116"/>
      <c r="I376" s="116"/>
      <c r="J376" s="116"/>
    </row>
    <row r="377" spans="2:13" ht="12.75" customHeight="1">
      <c r="B377" s="5" t="s">
        <v>64</v>
      </c>
      <c r="C377" s="116" t="s">
        <v>70</v>
      </c>
      <c r="D377" s="116"/>
      <c r="E377" s="116"/>
      <c r="F377" s="116"/>
      <c r="G377" s="116"/>
      <c r="H377" s="116"/>
      <c r="I377" s="116"/>
      <c r="J377" s="116"/>
      <c r="M377" s="30"/>
    </row>
    <row r="378" spans="2:10" ht="12.75">
      <c r="B378" s="37" t="s">
        <v>77</v>
      </c>
      <c r="C378" s="115" t="s">
        <v>78</v>
      </c>
      <c r="D378" s="115"/>
      <c r="E378" s="115"/>
      <c r="F378" s="167"/>
      <c r="G378" s="167"/>
      <c r="H378" s="167"/>
      <c r="I378" s="167"/>
      <c r="J378" s="167"/>
    </row>
  </sheetData>
  <sheetProtection/>
  <mergeCells count="176">
    <mergeCell ref="R84:R95"/>
    <mergeCell ref="Q84:Q95"/>
    <mergeCell ref="Q121:Q128"/>
    <mergeCell ref="Q347:Q358"/>
    <mergeCell ref="Q323:Q334"/>
    <mergeCell ref="C372:J372"/>
    <mergeCell ref="Q311:Q322"/>
    <mergeCell ref="C263:C274"/>
    <mergeCell ref="O1:Q1"/>
    <mergeCell ref="B323:B334"/>
    <mergeCell ref="B311:B322"/>
    <mergeCell ref="A299:A310"/>
    <mergeCell ref="Q359:Q370"/>
    <mergeCell ref="A359:A370"/>
    <mergeCell ref="C373:J373"/>
    <mergeCell ref="Q299:Q310"/>
    <mergeCell ref="Q287:Q298"/>
    <mergeCell ref="A347:A358"/>
    <mergeCell ref="A335:A346"/>
    <mergeCell ref="B335:B346"/>
    <mergeCell ref="A311:A322"/>
    <mergeCell ref="B299:B310"/>
    <mergeCell ref="A323:A334"/>
    <mergeCell ref="C378:J378"/>
    <mergeCell ref="C374:J374"/>
    <mergeCell ref="C376:J376"/>
    <mergeCell ref="C377:J377"/>
    <mergeCell ref="C375:J375"/>
    <mergeCell ref="Q48:Q59"/>
    <mergeCell ref="Q96:Q104"/>
    <mergeCell ref="C60:C71"/>
    <mergeCell ref="M6:N6"/>
    <mergeCell ref="C72:C83"/>
    <mergeCell ref="C24:C35"/>
    <mergeCell ref="C5:C7"/>
    <mergeCell ref="A5:A7"/>
    <mergeCell ref="I5:P5"/>
    <mergeCell ref="G5:H6"/>
    <mergeCell ref="C96:C104"/>
    <mergeCell ref="K6:L6"/>
    <mergeCell ref="C48:C59"/>
    <mergeCell ref="A9:Q9"/>
    <mergeCell ref="A24:A35"/>
    <mergeCell ref="B24:B35"/>
    <mergeCell ref="B5:B7"/>
    <mergeCell ref="D5:D7"/>
    <mergeCell ref="E5:E7"/>
    <mergeCell ref="B11:E22"/>
    <mergeCell ref="B23:Q23"/>
    <mergeCell ref="Q24:Q35"/>
    <mergeCell ref="E24:E35"/>
    <mergeCell ref="B36:B47"/>
    <mergeCell ref="Q11:Q22"/>
    <mergeCell ref="A10:Q10"/>
    <mergeCell ref="D24:D35"/>
    <mergeCell ref="A11:A22"/>
    <mergeCell ref="C36:C47"/>
    <mergeCell ref="A36:A47"/>
    <mergeCell ref="O2:Q2"/>
    <mergeCell ref="B3:P3"/>
    <mergeCell ref="Q5:Q7"/>
    <mergeCell ref="O6:P6"/>
    <mergeCell ref="I6:J6"/>
    <mergeCell ref="F5:F7"/>
    <mergeCell ref="Q105:Q112"/>
    <mergeCell ref="B184:B195"/>
    <mergeCell ref="E148:E159"/>
    <mergeCell ref="D172:D183"/>
    <mergeCell ref="C148:C159"/>
    <mergeCell ref="Q160:Q171"/>
    <mergeCell ref="C105:C112"/>
    <mergeCell ref="E172:E183"/>
    <mergeCell ref="A275:A286"/>
    <mergeCell ref="E263:E274"/>
    <mergeCell ref="B105:B112"/>
    <mergeCell ref="B96:B104"/>
    <mergeCell ref="C136:C147"/>
    <mergeCell ref="C275:C286"/>
    <mergeCell ref="C208:C216"/>
    <mergeCell ref="C238:C249"/>
    <mergeCell ref="B287:B298"/>
    <mergeCell ref="Q238:Q249"/>
    <mergeCell ref="B262:P262"/>
    <mergeCell ref="Q250:Q262"/>
    <mergeCell ref="B238:B249"/>
    <mergeCell ref="Q263:Q274"/>
    <mergeCell ref="Q275:Q286"/>
    <mergeCell ref="C84:C95"/>
    <mergeCell ref="B84:B95"/>
    <mergeCell ref="A121:A128"/>
    <mergeCell ref="Q36:Q47"/>
    <mergeCell ref="Q60:Q71"/>
    <mergeCell ref="B113:B120"/>
    <mergeCell ref="C113:C120"/>
    <mergeCell ref="Q72:Q83"/>
    <mergeCell ref="A113:A120"/>
    <mergeCell ref="A48:A59"/>
    <mergeCell ref="Q113:Q120"/>
    <mergeCell ref="Q172:Q183"/>
    <mergeCell ref="Q148:Q159"/>
    <mergeCell ref="D196:D207"/>
    <mergeCell ref="E196:E207"/>
    <mergeCell ref="D148:D159"/>
    <mergeCell ref="Q129:Q135"/>
    <mergeCell ref="Q196:Q207"/>
    <mergeCell ref="Q225:Q236"/>
    <mergeCell ref="B237:Q237"/>
    <mergeCell ref="C217:C224"/>
    <mergeCell ref="C196:C207"/>
    <mergeCell ref="Q208:Q216"/>
    <mergeCell ref="B48:B59"/>
    <mergeCell ref="A60:A71"/>
    <mergeCell ref="B72:B83"/>
    <mergeCell ref="A84:A112"/>
    <mergeCell ref="B60:B71"/>
    <mergeCell ref="A72:A83"/>
    <mergeCell ref="Q136:Q147"/>
    <mergeCell ref="A225:A236"/>
    <mergeCell ref="A208:A216"/>
    <mergeCell ref="B208:B216"/>
    <mergeCell ref="Q217:Q224"/>
    <mergeCell ref="C160:C171"/>
    <mergeCell ref="A217:A224"/>
    <mergeCell ref="Q184:Q195"/>
    <mergeCell ref="B160:B171"/>
    <mergeCell ref="A196:A207"/>
    <mergeCell ref="A129:A135"/>
    <mergeCell ref="B129:B135"/>
    <mergeCell ref="B148:B159"/>
    <mergeCell ref="A184:A195"/>
    <mergeCell ref="A172:A183"/>
    <mergeCell ref="A160:A171"/>
    <mergeCell ref="A148:A159"/>
    <mergeCell ref="B172:B183"/>
    <mergeCell ref="A136:A147"/>
    <mergeCell ref="B136:B147"/>
    <mergeCell ref="A250:A261"/>
    <mergeCell ref="A238:A249"/>
    <mergeCell ref="A263:A274"/>
    <mergeCell ref="Q335:Q346"/>
    <mergeCell ref="C287:C298"/>
    <mergeCell ref="C311:C322"/>
    <mergeCell ref="C299:C310"/>
    <mergeCell ref="D263:D274"/>
    <mergeCell ref="B263:B274"/>
    <mergeCell ref="A287:A298"/>
    <mergeCell ref="B121:B128"/>
    <mergeCell ref="C121:C128"/>
    <mergeCell ref="D208:D216"/>
    <mergeCell ref="E208:E216"/>
    <mergeCell ref="C172:C183"/>
    <mergeCell ref="C129:C135"/>
    <mergeCell ref="B196:B207"/>
    <mergeCell ref="D275:D286"/>
    <mergeCell ref="E275:E286"/>
    <mergeCell ref="C184:C195"/>
    <mergeCell ref="B217:B224"/>
    <mergeCell ref="D217:D224"/>
    <mergeCell ref="E217:E224"/>
    <mergeCell ref="B275:B286"/>
    <mergeCell ref="B225:E236"/>
    <mergeCell ref="D238:D249"/>
    <mergeCell ref="E238:E249"/>
    <mergeCell ref="B250:E261"/>
    <mergeCell ref="C323:C334"/>
    <mergeCell ref="C335:C346"/>
    <mergeCell ref="D287:D298"/>
    <mergeCell ref="E287:E298"/>
    <mergeCell ref="D299:D310"/>
    <mergeCell ref="E299:E310"/>
    <mergeCell ref="D323:D334"/>
    <mergeCell ref="E323:E334"/>
    <mergeCell ref="D335:D346"/>
    <mergeCell ref="E335:E346"/>
    <mergeCell ref="B347:E358"/>
    <mergeCell ref="B359:E370"/>
  </mergeCells>
  <printOptions/>
  <pageMargins left="0" right="0" top="0.5905511811023623" bottom="0" header="0" footer="0"/>
  <pageSetup horizontalDpi="600" verticalDpi="600" orientation="landscape" paperSize="9" scale="50" r:id="rId1"/>
  <rowBreaks count="2" manualBreakCount="2">
    <brk id="71" max="13" man="1"/>
    <brk id="22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2021-08-18T02:24:11Z</cp:lastPrinted>
  <dcterms:created xsi:type="dcterms:W3CDTF">1996-10-08T23:32:33Z</dcterms:created>
  <dcterms:modified xsi:type="dcterms:W3CDTF">2021-08-18T02:24:15Z</dcterms:modified>
  <cp:category/>
  <cp:version/>
  <cp:contentType/>
  <cp:contentStatus/>
</cp:coreProperties>
</file>