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4808" windowHeight="12708" activeTab="0"/>
  </bookViews>
  <sheets>
    <sheet name="Паспорт" sheetId="1" r:id="rId1"/>
    <sheet name="Финансы" sheetId="2" r:id="rId2"/>
    <sheet name="ОХ" sheetId="3" r:id="rId3"/>
    <sheet name="ОХ2" sheetId="4" r:id="rId4"/>
    <sheet name="РФКиС_пасп" sheetId="5" r:id="rId5"/>
    <sheet name="РФКиС_пасп2" sheetId="6" r:id="rId6"/>
    <sheet name="РФКиС_п" sheetId="7" r:id="rId7"/>
    <sheet name="РФКиС_п(2)" sheetId="8" r:id="rId8"/>
    <sheet name="РФКиС_об" sheetId="9" r:id="rId9"/>
    <sheet name="РФКиС_пер" sheetId="10" r:id="rId10"/>
    <sheet name="ЗОЖ_пасп" sheetId="11" r:id="rId11"/>
    <sheet name="ЗОЖ_п" sheetId="12" r:id="rId12"/>
    <sheet name="ЗОЖ_об" sheetId="13" r:id="rId13"/>
    <sheet name="ЗОЖ_пер" sheetId="14" r:id="rId14"/>
    <sheet name="УФКиС_п" sheetId="15" r:id="rId15"/>
    <sheet name="УФКиС" sheetId="16" r:id="rId16"/>
    <sheet name="Стр_пасп" sheetId="17" r:id="rId17"/>
    <sheet name="Стр_ан" sheetId="18" r:id="rId18"/>
    <sheet name="Стр_п" sheetId="19" r:id="rId19"/>
    <sheet name="Стр_пер" sheetId="20" r:id="rId20"/>
    <sheet name="Прил1" sheetId="21" r:id="rId21"/>
    <sheet name="Прил1 (2)" sheetId="22" r:id="rId22"/>
    <sheet name="Прил2" sheetId="23" r:id="rId23"/>
    <sheet name="Прил3" sheetId="24" r:id="rId24"/>
  </sheets>
  <definedNames>
    <definedName name="_xlnm.Print_Area" localSheetId="12">'ЗОЖ_об'!$A$1:$AI$26</definedName>
    <definedName name="_xlnm.Print_Area" localSheetId="11">'ЗОЖ_п'!$A$1:$AB$37</definedName>
    <definedName name="_xlnm.Print_Area" localSheetId="13">'ЗОЖ_пер'!$A$1:$Q$552</definedName>
    <definedName name="_xlnm.Print_Area" localSheetId="2">'ОХ'!$A$1:$J$50</definedName>
    <definedName name="_xlnm.Print_Area" localSheetId="0">'Паспорт'!$A$1:$Y$53</definedName>
    <definedName name="_xlnm.Print_Area" localSheetId="20">'Прил1'!$A$1:$AC$21</definedName>
    <definedName name="_xlnm.Print_Area" localSheetId="22">'Прил2'!$A$1:$P$75</definedName>
    <definedName name="_xlnm.Print_Area" localSheetId="8">'РФКиС_об'!$A$1:$AI$48</definedName>
    <definedName name="_xlnm.Print_Area" localSheetId="6">'РФКиС_п'!$A$1:$AB$55</definedName>
    <definedName name="_xlnm.Print_Area" localSheetId="4">'РФКиС_пасп'!$A$1:$X$74</definedName>
    <definedName name="_xlnm.Print_Area" localSheetId="9">'РФКиС_пер'!$A$1:$Q$518</definedName>
    <definedName name="_xlnm.Print_Area" localSheetId="18">'Стр_п'!$A$1:$AB$34</definedName>
    <definedName name="_xlnm.Print_Area" localSheetId="19">'Стр_пер'!$A$1:$Q$606</definedName>
    <definedName name="_xlnm.Print_Area" localSheetId="1">'Финансы'!$A$1:$L$35</definedName>
  </definedNames>
  <calcPr fullCalcOnLoad="1" refMode="R1C1"/>
</workbook>
</file>

<file path=xl/comments19.xml><?xml version="1.0" encoding="utf-8"?>
<comments xmlns="http://schemas.openxmlformats.org/spreadsheetml/2006/main">
  <authors>
    <author>Автор</author>
  </authors>
  <commentList>
    <comment ref="N28" authorId="0">
      <text>
        <r>
          <rPr>
            <sz val="9"/>
            <rFont val="Tahoma"/>
            <family val="2"/>
          </rPr>
          <t xml:space="preserve">1) Строительство комплекса малых трамплинов в Академпарке г. Томска
</t>
        </r>
      </text>
    </comment>
    <comment ref="M28" authorId="0">
      <text>
        <r>
          <rPr>
            <sz val="9"/>
            <rFont val="Tahoma"/>
            <family val="2"/>
          </rPr>
          <t xml:space="preserve">1) Строительство комплекса малых трамплинов в Академпарке г. Томска
</t>
        </r>
      </text>
    </comment>
    <comment ref="N27" authorId="0">
      <text>
        <r>
          <rPr>
            <sz val="9"/>
            <rFont val="Tahoma"/>
            <family val="2"/>
          </rPr>
          <t>1) Строительство хоккейной коробки с защитным ограждением по адресу: г. Томск, п. Светлый</t>
        </r>
      </text>
    </comment>
    <comment ref="M27" authorId="0">
      <text>
        <r>
          <rPr>
            <sz val="9"/>
            <rFont val="Tahoma"/>
            <family val="2"/>
          </rPr>
          <t>1) Строительство хоккейной коробки с защитным ограждением по адресу: г. Томск, п. Светлый</t>
        </r>
      </text>
    </comment>
    <comment ref="N26" authorId="0">
      <text>
        <r>
          <rPr>
            <sz val="9"/>
            <rFont val="Tahoma"/>
            <family val="2"/>
          </rPr>
          <t>1) Строительство хоккейной коробки с защитным ограждением по адресу: г. Томск, п. Светлый</t>
        </r>
      </text>
    </comment>
    <comment ref="M26" authorId="0">
      <text>
        <r>
          <rPr>
            <sz val="9"/>
            <rFont val="Tahoma"/>
            <family val="2"/>
          </rPr>
          <t>1) Строительство хоккейной коробки с защитным ограждением по адресу: г. Томск, п. Светлый</t>
        </r>
      </text>
    </comment>
    <comment ref="P25" authorId="0">
      <text>
        <r>
          <rPr>
            <sz val="9"/>
            <rFont val="Tahoma"/>
            <family val="2"/>
          </rPr>
          <t>1. Стадион "Локомотив"</t>
        </r>
      </text>
    </comment>
    <comment ref="O25" authorId="0">
      <text>
        <r>
          <rPr>
            <sz val="9"/>
            <rFont val="Tahoma"/>
            <family val="2"/>
          </rPr>
          <t>1)  Стадион "Локомотив"</t>
        </r>
      </text>
    </comment>
    <comment ref="Q18" authorId="0">
      <text>
        <r>
          <rPr>
            <sz val="9"/>
            <rFont val="Tahoma"/>
            <family val="2"/>
          </rPr>
          <t>1) Пушкина 54/1 (фасад)
2) Ивановского 9/2</t>
        </r>
      </text>
    </comment>
    <comment ref="N18" authorId="0">
      <text>
        <r>
          <rPr>
            <sz val="9"/>
            <rFont val="Tahoma"/>
            <family val="2"/>
          </rPr>
          <t>СДЮСШОР №6 фасад</t>
        </r>
      </text>
    </comment>
    <comment ref="M18" authorId="0">
      <text>
        <r>
          <rPr>
            <sz val="9"/>
            <rFont val="Tahoma"/>
            <family val="2"/>
          </rPr>
          <t>СДЮСШОР №6 (фасад)</t>
        </r>
      </text>
    </comment>
    <comment ref="P17" authorId="0">
      <text>
        <r>
          <rPr>
            <sz val="9"/>
            <rFont val="Tahoma"/>
            <family val="2"/>
          </rPr>
          <t>Победа</t>
        </r>
      </text>
    </comment>
    <comment ref="O17" authorId="0">
      <text>
        <r>
          <rPr>
            <sz val="9"/>
            <rFont val="Tahoma"/>
            <family val="2"/>
          </rPr>
          <t>Победа</t>
        </r>
      </text>
    </comment>
    <comment ref="P15" authorId="0">
      <text>
        <r>
          <rPr>
            <sz val="9"/>
            <rFont val="Tahoma"/>
            <family val="2"/>
          </rPr>
          <t>ДЮСШ №6</t>
        </r>
      </text>
    </comment>
    <comment ref="O15" authorId="0">
      <text>
        <r>
          <rPr>
            <sz val="9"/>
            <rFont val="Tahoma"/>
            <family val="2"/>
          </rPr>
          <t>ДЮСШ №6</t>
        </r>
      </text>
    </comment>
    <comment ref="N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M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H15" authorId="0">
      <text>
        <r>
          <rPr>
            <sz val="9"/>
            <rFont val="Tahoma"/>
            <family val="2"/>
          </rPr>
          <t>1) Лыжероллерной трассы в г. Томске по ул. Королева (обеспечение материальной базы зимних видов спорта</t>
        </r>
      </text>
    </comment>
    <comment ref="Q17" authorId="0">
      <text>
        <r>
          <rPr>
            <sz val="9"/>
            <rFont val="Tahoma"/>
            <family val="2"/>
          </rPr>
          <t>Победа (решение суда)</t>
        </r>
      </text>
    </comment>
    <comment ref="R17" authorId="0">
      <text>
        <r>
          <rPr>
            <sz val="9"/>
            <rFont val="Tahoma"/>
            <family val="2"/>
          </rPr>
          <t>Победа (решение суда)</t>
        </r>
      </text>
    </comment>
    <comment ref="Q15" authorId="0">
      <text>
        <r>
          <rPr>
            <sz val="9"/>
            <rFont val="Tahoma"/>
            <family val="2"/>
          </rPr>
          <t xml:space="preserve">1) Кедр (решение суда)
</t>
        </r>
      </text>
    </comment>
    <comment ref="R15" authorId="0">
      <text>
        <r>
          <rPr>
            <sz val="9"/>
            <rFont val="Tahoma"/>
            <family val="2"/>
          </rPr>
          <t xml:space="preserve">1) Кедр (решение суда)
</t>
        </r>
      </text>
    </comment>
    <comment ref="S15" authorId="0">
      <text>
        <r>
          <rPr>
            <sz val="9"/>
            <rFont val="Tahoma"/>
            <family val="2"/>
          </rPr>
          <t xml:space="preserve">1) Победа (решение суда)
2) АПС ДЮСШ №7
</t>
        </r>
      </text>
    </comment>
    <comment ref="T15" authorId="0">
      <text>
        <r>
          <rPr>
            <sz val="9"/>
            <rFont val="Tahoma"/>
            <family val="2"/>
          </rPr>
          <t xml:space="preserve">1) Победа (решение суда)
2) АПС ДЮСШ 7
</t>
        </r>
      </text>
    </comment>
    <comment ref="U15" authorId="0">
      <text>
        <r>
          <rPr>
            <sz val="9"/>
            <rFont val="Tahoma"/>
            <family val="2"/>
          </rPr>
          <t xml:space="preserve">1) ДО ДЮСШ 3 (АПС и СОУЭ, кровля, фасад)
2)ДО ДЮСШ 2 ( АПС и СОУЭ)
3) ДЮСШ Победа
4) ДЮСШ Кедр (ядро) 
</t>
        </r>
      </text>
    </comment>
    <comment ref="W15" authorId="0">
      <text>
        <r>
          <rPr>
            <sz val="9"/>
            <rFont val="Tahoma"/>
            <family val="2"/>
          </rPr>
          <t>1)ДО ДЮСШ 2 (кровля)
2) ДЮСШ им. Шевелева (фасад)</t>
        </r>
      </text>
    </comment>
    <comment ref="AA15" authorId="0">
      <text>
        <r>
          <rPr>
            <sz val="9"/>
            <rFont val="Tahoma"/>
            <family val="2"/>
          </rPr>
          <t xml:space="preserve">
1) Ивановского 9/2
2) Первомайская, 65/3
3) Мичурина, 79/2
4) лыжная база Метелица
</t>
        </r>
      </text>
    </comment>
    <comment ref="U18" authorId="0">
      <text>
        <r>
          <rPr>
            <sz val="9"/>
            <rFont val="Tahoma"/>
            <family val="2"/>
          </rPr>
          <t>1)ДО ДЮСШ 2 (кровля, АПС и СОУЭ)</t>
        </r>
      </text>
    </comment>
    <comment ref="W18" authorId="0">
      <text>
        <r>
          <rPr>
            <sz val="9"/>
            <rFont val="Tahoma"/>
            <family val="2"/>
          </rPr>
          <t>1) ДЮСШ им. Шевелева (фасад)</t>
        </r>
      </text>
    </comment>
    <comment ref="AA18" authorId="0">
      <text>
        <r>
          <rPr>
            <sz val="9"/>
            <rFont val="Tahoma"/>
            <family val="2"/>
          </rPr>
          <t>1)ДЮСШ 3 (кровля, фасад)
2) Сосновый бор лыжная база
3) Ивановского 9/2
4) Первомайская, 65/3
5) Мичурина, 79/2
6)стадион п. Светлый (ядро)</t>
        </r>
      </text>
    </comment>
    <comment ref="S19" authorId="0">
      <text>
        <r>
          <rPr>
            <sz val="9"/>
            <rFont val="Tahoma"/>
            <family val="2"/>
          </rPr>
          <t>1) АПС Лагуна</t>
        </r>
      </text>
    </comment>
    <comment ref="T19" authorId="0">
      <text>
        <r>
          <rPr>
            <sz val="9"/>
            <rFont val="Tahoma"/>
            <family val="2"/>
          </rPr>
          <t>1) АПС Лагуна</t>
        </r>
      </text>
    </comment>
    <comment ref="U19" authorId="0">
      <text>
        <r>
          <rPr>
            <b/>
            <sz val="9"/>
            <rFont val="Tahoma"/>
            <family val="2"/>
          </rPr>
          <t>Автор:</t>
        </r>
        <r>
          <rPr>
            <sz val="9"/>
            <rFont val="Tahoma"/>
            <family val="2"/>
          </rPr>
          <t xml:space="preserve">
ДОЛ Огонек</t>
        </r>
      </text>
    </comment>
    <comment ref="W23" authorId="0">
      <text>
        <r>
          <rPr>
            <sz val="9"/>
            <rFont val="Tahoma"/>
            <family val="2"/>
          </rPr>
          <t>Локомотив</t>
        </r>
      </text>
    </comment>
    <comment ref="AA23" authorId="0">
      <text>
        <r>
          <rPr>
            <sz val="9"/>
            <rFont val="Tahoma"/>
            <family val="2"/>
          </rPr>
          <t>СДЮСШОР№16 Сенная Курья
Стадион л/б Метелица</t>
        </r>
      </text>
    </comment>
    <comment ref="AA25" authorId="0">
      <text>
        <r>
          <rPr>
            <sz val="9"/>
            <rFont val="Tahoma"/>
            <family val="2"/>
          </rPr>
          <t>1)СДЮСШОР№16 Сенная Курья
2)Стадион л/б Метелица</t>
        </r>
      </text>
    </comment>
    <comment ref="U26" authorId="0">
      <text>
        <r>
          <rPr>
            <sz val="9"/>
            <rFont val="Tahoma"/>
            <family val="2"/>
          </rPr>
          <t>1) Веранда ДОЛ Огонек</t>
        </r>
        <r>
          <rPr>
            <sz val="9"/>
            <rFont val="Tahoma"/>
            <family val="2"/>
          </rPr>
          <t xml:space="preserve">
</t>
        </r>
      </text>
    </comment>
    <comment ref="Y26" authorId="0">
      <text>
        <r>
          <rPr>
            <sz val="9"/>
            <rFont val="Tahoma"/>
            <family val="2"/>
          </rPr>
          <t xml:space="preserve">1) трамплины Академпарк
2) Дворец спорта Белова
</t>
        </r>
      </text>
    </comment>
    <comment ref="AA26" authorId="0">
      <text>
        <r>
          <rPr>
            <sz val="9"/>
            <rFont val="Tahoma"/>
            <family val="2"/>
          </rPr>
          <t>1) ЗВС сноуборд
2)ЗВС фристайл
3)Дюсш ТВС
4) Светлый л/роллерная трасса
5) СОШ 67
6) СОШ 40
7) СОШ 11</t>
        </r>
      </text>
    </comment>
    <comment ref="U28" authorId="0">
      <text>
        <r>
          <rPr>
            <sz val="9"/>
            <rFont val="Tahoma"/>
            <family val="2"/>
          </rPr>
          <t xml:space="preserve">1) Дворец Спорта Белова
</t>
        </r>
      </text>
    </comment>
    <comment ref="AA28" authorId="0">
      <text>
        <r>
          <rPr>
            <sz val="9"/>
            <rFont val="Tahoma"/>
            <family val="2"/>
          </rPr>
          <t>1) ЗВС сноуборд
2)ЗВС фристайл
3)Дюсш ТВС
4) Светлый л/роллерная трасса
5) СОШ 67
6) СОШ 40</t>
        </r>
        <r>
          <rPr>
            <b/>
            <sz val="9"/>
            <rFont val="Tahoma"/>
            <family val="2"/>
          </rPr>
          <t xml:space="preserve">
</t>
        </r>
        <r>
          <rPr>
            <sz val="9"/>
            <rFont val="Tahoma"/>
            <family val="2"/>
          </rPr>
          <t xml:space="preserve">7) СОШ 11
</t>
        </r>
      </text>
    </comment>
  </commentList>
</comments>
</file>

<file path=xl/comments20.xml><?xml version="1.0" encoding="utf-8"?>
<comments xmlns="http://schemas.openxmlformats.org/spreadsheetml/2006/main">
  <authors>
    <author>Автор</author>
  </authors>
  <commentList>
    <comment ref="I67" authorId="0">
      <text>
        <r>
          <rPr>
            <sz val="9"/>
            <rFont val="Tahoma"/>
            <family val="2"/>
          </rPr>
          <t>АПС</t>
        </r>
      </text>
    </comment>
    <comment ref="I70" authorId="0">
      <text>
        <r>
          <rPr>
            <sz val="9"/>
            <rFont val="Tahoma"/>
            <family val="2"/>
          </rPr>
          <t>Кровля, фасад - ПСД</t>
        </r>
      </text>
    </comment>
    <comment ref="I82" authorId="0">
      <text>
        <r>
          <rPr>
            <sz val="9"/>
            <rFont val="Tahoma"/>
            <family val="2"/>
          </rPr>
          <t>ПСД</t>
        </r>
      </text>
    </comment>
    <comment ref="I128" authorId="0">
      <text>
        <r>
          <rPr>
            <sz val="9"/>
            <rFont val="Tahoma"/>
            <family val="2"/>
          </rPr>
          <t>АПС</t>
        </r>
      </text>
    </comment>
    <comment ref="I129" authorId="0">
      <text>
        <r>
          <rPr>
            <sz val="9"/>
            <rFont val="Tahoma"/>
            <family val="2"/>
          </rPr>
          <t>Кровля</t>
        </r>
      </text>
    </comment>
    <comment ref="I153" authorId="0">
      <text>
        <r>
          <rPr>
            <sz val="9"/>
            <rFont val="Tahoma"/>
            <family val="2"/>
          </rPr>
          <t>ПСД+СМР</t>
        </r>
      </text>
    </comment>
    <comment ref="I140" authorId="0">
      <text>
        <r>
          <rPr>
            <sz val="9"/>
            <rFont val="Tahoma"/>
            <family val="2"/>
          </rPr>
          <t>СМР</t>
        </r>
      </text>
    </comment>
    <comment ref="I167" authorId="0">
      <text>
        <r>
          <rPr>
            <sz val="9"/>
            <rFont val="Tahoma"/>
            <family val="2"/>
          </rPr>
          <t>ПСД+СМР</t>
        </r>
      </text>
    </comment>
    <comment ref="I179" authorId="0">
      <text>
        <r>
          <rPr>
            <sz val="9"/>
            <rFont val="Tahoma"/>
            <family val="2"/>
          </rPr>
          <t>ПСД+СМР</t>
        </r>
      </text>
    </comment>
    <comment ref="I191" authorId="0">
      <text>
        <r>
          <rPr>
            <sz val="9"/>
            <rFont val="Tahoma"/>
            <family val="2"/>
          </rPr>
          <t>ПСД+СМР</t>
        </r>
      </text>
    </comment>
    <comment ref="I225" authorId="0">
      <text>
        <r>
          <rPr>
            <sz val="9"/>
            <rFont val="Tahoma"/>
            <family val="2"/>
          </rPr>
          <t>СМР</t>
        </r>
      </text>
    </comment>
    <comment ref="I252" authorId="0">
      <text>
        <r>
          <rPr>
            <sz val="9"/>
            <rFont val="Tahoma"/>
            <family val="2"/>
          </rPr>
          <t>СМР</t>
        </r>
      </text>
    </comment>
    <comment ref="I264" authorId="0">
      <text>
        <r>
          <rPr>
            <sz val="9"/>
            <rFont val="Tahoma"/>
            <family val="2"/>
          </rPr>
          <t xml:space="preserve">ПСД
</t>
        </r>
      </text>
    </comment>
    <comment ref="I285" authorId="0">
      <text>
        <r>
          <rPr>
            <sz val="9"/>
            <rFont val="Tahoma"/>
            <family val="2"/>
          </rPr>
          <t>СМР</t>
        </r>
      </text>
    </comment>
    <comment ref="I326" authorId="0">
      <text>
        <r>
          <rPr>
            <sz val="9"/>
            <rFont val="Tahoma"/>
            <family val="2"/>
          </rPr>
          <t>ПСД+СМР</t>
        </r>
      </text>
    </comment>
    <comment ref="I338" authorId="0">
      <text>
        <r>
          <rPr>
            <sz val="9"/>
            <rFont val="Tahoma"/>
            <family val="2"/>
          </rPr>
          <t>ПСД+СМР</t>
        </r>
      </text>
    </comment>
    <comment ref="I348" authorId="0">
      <text>
        <r>
          <rPr>
            <sz val="9"/>
            <rFont val="Tahoma"/>
            <family val="2"/>
          </rPr>
          <t>СМР</t>
        </r>
      </text>
    </comment>
    <comment ref="I387" authorId="0">
      <text>
        <r>
          <rPr>
            <sz val="9"/>
            <rFont val="Tahoma"/>
            <family val="2"/>
          </rPr>
          <t>ПСД+СМР</t>
        </r>
      </text>
    </comment>
    <comment ref="I399" authorId="0">
      <text>
        <r>
          <rPr>
            <sz val="9"/>
            <rFont val="Tahoma"/>
            <family val="2"/>
          </rPr>
          <t>ПСД+СМР</t>
        </r>
      </text>
    </comment>
    <comment ref="I411" authorId="0">
      <text>
        <r>
          <rPr>
            <sz val="9"/>
            <rFont val="Tahoma"/>
            <family val="2"/>
          </rPr>
          <t>ПСД+СМР</t>
        </r>
      </text>
    </comment>
    <comment ref="I423" authorId="0">
      <text>
        <r>
          <rPr>
            <sz val="9"/>
            <rFont val="Tahoma"/>
            <family val="2"/>
          </rPr>
          <t>ПСД+СМР</t>
        </r>
      </text>
    </comment>
    <comment ref="I459" authorId="0">
      <text>
        <r>
          <rPr>
            <sz val="9"/>
            <rFont val="Tahoma"/>
            <family val="2"/>
          </rPr>
          <t>ПСД+СМР</t>
        </r>
      </text>
    </comment>
    <comment ref="I447" authorId="0">
      <text>
        <r>
          <rPr>
            <sz val="9"/>
            <rFont val="Tahoma"/>
            <family val="2"/>
          </rPr>
          <t>ПСД+СМР</t>
        </r>
      </text>
    </comment>
    <comment ref="I544" authorId="0">
      <text>
        <r>
          <rPr>
            <sz val="9"/>
            <rFont val="Tahoma"/>
            <family val="2"/>
          </rPr>
          <t>ПСД+СМР</t>
        </r>
      </text>
    </comment>
    <comment ref="I555" authorId="0">
      <text>
        <r>
          <rPr>
            <sz val="9"/>
            <rFont val="Tahoma"/>
            <family val="2"/>
          </rPr>
          <t>СМР</t>
        </r>
      </text>
    </comment>
    <comment ref="I553" authorId="0">
      <text>
        <r>
          <rPr>
            <sz val="9"/>
            <rFont val="Tahoma"/>
            <family val="2"/>
          </rPr>
          <t>ПСД</t>
        </r>
      </text>
    </comment>
    <comment ref="I578" authorId="0">
      <text>
        <r>
          <rPr>
            <sz val="9"/>
            <rFont val="Tahoma"/>
            <family val="2"/>
          </rPr>
          <t>СМР</t>
        </r>
      </text>
    </comment>
  </commentList>
</comments>
</file>

<file path=xl/comments5.xml><?xml version="1.0" encoding="utf-8"?>
<comments xmlns="http://schemas.openxmlformats.org/spreadsheetml/2006/main">
  <authors>
    <author>Автор</author>
  </authors>
  <commentList>
    <comment ref="K33" authorId="0">
      <text>
        <r>
          <rPr>
            <sz val="9"/>
            <rFont val="Tahoma"/>
            <family val="2"/>
          </rPr>
          <t>в соответствии с региональным проектом</t>
        </r>
      </text>
    </comment>
    <comment ref="K34" authorId="0">
      <text>
        <r>
          <rPr>
            <sz val="9"/>
            <rFont val="Tahoma"/>
            <family val="2"/>
          </rPr>
          <t>в соответствии с региональным проектом</t>
        </r>
      </text>
    </comment>
    <comment ref="K35" authorId="0">
      <text>
        <r>
          <rPr>
            <sz val="9"/>
            <rFont val="Tahoma"/>
            <family val="2"/>
          </rPr>
          <t>в соответствии с региональным проектом</t>
        </r>
      </text>
    </comment>
  </commentList>
</comments>
</file>

<file path=xl/comments7.xml><?xml version="1.0" encoding="utf-8"?>
<comments xmlns="http://schemas.openxmlformats.org/spreadsheetml/2006/main">
  <authors>
    <author>Автор</author>
  </authors>
  <commentList>
    <comment ref="O14" authorId="0">
      <text>
        <r>
          <rPr>
            <sz val="9"/>
            <rFont val="Tahoma"/>
            <family val="2"/>
          </rPr>
          <t>Лоскутово</t>
        </r>
      </text>
    </comment>
    <comment ref="O40" authorId="0">
      <text>
        <r>
          <rPr>
            <sz val="9"/>
            <rFont val="Tahoma"/>
            <family val="2"/>
          </rPr>
          <t>в соответствии с региональным проектом</t>
        </r>
      </text>
    </comment>
    <comment ref="O39" authorId="0">
      <text>
        <r>
          <rPr>
            <sz val="9"/>
            <rFont val="Tahoma"/>
            <family val="2"/>
          </rPr>
          <t>в соответствии с региональным проектом</t>
        </r>
      </text>
    </comment>
    <comment ref="R44" authorId="0">
      <text>
        <r>
          <rPr>
            <sz val="9"/>
            <rFont val="Tahoma"/>
            <family val="2"/>
          </rPr>
          <t>ФОКОТ</t>
        </r>
      </text>
    </comment>
    <comment ref="T13" authorId="0">
      <text>
        <r>
          <rPr>
            <sz val="9"/>
            <rFont val="Tahoma"/>
            <family val="2"/>
          </rPr>
          <t>УФКиС - 4
АЛР - 1
АОР - 1</t>
        </r>
      </text>
    </comment>
  </commentList>
</comments>
</file>

<file path=xl/sharedStrings.xml><?xml version="1.0" encoding="utf-8"?>
<sst xmlns="http://schemas.openxmlformats.org/spreadsheetml/2006/main" count="3553" uniqueCount="1243">
  <si>
    <t>Срок исполнения</t>
  </si>
  <si>
    <t>Объем финансирования (тыс. рублей)</t>
  </si>
  <si>
    <t>В том числе за счет средств</t>
  </si>
  <si>
    <t>федерального бюджета</t>
  </si>
  <si>
    <t>областного бюджета</t>
  </si>
  <si>
    <t>внебюджетных источников</t>
  </si>
  <si>
    <t>потребность</t>
  </si>
  <si>
    <t>утверждено</t>
  </si>
  <si>
    <t>всего</t>
  </si>
  <si>
    <t>2015 год</t>
  </si>
  <si>
    <t>2016 год</t>
  </si>
  <si>
    <t>2017 год</t>
  </si>
  <si>
    <t>Предоставление населению услуг в области физической культуры и спорта для различных категорий граждан, в том числе:</t>
  </si>
  <si>
    <t>Организация и проведение спортивных мероприятий среди населения города Томска, закупка товаров и услуг для муниципальных нужд, из которых:</t>
  </si>
  <si>
    <t>Субсидия организациям на укрепление материально-технической базы, в том числе на реализацию программ спортивной подготовки</t>
  </si>
  <si>
    <t>Субсидия организациям на обеспечение пожарной безопасности</t>
  </si>
  <si>
    <t>ВСЕГО ПО ПОДПРОГРАММЕ</t>
  </si>
  <si>
    <t>Наименования целей, задач, мероприятий подпрограммы</t>
  </si>
  <si>
    <t>Размещение на телевидении роликов по проблемам алкоголизма и наркомании, профилактике правонарушений</t>
  </si>
  <si>
    <t>2018 год</t>
  </si>
  <si>
    <t>Обеспечение развития физической культуры и массового спорта на территории Города Томска</t>
  </si>
  <si>
    <t>Укрепление материально-технической базы спорта и спортивных сооружений на территории Города Томска</t>
  </si>
  <si>
    <t>Всего</t>
  </si>
  <si>
    <t>ДО</t>
  </si>
  <si>
    <t>УФКиС</t>
  </si>
  <si>
    <t>Сохранение физического здоровья населения на территории Города Томска</t>
  </si>
  <si>
    <t>Повышение валеологической грамотности населения на территории Города Томска</t>
  </si>
  <si>
    <t>2019 год</t>
  </si>
  <si>
    <t>2020 год</t>
  </si>
  <si>
    <t>Стадиона для занятий техническими видами спорта МБУ ДО ДЮСШ ТВС</t>
  </si>
  <si>
    <t>Проведение проектно-изыскательских работ для строительства универсального спортивного зала по адресу: г. Томск, пр. Мира, 28</t>
  </si>
  <si>
    <t>Показатели цели и задач муниципальной программы (единицы измерения)</t>
  </si>
  <si>
    <t>год разработки программы 2014</t>
  </si>
  <si>
    <t>в соответствии с потребностью</t>
  </si>
  <si>
    <t>в соответствии с утвержденным финансированием</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</si>
  <si>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</si>
  <si>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Задача 1.Обеспечение развития физической культуры и массового спорта на территории Города Томска</t>
  </si>
  <si>
    <t>Задача 2. Формирование здорового образа жизни</t>
  </si>
  <si>
    <t>Показатель задачи 2. Численность граждан, привлеченных к мероприятиям по здоровому образу жизни (чел.)</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</si>
  <si>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</si>
  <si>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Показатель задачи 3. Доля показателей целей и задач муниципальной программы, достигнутых по итогам отчетного года (%)</t>
  </si>
  <si>
    <t>Задача 4. Укрепление материально-технической базы спорта и спортивных сооружений на территории Города Томска</t>
  </si>
  <si>
    <t>спортивными залами, %</t>
  </si>
  <si>
    <t>-</t>
  </si>
  <si>
    <t>плоскостными сооружениями, %</t>
  </si>
  <si>
    <t>Годы:</t>
  </si>
  <si>
    <t>план</t>
  </si>
  <si>
    <t>всего по источникам</t>
  </si>
  <si>
    <t>федеральный бюджет</t>
  </si>
  <si>
    <t>областной бюджет</t>
  </si>
  <si>
    <t>внебюджетные источники</t>
  </si>
  <si>
    <t>Итого</t>
  </si>
  <si>
    <t>Куратор подпрограммы</t>
  </si>
  <si>
    <t>Заместитель Мэра Города Томска по социальной политике</t>
  </si>
  <si>
    <t>Ответственный исполнитель подпрограммы</t>
  </si>
  <si>
    <t>Управление физической культуры и спорта администрации Города Томска</t>
  </si>
  <si>
    <t>Соисполнители</t>
  </si>
  <si>
    <t>Участники</t>
  </si>
  <si>
    <t>Цель подпрограммы, задачи подпрограммы</t>
  </si>
  <si>
    <t>Задача 2: повышение качества и доступности дополнительного образования в муниципальных учреждениях спортивной направленности</t>
  </si>
  <si>
    <t>Год разработки программы 2014</t>
  </si>
  <si>
    <t>Численность жителей Города Томска, систематически занимающихся физической культурой и спортом</t>
  </si>
  <si>
    <t>Показатели задач подпрограммы, единицы измерения</t>
  </si>
  <si>
    <t>Численность участников официальных физкультурных мероприятий и спортивных мероприятий (чел.)</t>
  </si>
  <si>
    <t>Задача 1</t>
  </si>
  <si>
    <t>Задача 2</t>
  </si>
  <si>
    <t>Численность детей в возрасте 5 - 18 лет, занимающихся в муниципальных учреждениях спортивной направленности (чел.)</t>
  </si>
  <si>
    <t>Объемы и источники финансирования подпрограммы (с разбивкой по годам, тыс. рублей)</t>
  </si>
  <si>
    <t>Сроки реализации подпрограммы</t>
  </si>
  <si>
    <t>Организация управления подпрограммой и контроль за ее реализацией:</t>
  </si>
  <si>
    <t>- управление подпрограммой осуществляет</t>
  </si>
  <si>
    <t>- текущий контроль и мониторинг реализации подпрограммы осуществляет</t>
  </si>
  <si>
    <t>Ответственный орган (подразделение) за достижение значения показателя</t>
  </si>
  <si>
    <t>Фактическое значение показателей на момент разработки муниципальной программы, 2014 год</t>
  </si>
  <si>
    <t>Плановые значения показателей по годам реализации муниципальной программы</t>
  </si>
  <si>
    <t>Задача 1 подпрограммы. Увеличение численности жителей города Томска, систематически занимающихся физической культурой и спортом</t>
  </si>
  <si>
    <t>Численность участников официальных физкультурных мероприятий и спортивных мероприятий, всего (чел.)</t>
  </si>
  <si>
    <t>1.1.1</t>
  </si>
  <si>
    <t>1.2</t>
  </si>
  <si>
    <t>Численность обучающихся по программам спортивной подготовки в рамках реализации федеральных стандартов спортивной подготовки (чел.)</t>
  </si>
  <si>
    <t>Процент освоения образовательных программ (тренировочных программ по видам спорта) (%)</t>
  </si>
  <si>
    <t>Количество обоснованных жалоб на качество предоставления услуги (ед.)</t>
  </si>
  <si>
    <t>не более 150</t>
  </si>
  <si>
    <t>Доля специалистов первой и высшей квалификационной категории от общей численности специалистов (%)</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</si>
  <si>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t>
  </si>
  <si>
    <t>1.2.1</t>
  </si>
  <si>
    <t>Численность детей, участвующих в спортивных соревнованиях и физкультурных мероприятиях (чел.)</t>
  </si>
  <si>
    <t>Численность спортсменов-разрядников, подготовленных за год (чел.)</t>
  </si>
  <si>
    <t>1.2.2</t>
  </si>
  <si>
    <t>Количество мероприятий по повышению уровня пожарной безопасности в муниципальных учреждениях спортивной направленности (ед.)</t>
  </si>
  <si>
    <t>Количество организованных спортивных площадок</t>
  </si>
  <si>
    <t>1.2.3</t>
  </si>
  <si>
    <t>1.2.4</t>
  </si>
  <si>
    <t>1.2.5</t>
  </si>
  <si>
    <t>Обоснование потребности в необходимых ресурсах</t>
  </si>
  <si>
    <t>Таблица 1</t>
  </si>
  <si>
    <t>пп</t>
  </si>
  <si>
    <t>Наименование мероприятия</t>
  </si>
  <si>
    <t>Необходимые средства (тыс. руб.)</t>
  </si>
  <si>
    <t>Объем в натуральных показателях</t>
  </si>
  <si>
    <t>Планируемая средняя стоимость единицы (гр. 3 / гр. 4) (тыс. руб.)</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</si>
  <si>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</si>
  <si>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Социальные денежные выплаты победителям, призерам, финалистам и участникам конкурсов, соревнований и иных социально значимых мероприятий</t>
  </si>
  <si>
    <t>Код бюджетной классификации (КЦСР, КВР)</t>
  </si>
  <si>
    <t>местного бюджета</t>
  </si>
  <si>
    <t>0110120380; 244</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</si>
  <si>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</si>
  <si>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0110110360; 330</t>
  </si>
  <si>
    <t>0110140310/0110100590; 621</t>
  </si>
  <si>
    <t>0110100590; 622</t>
  </si>
  <si>
    <t>1.1</t>
  </si>
  <si>
    <t>0110200590; 612/622</t>
  </si>
  <si>
    <t>управление молодежной политики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</si>
  <si>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</si>
  <si>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</si>
  <si>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</si>
  <si>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</si>
  <si>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</si>
  <si>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Численность граждан, привлеченных к мероприятиям по здоровому образу жизни (чел.)</t>
  </si>
  <si>
    <t>Численность человек, охваченных мероприятиями, направленными на сохранение физического здоровья населения, на территории Города Томска (чел.)</t>
  </si>
  <si>
    <t>Количество мероприятий, направленных на повышение валеологической грамотности населения на территории Города Томска (шт.)</t>
  </si>
  <si>
    <t>- текущий контроль и мониторинг реализации подпрограммы осуществляют</t>
  </si>
  <si>
    <t>управление культуры администрации Города Томска;</t>
  </si>
  <si>
    <t>УФКиС и соисполнители</t>
  </si>
  <si>
    <t>Задача 1 подпрограммы. Сохранение физического здоровья населения на территории Города Томска</t>
  </si>
  <si>
    <t>Количество массовых, физкультурных и спортивных мероприятий по профилактике социально значимых проблем (шт.)</t>
  </si>
  <si>
    <t>УК</t>
  </si>
  <si>
    <t>АКРГТ</t>
  </si>
  <si>
    <t>АЛРГТ</t>
  </si>
  <si>
    <t>АСРГТ</t>
  </si>
  <si>
    <t>АОРГТ</t>
  </si>
  <si>
    <t>Задача 2 подпрограммы. Повышение валеологической грамотности населения на территории Города Томска</t>
  </si>
  <si>
    <t>Организация и проведение мероприятий, направленных на повышение валеологической грамотности населения на территории Города Томска</t>
  </si>
  <si>
    <t>УМП</t>
  </si>
  <si>
    <t>Мероприятие 1. 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 в том числе:</t>
  </si>
  <si>
    <t>Международный день борьбы с наркоманией (26 июня)</t>
  </si>
  <si>
    <t>0120120380; 244</t>
  </si>
  <si>
    <t>Международный день борьбы с курением (31 мая)</t>
  </si>
  <si>
    <t>Международный день борьбы со СПИДом (1 декабря)</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</si>
  <si>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</si>
  <si>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t>
  </si>
  <si>
    <t>1.3</t>
  </si>
  <si>
    <t>1.4</t>
  </si>
  <si>
    <t>2.1</t>
  </si>
  <si>
    <t>2.2</t>
  </si>
  <si>
    <t>2.3</t>
  </si>
  <si>
    <t>2.4</t>
  </si>
  <si>
    <t>2.5</t>
  </si>
  <si>
    <t>1</t>
  </si>
  <si>
    <t>Цель, задачи, показатели и ресурсное обеспечение реализации обеспечивающей подпрограммы</t>
  </si>
  <si>
    <t>Цель, задачи, показатели деятельности ответственного исполнителя</t>
  </si>
  <si>
    <t>Цель:</t>
  </si>
  <si>
    <t>Доля показателей целей и задач муниципальной программы, достигнутых по итогам отчетного года (%)</t>
  </si>
  <si>
    <t>Задача 1.</t>
  </si>
  <si>
    <t>Доля бюджетных расходов управления физической культуры и спорта, включенных в реестр расходных обязательств, в общих расходах управления физической культуры и спорта, %</t>
  </si>
  <si>
    <t>Полнота исполнения расходных обязательств управления физической культуры и спорта, %</t>
  </si>
  <si>
    <t>Задача 2.</t>
  </si>
  <si>
    <t>Равномерность расходования средств управлением физической культуры и спорта администрации Города Томска в течение года в соответствии с кассовым планом (удельный вес расходов IV квартала), %</t>
  </si>
  <si>
    <t>Не более 30</t>
  </si>
  <si>
    <t>Департамент управления муниципальной собственностью администрации Города Томска</t>
  </si>
  <si>
    <t>Задача 2. Повышение уровня обеспеченности населения объектами физической культуры и спорта</t>
  </si>
  <si>
    <t>Цель: укрепление материально-технической базы спорта и спортивных сооружений на территории Города Томска</t>
  </si>
  <si>
    <t>Уровень обеспеченности спортивными сооружениями в Городе Томске (%), в том числе:</t>
  </si>
  <si>
    <t>- плоскостными сооружениями</t>
  </si>
  <si>
    <t>- спортивными залами</t>
  </si>
  <si>
    <t>Задача 1. Приведение в нормативное состояние объектов физической культуры и спорта</t>
  </si>
  <si>
    <t>Показатель задачи 1</t>
  </si>
  <si>
    <t>Доля капитально отремонтированных объектов от объектов, требующих капитального ремонта (%)</t>
  </si>
  <si>
    <t>Показатель задачи 2</t>
  </si>
  <si>
    <t>Доля реконструируемых объектов от объектов, требующих реконструкции (%)</t>
  </si>
  <si>
    <t>Доля построенных объектов спорта в год от запланированного количества (%)</t>
  </si>
  <si>
    <t>ДКС, УФКиС</t>
  </si>
  <si>
    <t>Задача 1 подпрограммы. Приведение в нормативное состояние объектов физической культуры и спорта</t>
  </si>
  <si>
    <t>Задача 2 подпрограммы. Повышение уровня обеспеченности населения объектами физической культуры и спорта</t>
  </si>
  <si>
    <t>Мероприятие 2.1. Реконструкция спортивных объектов, в том числе подготовка проектно-сметной документации</t>
  </si>
  <si>
    <t>Сокращения:</t>
  </si>
  <si>
    <t>ДКС - департамент капитального строительства администрации Города Томска;</t>
  </si>
  <si>
    <t>УФКиС - управление физической культуры и спорта администрации Города Томска;</t>
  </si>
  <si>
    <t>ДУМС - департамент управления муниципальной собственностью администрации Города Томска.</t>
  </si>
  <si>
    <t>Первоочередными мероприятиями реализации подпрограммы являются:</t>
  </si>
  <si>
    <t>- строительство объектов для развития зимних видов спорта;</t>
  </si>
  <si>
    <t>- строительство объектов по разработанной ранее проектной документации;</t>
  </si>
  <si>
    <t>- проведение проектных и предпроектных работ, строительство многофункциональных спортивных площадок.</t>
  </si>
  <si>
    <t>Выполнение строительно-монтажных работ, предусмотренных подпрограммой, планируется осуществлять на условиях софинансирования за счет средств областного и федерального бюджетов.</t>
  </si>
  <si>
    <t>Используя усредненные нормативы с учетом национальных и территориальных особенностей, плотности расселения населения, для обеспечения минимальной двигательной активности населения, рассчитываются необходимые площади материально-спортивной базы по трем основным типам спортивных сооружений на 10000 населения: спортивных залов, плоскостных сооружений, плавательных бассейнов по следующей формуле:</t>
  </si>
  <si>
    <t>S = N x (C / 10000), где:</t>
  </si>
  <si>
    <t>S - площадь (общая) определенного типа спортсооружений;</t>
  </si>
  <si>
    <t>N - норматив обеспеченности определенным типом спортивного сооружения на 10000 населения;</t>
  </si>
  <si>
    <t>C - численность населения региона (района, города).</t>
  </si>
  <si>
    <t>Используя данные полученной площади определенного типа спортивного сооружения и его среднего размера (спортивный зал 400 кв. м, плавательный бассейн 200 кв. м зеркала воды, плоскостные сооружения в среднем 540 кв. м), определяется количество спортивных сооружений, необходимых в регионе для обеспечения минимальной двигательной активности населения.</t>
  </si>
  <si>
    <t>Лыжероллерной трассы в г. Томске по ул. Королева (обеспечение материальной базы зимних видов спорта)</t>
  </si>
  <si>
    <t>Лыжероллерной трассы 1 км и лыжероллерного круга на стадионе п. Светлый</t>
  </si>
  <si>
    <t>Строительство хоккейной коробки с защитным ограждением на территории п. Светлый</t>
  </si>
  <si>
    <t>2.1.1</t>
  </si>
  <si>
    <t>2.1.2</t>
  </si>
  <si>
    <t>2.1.3</t>
  </si>
  <si>
    <t>2.2.1</t>
  </si>
  <si>
    <t>2.2.2</t>
  </si>
  <si>
    <t>2.2.3</t>
  </si>
  <si>
    <t>2.2.4</t>
  </si>
  <si>
    <t>2.2.5</t>
  </si>
  <si>
    <t>2.2.6</t>
  </si>
  <si>
    <t>2.2.7</t>
  </si>
  <si>
    <t>2.2.8</t>
  </si>
  <si>
    <t>2.2.9</t>
  </si>
  <si>
    <t>2.2.10</t>
  </si>
  <si>
    <t>2.2.11</t>
  </si>
  <si>
    <t>2.2.12</t>
  </si>
  <si>
    <t>2.2.13</t>
  </si>
  <si>
    <t>2.2.14</t>
  </si>
  <si>
    <t>2.2.15</t>
  </si>
  <si>
    <t>2.2.16</t>
  </si>
  <si>
    <t>2.2.17</t>
  </si>
  <si>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</si>
  <si>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</si>
  <si>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</si>
  <si>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Департамент капитального строительства администрации Города Томска</t>
  </si>
  <si>
    <t>Управление молодежной политики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</si>
  <si>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</si>
  <si>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</si>
  <si>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</si>
  <si>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</si>
  <si>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</si>
  <si>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</si>
  <si>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Наименование стратегической цели (целевого вектора) развития Города Томска</t>
  </si>
  <si>
    <t>Широкие возможности для самореализации горожан, укрепление здоровья и долголетие</t>
  </si>
  <si>
    <t>Наименование стратегической задачи развития Города Томска</t>
  </si>
  <si>
    <t>Развитие физической культуры и спорта</t>
  </si>
  <si>
    <t>Профилактика заболеваний</t>
  </si>
  <si>
    <t>Цель и задачи муниципальной программы</t>
  </si>
  <si>
    <t>Сроки реализации муниципальной программы</t>
  </si>
  <si>
    <t>Перечень подпрограмм</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</si>
  <si>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</si>
  <si>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</si>
  <si>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</si>
  <si>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II. ОБЩАЯ ХАРАКТЕРИСТИКА МУНИЦИПАЛЬНОЙ ПРОГРАММЫ</t>
  </si>
  <si>
    <t>Физической культуре и спорту придается особое значение в системе профилактики правонарушений. Использование средств и методов физического воспитания в работе с детьми группы социального риска обусловлено тем, что в структуре их интересов и потребностей занятия физическими упражнениями занимают одно из ведущих мест, а 80% подростков отдают им предпочтение.</t>
  </si>
  <si>
    <t>Отечественный и зарубежный опыт показывает, что эффективность физической культуры и спорта в профилактической деятельности по охране и укреплению здоровья, в борьбе с наркоманией, алкоголизмом, курением и правонарушениями, особенно среди молодежи, исключительно высока.</t>
  </si>
  <si>
    <t>Объекты спорта</t>
  </si>
  <si>
    <t>2011 год</t>
  </si>
  <si>
    <t>2012 год</t>
  </si>
  <si>
    <t>2013 год</t>
  </si>
  <si>
    <t>2014 год</t>
  </si>
  <si>
    <t>Всего объектов, в том числе:</t>
  </si>
  <si>
    <t>Стадионы</t>
  </si>
  <si>
    <t>Спортивные залы</t>
  </si>
  <si>
    <t>Плавательные бассейны</t>
  </si>
  <si>
    <t>Плоскостные спортивные сооружения</t>
  </si>
  <si>
    <t>Манежи</t>
  </si>
  <si>
    <t>Ледовые катки</t>
  </si>
  <si>
    <t>Другие спортивные сооружения</t>
  </si>
  <si>
    <t>Таблица 2</t>
  </si>
  <si>
    <t>Показатели социально-экономического развития на момент разработки муниципальной программы и ожидаемые результаты</t>
  </si>
  <si>
    <t>Наименование показателя</t>
  </si>
  <si>
    <t>Ед. измерения</t>
  </si>
  <si>
    <t>Значения показателя</t>
  </si>
  <si>
    <t>Значение на момент разработки муниципальной программы, 2014 год</t>
  </si>
  <si>
    <t>Удельный вес населения, систематически занимающегося физической культурой и спортом</t>
  </si>
  <si>
    <t>%</t>
  </si>
  <si>
    <t>Численность участников спортивно-массовых мероприятий, проводимых на территории города Томска</t>
  </si>
  <si>
    <t>Чел.</t>
  </si>
  <si>
    <t>Численность детей в возрасте 5 - 18 лет, занимающихся в муниципальных учреждениях спортивной направленности</t>
  </si>
  <si>
    <t>Численность граждан, привлеченных к мероприятиям по здоровому образу жизни</t>
  </si>
  <si>
    <t>Ед.</t>
  </si>
  <si>
    <t>- укреплению взаимодействия муниципальных, ведомственных, общественных организаций и учреждений по всем аспектам физической культуры и спорта;</t>
  </si>
  <si>
    <t>- организации и обеспечению эффективного функционирования действующей сети учреждений спорта.</t>
  </si>
  <si>
    <t>Субъекты РФ</t>
  </si>
  <si>
    <t>Всего (ед.)</t>
  </si>
  <si>
    <t>Плоскостные спорт. сооружения</t>
  </si>
  <si>
    <t>Залы</t>
  </si>
  <si>
    <t>Бассейны</t>
  </si>
  <si>
    <t>Численность занимающихся</t>
  </si>
  <si>
    <t>% от норматива ЕПС</t>
  </si>
  <si>
    <t>ЕПС норма/ЕПС факт</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</si>
  <si>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</si>
  <si>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</si>
  <si>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</si>
  <si>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</si>
  <si>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</si>
  <si>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</si>
  <si>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</si>
  <si>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</si>
  <si>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</si>
  <si>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</si>
  <si>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</si>
  <si>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</si>
  <si>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Таблица 3</t>
  </si>
  <si>
    <t>Конечным результатом реализации мероприятий муниципальной программы должны стать:</t>
  </si>
  <si>
    <t>- формирование у населения, особенно у детей и молодежи, устойчивого интереса к регулярным занятиям физической культурой и спортом, здоровому образу жизни;</t>
  </si>
  <si>
    <t>- укрепление состава специалистов в области физической культуры и спорта, в том числе по месту жительства;</t>
  </si>
  <si>
    <t>- развитие инфраструктуры для занятий массовым спортом;</t>
  </si>
  <si>
    <t>- содействие оздоровлению и профилактике заболеваний, продлению творческого долголетия населения средствами физической культуры и спорта;</t>
  </si>
  <si>
    <t>- создание системы внутридворовых соревнований для всех категорий населения в соответствии с возрастом и уровнем подготовленности;</t>
  </si>
  <si>
    <t>- увеличение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t>
  </si>
  <si>
    <t>- увеличение численности занимающихся в клубах по месту жительства;</t>
  </si>
  <si>
    <t>III. МЕХАНИЗМЫ УПРАВЛЕНИЯ И КОНТРОЛЯ</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</si>
  <si>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 по вопросам:</t>
  </si>
  <si>
    <t>Управление физической культуры и спорта администрации Города Томска, департамент капитального строительства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</si>
  <si>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IV. ПОДПРОГРАММЫ</t>
  </si>
  <si>
    <t>1. Развитие физической культуры и массового спорта.</t>
  </si>
  <si>
    <t>2. Здоровый образ жизни.</t>
  </si>
  <si>
    <t>3. Организация и обеспечение эффективного функционирования сети учреждений физической культуры и спорта.</t>
  </si>
  <si>
    <t>4. Строительство, реконструкция, ремонт и приобретение в муниципальную собственность спортивных объектов.</t>
  </si>
  <si>
    <t>&lt;**&gt; Под качеством образования понимается соответствие уровня полученных знаний требованиям общества, государства. Качество образования определяется качеством образовательных результатов, качеством процентных достижений этих результатов и ценой достижения этих результатов. Доступность образования - это степень охвата качественными образовательными услугами максимального числа желающих.</t>
  </si>
  <si>
    <t>Доступность рассматривается в разрезе численности обучающихся в учреждениях по программам в области физической культуры и спорта.</t>
  </si>
  <si>
    <t>II. Анализ текущей ситуации</t>
  </si>
  <si>
    <t>Рост благосостояния населения, формирование национального самосознания и обеспечение долгосрочной социальной стабильности всего населения являются приоритетными задачами современной российской государственной политики. Реализация выделенных задач возможна только при обеспечении ряда условий, поэтому крайне актуальным становится вопрос о проведении качественной и эффективной работы для сохранения и улучшения физического и духовного здоровья граждан. Формирование здорового образа жизни людей через развитие физической культуры и спорта имеют исключительно важное значение.</t>
  </si>
  <si>
    <t>Достижение показателя предполагает решение следующих тактических задач, которые включают в себя несколько направлений:</t>
  </si>
  <si>
    <t>1. Организация предоставления детям дополнительного образования физкультурно-спортивной направленности:</t>
  </si>
  <si>
    <t>- обеспечение необходимых условий для личностного развития, профессионального самоопределения и физического труда детей, формирование отношения к физической культуре как к важнейшему условию разностороннего развития личности; решение данной задачи также заключается в доступности, востребованности, вариативности, качестве и эффективности образовательного процесса.</t>
  </si>
  <si>
    <t>Задача предполагает удовлетворение потребности детей в занятиях физической культурой и спортом.</t>
  </si>
  <si>
    <t>- популяризация физической культуры и спорта среди различных групп населения, организация физкультурно-массовой работы по месту жительства граждан, а также пропаганда здорового образа жизни;</t>
  </si>
  <si>
    <t>Оценка деятельности осуществляется по показателям, ряд из которых представлен в таблице 1:</t>
  </si>
  <si>
    <t>Год реализации</t>
  </si>
  <si>
    <t>Численность занимающихся физической культурой и спортом</t>
  </si>
  <si>
    <t>доля населения, систематически занимающегося физической культурой и спортом, %</t>
  </si>
  <si>
    <t>ВСЕГО проводимых официальных городских мероприятий, в том числе (шт.)</t>
  </si>
  <si>
    <t>кол-во видов спорта</t>
  </si>
  <si>
    <t>комплексные</t>
  </si>
  <si>
    <t>чемпионаты</t>
  </si>
  <si>
    <t>первенства</t>
  </si>
  <si>
    <t>всероссийские</t>
  </si>
  <si>
    <t>международные</t>
  </si>
  <si>
    <t>Кол-во учреждений, из них (ед):</t>
  </si>
  <si>
    <t>ДЮСШ, из них автономные</t>
  </si>
  <si>
    <t>СДЮСШОР, из них автономные</t>
  </si>
  <si>
    <t>Численность обучающихся в учреждениях (чел.)</t>
  </si>
  <si>
    <t>ДООПЦ (Департамент образования)</t>
  </si>
  <si>
    <t>Подготовка разрядников в год</t>
  </si>
  <si>
    <t>массовые</t>
  </si>
  <si>
    <t>1 разряд</t>
  </si>
  <si>
    <t>КМС</t>
  </si>
  <si>
    <t>МС</t>
  </si>
  <si>
    <t>МСМК</t>
  </si>
  <si>
    <t>Реализация программ по видам спорта в учреждениях дополнительного образования детей УФКиС</t>
  </si>
  <si>
    <t>Численность жителей, занимающихся в группах у инструкторов по спорту</t>
  </si>
  <si>
    <t>Одним из показателей эффективности деятельности учреждений спортивного профиля является подготовка разрядников и участие в соревнованиях. Из числа занимающихся спортсменов - разрядников 2940 человек. За 2013 год подготовлено 70 кандидатов в мастера спорта, мастеров спорта России - 15 человек.</t>
  </si>
  <si>
    <t>Кроме этого, мы наблюдаем рост спортивного мастерства в части количества завоеванных медалей томскими спортсменами и участия в соревнованиях различного уровня.</t>
  </si>
  <si>
    <t>Увеличивается представительство томских спортсменов в сборных командах Российской Федерации с 13 человек в 2011 году до 21 человека в 2013 году.</t>
  </si>
  <si>
    <t>Кроме того, дополнительное образование детей, помимо обучения, воспитания и творческого развития личности, позволяет решать ряд других социально значимых проблем, таких как: обеспечение занятости детей, их самореализация и социальная адаптация, формирование здорового образа жизни, профилактика безнадзорности, правонарушений и других асоциальных проявлений среди детей и подростков.</t>
  </si>
  <si>
    <t>1. Потребность в получении услуг по дополнительному образованию детей будет выше, чем возможность учреждений спортивного профиля в предоставлении мест для зачисления в спортивные школы.</t>
  </si>
  <si>
    <t>В связи с недостаточным финансированием могут возникнуть следующие риски:</t>
  </si>
  <si>
    <t>2. Недостаточное материально-техническое обеспечение спортивных учреждений;</t>
  </si>
  <si>
    <t>3. Невозможность привлечения для организации и проведения образовательного процесса дополнительных педагогов по видам подготовки (акробатическая, хореографическая подготовка и др.).</t>
  </si>
  <si>
    <t>В настоящее время более половины тренеров-преподавателей используют модифицированные образовательные программы, которые зачастую более слабые по сравнению с типовой программой.</t>
  </si>
  <si>
    <t>Таким образом, проблема имеет системный характер и характеризуется:</t>
  </si>
  <si>
    <t>- потребностью в дополнительном финансировании дополнительного образования в части реализации программ спортивной подготовки по видам спорта;</t>
  </si>
  <si>
    <t>- дефицитом высокопрофессиональных кадров педагогов и менеджеров системы дополнительного образования детей;</t>
  </si>
  <si>
    <t>- наличием крайне слабой материально-технической базы (спортивное оборудование, инвентарь, пожарная безопасность и антитеррористическая защищенность).</t>
  </si>
  <si>
    <t>Ресурсы, необходимые для реализации мероприятий, рассчитываются следующим образом:</t>
  </si>
  <si>
    <t>3. Общий объем средств областного бюджета определяется следующим образом:</t>
  </si>
  <si>
    <t>V. Механизмы управления и контроля подпрограммой</t>
  </si>
  <si>
    <t>Система управления подпрограммой направлена на достижение поставленных подпрограммой целей и задач, а также на получение долгосрочных устойчивых результатов.</t>
  </si>
  <si>
    <t>Управление физической культуры и спорта администрации Города Томска обеспечивает:</t>
  </si>
  <si>
    <t>управление физической культуры и спорта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</si>
  <si>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</si>
  <si>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</si>
  <si>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</si>
  <si>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Советского района Города Томска</t>
  </si>
  <si>
    <t>администрация Октябрьского района Города Томска</t>
  </si>
  <si>
    <t>управление молодежной политики администрации Города Томска</t>
  </si>
  <si>
    <t>Уровень приоритетности выполнения одинаково важен для всех мероприятий подпрограммы, так как социально-экономический эффект достигается при условии всего комплекса реализации мероприятий подпрограммы.</t>
  </si>
  <si>
    <t>Соисполнителями реализации подпрограммы являются:</t>
  </si>
  <si>
    <t>департамент образования администрации Города Томска.</t>
  </si>
  <si>
    <t>Информация о мерах муниципального регулирования</t>
  </si>
  <si>
    <t>Наименование меры (бюджетные, налоговые, правовые, иные)</t>
  </si>
  <si>
    <t>Содержание меры</t>
  </si>
  <si>
    <t>Срок реализации</t>
  </si>
  <si>
    <t>Социально-экономический эффект, ожидаемый от применения меры</t>
  </si>
  <si>
    <t>Среди основных приоритетов социальной и экономической политики в настоящее время указывается распространение здорового образа жизни. Важный вклад в формирование здорового образа жизни должно внести создание условий для занятий физической культурой и спортом различных групп населения.</t>
  </si>
  <si>
    <t>Всего объектов</t>
  </si>
  <si>
    <t>Стрелковые тиры</t>
  </si>
  <si>
    <t>Год постройки спортивного объекта</t>
  </si>
  <si>
    <t>Кол-во построенных объектов в год (ед.)</t>
  </si>
  <si>
    <t>Перечень построенных объектов спорта</t>
  </si>
  <si>
    <t>13 объектов</t>
  </si>
  <si>
    <t>11 спортивных площадок,</t>
  </si>
  <si>
    <t>16 объектов</t>
  </si>
  <si>
    <t>13 спортивных площадок,</t>
  </si>
  <si>
    <t>6 спортивных площадок;</t>
  </si>
  <si>
    <t>7 спортивно-игровых площадок;</t>
  </si>
  <si>
    <t>приспособленные помещения спортивного назначения (12 с/з, 2 бассейна)</t>
  </si>
  <si>
    <t>По данным федерального статистического наблюдения:</t>
  </si>
  <si>
    <t>Обеспеченность:</t>
  </si>
  <si>
    <t>спортивными залами</t>
  </si>
  <si>
    <t>плоскостными сооружениями</t>
  </si>
  <si>
    <t>плавательными бассейнами</t>
  </si>
  <si>
    <t>Таблица 4</t>
  </si>
  <si>
    <t>Объекты спорта, требующие капитального ремонта и реконструкции</t>
  </si>
  <si>
    <t>Капитальный ремонт (ед.)</t>
  </si>
  <si>
    <t>Реконструкция (ед.)</t>
  </si>
  <si>
    <t>Реализация настоящей подпрограммы должна обеспечить следующие экономические и социальные эффекты:</t>
  </si>
  <si>
    <t>- снижение текущих затрат на эксплуатацию объектов спорта за счет модернизации и реконструкции объектов;</t>
  </si>
  <si>
    <t>- повышение эффективности, качества обслуживания населения;</t>
  </si>
  <si>
    <t>- увеличение объектов спорта (в том числе и учреждений дополнительного образования детей), отвечающих современным требованиям к организации и проведению занятий по физической культуре и спорту.</t>
  </si>
  <si>
    <t>К рискам, возникающим в процессе реализации подпрограммы, относится финансирование мероприятий подпрограммы не в полном объеме, что может повлечь за собой их невыполнение и, как следствие, невыполнение целей и задач подпрограммы в целом.</t>
  </si>
  <si>
    <t>Цель муниципальной программы: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</si>
  <si>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Доля показателей целей и задач муниципальной программы, достигнутых по итогам года (%)</t>
  </si>
  <si>
    <t>не более 30</t>
  </si>
  <si>
    <t>УФКиС ДКС</t>
  </si>
  <si>
    <t>Задача 1 муниципальной программы.</t>
  </si>
  <si>
    <t>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</si>
  <si>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УФКиС УМП АЛРГТ АОРГТ АКРГТ АКРГТ УК ДО</t>
  </si>
  <si>
    <t xml:space="preserve">Организация и проведение социально-значимых физкультурных и спортивных мероприятий на территории районов города Томска: </t>
  </si>
  <si>
    <t>администрация Октябрьского  района Города Томска</t>
  </si>
  <si>
    <t>Строительство спортивной универсальной многофункциональной площадки по адресу: 1) придомовая территория пос. Спутник, 16</t>
  </si>
  <si>
    <t>не более 100</t>
  </si>
  <si>
    <t>не более 50</t>
  </si>
  <si>
    <t>не более 10</t>
  </si>
  <si>
    <t>Цель подпрограммы: укрепление материально-технической базы спорта и спортивных сооружений на территории Города Томска</t>
  </si>
  <si>
    <t>Приобретение универсального спортивного зала по адресу: г. Томск, пр. Мира, 28</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</si>
  <si>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</si>
  <si>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ДУМС</t>
  </si>
  <si>
    <t>администрации Города Томска</t>
  </si>
  <si>
    <t>МУНИЦИПАЛЬНАЯ ПРОГРАММА</t>
  </si>
  <si>
    <t>Цель: обеспечение развития физической культуры и массового спорта на территории Города Томска</t>
  </si>
  <si>
    <t>Цель: формирование здорового образа жизни</t>
  </si>
  <si>
    <t>Метод сбора информации о достижении показателя</t>
  </si>
  <si>
    <t>ведомственная статистика</t>
  </si>
  <si>
    <t>Цель муниципальной программы:</t>
  </si>
  <si>
    <t>Наименование подпрограммы 1</t>
  </si>
  <si>
    <t>Развитие физической культуры и массового спорта</t>
  </si>
  <si>
    <t>Всего по задаче 1</t>
  </si>
  <si>
    <t>Задача 2 муниципальной программы:</t>
  </si>
  <si>
    <t>Формирование здорового образа жизни</t>
  </si>
  <si>
    <t>Здоровый образ жизни</t>
  </si>
  <si>
    <t>Наименование подпрограммы 2</t>
  </si>
  <si>
    <t>Всего по задаче 2</t>
  </si>
  <si>
    <t>УФКиС, ДО, УМП, УК, АКРГТ, АЛРГТ, АОРГТ, АСРГТ</t>
  </si>
  <si>
    <t>УФКиС, АКРГТ, АЛРГТ, АОРГТ, АСРГТ</t>
  </si>
  <si>
    <t>Задача 3 муниципальной программы:</t>
  </si>
  <si>
    <t>Наименование подпрограммы 3</t>
  </si>
  <si>
    <t>Организация и обеспечение эффективного функционирования сети учреждений физической культуры и спорта</t>
  </si>
  <si>
    <t>Всего по задаче 3</t>
  </si>
  <si>
    <t>Задача 4 муниципальной программы:</t>
  </si>
  <si>
    <t>Наименование подпрограммы 4</t>
  </si>
  <si>
    <t>Всего по задаче 4</t>
  </si>
  <si>
    <t>ИТОГО ПО МУНИЦИПАЛЬНОЙ ПРОГРАММЕ</t>
  </si>
  <si>
    <t>УФКиС, ДКС, ДУМС</t>
  </si>
  <si>
    <t>УФКИС</t>
  </si>
  <si>
    <t xml:space="preserve"> Строительство спортивной универсальной многофункциональной площадки по адресу: г. Томск, ул. Смирнова, 28</t>
  </si>
  <si>
    <t>Данная подпрограмма направлена на формирование идеологии здорового образа жизни, воздействие на управляемые факторы риска, прежде всего факторы поведения, привычки, отношения и установки поведения людей через информацию и обеспечение активных форм участия самого населения, внедрение методов антиалкогольного и антинаркотического воспитания личности. Одним из ключевых моментов успешного осуществления программных мероприятий является реализация проектов органами администрации Города Томска.</t>
  </si>
  <si>
    <t>По причине отсутствия аналогичных подпрограмм в основных административных центрах Сибирского федерального округа на момент разработки данной подпрограммы, отсутствовала возможность проведения сравнительного анализа её показателей.</t>
  </si>
  <si>
    <t>17/5</t>
  </si>
  <si>
    <t>13/7</t>
  </si>
  <si>
    <t>4/1</t>
  </si>
  <si>
    <t>4/2</t>
  </si>
  <si>
    <t>4</t>
  </si>
  <si>
    <t>Ведомственная статистика</t>
  </si>
  <si>
    <t>Периодическая отчетность</t>
  </si>
  <si>
    <t>Ведомственная отчетность</t>
  </si>
  <si>
    <t>Показатель цели</t>
  </si>
  <si>
    <t>Потребность</t>
  </si>
  <si>
    <t>Утверждено</t>
  </si>
  <si>
    <t>Показатель задачи 1.</t>
  </si>
  <si>
    <t>Показатель задачи 2.</t>
  </si>
  <si>
    <t>Цель подпрограммы: обеспечение развития физической культуры и массового спорта на территории Города Томска</t>
  </si>
  <si>
    <t>III. Цель, задачи, показатели подпрограммы</t>
  </si>
  <si>
    <t xml:space="preserve"> 12 место (из 12) по обеспеченности плоскостными спортивными сооружениями;</t>
  </si>
  <si>
    <t>11 место (из 12) по обеспеченности спортивными залами;</t>
  </si>
  <si>
    <t>9 место (из 12) по обеспеченности бассейнами.</t>
  </si>
  <si>
    <t>12 место (из 12) по обеспеченности плоскостными спортивными сооружениями;</t>
  </si>
  <si>
    <t>% от нормативного показателя</t>
  </si>
  <si>
    <t>Российская Федерация (среднее значение)</t>
  </si>
  <si>
    <t>бассейнами</t>
  </si>
  <si>
    <t>Показатель</t>
  </si>
  <si>
    <t>Показатель цели подпрограммы</t>
  </si>
  <si>
    <t>Показатели цели и задач подпрограммы (единицы измерения)</t>
  </si>
  <si>
    <t>Цель, задачи и мероприятия подпрограммы</t>
  </si>
  <si>
    <t>Наименование показателей целей, задач, мероприятий  программы (единицы измерения)</t>
  </si>
  <si>
    <t>Наименование показателей целей, задач, мероприятий подпрограммы (единицы измерения)</t>
  </si>
  <si>
    <t>Задача 2 муниципальной программы.                  Формирование здорового образа жизни</t>
  </si>
  <si>
    <t>Задача 1 муниципальной программы.                    Обеспечение развития физической культуры и массового спорта на территории Города Томска</t>
  </si>
  <si>
    <t>Задача 3 муниципальной программы.                    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</si>
  <si>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Задача 4 муниципальной программы.                        Укрепление материально-технической базы спорта и спортивных сооружений на территории Города Томска</t>
  </si>
  <si>
    <t>Строительство, реконструкция, ремонт и приобретение в муниципальную собственность спортивных объектов</t>
  </si>
  <si>
    <t>Прочая закупка товаров, работ и услуг для обеспечения муниципальных нужд: устройство хоккейной коробки по адресу: г.Томск, с. Тимирязевское, ул. Комсомольская, 1в, в рамках реализации инициативного бюджетирования</t>
  </si>
  <si>
    <t>Строительство Дворца спорта им. С.А. Белова в городе Томске</t>
  </si>
  <si>
    <t>Капитальный ремонт спортивного сооружения для массовых спортивных занятий по адресу: г. Томск, пр. Мира, 1/2</t>
  </si>
  <si>
    <t xml:space="preserve"> УФКиС</t>
  </si>
  <si>
    <t>Показатель введен с 01.01.2018 года</t>
  </si>
  <si>
    <t>По данным статистики (федеральный статистический отчет по форме 1-ФК), Томская область по Сибирскому федеральному округу занимает (таблица 3):</t>
  </si>
  <si>
    <t>Приложение к постановлению</t>
  </si>
  <si>
    <t>2021 год</t>
  </si>
  <si>
    <t>2022 год</t>
  </si>
  <si>
    <t>2023 год</t>
  </si>
  <si>
    <t>2024 год</t>
  </si>
  <si>
    <t>Горно-Алтайск</t>
  </si>
  <si>
    <t>Улан-Удэ</t>
  </si>
  <si>
    <t>Кызыл</t>
  </si>
  <si>
    <t>Абакан</t>
  </si>
  <si>
    <t>Барнаул</t>
  </si>
  <si>
    <t>Чита</t>
  </si>
  <si>
    <t xml:space="preserve">Красноярск </t>
  </si>
  <si>
    <t xml:space="preserve">Иркутск </t>
  </si>
  <si>
    <t xml:space="preserve">Новосибирск </t>
  </si>
  <si>
    <t xml:space="preserve">Омск </t>
  </si>
  <si>
    <t xml:space="preserve">Томск </t>
  </si>
  <si>
    <t>2025 год</t>
  </si>
  <si>
    <t>Управление физической культуры и спорта администрации Города Томска утверждает итоговый отчет за отчетный год в срок до 10 марта года, следующего за отчетным и предоставляет его в бумажном, а также в электронном виде в управление экономического развития администрации Города Томска, департамент финансов администрации Города Томска и в Счетную палату Города Томска.</t>
  </si>
  <si>
    <t>При этом численность детей в реорганизованных учреждениях не уменьшилась и ставки тренеров-преподавателей были сохранены.</t>
  </si>
  <si>
    <t>Обоснование потребности в необходимых ресурсах на 2015 - 2025 годы отражено в таблице 1.</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</si>
  <si>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t>
  </si>
  <si>
    <t>2023год</t>
  </si>
  <si>
    <t>2015 - 2025 годы</t>
  </si>
  <si>
    <t>Анализ показателей развития физической культуры и спорта в Сибирском федеральном округе в разрезе регионов и региональных центров</t>
  </si>
  <si>
    <t>Таблица 5</t>
  </si>
  <si>
    <t>Управление физической культуры и спорта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</si>
  <si>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Перечень цели, задач и показателей муниципальной программы приведены в приложении 1 к настоящей программе.</t>
  </si>
  <si>
    <t>Ресурсное обеспечение муниципальной программы приведено в приложении 2 к настоящей программе.</t>
  </si>
  <si>
    <t>Значение на момент завершения муниципальной программы, 2025 год</t>
  </si>
  <si>
    <t>Прочая закупка товаров работ и услуг для обеспечения муниципальных нужд: приобретение и установка элементов спортивной площадки по адресу: г. Томск, с. Тимирязевское, ул. Водозаборная, 3</t>
  </si>
  <si>
    <t>Сроки реализации подпрограммы:</t>
  </si>
  <si>
    <t>где:</t>
  </si>
  <si>
    <t>для целевых показателей, желательной тенденцией которых является рост:</t>
  </si>
  <si>
    <t>И ЦП(И)i = 100, если ЦП(И)i (факт) &gt;ЦП(И)i (план);</t>
  </si>
  <si>
    <t>для целевых показателей, желательной тенденцией которых является снижение:</t>
  </si>
  <si>
    <t>И ЦП(И)i = (ЦП(И)i (факт) / ЦП(И)i (план)) * 100%, если ЦП(И)i (факт) &gt;ЦП(И)i (план)</t>
  </si>
  <si>
    <t>ЦП(И)i (факт) - фактическое значение i-го целевого показателя (индикатора) муниципальной программы на конец отчетного периода;</t>
  </si>
  <si>
    <t>ЦП(И)i (план) - плановое значение i-го целевого показателя (индикатора) муниципальной программы на конец отчетного периода.</t>
  </si>
  <si>
    <t>Ожидаемым конечным результатом реализации подпрограммы является создание условий для достижения поставленных целей, решения задач, реализации в полном объеме мероприятий муниципальной программы и достижение установленных значений всех целевых показателей муниципальной программы.</t>
  </si>
  <si>
    <t>Показатель характеризует степень достижения значений целевых показателей муниципальной программы. Показатель рассчитывается по формуле:</t>
  </si>
  <si>
    <t>И ЦП(И) i - индекс, характеризующий степень достижения в отчетном периоде запланированного значения i-го целевого показателя муниципальной программы;</t>
  </si>
  <si>
    <t>n - количество целевых показателей муниципальной программы (включая целевые показатели подпрограмм муниципальной программы).</t>
  </si>
  <si>
    <t>P = Σ И ЦП(И)i / n</t>
  </si>
  <si>
    <t>Индекс, характеризующий степень достижения в отчетном периоде запланированного значения целевого показателя муниципальной программы И ЦП(И) i , рассчитывается по формуле:</t>
  </si>
  <si>
    <t>Целевым показателем  достижения цели и решения задач подпрограммы является:</t>
  </si>
  <si>
    <t>Ед. изм.</t>
  </si>
  <si>
    <t>№</t>
  </si>
  <si>
    <t>Расчет показателя конечного результата</t>
  </si>
  <si>
    <t>формула расчета</t>
  </si>
  <si>
    <t>буквенное обозначение переменной в формуле расчета</t>
  </si>
  <si>
    <t>источник исходных данных</t>
  </si>
  <si>
    <t>метод сбора исходных данных</t>
  </si>
  <si>
    <t>отчет</t>
  </si>
  <si>
    <t>чел.</t>
  </si>
  <si>
    <t>Уо – уровень обеспеченности населения спортивными сооружениями</t>
  </si>
  <si>
    <t>Наименование  показателя</t>
  </si>
  <si>
    <t>Исходные данные для расчета значений показателя</t>
  </si>
  <si>
    <t>отчеты соисполнителей программы и проводящих организаций</t>
  </si>
  <si>
    <t>Удельный вес населения, систематически занимающегося физической культурой и спортом (%)</t>
  </si>
  <si>
    <t>Доля показателей целей и задач муниципальной программы, достигнутых по итогам года</t>
  </si>
  <si>
    <t>данные муниципальной программы</t>
  </si>
  <si>
    <t>выборка</t>
  </si>
  <si>
    <t>для целевых показателей, желательной тенденцией которых является рост: И ЦП(И)i = (ЦП(И)i (факт) / ЦП(И)i (план)) * 100%, если ЦП(И)i (факт) &lt; ЦП(И)i (план)  И ЦП(И)i = 100, если ЦП(И)i (факт) &gt;ЦП(И)i (план);</t>
  </si>
  <si>
    <t>для целевых показателей, желательной тенденцией которых является снижение: И ЦП(И)i = (ЦП(И)i (факт) / ЦП(И)i (план)) * 100%, если ЦП(И)i (факт) &gt;ЦП(И)i (план)  И ЦП(И)i = 100, если ЦП(И)i (факт) &lt; ЦП(И)i (план);</t>
  </si>
  <si>
    <t>Вид риска</t>
  </si>
  <si>
    <t>Меры по управлению рисками</t>
  </si>
  <si>
    <t>Возможное изменение федерального и регионального законодательства</t>
  </si>
  <si>
    <t>Потеря актуальности мероприятий Подпрограммы</t>
  </si>
  <si>
    <t>- Мониторинг эффективности реализуемых программных мероприятий;</t>
  </si>
  <si>
    <t>- Реализация в случае необходимости новых мероприятий за счет перераспределения средств внутри Подпрограммы</t>
  </si>
  <si>
    <t>Кроме того, существуют иные риски, нефинансового характера:</t>
  </si>
  <si>
    <t xml:space="preserve">Процент освоения образовательных программ (тренировочных программ по видам спорта) </t>
  </si>
  <si>
    <t>численность лиц  с ограниченными возможностями здоровья города Томска, систематически занимающихся физической культурой и спортом / общая численность  лиц  с ограниченными возможностями здоровья города Томска * 100</t>
  </si>
  <si>
    <t>Доля специалистов первой и высшей квалификационной категории от общей численности специалистов</t>
  </si>
  <si>
    <t>отчетные данные учреждений дополнительного образования в области спорта</t>
  </si>
  <si>
    <t>тарификационные списки учреждений дополнительного образования в области спорта</t>
  </si>
  <si>
    <t>бухгалтерская отчетность</t>
  </si>
  <si>
    <t>- проведение на качественном уровне массовых физкультурно-спортивных мероприятий на спортивных объектах - не менее 250 мероприятий к 2025 году.</t>
  </si>
  <si>
    <t>заместитель Мэра Города Томска по социальной политике</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</si>
  <si>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t>
  </si>
  <si>
    <t>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t>
  </si>
  <si>
    <t>Лыжной базы в Михайловской роще (и обустройство лыжных трасс)</t>
  </si>
  <si>
    <t>Численность граждан, привлеченных к мероприятиям направленным на повышение валеологической грамотности населения (чел.)</t>
  </si>
  <si>
    <t>Показатель введен с 01.01.2018</t>
  </si>
  <si>
    <t>Численность граждан, систематически занимающихся физической культурой и спортом в секциях по месту жительства в МАУ ЦСИ в год, чел.</t>
  </si>
  <si>
    <t>Численность участников социально-значимых физкультурных и спортивных мероприятий на территории районов города Томска в год, шт.</t>
  </si>
  <si>
    <t>АКРГТ, АЛРГТ, АОРГТ, АСРГТ</t>
  </si>
  <si>
    <t>УФКиС, АКРГТ, АЛРГТ, АОРГТ, АСРГТ, ДО</t>
  </si>
  <si>
    <t>Показатель введен с 01.01.2018 г.</t>
  </si>
  <si>
    <t>Предоставление населению услуг в области физической культуры и спорта для различных категорий граждан</t>
  </si>
  <si>
    <t>Количество видов спорта, охваченных официальными спортивными мероприятиями в год, шт.</t>
  </si>
  <si>
    <t>Мероприятие 1.1 Капитальный ремонт спортивных объектов, в том числе подготовка проектно-сметной документации</t>
  </si>
  <si>
    <t>1.1.2</t>
  </si>
  <si>
    <t>1.1.3</t>
  </si>
  <si>
    <t>1.1.4</t>
  </si>
  <si>
    <t>1.1.5</t>
  </si>
  <si>
    <t>1.1.6</t>
  </si>
  <si>
    <t>1.1.7</t>
  </si>
  <si>
    <t>1.1.8</t>
  </si>
  <si>
    <t>1.1.9</t>
  </si>
  <si>
    <t>Количество организованных спортивных площадок, (шт.)</t>
  </si>
  <si>
    <r>
      <rPr>
        <sz val="11"/>
        <color indexed="8"/>
        <rFont val="Times New Roman"/>
        <family val="1"/>
      </rPr>
      <t>S</t>
    </r>
    <r>
      <rPr>
        <sz val="10"/>
        <color indexed="8"/>
        <rFont val="Times New Roman"/>
        <family val="1"/>
      </rPr>
      <t xml:space="preserve"> </t>
    </r>
    <r>
      <rPr>
        <sz val="9"/>
        <color indexed="8"/>
        <rFont val="Times New Roman"/>
        <family val="1"/>
      </rPr>
      <t>факт</t>
    </r>
    <r>
      <rPr>
        <sz val="10"/>
        <color indexed="8"/>
        <rFont val="Times New Roman"/>
        <family val="1"/>
      </rPr>
      <t xml:space="preserve"> – фактическая площадь спортивных сооружений м</t>
    </r>
    <r>
      <rPr>
        <vertAlign val="superscript"/>
        <sz val="10"/>
        <color indexed="8"/>
        <rFont val="Times New Roman"/>
        <family val="1"/>
      </rPr>
      <t>2</t>
    </r>
    <r>
      <rPr>
        <sz val="10"/>
        <color indexed="8"/>
        <rFont val="Times New Roman"/>
        <family val="1"/>
      </rPr>
      <t>;</t>
    </r>
  </si>
  <si>
    <t xml:space="preserve">S факт - по данным статистического наблюдения № 1-ФК «Сведения о физической культуре и спорте» </t>
  </si>
  <si>
    <r>
      <rPr>
        <sz val="11"/>
        <color indexed="8"/>
        <rFont val="Times New Roman"/>
        <family val="1"/>
      </rPr>
      <t>S</t>
    </r>
    <r>
      <rPr>
        <sz val="10"/>
        <color indexed="8"/>
        <rFont val="Times New Roman"/>
        <family val="1"/>
      </rPr>
      <t xml:space="preserve"> </t>
    </r>
    <r>
      <rPr>
        <sz val="9"/>
        <color indexed="8"/>
        <rFont val="Times New Roman"/>
        <family val="1"/>
      </rPr>
      <t>норма</t>
    </r>
    <r>
      <rPr>
        <sz val="10"/>
        <color indexed="8"/>
        <rFont val="Times New Roman"/>
        <family val="1"/>
      </rPr>
      <t xml:space="preserve"> – нормативная площадь спортивных сооружений, м</t>
    </r>
    <r>
      <rPr>
        <vertAlign val="superscript"/>
        <sz val="10"/>
        <color indexed="8"/>
        <rFont val="Times New Roman"/>
        <family val="1"/>
      </rPr>
      <t>2</t>
    </r>
    <r>
      <rPr>
        <sz val="10"/>
        <color indexed="8"/>
        <rFont val="Times New Roman"/>
        <family val="1"/>
      </rPr>
      <t>;</t>
    </r>
  </si>
  <si>
    <t>S норма = Ч нас. / 10000 * К</t>
  </si>
  <si>
    <t>Ч нас - численность населения города Томска</t>
  </si>
  <si>
    <t>постановление администрации Города Томска от 13.09.2018 № 820</t>
  </si>
  <si>
    <r>
      <rPr>
        <sz val="11"/>
        <color indexed="8"/>
        <rFont val="Times New Roman"/>
        <family val="1"/>
      </rPr>
      <t>У</t>
    </r>
    <r>
      <rPr>
        <sz val="10"/>
        <color indexed="8"/>
        <rFont val="Times New Roman"/>
        <family val="1"/>
      </rPr>
      <t>о =</t>
    </r>
    <r>
      <rPr>
        <sz val="11"/>
        <color indexed="8"/>
        <rFont val="Times New Roman"/>
        <family val="1"/>
      </rPr>
      <t xml:space="preserve"> S</t>
    </r>
    <r>
      <rPr>
        <sz val="10"/>
        <color indexed="8"/>
        <rFont val="Times New Roman"/>
        <family val="1"/>
      </rPr>
      <t xml:space="preserve"> </t>
    </r>
    <r>
      <rPr>
        <sz val="8"/>
        <color indexed="8"/>
        <rFont val="Times New Roman"/>
        <family val="1"/>
      </rPr>
      <t xml:space="preserve">факт </t>
    </r>
    <r>
      <rPr>
        <sz val="10"/>
        <color indexed="8"/>
        <rFont val="Times New Roman"/>
        <family val="1"/>
      </rPr>
      <t xml:space="preserve">/ </t>
    </r>
    <r>
      <rPr>
        <sz val="11"/>
        <color indexed="8"/>
        <rFont val="Times New Roman"/>
        <family val="1"/>
      </rPr>
      <t>S</t>
    </r>
    <r>
      <rPr>
        <sz val="10"/>
        <color indexed="8"/>
        <rFont val="Times New Roman"/>
        <family val="1"/>
      </rPr>
      <t xml:space="preserve"> </t>
    </r>
    <r>
      <rPr>
        <sz val="8"/>
        <color indexed="8"/>
        <rFont val="Times New Roman"/>
        <family val="1"/>
      </rPr>
      <t>норма</t>
    </r>
    <r>
      <rPr>
        <sz val="10"/>
        <color indexed="8"/>
        <rFont val="Times New Roman"/>
        <family val="1"/>
      </rPr>
      <t xml:space="preserve"> x </t>
    </r>
    <r>
      <rPr>
        <sz val="11"/>
        <color indexed="8"/>
        <rFont val="Times New Roman"/>
        <family val="1"/>
      </rPr>
      <t>100 %</t>
    </r>
  </si>
  <si>
    <t>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</si>
  <si>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 тыс. руб.</t>
  </si>
  <si>
    <t>Обеспечение выполнения расходных обязательств в области физической культуры и спорта и создания условий для их оптимизации, тыс. руб.</t>
  </si>
  <si>
    <t>Наличие просроченной кредиторской задолженности, тыс. руб.</t>
  </si>
  <si>
    <t>Социальные денежные выплаты победителям, призерам, финалистам и участникам конкурсов, соревнований и иных социально значимых мероприятий (количество получателей, чел.)</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</si>
  <si>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(количество организаций, ед.)</t>
  </si>
  <si>
    <t xml:space="preserve">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(участие в мероприятиях, включенных в единый календарный план межрегиональных, всероссийских и международных физкультурных мероприятий и спортивных мероприятий, а также включенных в календарные план субъектов РФ и Всероссийских спортивных федераций по видам спорта), (количество организаций, шт.)
</t>
  </si>
  <si>
    <t>Субсидия организациям на финансовое обеспечение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(численность обучающихся, чел.)</t>
  </si>
  <si>
    <t>Субсидия организациям на укрепление материально-технической базы, в том числе на реализацию программ спортивной подготовки (количество организаций, ед.)</t>
  </si>
  <si>
    <t>Устройство хоккейной коробки по адресу: г. Томск, с.Тимирязевское, ул. Комсомольская, 1В, (количество площадок, шт.)</t>
  </si>
  <si>
    <t>Приобретение и установка элементов спортивной площадки по адресу: г. Томск, с. Тимирязевское, ул. Водозаборная, 3, (количество площадок, шт.)</t>
  </si>
  <si>
    <t>Основное мероприятие. Организация и обеспечение эффективного исполнения функций в области физической культуры</t>
  </si>
  <si>
    <t>Мероприятие 1.1. Руководство и управление в сфере установленных функций</t>
  </si>
  <si>
    <t>Мероприятие 2.1 Организация и обеспечение эффективного исполнения функций в области физической культуры и спорта.</t>
  </si>
  <si>
    <t>- бассейнами</t>
  </si>
  <si>
    <t>бассейнами %</t>
  </si>
  <si>
    <t>бассейнами, %</t>
  </si>
  <si>
    <t>Субсидия организациям на обеспечение пожарной безопасности (количество объектов, ед.)</t>
  </si>
  <si>
    <t>Доля детей, освоивших дополнительные образовательные программы в образовательном учреждении, %</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</si>
  <si>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</si>
  <si>
    <t>Доля лиц, прошедших спортивную подготовку на этапе совершенствования спортивного мастерства и зачисленных на этап высшего спортивного мастерства, %</t>
  </si>
  <si>
    <t>Доля родителей (законных представителей), удовлетворенных условиями и качеством предоставляемой образовательной услуги, %</t>
  </si>
  <si>
    <t>Софинансирование подпрограммы из внебюджетных источников осуществляется по инициативе граждан.</t>
  </si>
  <si>
    <t>Организация и проведение социально-значимых физкультурных и спортивных мероприятий на территории районов города Томска, (количество мероприятий, шт.)</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</si>
  <si>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 (количество спортивных комплексов ОФП, шт.)</t>
  </si>
  <si>
    <t>Количество исполненных исполнительных листов (ед.)</t>
  </si>
  <si>
    <t>Количество отремонтированных спортивных площадок в год (шт.)</t>
  </si>
  <si>
    <t>Прочая закупка товаров работ и услуг для обеспечения муниципальных нужд: ремонт и содержание спортивных площадок</t>
  </si>
  <si>
    <t>Прочая закупка товаров работ и услуг для обеспечения муниципальных нужд: ремонт хоккейной коробки, расположенной по адресу: г. Томск, ул. Алтайская, 72/2</t>
  </si>
  <si>
    <t>1.1.</t>
  </si>
  <si>
    <t>1.2.</t>
  </si>
  <si>
    <t>1.3.</t>
  </si>
  <si>
    <t>1.4.</t>
  </si>
  <si>
    <t>Мероприятие 2. Организация и проведение мероприятий, направленных на повышение валеологической грамотности населения на территории Города Томска, в том числе:</t>
  </si>
  <si>
    <t>2.1.</t>
  </si>
  <si>
    <t>2.2.</t>
  </si>
  <si>
    <t>2.3.</t>
  </si>
  <si>
    <t>2.4.</t>
  </si>
  <si>
    <t>2.5.</t>
  </si>
  <si>
    <t>2.6.</t>
  </si>
  <si>
    <t>Международный день борьбы с наркоманией (26 июня), количество мероприятий</t>
  </si>
  <si>
    <t>Международный день борьбы с курением (31 мая), количество мероприятий</t>
  </si>
  <si>
    <t>Международный день борьбы со СПИДом (1 декабря), количество мероприятий</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</si>
  <si>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 количество мероприятий</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</si>
  <si>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 количество мероприятий</t>
  </si>
  <si>
    <t>Томск без вредных привычек, реализация мероприятий (конкурсы, акции, выставки) в сфере профилактики наркомании, алкоголизма и табакокурения, количество мероприятий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</si>
  <si>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количество мероприятий</t>
  </si>
  <si>
    <t>Размещение на телевидении роликов по проблемам алкоголизма и наркомании, профилактике правонарушений, количество мероприятий</t>
  </si>
  <si>
    <t>Показатель введен с 01.01.2019 года</t>
  </si>
  <si>
    <t>Количество спортивных объектов, на которые подготовлена проектно-сметная документация, нарастающим итогом (ед.)</t>
  </si>
  <si>
    <t>Количество построенных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</si>
  <si>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реконструированных муниципальных объектов спорта на территории Города Томска в год, доступных для занятий физической культурой и спортом лиц с ограниченными возможностями здоровья, нарастающим итогом (ед.)</t>
  </si>
  <si>
    <t>Уо = ЕПСфакт/ЕПСнорм x 100</t>
  </si>
  <si>
    <t>Единовременное обследование (учет)</t>
  </si>
  <si>
    <t>1.2.1.</t>
  </si>
  <si>
    <t>1.1.2.</t>
  </si>
  <si>
    <t>Количество капитально отремонтированных других муниципальных учреждений спортивной направленности, нарастающим итогом,  (ед.)</t>
  </si>
  <si>
    <t>Организация и проведение программы по вовлечению подростков и молодежи в деятельность по  популяризации здорового образа жизни</t>
  </si>
  <si>
    <t>Муниципальные учреждения, общественные организации (по согласованию)</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</si>
  <si>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общественные организации (по согласованию)</t>
  </si>
  <si>
    <t>При внесении изменений в подпрограммы,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</si>
  <si>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При внесении изменений в подпрограмму,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</si>
  <si>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управление физической культуры и спорта администрации Города Томска.</t>
  </si>
  <si>
    <t>- подготовку отчетов в ходе реализации подпрограммы;</t>
  </si>
  <si>
    <t>Ответственность за реализацию подпрограммы, достижение показателей цели и задач, внесение изменений несет ответственный исполнитель подпрограммы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</si>
  <si>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по вопросам:</t>
  </si>
  <si>
    <t>- подготовка отчетов в ходе реализации муниципальной программы;</t>
  </si>
  <si>
    <t>Объемы и источники финансирования муниципальной программы (с разбивкой по годам, тыс. рублей)</t>
  </si>
  <si>
    <t>38 объектов</t>
  </si>
  <si>
    <t>Увеличение спортивных сооружений на 38 единиц по сравнению с 2013 годом произошло за счет строительства и введения в эксплуатацию новых объектов спорта, а также ранее не учтенных (таблица 2):</t>
  </si>
  <si>
    <t>Укрупненный перечень мероприятий (основные мероприятия) и ведомственных целевых программ (при наличии)</t>
  </si>
  <si>
    <t>4. Кадровый потенциал и материально-техническую базу реализации подпрограммы составляют управление физической культуры и спорта администрации Города Томска и муниципальные образовательные учреждения дополнительного образования детей,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</si>
  <si>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1.1.10</t>
  </si>
  <si>
    <t>КЦСР 0140120320 КВР 243</t>
  </si>
  <si>
    <t>КЦСР 01 401 40010 КВР 414</t>
  </si>
  <si>
    <t>0110200590, 0110240400,0110240530,0110100590, 0110110360, 0110120380, 0110140310, 0110199990; 611, 612, 621, 622, 330, 244</t>
  </si>
  <si>
    <t>0120110360, 0120120380; 330, 244</t>
  </si>
  <si>
    <t>0130120010, 0130100020; 242, 121, 122, 129, 244, 851</t>
  </si>
  <si>
    <t>0140020320, 0140040010; 243, 414</t>
  </si>
  <si>
    <t>Увеличение численности жителей города Томска, систематически занимающихся физической культурой и спортом</t>
  </si>
  <si>
    <t>Повышение качества и доступности дополнительного образования в муниципальных учреждениях спортивной направленности</t>
  </si>
  <si>
    <t>5. Средства на организацию работы с населением по месту жительства предоставляются в соответствии с:</t>
  </si>
  <si>
    <t>Прочая закупка товаров, работ и услуг: устройство хоккейной коробки путем установки элементов хоккейной коробки и спортивных тренажеров по адресу: г.Томск, д. Лоскутово ул. Ленина, 1а, в рамках реализации инициативного бюджетирования</t>
  </si>
  <si>
    <t>Показатели цели.</t>
  </si>
  <si>
    <t>Дз = Чз/Чн х 100</t>
  </si>
  <si>
    <t>Дз - доля граждан старшего возраста, систематически занимающихся физической культурой и спортом;</t>
  </si>
  <si>
    <t>1.3.1</t>
  </si>
  <si>
    <t>Оснащение объектов спортивной инфраструктуры спортивно-технологическим оборудованием</t>
  </si>
  <si>
    <t>011Р552280; 622</t>
  </si>
  <si>
    <t>Количество закупленных комплектов спортивно-технологического оборудования (ед.)</t>
  </si>
  <si>
    <t>Показатель введен с 01.01.2019</t>
  </si>
  <si>
    <t>1.1.11</t>
  </si>
  <si>
    <t>1.1.12</t>
  </si>
  <si>
    <t>1.1.13</t>
  </si>
  <si>
    <t>1.2.2.</t>
  </si>
  <si>
    <t>Количество других муниципальных учреждений спортивной направленности, на которые подготовлена проектно-сметная документация, нарастающим итогом, (ед.)</t>
  </si>
  <si>
    <t>Задача 3</t>
  </si>
  <si>
    <t>Показатель задачи 3</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</si>
  <si>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соисполнители в своей части.</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</si>
  <si>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</si>
  <si>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</si>
  <si>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</si>
  <si>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Уровень обеспеченности граждан спортивными сооружениями исходя из единовременной пропускной способности объектов спорта, (%)</t>
  </si>
  <si>
    <t>Доля граждан старшего возраста (женщины: 55-79 лет; мужчины: 60-79 лет), систематически занимающихся физической культурой и спортом  (%)</t>
  </si>
  <si>
    <t>Доля граждан среднего возраста  (женщины: 30-54 года; мужчины: 30-59 лет), систематически занимающихся физической культурой и спортом (%)</t>
  </si>
  <si>
    <t>Доля детей и молодежи (возраст 3-29 лет), систематически занимающихся физической культурой и спортом (%)</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</si>
  <si>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t>
  </si>
  <si>
    <t>1.3.2</t>
  </si>
  <si>
    <t>Приобретение спортивного инвентаря, оборудования и экипировки для спортивных школ</t>
  </si>
  <si>
    <t>Обеспечение условий для развития физической культуры и массового спорта</t>
  </si>
  <si>
    <t>011Р500002; 622</t>
  </si>
  <si>
    <t>1.3.3</t>
  </si>
  <si>
    <t>1.1.14</t>
  </si>
  <si>
    <t>Капитальный ремонт фасада МБУ ДО ДЮСШ № 6 по адресу: г. Томск, ул. Северный городок, 61/1</t>
  </si>
  <si>
    <t>Перечень мероприятий, реализуемых в рамках данной подпрограммы ежегодно утверждается отдельным муниципальным правовым актом.</t>
  </si>
  <si>
    <t>011025810/0110240330/0110240340/0110240400/0110240530/0110200590; 611/621</t>
  </si>
  <si>
    <t>0110250810/0110200590; 622</t>
  </si>
  <si>
    <t>0110250810/0110200590; 612, 622</t>
  </si>
  <si>
    <t>0110250810/0110200590; 612, 621, 622</t>
  </si>
  <si>
    <t>Одним из существенных негативных факторов риска, влияющих на состояние здоровья населения, является алкоголизм. Особое опасение вызывает употребление алкогольных напитков и табакокурение среди молодежи.</t>
  </si>
  <si>
    <t xml:space="preserve">2. Средства на мероприятия по приведению муниципальных учреждений, осуществляющих деятельность в сфере физической культуры и массового спорта в соответствие с требованиями пожарной безопасности, выделяются исходя из потребности данных муниципальных учреждений. </t>
  </si>
  <si>
    <t>Перечень мероприятий, реализуемых в рамках данной подпрограммы, ежегодно утверждается отдельным муниципальным правовым актом.</t>
  </si>
  <si>
    <t>Количество заключений о проверке достоверности определения сметной стоимости, нарастающим итогом (ед.)</t>
  </si>
  <si>
    <t>- подготовки отчетов в ходе реализации муниципальной программы;</t>
  </si>
  <si>
    <t>от 30.09.2014 № 986</t>
  </si>
  <si>
    <t>«РАЗВИТИЕ ФИЗИЧЕСКОЙ КУЛЬТУРЫ И СПОРТА, ФОРМИРОВАНИЕ ЗДОРОВОГО ОБРАЗА ЖИЗНИ» НА 2015 - 2025 годы»</t>
  </si>
  <si>
    <t>Распоряжение администрации Города Томска от 23.05.2014 № р460 «Об утверждении перечня муниципальных программ муниципального образования «Город Томск»</t>
  </si>
  <si>
    <t>I. ПАСПОРТ МУНИЦИПАЛЬНОЙ ПРОГРАММЫ «РАЗВИТИЕ ФИЗИЧЕСКОЙ КУЛЬТУРЫ И СПОРТА, ФОРМИРОВАНИЕ ЗДОРОВОГО ОБРАЗА ЖИЗНИ» НА 2015 - 2025 годы»</t>
  </si>
  <si>
    <t>&lt;*&gt; численность систематически занимающихся физической культурой и спортом - физические лица, занимающиеся избранным видом спорта или общей физической подготовкой в организованной форме занятий (кроме урочной формы занятий в образовательных учреждениях) не менее 3-х раз или 3-х суммарных часов в неделю (в соответствии с указаниями по заполнению формы федерального статистического наблюдения № 1-ФК «Сведения о физической культуре и спорте)».</t>
  </si>
  <si>
    <t>1) подпрограмма «Развитие физической культуры и массового спорта»</t>
  </si>
  <si>
    <t>2) подпрограмма «Здоровый образ жизни»</t>
  </si>
  <si>
    <t>3) подпрограмма «Организация и обеспечение эффективного функционирования сети учреждений физической культуры и спорта»</t>
  </si>
  <si>
    <t>4) подпрограмма «Строительство, реконструкция, ремонт и приобретение в муниципальную собственность спортивных объектов»</t>
  </si>
  <si>
    <t>местный бюджет</t>
  </si>
  <si>
    <t>I. Подпрограмма «Развитие физической культуры и массового спорта»</t>
  </si>
  <si>
    <t>I. Паспорт подпрограммы «Развитие физической культуры и массового спорта»</t>
  </si>
  <si>
    <t>Для того чтобы остановить существующие неблагоприятные тенденции и сформировать у населения мотивацию к ведению здорового образа жизни, необходимо сосредоточить усилия на работе по подготовке кадров, поддержке организаций, работающих в области физической культуры, развитии материально-технической базы спорта и спортивных сооружений на территории муниципального образования «Город Томск», смещению акцентов от количества к качеству мероприятий, проводимых среди населения.</t>
  </si>
  <si>
    <t>В муниципальном образовании «Город Томск» сложилась определенная система развития физической культуры и массового спорта, достигнуты значительные успехи томских спортсменов на российском и международном уровнях в таких видах спорта, как спортивная гимнастика, виды единоборств, лыжные гонки, прыжки на лыжах с трамплина, фристайл и другие.</t>
  </si>
  <si>
    <t>Учитывая высокие темпы роста населения муниципального образования «Город Томск», обеспеченность населения объектами спорта остается на прежнем уровне, несмотря на наметившуюся положительную тенденцию в их строительстве.</t>
  </si>
  <si>
    <t>Анализ показателей развития физической культуры и спорта на территории муниципального образования «Город Томск» указывает на необходимость разработки комплекса мер, направленных на повышение роли физической культуры и здорового образа жизни среди томичей программно-целевым методом. Реализация мероприятий программы будет способствовать:</t>
  </si>
  <si>
    <t>- совершенствованию структуры спортивных мероприятий муниципального образования «Город Томск»;</t>
  </si>
  <si>
    <t>- увеличению обеспеченности спортивными объектами спорта жителей муниципального образования «Город Томск»;</t>
  </si>
  <si>
    <t>- значительному совершенствованию системы многолетней подготовки спортивного резерва и спортсменов высокого класса и круглогодичному высококачественному тренировочному процессу по профилируемым в муниципальном образовании «Город Томск» видам спорта;</t>
  </si>
  <si>
    <t>- формированию здорового образа жизни населения муниципального образования «Город Томск»;</t>
  </si>
  <si>
    <t xml:space="preserve">При реализации муниципальной программы для достижения поставленных цели и задач необходимо учитывать возможные риски, которые условно можно разделить на следующие группы:
1) социально-экономические риски.
Данные риски связаны с изменениями экономической деятельности муниципального образования «Город Томск», внутренней социально-экономической среды, в том числе промышленного развития территории, социальной напряженности и уровня социального благополучия. В группе социально-экономических рисков наиболее значимым является фактор финансового регулирования, включающий изменения объемов финансирования муниципальной программы, в т.ч. возможность возникновения бюджетного дефицита и вследствие этого недостаточный уровень бюджетного финансирования;
2) нормативно-правовые риски.
Риски данной группы связаны с изменениями федерального и регионального законодательства, а также законодательства муниципального образования «Город Томск» в сфере бюджетно-налоговой и финансовой политики;
3) операционные риски.
Риски этой группы возникают в процессе реализации своих функций муниципальными бюджетными, автономными и казенными учреждениями, в отношении которых функции и полномочия учредителя осуществляет департамент образования администрации Города Томска, и обусловлены возможной недостаточной квалификацией их работников и руководителей.
В рамках муниципальной программы отсутствует возможность управления социально-экономическими и нормативно-правовыми рисками.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муниципальной программы;
- разработки дополнительных мер поддержки сферы образования;
- своевременной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муниципальной программы;
- обеспечения координации деятельности соисполнителей и участников реализации муниципальной программы и подпрограмм.
</t>
  </si>
  <si>
    <t>-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</si>
  <si>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</si>
  <si>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Сравнительный анализ показателей развития физической культуры и спорта на территории муниципального образования «Город Томск» в период с 2012 по 2014 год</t>
  </si>
  <si>
    <t>Динамика показателей социально-экономического развития за предшествующие три года и прогноз исполнения показателей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</si>
  <si>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Сравнение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</si>
  <si>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Работа с населением по месту жительства долгие годы держалась на энтузиазме самих жителей. К сожалению, значительная часть населения, даже имея высокий образовательный уровень, не в состоянии правильно распорядиться своим психофизическим потенциалом, чтобы с помощью физических упражнений поддерживать оптимальную работоспособность и здоровье. Благодаря реализации Закона Томской области от 13.12.2006 № 314-ОЗ «О предоставлении субсидий местным бюджетам на обеспечение условий для развития физической культуры и массового спорта» стало возможным трудоустроить людей, организующих по собственной инициативе работу на дворовых площадках, а следовательно, систематизировать и направить работу по организации физкультурно-оздоровительной работы по месту жительства. По итогам 2014 года количество занимающихся в секциях по месту жительства 3033 человека, что на 302 человека больше, чем в 2013 году.</t>
  </si>
  <si>
    <t>В связи с тем, что в бюджете муниципального образования «Город Томск» в период реализации подпрограммы отсутствует необходимое финансирование на реализацию мероприятий подпрограммы, возникает риск недостижимости плановых значений её показателей.</t>
  </si>
  <si>
    <t>По итогам 2013 года образовательный процесс в спортивных школах организуют 306 тренеров-преподавателей. Из числа штатных работников - 196 имеют высшее образование, 26 - среднее, в том числе высшее физкультурное - 147 человек, среднее физкультурное - 9 чел., из числа высшую квалификационную категорию - 61 чел., первую - 52 чел., вторую - 30 чел., звание «Заслуженный тренер России» - 10 чел.</t>
  </si>
  <si>
    <t>Показатели цели, задач, мероприятий подпрограммы «Развитие физической культуры и массового спорта»</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</si>
  <si>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 (%)</t>
  </si>
  <si>
    <t>Субсидия муниципальному автономному учреждению дополнительного образования детей «Детско-юношеская спортивная школа «Кедр» Города Томска» на исполнение решения суда</t>
  </si>
  <si>
    <t>Субсидия Местной религиозной организации «Приход Римско-католической Церкви г. Томска» для организации спортивной площадки</t>
  </si>
  <si>
    <t>*** Методика расчета значений долевых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 приведена в таблице 1.</t>
  </si>
  <si>
    <t>Методика расчета значений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t>
  </si>
  <si>
    <t>- Законом Томской области от 28.12.2010 № 336-ОЗ «О предоставлении межбюджетных трансфертов»;</t>
  </si>
  <si>
    <t>- Законом Томской области от 13.12.2006 № 314-ОЗ «О предоставлении субсидий местным бюджетам на обеспечение условий для развития физической культуры и массового спорта» (далее - Закон ТО от 13.12.2006 № 314-ОЗ);</t>
  </si>
  <si>
    <t>Подпрограмма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</si>
  <si>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 (количество занимающихся, чел.)</t>
  </si>
  <si>
    <t>Субсидия муниципальному автономному учреждению «Центр социальных инициатив» на укрепление материально-технической базы (количество субсидий, ед.)</t>
  </si>
  <si>
    <t>Субсидия муниципальному автономному учреждению «Центр социальных инициатив» на обеспечение пожарной безопасности (количество структурных подразделений, на которые выделяется субсидия, шт.)</t>
  </si>
  <si>
    <t>Субсидия муниципальному автономному образовательному учреждению дополнительного образования детей «Детско-юношеская спортивная школа «Кедр» Города Томска» на исполнение решения суда, (количество учреждений, ед.)</t>
  </si>
  <si>
    <t>Субсидия Местной религиозной организации «Приход Римско-католической Церкви г. Томска» для организации спортивной площадки, (количество организаций, ед.)</t>
  </si>
  <si>
    <t>Инструментом контроля со стороны управления физической культуры и спорта администрации Города Томска являются муниципальные задания, установленные подведомственным муниципальным образовательным учреждениям на оказание муниципальных услуг, а также полугодовая и годовая отчетность об исполнении муниципальных заданий; со стороны федераций по видам спорта - предоставление отчетной документации по проведенным мероприятиям.</t>
  </si>
  <si>
    <t>Перечень мероприятий и ресурсное обеспечение подпрограммы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</si>
  <si>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t>
  </si>
  <si>
    <t>Субсидия муниципальному автономному учреждению «Центр социальных инициатив» на укрепление материально-технической базы</t>
  </si>
  <si>
    <t>Субсидия муниципальному автономному учреждению «Центр социальных инициатив» на обеспечение пожарной безопасности</t>
  </si>
  <si>
    <t>- 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</si>
  <si>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I. Паспорт подпрограммы «Здоровый образ жизни»</t>
  </si>
  <si>
    <t>В течение 2012 - 2014 годов работа по данному направлению осуществлялась в рамках муниципальной программы «Профилактика употребления наркотических средств» на 2012 - 2014 годы», разработчиком и куратором которой выступало управление социальной политики администрации Города Томска.</t>
  </si>
  <si>
    <t>Недостаточен объем двигательной активности, необходимый для укрепления здоровья детей, школьников, учащейся молодежи. Вследствие употребления спиртных напитков несовершеннолетними повышается уровень правонарушений, совершаемых ими. Для того, чтобы остановить негативные тенденции - старение населения, высокую смертность в любом возрасте - необходима реализация комплекса мероприятий, направленных на пропаганду здорового образа жизни среди населения муниципального образования «Город Томск».</t>
  </si>
  <si>
    <t>Динамика показателей социально-экономического развития за предшествующие три года и прогноз развития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</si>
  <si>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Показатели цели, задач, мероприятий подпрограммы «Здоровый образ жизни»</t>
  </si>
  <si>
    <t>«Мы здоровое поколение», городской проект по профилактике наркомании, алкоголизма и курения, количество мероприятий</t>
  </si>
  <si>
    <t>Подпрограмма «Здоровый образ  жизни»</t>
  </si>
  <si>
    <t>«Мы здоровое поколение», городской проект по профилактике наркомании, алкоголизма и курения</t>
  </si>
  <si>
    <t>«Томск без вредных привычек», реализация мероприятий (конкурсы, акции, выставки) в сфере профилактики наркомании, алкоголизма и табакокурения</t>
  </si>
  <si>
    <t>департамент управления муниципальной собственностью администрации Города Томска</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</si>
  <si>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организации всех форм собственности (по согласованию)</t>
  </si>
  <si>
    <t>Законодательную основу развития физической культуры и массового спорта составляют: Федеральный закон от 06.10.2003 № 131-ФЗ «Об общих принципах организации местного самоуправления в Российской Федерации», Федеральный закон от 04.12.2007 № 329-ФЗ «О физической культуре и спорте в Российской Федерации» и иные нормативные правовые акты Российской Федерации и Томской области.</t>
  </si>
  <si>
    <t>Анализ построенных объектов спорта на территории муниципального образования «Город Томск» в период с 2011 по 2014 год</t>
  </si>
  <si>
    <t>с/к «Эльбрус», ул. Мостовая, 32;</t>
  </si>
  <si>
    <t>спортивный комплекс «Энергия»</t>
  </si>
  <si>
    <t>бассейн «Нептун», пр. Фрунзе, 240а, стр. 10;</t>
  </si>
  <si>
    <t>Сравнение показателей подпрограммы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</si>
  <si>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Показатели цели, задач, мероприятий подпрограммы «Строительство, реконструкция, ремонт и приобретение в муниципальную собственность спортивных объектов»</t>
  </si>
  <si>
    <t>* Показатели  цели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</si>
  <si>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I. Паспорт подпрограммы «Строительство, реконструкция, ремонт и приобретение в муниципальную собственность спортивных объектов»</t>
  </si>
  <si>
    <t>Школьный стадион МАОУ СОШ № 67 по адресу: г. Томск, ул. Иркутский тракт, 51/3</t>
  </si>
  <si>
    <t>Школьный стадион МАОУ СОШ № 40 по адресу: г. Томск, ул. Никитина, 26</t>
  </si>
  <si>
    <t>Решение в отношении объектов капитального строительства и объектов недвижимого имущества, финансирование которых утверждено в бюджете муниципального образования «Город Томск» на очередной финансовый год и плановый период, включенных в муниципальную программу, приведено в приложении к подпрограмме «Строительство, реконструкция, ремонт и приобретение в муниципальную собственность спортивных объектов».</t>
  </si>
  <si>
    <t>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</si>
  <si>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Капитальный ремонт стадиона «Кедр» (легкоатлетическое ядро) МАУ ДО ДЮСШ «Кедр», расположенного по адресу: г.Томск,  ул. В.Высоцкого, 7</t>
  </si>
  <si>
    <t>Капитальный ремонт МАУ ДО ДЮСШ «Победа» по адресу: г. Томск, ул. Нахимова,1</t>
  </si>
  <si>
    <t>Капитальный ремонт МАУ ДО ДЮСШ «Кедр» по адресу: г. Томск, ул. В.Высоцкого, 7 (решение судов)</t>
  </si>
  <si>
    <t>Капитальный ремонт МАУ ДО ДЮСШ «Победа» по адресу: г. Томск, ул. Нахимова,1 (решение суда)</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</si>
  <si>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2011 - 2015 годы»)</t>
  </si>
  <si>
    <t>Подпрограмма 1 «Развитие физической культуры и массового спорта»</t>
  </si>
  <si>
    <t>Подпрограмма 2 «Здоровый образ жизни»</t>
  </si>
  <si>
    <t>Подпрограмма 3 «Организация и обеспечение эффективного функционирования сети учреждений физической культуры и спорта»</t>
  </si>
  <si>
    <t>Подпрограмма 4 «Строительство, реконструкция, ремонт и приобретение в муниципальную собственность спортивных объектов»</t>
  </si>
  <si>
    <t>К - количественная величина, в соответствии с распоряжением Правительства Российской Федерации от 19 октября 1999 г. № 1683-р</t>
  </si>
  <si>
    <t>Методика расчета значений показателей муниципальной программы «Развитие физической культуры и спорта, формирование здорового образа жизни на 2015-2025 годы»</t>
  </si>
  <si>
    <t>II. Подпрограмма «Здоровый образ жизни»</t>
  </si>
  <si>
    <t>III. Подпрограмма «Организация и обеспечение эффективного функционирования сети учреждений физической культуры и спорта»</t>
  </si>
  <si>
    <t>IV. Подпрограмма «Строительство, реконструкция, ремонт и приобретение в муниципальную собственность спортивных объектов»</t>
  </si>
  <si>
    <t>Реализация регионального проекта «Спорт - норма жизни» национального проекта «Демография»</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</si>
  <si>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</si>
  <si>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</si>
  <si>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</si>
  <si>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Количество установленных спортивных комплексов общей физической подготовки в год, шт.*</t>
  </si>
  <si>
    <t>Показатель введен с 28.12.2019 года</t>
  </si>
  <si>
    <t>Показатель введен с 28.12.2019 г.</t>
  </si>
  <si>
    <t>Количество спортивных сооружений на территории МО «Город Томск» (ед.)</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</si>
  <si>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</si>
  <si>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</si>
  <si>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Показатель задачи 4. Уровень обеспеченности спортивными сооружениями в Городе Томске (%)**, в том числе:</t>
  </si>
  <si>
    <t>Контроль за исполнением подпрограммы осуществляет управление физической культуры и спорта администрации Города Томска.</t>
  </si>
  <si>
    <t>АСРГТ, АКРГТ</t>
  </si>
  <si>
    <t>Количество капитально отремонтированных муниципальных объектов спорта на территории Города Томска, нарастающим итогом (ед.)</t>
  </si>
  <si>
    <t>Количество капитально отремонтированных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</si>
  <si>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спортивных объектов, на которые подготовлена проектно-сметная документация,  нарастающим итогом (ед.)</t>
  </si>
  <si>
    <t>Количество реконструированных муниципальных объектов спорта на территории Города Томска в год ,  нарастающим итогом (ед.)</t>
  </si>
  <si>
    <t>Количество построенных муниципальных объектов спорта на территории Города Томска, в год  нарастающим итогом (ед.)</t>
  </si>
  <si>
    <t>Подпрограмма включает в себя систему мер по формированию негативного отношения к употреблению наркотических средств, алкоголя, табакокурения и популяризации образа социально успешного и здорового человека у лиц, проживающих на территории муниципального образования «Город Томск», через развитие городской системы профилактики.</t>
  </si>
  <si>
    <t>Однако спортивные школы не справляются с количеством граждан, желающих заниматься спортом. В муниципального образования «Город Томск» не хватает современных спортивных комплексов и бассейнов, оборудованных для работы с детьми школьного возраста. Испытывают трудности в проведении учебно-тренировочных занятий 8 организаций, которые используют для организации учебно-тренировочного процесса базы общеобразовательных школ и иных организаций. Более пристального внимания требует проблема инвалидов, проживающих в муниципальном образовании «Город Томск». Недостаточно спортивных сооружений, полностью приспособленных для занятий спортом людей с ограниченными возможностями здоровья.</t>
  </si>
  <si>
    <t>В настоящее время, демографическая ситуация в муниципальном образовании «Город Томск» отмечается как благоприятная, однако в течение последних лет формировались неблагоприятные тенденции снижения общих показателей состояния здоровья населения, в том числе серьезную опасность для здоровья граждан представляют проблемы наркомании, алкоголизма и табакокурения.</t>
  </si>
  <si>
    <t>На момент разработки программы, согласно статистической отчетности, на территории муниципального образования «Город Томск» был расположен 621 объект спорта, в том числе (таблица 1):</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</si>
  <si>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 департамент образования администрации Города Томска, управление молодежной политики администрации Города Томска, управление культуры администрации Города Томска, администрации районов Города Томска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мероприятий и подпрограмм, по которым они являются ответственными исполнителями, по итогам отчетного года - по форме, аналогичной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</si>
  <si>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Уменьшение численности учреждений спортивного профиля связано с оптимизацией учреждений. Во второй половине 2013 года с целью эффективного использования муниципальной собственности, повышения качества муниципальных услуг, оптимизации учебного процесса, улучшения материально-технической базы была проведена реорганизация части учреждений спортивной направленности: присоединение МБОУ ДОД ДЮСШ «Строитель» к МБУ ДО ДЮСШ № 15, МБОУ ДОД ДЮСШ №№ 8 и 14 к МАУ ДО ДЮСШ ВВС УСЦ имени В.А.Шевелева, МБОУ ДОД ДЮСШ № 5 к МБОУ ДОД ДЮСШ № 13. На данный момент управление физической культуры и спорта администрации Города Томска осуществляет функции и полномочия учредителя в отношении 16 образовательных учреждений, осуществляющих деятельность в области физической культуры и спорта, из которых: 7 муниципальных бюджетных учреждений дополнительного образования физкультурно-спортивной направленности и 9 муниципальных автономных учреждения дополнительного образования физкультурно-спортивной направленности, в том числе: МБУ ДО ДЮСШ № 1, 4, 6 им. В.И. Расторгуева, 7 по шахматам, 15, бокса, технических видов спорта; МАУ ДО ДЮСШ № 2, 3, 16, 17, «Победа», единоборств, зимних видов спорта, «Кедр», УСЦ водных видов спорта им. В.А.Шевелева.</t>
  </si>
  <si>
    <t>Обучение в учреждениях дополнительного образования (ДЮСШ, ДООПЦ) проводится бесплатно. В то же время существуют трудности по обеспечению обучающихся инвентарем и направлению на соревнования.</t>
  </si>
  <si>
    <t>Численность занимающихся в учреждениях (по состоянию на август 2014 года) составляло 10259 человек, из которых на спортивно-оздоровительном этапе обучалось 2268 человек, на этапе начальной подготовки - 5395 человек, на учебно-тренировочном этапе - 2454 человека, на этапе совершенствования спортивного мастерства - 123 человека и на этапе высшего спортивного мастерства - 19 человек.</t>
  </si>
  <si>
    <t>Учитывая, что потребность в получении услуг по дополнительному образованию детей спортивной направленности в учреждениях дополнительного образования  растет, растет численность жителей города, систематически занимающихся физической культурой и спортом, а количество мест для организации занятий в муниципальных учреждениях не увеличивается, могут возникнуть следующие риски:</t>
  </si>
  <si>
    <t>2. Недостаточность площадей зданий (объектов спорта) для организаций дополнительного образования детей.</t>
  </si>
  <si>
    <t>Внесение изменений в муниципальные правовые акты муниципального образования «Город Томск»</t>
  </si>
  <si>
    <t>Подготовка проектов о внесении изменений в муниципальные правовые акты муниципального образования «Город Томск», регламентирующие порядок и условия формирования муниципальных заданий для бюджетных (автономных) учреждений, а также контроль за выполнением муниципальных заданий бюджетными (автономными) учреждениями</t>
  </si>
  <si>
    <t>Позволит улучшить, усилить контроль за целевым расходованием бюджетных средств, а также актуализировать действующие муниципальные правовые акты муниципального образования «Город Томск»</t>
  </si>
  <si>
    <t>Принимая во внимание тот факт, что выполнение показателей муниципальной программы предусматривает непрограммные мероприятия (строительство частных фитнес залов, тренажёрных, залов единоборств, залов для бильярда, крытых теннисных кортов, площадок для занятий воркаутом, площадок с тренажёрами маломобильных групп населения и т.д., строительство спортивных объектов за счёт спонсорской помощи) учесть динамику показателей обеспеченностью спортивными залами, плоскостными сооружениями и показателя «Количество спортивных сооружений на территории муниципального образования «Город Томск» (ед.)» не представляется возможным. Площади спортивных залов, плоскостных сооружений и количество спортивных сооружений на территории муниципального образования «Город Томск» принимаются на основании ежегодных данных статистической отчётности.</t>
  </si>
  <si>
    <t>Уровень обеспеченности спортивными объектами на территории муниципального образования «Город Томск» от нормативной потребности в процентах составляет:</t>
  </si>
  <si>
    <t>Сибирский федеральный округ                             (среднее значение)</t>
  </si>
  <si>
    <t>муниципальное образование «Город Томск»</t>
  </si>
  <si>
    <t>2 спортивные площадки и футбольное поле на территории МАОУ ООШ № 27 им. Г.Н. Ворошилова г.Томска;</t>
  </si>
  <si>
    <t>2 спортивные площадки для занятий воркаутом: на территории МАОУ СОШ № 58 г.Томска и на территории МАОУ СОШ № 34 имени 79 стрелковой дивизии г.Томска,</t>
  </si>
  <si>
    <t>спортивная площадка МБДОУ № 41 г.Томска,</t>
  </si>
  <si>
    <t>хоккейная коробка МБДОУ № 13 г.Томска</t>
  </si>
  <si>
    <t>физкультурно-спортивный комплекс ТГАСУ по адресу: г. Томск, ул. 79-й Гв. дивизии, 25,</t>
  </si>
  <si>
    <t>стадион МАОУ СОШ № 35 г.Томска</t>
  </si>
  <si>
    <t>4 спортивные площадки на территории МАДОУ № 28 г.Томска, МАДОУ № 53 г.Томска (по 2 шт.);</t>
  </si>
  <si>
    <t>1 спортивная площадка по адресу: г.Томск, ул. Иркутский тракт, 128а, построенная ТСЖ;</t>
  </si>
  <si>
    <t>стадион МБОУ СОШ № 49 г.Томска</t>
  </si>
  <si>
    <t>12 спортивных площадок</t>
  </si>
  <si>
    <t xml:space="preserve">По данным статистики (федеральный статистический отчет по форме 1-ФК) за 2014 год, Томская область по Сибирскому федеральному округу занимала: </t>
  </si>
  <si>
    <t>Несмотря на наметившуюся в последнее время положительную тенденцию в возведении спортивных сооружений на территории муниципального образования «Город Томск», общее состояние материально-технической базы спорта и спортивных сооружений на сегодняшний день в муниципальном образовании «Город Томск» характеризуется следующими неблагоприятными факторами:</t>
  </si>
  <si>
    <t>В 2014 году уровень обеспеченности плавательными бассейнами составляет 5,2% (планировалось 9%, показатель не достигнут в связи с переносом сроков сдачи 50-метрового плавательного бассейна на территории муниципального образования «Город Томск»). При этом плановые показатели рассчитаны в соответствии с прогнозными показателями численности населения муниципального образования «Город Томск». Но и данные показатели не позволяют достаточно улучшить положение по нормативам обеспеченности населения спортивными объектами (таблица 3).</t>
  </si>
  <si>
    <t>количество спортивных сооружений на территории муниципального образования «Город Томск» (ед.)</t>
  </si>
  <si>
    <t>Для развития физической культуры и спорта на территории муниципального образования «Город Томск» необходимо разработать комплекс мероприятий, направленных на улучшение материально-технической базы, развитие системы спортивных и массовых мероприятий, создать эффективную систему мотивации тренерско-преподавательских и педагогических кадров, осуществлять целевую поддержку государственных и муниципальных учреждений города, обеспечить круглогодичный высококачественный тренировочный процесс по профилируемым в муниципальном образовании «Город Томск» и Томской области видам спорта.</t>
  </si>
  <si>
    <t>- участие в организации и проведении городских, межрегиональных и международных спортивных соревнований и тренировочных мероприятий, проводимых на территории муниципального образования «Город Томск», способствуют популяризации физической культуры и спорта, увеличению желающих заниматься физической культурой и спортом, росту мастерства занимающихся в спортивных объединениях города.</t>
  </si>
  <si>
    <t>МАУ ДО ДЮСШ № 16 (академическая гребля), гребная база «Сенная Курья» по адресу: г. Томск, ул. Сенная Курья, 13, стр.1</t>
  </si>
  <si>
    <t>Стадиона на лыжной базе «Метелица» МАУ ДО ДЮСШ ЗВС по адресу: г. Томск, ул. Королева, 13</t>
  </si>
  <si>
    <t>Трассы для сноуборда с бугельным подъемником для МАУ ДО ДЮСШ ЗВС по адресу: г. Томск, ул. Королева</t>
  </si>
  <si>
    <t>Трассы для фристайла с бугельным подъемником для МАУ ДО ДЮСШ ЗВС по адресу: г. Томск, ул. Королева</t>
  </si>
  <si>
    <t>Строительство спортивных площадок круглогодичного использования, из них: спортивные универсальные многофункциональные площадки по адресам: 1) МБОУ ООШ № 66 г.Томска, пос. Нижний склад, ул. Сплавная, 56;
2) МБОУ СОШ № 33 г.Томска, д. Лоскутово, ул. Ленина, 27 а;
3) МАОУ СОШ № 15 им. Г.Е.Николаевой г.Томска, ул. Челюскинцев, 20 а;
4)  МАОУ СОШ № 28 г. Томска,  пр. Ленина, 245;
5)МАОУ Гимназия № 13 г. Томска,  ул. Сергея Лазо, 26/1;
6) Придомовая территория пос. Спутник, 16
7) МБОУ Школа-интернат № 1, ул. Смирнова, 50;
8) МБОУ ООШ № 45 г.Томска, ул. Иркутский тракт, 140/1
9) МАОУ СОШ № 36 г.Томска, ул. Иркутский тракт, 122/1</t>
  </si>
  <si>
    <t>На восстановление (строительство) пристройки к зданию МАУ ДО ДЮСШ № 16 с целью постоянного размещения штаба «Пост № 1» по адресу: г. Томск, ул. Нахимова, 1г</t>
  </si>
  <si>
    <t xml:space="preserve">Строительство стадиона МАОУ СОШ № 11 им. В.И. Смирнова  г.Томска по адресу: г. Томск, ул. Кольцевой проезд, 39 </t>
  </si>
  <si>
    <t>Количество спортивных сооружений на территории муниципального образования «Город Томск»</t>
  </si>
  <si>
    <t>- увеличение количества построенных, восстановленных, модернизированных спортивных объектов;</t>
  </si>
  <si>
    <t>Можем отметить, что количество подготовленных спортсменов-разрядников остается примерно на одном уровне, по сравнению с предыдущими годами, что свидетельствует о планомерной работе в учреждениях. Небольшое снижение в 2012 году связано с изменением требований в присвоении разрядов по некоторым видам спорта. Тем не менее в 2013 году 2 обучающимся было присвоено звание «мастер спорта международного класса»: Соколенко Екатерина (МБУ ДО ДЮСШ № 1 по легкой атлетике) и Скурлатова Александра (МАУ ДО ДЮСШ УСЦ ВВС им. В.А. Шевелева - подводный спорт).</t>
  </si>
  <si>
    <t>1. Невыполнение программ спортивной подготовки в части участия в соревнованиях (выделение средств на проезд, проживание, питание и витаминизацию). В соответствии с программой по виду спорта спортсмены должны принять участие от 2-х до 6 соревнований в год и не менее 2-х тренировочных мероприятий (сборов);</t>
  </si>
  <si>
    <t>Подпрограмма направлена на повышение доступности и качества услуг дополнительного образования детей, совершенствование их социально-адаптирующих функций; обеспечение коренного обновления содержания, модернизацию материально-технической базы, закрепление тренерско-преподавательских кадров в системе дополнительного образования детей, развитие физической культуры и массового спорта на территории муниципального образования «Город Томск».</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</si>
  <si>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(муниципальные учреждения дополнительного образования детей спортивной направленности, муниципальное автономное учреждение «Центр социальных инициатив», федерации по видам спорта, осуществляющие организацию и проведение спортивных и физкультурных мероприятий, а также организует взаимодействие с органами администрации Города Томска, являющимися соисполнителями подпрограммы),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</si>
  <si>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Мониторинг состояния основных фондов образовательных учреждений дополнительного образования детей спортивной направленности показал, что в 2016 - 2020 годах потребуется безотлагательная реконструкция и капитальный ремонт спортивных объектов ряда учреждений (таблица 5). Не имеет собственной материальной базы МАУ ДО ДЮСШ № 1 (легкая атлетика). Испытывают трудности в проведении учебно-тренировочных занятий 8 учреждений, которые используют для организации учебно-тренировочного процесса базы общеобразовательных школ, либо проводят занятия на открытых площадках. Недостаточно спортивных сооружений, полностью приспособленных для занятий спортом людей с ограниченными возможностями здоровья.</t>
  </si>
  <si>
    <t>1.3.4</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</si>
  <si>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</si>
  <si>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</si>
  <si>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1.3.5</t>
  </si>
  <si>
    <t>Количество организаций, осуществляющих спортивную подготовку в соответствии с требованиями федеральных стандартов спортивной подготовки, ед.</t>
  </si>
  <si>
    <t>Показатель введен с 01.01.2020</t>
  </si>
  <si>
    <t>Приложение 1 к муниципальной программе «Развитие физической культуры и спорта, формирование здорового образа жизни» на 2015 - 2025 годы»</t>
  </si>
  <si>
    <t>ПОКАЗАТЕЛИ ЦЕЛИ, ЗАДАЧ, МЕРОПРИЯТИЙ МУНИЦИПАЛЬНОЙ ПРОГРАММЫ «РАЗВИТИЕ ФИЗИЧЕСКОЙ КУЛЬТУРЫ И СПОРТА, ФОРМИРОВАНИЕ ЗДОРОВОГО ОБРАЗА ЖИЗНИ» НА 2015 - 2025 ГОДЫ»</t>
  </si>
  <si>
    <t>РЕСУРСНОЕ ОБЕСПЕЧЕНИЕ МУНИЦИПАЛЬНОЙ ПРОГРАММЫ «РАЗВИТИЕ ФИЗИЧЕСКОЙ КУЛЬТУРЫ И СПОРТА, ФОРМИРОВАНИЕ ЗДОРОВОГО ОБРАЗА ЖИЗНИ» НА 2015 - 2025 ГОДЫ»</t>
  </si>
  <si>
    <t>Приложение 2 к муниципальной программе «Развитие физической культуры и спорта, формирование здорового образа жизни» на 2015 - 2025 годы»</t>
  </si>
  <si>
    <t>Уровень обеспеченности спортивными сооружениями в Городе Томске (%)</t>
  </si>
  <si>
    <t>-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</si>
  <si>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внесение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</si>
  <si>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обеспечение внесения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</si>
  <si>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муниципальной 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</si>
  <si>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</si>
  <si>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</si>
  <si>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Задача 2 подпрограммы. Повышение качества и доступности дополнительного образования в муниципальных учреждениях спортивной направленности</t>
  </si>
  <si>
    <t>Дзпсп = Чзсп/Чз*100</t>
  </si>
  <si>
    <t>3.1. на выплату ежемесячных надбавок педагогическим работникам, имеющим специальные звания, педагогическим работникам - молодым специалистам, педагогическим работникам и руководителям, имеющим квалификационные категории, определяется постановлением Главы Администрации (Губернатора) Томской области от 26.02.2006 №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t>
  </si>
  <si>
    <t>3.2. на выплаты за результаты и качество работы определяется в пределах средств, доведенных Томской областью с учетом показателей эффективности деятельности (распоряжение Администрации Томской области от 10.04.2013 № 283-ра «Об утверждении Плана мероприятий («дорожной карты») «Изменения в сфере образования Томской области; постановление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 распоряжение Администрации Томской области от 01.03.2013 № 142-ра «Об утверждении Плана мероприятий («дорожной карты») «Изменения в отраслях социальной сферы, направленные на повышение эффективности здравоохранения в Томской области»; распоряжение администрации Города Томска от 11.06.2013 № р622 «Об утверждении Плана мероприятий («дорожной карты») «Изменения в сфере дополнительного образовании детей в муниципальных образовательных учреждениях, осуществляющих деятельность в области физической культуры и спорта муниципального образования «Город Томск» и Плана мероприятий («дорожной карты») «Изменения в отрасли социальной сферы, направленные на повышение эффективности здравоохранения в Томской области в части повышения заработной платы медицинских работников муниципальных образовательных учреждений, осуществляющих деятельность в области физической культуры и спорта».</t>
  </si>
  <si>
    <t>- постановлением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t>
  </si>
  <si>
    <t>Задача 2. Повышение качества и доступности дополнительного образования в муниципальных учреждениях спортивной направленности</t>
  </si>
  <si>
    <t>Задача 3. Реализация регионального проекта «Спорт - норма жизни» национального проекта «Демография»</t>
  </si>
  <si>
    <t>Задача 1. Сохранение физического здоровья населения на территории Города Томска</t>
  </si>
  <si>
    <t>Укрупненное (основное)  мероприятие «Повышение качества и доступности дополнительного образования в муниципальных учреждениях спортивной направленности» (решается в рамках задачи 2)**</t>
  </si>
  <si>
    <t>Задача 1. Увеличение численности жителей города Томска, систематически занимающихся физической культурой и спортом</t>
  </si>
  <si>
    <t>2.</t>
  </si>
  <si>
    <t>3.</t>
  </si>
  <si>
    <t>3.1</t>
  </si>
  <si>
    <t>3.2</t>
  </si>
  <si>
    <t>3.3</t>
  </si>
  <si>
    <t>3.4</t>
  </si>
  <si>
    <t>3.5</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</si>
  <si>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</si>
  <si>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УФКИС, АКРГТ, АЛРГТ, АОРГТ, АСРГТ, УК, ДО</t>
  </si>
  <si>
    <t xml:space="preserve"> Организация и проведение мероприятий, направленных на повышение валеологической грамотности населения на территории Города Томска</t>
  </si>
  <si>
    <t>2.1.4</t>
  </si>
  <si>
    <t>2.1.5</t>
  </si>
  <si>
    <t>2.1.6</t>
  </si>
  <si>
    <t>УФКИС, АКРГТ, АЛРГТ, АОРГТ, АСРГТ, УК, ДО, УМП</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</si>
  <si>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t>
  </si>
  <si>
    <t>2</t>
  </si>
  <si>
    <t>Укрупненное (основное)  мероприятие «Повышение уровня обеспеченности населения объектами физической культуры и спорта» (решается в рамках задачи 2)</t>
  </si>
  <si>
    <t>Укрупненное (основное)  мероприятие «Приведение в нормативное состояние объектов физической культуры и спорта» (решается в рамках задачи 1)</t>
  </si>
  <si>
    <t>Капитальный ремонт спортивных объектов, в том числе подготовка проектно-сметной документации</t>
  </si>
  <si>
    <t>Реконструкция спортивных объектов, в том числе подготовка проектно-сметной документации</t>
  </si>
  <si>
    <t>Строительство и приобретение в муниципальную собственность спортивных объектов, в том числе подготовка проектно-сметной документации</t>
  </si>
  <si>
    <t>Мероприятие 1.2 Капитальный ремонт других муниципальных учреждений спортивной направленности, в том числе подготовка проектно-сметной документации</t>
  </si>
  <si>
    <t>Наименование показателей целей, задач муниципальной программы (единицы измерения)</t>
  </si>
  <si>
    <t>0110199990; 244</t>
  </si>
  <si>
    <t>0110340М20; 244</t>
  </si>
  <si>
    <t>011Р550810; 612, 622</t>
  </si>
  <si>
    <t>011Р520590, 011Р540007; 612, 622</t>
  </si>
  <si>
    <t>011Р540008, 011Р520590; 621</t>
  </si>
  <si>
    <t>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</si>
  <si>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Муниципальная программа «Развитие физической культуры и спорта, формирование здорового образа жизни» на 2015 - 2025 годы» включает 4 подпрограммы:</t>
  </si>
  <si>
    <t>Задача 3 подпрограммы. Реализация регионального проекта «Спорт - норма жизни» национального проекта «Демография»</t>
  </si>
  <si>
    <t>***** Под понятием «обоснованная жалоба» понимается жалоба, содержащая факты нарушений.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</si>
  <si>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 количество мероприятий</t>
  </si>
  <si>
    <t>Задача 1. Обеспечение развития физической культуры и массового спорта на территории Города Томска</t>
  </si>
  <si>
    <t xml:space="preserve">администрация Кировского района Города Томска                                                                                                                                  </t>
  </si>
  <si>
    <t>Задача 1: увеличение численности жителей города Томска, систематически занимающихся физической культурой и спортом</t>
  </si>
  <si>
    <t>Задача 1: сохранение физического здоровья населения на территории Города Томска</t>
  </si>
  <si>
    <t>Задача 2: повышение валеологической грамотности населения на территории Города Томска</t>
  </si>
  <si>
    <t>Обеспечение расходования бюджетных средств, предусмотренных управлению физической культуры и спорта администрации Города Томска бюджетом муниципального образования «Город Томск», тыс. руб.</t>
  </si>
  <si>
    <t>департамент капитального строительства администрации Города Томска</t>
  </si>
  <si>
    <t>Задача 3: реализация регионального проекта «Спорт - норма жизни» национального проекта «Демография»</t>
  </si>
  <si>
    <t>управление физической культуры и спорта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t>
  </si>
  <si>
    <t xml:space="preserve">ДО </t>
  </si>
  <si>
    <t>1.1.15</t>
  </si>
  <si>
    <t>КЦСР 0140120320;  КВР 243</t>
  </si>
  <si>
    <t>Поставлены комплекты спортивного оборудования (малые спортивные формы и футбольные поля), ед.</t>
  </si>
  <si>
    <t>Показатель введен с 01.06.2020</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</si>
  <si>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</si>
  <si>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 %</t>
  </si>
  <si>
    <t>Ди = Чзи / (Чни - Чнп) x 100</t>
  </si>
  <si>
    <t>Чнп - численность инвалидов, имеющих противопоказания для занятия физической культурой и спортом</t>
  </si>
  <si>
    <t>В течение 2010 - 2014 годов развитие отрасли в муниципальном образовании «Город Томск» основывалось на реализации ведомственных целевых программ: «Организация проведения физкультурно-оздоровительных, спортивных мероприятий и работы с населением по месту жительства», «Организация предоставления дополнительного образования детям в учреждениях физкультурно-спортивной направленности». В этот период проводилась работа по привлечению населения муниципального образования «Город Томск» к систематическим занятиям физической культурой и спортом, а также предоставлению дополнительного образования детям в учреждениях физкультурно-спортивной направленности.</t>
  </si>
  <si>
    <t>Основной показатель эффективности деятельности в области физической культуры и спорта - доля населения, систематически занимающегося физической культурой и спортом, % от общей численности населения муниципального образования «Город Томск» (таблица 1).</t>
  </si>
  <si>
    <t>Областные учреждения, расположенные на территории муниципального образования «Город Томск»:</t>
  </si>
  <si>
    <t>Воспитанницы ДЮСШ зимних видов спорта и Томской школы высшего спортивного мастерства представляли Томскую область и муниципальное образование «Город Томск» на Олимпийских играх в Сочи в 2014 году (Столярова Екатерина, Миртова Анна).</t>
  </si>
  <si>
    <t>общая численность детей, обучающихся в учреждениях дополнительного образования в области спорта муниципального образования «Город Томск» и сдавших контрольные нормативы за отчетный период/общая численность детей муниципального образования «Город Томск», обучающихся в учреждениях дополнительного образования в области спорта *100</t>
  </si>
  <si>
    <t>общее количество специалистов первой и высшей квалификационных категорий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Томск»/общее количество специалистов  -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 * 100</t>
  </si>
  <si>
    <t>Дз - доля детей и молодежи муниципального образования «Город Томск», систематически занимающихся физической культурой и спортом;</t>
  </si>
  <si>
    <t>Чн - численность населения муниципального образования «Город Томск» по данным Федеральной службы государственной статистики</t>
  </si>
  <si>
    <t>Дз - доля граждан муниципального образования «Город Томск» среднего возраста, систематически занимающихся физической культурой и спортом;</t>
  </si>
  <si>
    <t>Чз – численность занимающихся физической культурой и спортом муниципального образования «Город Томск» среднего возраста, в соответствии с данными федерального статистического наблюдения по форме № 1-ФК «Сведения о физической культуре и спорте»;</t>
  </si>
  <si>
    <t>Чз – численность занимающихся физической культурой и спортом муниципального образования «Город Томск» старшего возраста, в соответствии с данными федерального статистического наблюдения по форме № 1-ФК «Сведения о физической культуре и спорте»;</t>
  </si>
  <si>
    <t>Чни - численность населения муниципального образования «Город Томск» с ограниченными возможностями здоровья и инвалидов</t>
  </si>
  <si>
    <t>Чзи - численность лиц ограниченными возможностями здоровья и инвалидов, систематически занимающихся физической культурой и спортом, согласно данным федерального статистического наблюдения по форме № 3-АФК</t>
  </si>
  <si>
    <t>Дальнейшее улучшение состояния здоровья населения требует подхода к здоровью с точки зрения его широкого понимания «Валеология» (от одного из значений лат. valeo - «быть здоровым»). Назрела необходимость изменить отношение к здоровью не только отдельных лиц, но и всего общества, поставить здоровье в ряд приоритетных проблем социально-экономического развития муниципального образования «Город Томск». Здоровье города - это не набор «хороших» показателей здоровья, а стиль общественного мышления и социальной политики.</t>
  </si>
  <si>
    <t>Ресурсное обеспечение, стоимость мероприятий определяются актуальностью проблемы распространения наркомании в муниципальном образовании «Город Томск» с учетом опыта реализации программных мероприятий прошлых лет, а также формируется с учетом задействованных в мероприятиях участников.</t>
  </si>
  <si>
    <t>В настоящее время в муниципальном образовании «Город Томск» имеется ряд проблем, влияющих на развитие физической культуры и спорта, требующих неотложного решения, самая значимая из которых - несоответствие уровня материальной базы и инфраструктуры физической культуры и спорта задачам развития отрасли в муниципальном образовании «Город Томск», а также их моральный и физический износ.</t>
  </si>
  <si>
    <t>По состоянию на 01.01.2019 на территории муниципального образования «Город Томск» функционирует 1 417 спортивных сооружений, в т.ч.: 5 стадионов (из них 1 муниципальный), 262 спортивных зала (из них 90 муниципальных), 16 плавательных бассейнов (из них 9 муниципальных), 16 стрелковых тиров (из них 5 муниципальных), 738 плоскостных спортивных сооружений (из них 616 муниципальных), 12 лыжных баз (из них 5 муниципальных), 1 крытый футбольный манеж, 2 крытый хоккейных корта (из них 1 муниципальный), 1 крытый легкоатлетический манеж и т.д.</t>
  </si>
  <si>
    <t xml:space="preserve">В муниципальном образовании «Город Томск» сохраняется проблема недостаточного уровня обеспеченности спортивными сооружениями. Как видно из таблицы 4, показатели муниципального образования «Город Томск», характеризующие обеспеченность населения по двум видам спортивных сооружений, в 2014 году значительно ниже показателей по Сибирскому федеральному округу и Российской Федерации.
</t>
  </si>
  <si>
    <t xml:space="preserve">В связи с тем, что в бюджете муниципального образования «Город Томск» в период реализации подпрограммы отсутствует необходимое финансирование на капитальный ремонт, реконструкцию и строительство объектов спорта, возникает риск недостижимости плановых значений показателей «Доля капитально отремонтированных объектов, от объектов требующих капитального ремонта», «Доля реконструируемых объектов от объектов требующих реконструкции» и «Количество построенных муниципальных объектов спорта на территории муниципального образования «Город Томск» в год нарастающим итогом (ед.)». </t>
  </si>
  <si>
    <t>Анализ текущей ситуации и перспективных задач отрасли показал необходимость решения существующих проблем программными методами, результатом которых будет создание благоприятных условий для дальнейшего развития физической культуры и массового спорта на территории муниципального образования «Город Томск».</t>
  </si>
  <si>
    <t>численность населения муниципального образования «Город Томск», систематически занимающегося физической культурой и спортом / общая численность населения муниципального образования «Город Томск»; отношение численности населения муниципального образования «Город Томск», систематически занимающегося физической культурой и спортом, к общей численности населения муниципального образования «Город Томск»</t>
  </si>
  <si>
    <t>Количество жителей муниципального образования «Город Томск», систематически занимающегося физической культурой и спортом</t>
  </si>
  <si>
    <t>количество жителей, принявших участие в мероприятиях по здоровому образу жизни, проводимых на территории муниципального образования «Город Томск»</t>
  </si>
  <si>
    <t>ЕПСфакт - нормативная единовременная пропускная способность имеющихся спортивных сооружений муниципального образования «Город Томск», согласно данным федерального статистического наблюдения по форме № 1-ФК</t>
  </si>
  <si>
    <t>ЕПСнорм - необходимая нормативная единовременная пропускная способность имеющихся спортивных сооружений муниципального образования «Город Томск», рассчитываемая в соответствии с приказом Минспорта России от 21.03.2018 № 244</t>
  </si>
  <si>
    <t>Основными приоритетными направлениями деятельности в части развития физической культуры и массового спорта является вовлечение граждан в регулярные занятия физической культурой и спортом, прежде всего детей и молодежи. Ежегодно в муниципальном образовании «Город Томск» проводится более 500 физкультурно-оздоровительных и спортивных мероприятий от уровня дворовых состязаний до соревнований общегородского уровня. Официальные городские спортивные соревнования проводятся по 58 видам спорта. В 2013 году физкультурно-оздоровительной работой в муниципальном образовании «Город Томск» было охвачено 99931 человек, что составляет 17,4% от общего количества населения муниципального образования «Город Томск». В целях привлечения населения к активным занятиям физической культурой и спортом в городе создана система проведения комплексных спортивно-массовых мероприятий, включающих в себя соревнования для всех категорий населения.</t>
  </si>
  <si>
    <t>Укрупненное (основное)  мероприятие «Реализация регионального проекта «Спорт - норма жизни» национального проекта «Демография» (решается в рамках задачи 3)</t>
  </si>
  <si>
    <t>УФКиС, ДО (с 2020 года)</t>
  </si>
  <si>
    <t>Чз – численность занимающихся физической культурой и спортом детей и молодежи муниципального образования «Город Томск», в соответствии с данными федерального статистического наблюдения по форме №1-ФК «Сведения о физической культуре и спорте»;</t>
  </si>
  <si>
    <t>Капитальный ремонт системы автоматической пожарной сигнализации, системы оповещения и управления эвакуацией людей при пожаре МБУ ДО ДЮСШ № 7  Города Томска по шахматам по адресу: г. Томск, пр. Ленина, 186</t>
  </si>
  <si>
    <t>1.1.16</t>
  </si>
  <si>
    <t>2.2.18</t>
  </si>
  <si>
    <t>Строительство крытой веранды для МАУ ДО ДЮСШ УСЦ водных видов спорта им. В.А. Шевелева по адресу: Томский район, с.Богашево, ул. Заводская, 27 (ДОЛ «Огонек»)</t>
  </si>
  <si>
    <t>Количество спортивных объектов на территории муниципального образования «Город Томск»</t>
  </si>
  <si>
    <t>Главной целью реализации всех мероприятий муниципальной программы станет повышение роли физической культуры и спорта в формировании здорового образа жизни населения муниципального образования «Город Томск», создание условий для занятий физической культурой и спортом. Основной показатель эффективности деятельности управления физической культуры и спорта администрации Города Томска для достижения указанной цели - удельный вес населения, систематически занимающегося физической культурой и спортом, % от общей численности населения муниципального образования «Город Томск» (перечни цели, задач, показателей и мероприятий муниципальной программы приведены в приложениях 1, 2).</t>
  </si>
  <si>
    <t>На территории муниципального образования «Город Томск» (по итогам 2014 года) функционирует 621 спортивное сооружение, в т.ч.: 6 стадионов, 156 спортивных залов, 11 плавательных бассейнов, 12 стрелковых тиров, 277 плоскостных спортивных сооружений (Таблица 1).</t>
  </si>
  <si>
    <t>2. Создание условий для занятий физической культурой и массовым спортом на территории муниципального образования «Город Томск»:</t>
  </si>
  <si>
    <t>Капитальный ремонт системы автоматической пожарной сигнализации, системы оповещения и управления эвакуацией МАУ ДО ДЮСШ зимних видов спорта по адресу: г. Томск, ул. Королева, 13 (лыжная база «Метелица»)</t>
  </si>
  <si>
    <t>Доля занимающихся по программам спортивной подготовки в организациях ведомственной принадлежности физической культуры и спорта (%)******</t>
  </si>
  <si>
    <t>ДООПЦ (учреждения департамента образования Города Томска)</t>
  </si>
  <si>
    <t>Кроме этого, в соответствии со статьей 37.1 Федерального закона от 04.12.2007 № 329-ФЗ «О физической культуре и спорте в Российской Федерации» Министерством спорта Российской Федерации формируется Всероссийский реестр объектов спорта. Объект спорта, сведения о котором отсутствуют во Всероссийском реестре спорта, не может использоваться для проведения официальных физкультурных мероприятий и спортивных соревнований. Вместе с тем 23.07.2013 принят Федеральный закон № 192-ФЗ «О внесении изменений в отдельные законодательные акты РФ в связи с обеспечением общественного порядка и общественной безопасности при проведении официальных спортивных соревнований», статьей 2 которого вносятся изменения в Кодекс РФ об административных правонарушениях: статья 20.32. Вышеуказанной статьей предусмотрен штраф от 100 тыс. руб. в случае использования объекта, сведения о котором отсутствуют во Всероссийском реестре объектов спорта.</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</si>
  <si>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</si>
  <si>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</si>
  <si>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Периодическая отчетность. Форма № 3-АФК «Сведения об адаптивной физической культуре и спорте», приказ Федеральной службы государственной статистики от 08.10.2018 г. № 603</t>
  </si>
  <si>
    <t>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t>
  </si>
  <si>
    <t>Форма № 1-ФК «Сведения о физической культуре и спорте», приказ Федеральной службы государственной статистикиот 27.03.2019 г. № 172,
Административная информация Федеральной службы государственной статистики</t>
  </si>
  <si>
    <t xml:space="preserve">Периодическая отчетность. 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
</t>
  </si>
  <si>
    <t xml:space="preserve"> распоряжение Правительства Российской Федерации от 19.10.1999 г. № 1683-р</t>
  </si>
  <si>
    <t>8</t>
  </si>
  <si>
    <t>9</t>
  </si>
  <si>
    <t>54</t>
  </si>
  <si>
    <t>Построенные за счет внебюджетных средств объекты спорта (м2)</t>
  </si>
  <si>
    <t>Показатель введен с 2020 года</t>
  </si>
  <si>
    <t>не менее 1000</t>
  </si>
  <si>
    <t>В 2020 году со дня введения на территории Томской области, в том числе на территории муниципального образования «Город Томск», в соответствии с распоряжением Администрации Томской области от 18.03.2020 № 156-ра «О введении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на территории Томской области»,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до 31.12.2020 ресурсное обеспечение муниципальной программы (за исключением межбюджетных трансфертов) в отношении муниципальных учреждений, осуществляющих свою деятельность в отраслях экономики, перечень которых утвержден постановлением Правительства Российской Федерации от 03.04.2020 № 434 «Об утверждении перечня отраслей российской экономики, в наибольшей степени пострадавших в условиях ухудшения ситуации в результате распространения новой коронавирусной инфекции», направлено на финансовое обеспечение мероприятий, связанных с предотвращением влияния ухудшения экономической ситуации на развитие отраслей экономики муниципального образования «Город Томск», с профилактикой и устранением последствий распространения короновирусной инфекции.</t>
  </si>
  <si>
    <t>Периодическая отчетность. Форма № 30 «Сведения о медицинской организации», приказ Росстата от 27.12.2016 № 866</t>
  </si>
  <si>
    <t>**** Показатель «Численность граждан, систематически занимающихся физической культурой и спортом в секциях по месту жительства в МАУ ЦСИ в год, чел.» с 2019 года отнесен к мероприятию п. 1.3.3 «Обеспечение условий для развития физической культуры и массового спорта».</t>
  </si>
  <si>
    <t>Ответственный исполнитель, соисполнители, участники</t>
  </si>
  <si>
    <t>Учреждения, подведомственные управлению физической культуры и спорта администрации Города Томска, управлению культуры администрации Города Томска, департаменту образования администрации Города Томска, управлению социальной политики администрации Города Томска, общественные организации города Томска (по согласованию), жители Города Томска (по согласованию)</t>
  </si>
  <si>
    <t>Уровень приоритетности мероприятий</t>
  </si>
  <si>
    <t>Критерий приоритетности мероприятий</t>
  </si>
  <si>
    <t>5</t>
  </si>
  <si>
    <t>I. Первый уровень приоритетности:</t>
  </si>
  <si>
    <t>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t>
  </si>
  <si>
    <t>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t>
  </si>
  <si>
    <t>Д. Объекты и мероприятия, по которым имеются заключенные муниципальные контракты.</t>
  </si>
  <si>
    <t>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t>
  </si>
  <si>
    <t>З. Расходы на финансовое обеспечение деятельности органа администрации Города Томска, являющегося ответственным исполнителем муниципальной программы.</t>
  </si>
  <si>
    <t>II. Второй уровень приоритетности:</t>
  </si>
  <si>
    <t>А. Вновь начинаемые объекты капитального строительства, по которым имеется проектная документация и положительное заключение экспертизы проектной документации, получено заключение о достоверности определения сметной стоимости, обеспеченные софинансированием из бюджетов вышестоящих уровней.</t>
  </si>
  <si>
    <t>III. Третий уровень приоритетности:</t>
  </si>
  <si>
    <t>А. Объекты и мероприятия, не обеспеченные софинансированием из бюджетов вышестоящих уровней.</t>
  </si>
  <si>
    <t>Б. Объекты, по которым необходимо разработать проектную документацию.</t>
  </si>
  <si>
    <t>В. Вновь начинаемые объекты капитального строительства, по которым имеется проектная документация и положительное заключение экспертизы на проектную документацию, получено заключение о проверке достоверности определения сметной стоимости, не обеспеченные софинансированием из бюджетов вышестоящих уровней.</t>
  </si>
  <si>
    <t>Г. Иные объекты и мероприятия.</t>
  </si>
  <si>
    <t>Порядок определения критериев приоритетности мероприятий муниципальной программы «Развитие физической культуры и спорта, формирование здорового образа жизни» на 2015 - 2025 годы»</t>
  </si>
  <si>
    <t xml:space="preserve">к муниципальной программе </t>
  </si>
  <si>
    <t xml:space="preserve">«Развитие физической культуры и спорта, </t>
  </si>
  <si>
    <t>формирование здорового образа жизни» на 2015 - 2025 годы»</t>
  </si>
  <si>
    <t>Приложение 3</t>
  </si>
  <si>
    <t>III</t>
  </si>
  <si>
    <t>Б</t>
  </si>
  <si>
    <t>II</t>
  </si>
  <si>
    <t>В</t>
  </si>
  <si>
    <t>Г</t>
  </si>
  <si>
    <t xml:space="preserve">II </t>
  </si>
  <si>
    <t>I</t>
  </si>
  <si>
    <t>х</t>
  </si>
  <si>
    <t>В соответствии с требованиями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утвержденного постановлением администрации Города Томска от 15.07.2014 № 677, приложением 3 к Программе утвержден Порядок определения критериев приоритетности мероприятий программы «Развитие физической культуры и спорта, формирование здорового образа жизни» на 2015-2025 годы».</t>
  </si>
  <si>
    <t>Ж</t>
  </si>
  <si>
    <t>Д</t>
  </si>
  <si>
    <t>И</t>
  </si>
  <si>
    <t>Г. Субсидии общественным организациям на финансовое обеспечение реализации мероприятий в целях достижения показателей муниципальной программы (ее подпрограмм, мероприятий).</t>
  </si>
  <si>
    <t>Д. Социальные денежные выплаты победителям, призерам, финалистам и участникам конкурсов, соревнований и иных социально значимых мероприятий.</t>
  </si>
  <si>
    <t>2.1.7</t>
  </si>
  <si>
    <t>2.7.</t>
  </si>
  <si>
    <t>0120110360; 330</t>
  </si>
  <si>
    <t>Социальные денежные выплаты победителям, призерам, финалистам и участникам конкурсов, соревнований и иных социально-значимых мероприятий</t>
  </si>
  <si>
    <t>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социально-экономического развития муниципального образования «Город Томск» до 2030 года (далее - Стратегия), и цели муниципальных программ, обеспеченные софинансированием из бюджетов вышестоящих уровней.</t>
  </si>
  <si>
    <t>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t>
  </si>
  <si>
    <t>Б. Объекты и мероприятия, реализация которых финансируется из бюджета муниципального образования «Город Томск» и (или) вышестоящих бюджетов и внебюджетных источников (софинансирование из внебюджетных источников).</t>
  </si>
  <si>
    <t>В.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t>
  </si>
  <si>
    <t>Численность жителей Города Томска, систематически занимающихся физической культурой и спортом (чел.)</t>
  </si>
  <si>
    <t>Устройство раздевалки на хоккейной коробке по адресу: г.Томск, д. Лоскутово, ул. Ленина, 1 (усл.) в рамках реализации инициативного проекта</t>
  </si>
  <si>
    <t>17</t>
  </si>
  <si>
    <t>53</t>
  </si>
  <si>
    <t>Наличие просроченной дебиторской задолженности, тыс. руб.*</t>
  </si>
  <si>
    <t>В. Объекты и мероприятия, направленные на достижение показателей национальных и региональных проектов, показателя цели муниципальной программы.</t>
  </si>
  <si>
    <t>* Наименование показателя «Наличие дебиторской задолженности, тыс. руб.» скорректировано на основании Экспертного заключения Счетной палаты Города Тоска на отчет об исполнении бюджета муниципального образования «Город Томск» за 2019 год.</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</si>
  <si>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в том числе:</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</si>
  <si>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руб.</t>
  </si>
  <si>
    <t>318</t>
  </si>
  <si>
    <t>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чел.</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</si>
  <si>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с 2021 года показатели цели и задачи 4 установлены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</si>
  <si>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 Показатели  п. 1, 1.3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показателем «Удельный вес населения, систематически занимающегося физической культурой и спортом (%)» в Стратегии социально-экономического развития муниципального образования «Город Томск» до 2030 года, с 2021 года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 установлены два показателя результативности: «Доля населения систематически занимающегося физической культурой и спортом в общей численности населения города Томска в возрасте 3-79 лет, %», «Уровень обеспеченности граждан спортивными сооружениями исходя из единовременной пропускной способности, %». Показатель «Доля населения систематически занимающегося физической культурой и спортом в общей численности населения города Томска в возрасте 3-79 лет, %» соответствует показателю цели программы «Удельный вес населения, систематически занимающегося физической культурой и спортом (%)», показатель «Уровень обеспеченности граждан спортивными сооружениями исходя из единовременной пропускной способности, %» соответствует показателю задачи 4 «Уровень обеспеченности граждан спортивными сооружениями исходя из единовременной пропускной способности объектов спорта, (%)».</t>
  </si>
  <si>
    <t>Доля населения систематически занимающегося физической культурой и спортом в общей численности населения города Томска в возрасте 3-79 лет, %</t>
  </si>
  <si>
    <t>Уровень обеспеченности граждан спортивными сооружениями исходя из единовременной пропускной способности, %</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</si>
  <si>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в сфере физической культуры и спорта муниципального образования «Город Томск»</t>
  </si>
  <si>
    <t xml:space="preserve">Численность жителей Города Томска, систематически занимающихся физической культурой и спортом (чел.)  </t>
  </si>
  <si>
    <t>Основой для определения стратегических целей управления физической культуры и спорта администрации Города Томска стали приоритетные направления, определенные Стратегией социально-экономического развития муниципального образования «Город Томск» до 2030 года, Стратегией социально-экономического развития Сибири до 2020 года, Стратегией развития физической культуры и спорта в Российской Федерации на период до 2020 года. Одним из целевых векторов стратегического развития муниципальной политики в сфере физической культуры и спорта является укрепление здоровья и долголетие горожан за счет развития физической культуры и спорта.</t>
  </si>
  <si>
    <t>В связи с этим актуальной на данный момент остается проблема развития инфраструктуры спорта на территории муниципального образования «Город Томск».</t>
  </si>
  <si>
    <t>* Показатели  цели, задачи 3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с 2021 года показатели задачи 3 установлены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</si>
  <si>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Доля населения систематически занимающегося физической культурой и спортом в общей численности населения города Томска в возрасте 3-79 лет, %**</t>
  </si>
  <si>
    <t>Уровень обеспеченности граждан спортивными сооружениями исходя из единовременной пропускной способности, %**</t>
  </si>
  <si>
    <t>* Объекты спортивного назначения, приобретаемые и, устанавливаемые в микрорайонах муниципального образования «Город Томск» в рамках данной подпрограммы, в дальнейшем передаются на содержание собственникам земельных участков, на которых они установлены. По этой причине расходы на содержание данных объектов бюджетом муниципального образования «Город Томск» не планируются.</t>
  </si>
  <si>
    <t>****** Показатель подпрограммы «Доля занимающихся по программам спортивной подготовки в организациях ведомственной принадлежности физической культуры и спорта (%)» соответствует показателю Стратегии социально-экономического развития муниципального образования «Город Томск» до 2030 года «Доля занимающихся по программам спортивной подготовки в государственных и муниципальных организациях физической культуры и спорта, в общем количестве занимающихся в данных организациях (%)». Значения показателя установлены в соответствии с региональным проектом «Спорт - норма жизни» национального проекта «Демография» (утвержден Советом при Губернаторе Томской области по стратегическому развитию и приоритетным проектам (протокол от 21.01.2019 № СЖ-Пр-120), с 2021 года показатель исключен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</si>
  <si>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1. Средства на мероприятия подпрограммы, финансирование которых осуществляется в форме субсидии на выполнение муниципального задания учреждениям, определены на основании раздела 3 «Расчет финансового обеспечения выполнения муниципального задания»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 утвержденного постановлением администрации Города Томска от 09.12.2015 № 1215.</t>
  </si>
  <si>
    <t>- Законом Томской области от 29.12.2020 № 170-ОЗ «Об областном бюджете на 2021 год и на плановый период 2022 и 2023 годов»;</t>
  </si>
  <si>
    <t>недостаток современных технически оснащенных спортивных сооружений как для учащихся спортивных школ (собственных объектов ДЮСШ недостаточно для проведения тренировочных занятий, поэтому используются спортивные залы общеобразовательных школ и иных организаций), так и для населения муниципального образования «Город Томск»;</t>
  </si>
  <si>
    <t>недостаточное количество спортивных сооружений, их единовременная пропускная способность;</t>
  </si>
  <si>
    <t>сохраняется тенденция опережения темпов ветшания материальной базы над объемами строительства новых и реконструкции существующих спортивных объектов, а также за последние годы темпы прироста населения опережают темпы строительства спортивных объектов.</t>
  </si>
  <si>
    <t>В 2012 - 2014 годах в рамках муниципальной программы «Развитие физической культуры и спорта на территории муниципального образования «Город Томск» было предусмотрено финансирование 3-х мероприятий по строительству (спортивные площадки, спортивно-оздоровительный комплекс по спортивным единоборствам, крытый футбольный манеж с искусственным покрытием по адресу: г. Томск, ул. 5-й Армии, д. 15) из 23-х необходимых и 1-го мероприятия по реконструкции (пристройка к тиру «Лагерный сад» (Пост № 1)) из 6 необходимых. При этом на строительство спортивных площадок выделялись средства из бюджета муниципального образования «Город Томск», на спортивно-оздоровительный комплекс по единоборствам и крытый футбольный манеж было предусмотрено финансирование из федерального и областного бюджетов, реконструкцию тира «Лагерный сад» (Пост № 1) в основном выделялись средства из областного бюджета. С 2015 года наблюдается положительная динамика в развитии спортивной инфраструктуры: выполнен капитальный ремонт лыжероллерной трассы по адресу: г.Томск,  ул. Королева, протяжённостью 6,2 км, за счёт средств областного бюджета приобретен универсальный спортивный зал по адресу: г. Томск, пр. Мира, 28, произведен капитальный ремонт спортивного сооружения для массовых спортивных занятий по адресу: г. Томск, пр. Мира, 1/2, строительство хоккейной коробки с защитным ограждением на территории п. Светлый и т.д.</t>
  </si>
  <si>
    <t>Перечень мероприятий и ресурсное обеспечение подпрограммы</t>
  </si>
  <si>
    <t>IV. Перечень мероприятий и экономическое обоснование</t>
  </si>
  <si>
    <t>Стоимость по выполнению проектно-изыскательских работ, а также строительно-монтажных работ, по которым отсутствует проектная документация, определяется в том числе и на основании объектов-аналогов.</t>
  </si>
  <si>
    <t>обеспечение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</si>
  <si>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И. Объекты и мероприятия, финансируемые за счет средств бюджета муниципального образования «Город Томск» и вышестоящих бюджетов рамках реализации инициативного бюджетирования.</t>
  </si>
  <si>
    <t>В течение нескольких последних лет в муниципальном образовании «Город Томск» развивалась инфраструктура спортивных объектов, совершенствовалась спортивно-массовая и физкультурно-оздоровительная работа среди всех категорий и возрастных групп населения муниципального образования «Город Томск». Активность жителей муниципального образования «Город Томск» в сфере спорта проявляется через увеличение за три предшествующих года числа участников городских спортивных соревнований. В 2011 году 82369 человек систематически занимались физической культурой, спортом и участвовали в физкультурных мероприятиях и спортивных мероприятиях, что составляет 15,1% от общего числа жителей муниципального образования «Город Томск». В 2025 году доля систематически занимающихся физической культурой, спортом и участвующих в официальных физкультурных мероприятиях и спортивных мероприятиях ориентировочно составит 45%, учитывая то, что темп роста населения выше темпов роста спортивных объектов (таблица 2).</t>
  </si>
  <si>
    <t>В сложившейся ситуации необходимо принять меры по выравниванию и улучшению ситуации в муниципального образования «Город Томск», используя эффективные средства физической культуры и спорта, формировать здоровый образ жизни посредством пропаганды физической культуры и спорта, вовлекать большее количество населения к участию в спортивно-массовых и физкультурно-оздоровительных мероприятиях.</t>
  </si>
  <si>
    <t>В рамках развития спортивной инфраструктуры большое значение уделяется размещению спортивных объектов в черте муниципального образования «Город Томск». На присоединенных территориях муниципального образования «Город Томск» существует острая нехватка объектов спорта шаговой доступности, материальная база объектов спорта находится в плохом состоянии. Существует потребность в ее обновлении с использованием современных технологий и материалов. Современные объекты являются наиболее привлекательными для населения, что будет способствовать их привлечению к систематическим занятиям физической культурой и спортом и позволит улучшить значения данного показателя, в связи с чем размещаются новые спортивные объекты, одними из которых является хоккейная коробка, расположенная по адресу: г.Томск, с.Тимирязевское, ул. Комсомольская, 1в; спортивная площадка по адресу: г. Томск, с. Тимирязевское, ул. Водозаборная, 3; хоккейная коробка и спортивные тренажеры по адресу: г.Томск, д. Лоскутово, ул. Ленина, 1а. Одним из вариантов решения вышеуказанной проблемы является участие  в реализации проектов Администрации Томской области по инициативному бюджетированию. В целях реализации проектов «Устройство хоккейной коробки по адресу: г. Томск, с. Тимирязевское, ул. Комсомольская, 1в» и «Устройство хоккейной коробки путем установки элементов хоккейной коробки и спортивных тренажеров по адресу: г.Томск, д. Лоскутово ул. Ленина, 1а», предложенных непосредственно населением и победивших в конкурсном отборе,  исполнитель по данному мероприятию (администрация Кировского района Города Томска – далее АКР) обязан  обеспечить софинансирование проекта за счет добровольных пожертвований граждан. 
В целях этого инициативной группой населения, предложившей проект к реализации,  производится зачисление добровольных пожертвований в сумме, предусмотренной программой  на лицевой счет АКР, предназначенный для отражения операций, связанных с администрированием доходов. АКР, по результатам поступления сумм пожертвований,  обеспечивает соответствующее  внесение изменений в сводную бюджетную роспись. 
По результатам аккумулирования средств местного бюджета, областного бюджета и добровольных пожертвований граждан  АКР осуществляет в соответствии с действующим законодательством Российской Федерации закупку товаров, работ, услуг  в объемах необходимых для реализации проекта. 
 Финансирование проектов предполагается из трех источников: местный бюджет, областной бюджет,  добровольные пожертвования граждан и юридических лиц.</t>
  </si>
  <si>
    <t>Известно, что для увеличения массовости занимающихся физической культурой и спортом, улучшения здоровья и повышения спортивного мастерства в муниципальном образовании «Город Томск» необходимо повышение качества городской инфраструктуры для занятий физической культурой и спортом.</t>
  </si>
  <si>
    <t xml:space="preserve">По состоянию на 01.01.2019 в оперативном управлении муниципальных учреждений (ДЮСШ) находятся 85 спортивных сооружений, из них:
- 6 спорткомплексов,
- комплекс малых трамплинов на Степановке, 
- 7 бассейнов,
- 5 лыжных баз, 
- 1 стрелковый тир, 
- 1 стадион с трибунами на 1500 мест (ДЮСШ «Кедр»), 
- 2 стадиона  ДЮСШ № 17 («Локомотив») и ДЮСШ «Победа», 
- 7 хоккейных кортов.
Также учебно-тренировочный процесс проходит в спортивных залах  общеобразовательных учреждений. Для сборных команд муниципального образования «Город Томск» по видам спорта занятия проводятся на современных объектах, таких как: закрытый легкоатлетический манеж «Гармония», ледовый дворец «Кристалл», спортивный комплекс «Юпитер», бассейн «Звездный».
</t>
  </si>
  <si>
    <t>в 2013 году количество жителей муниципального образования «Город Томск», систематически занимающихся физической культурой и спортом, возросло до 99931 человека, что по сравнению с 2012 годом больше на 3421 человек и составляет 0,2% темпа роста систематически занимающихся физической культурой и спортом.</t>
  </si>
  <si>
    <t>С целью определения мероприятий по улучшению спортивной инфраструктуры в муниципальном образовании «Город Томск» проведена инвентаризация спортивных площадок, а также определены места под возможное строительство спортивных объектов. Принятые меры по строительству и ремонту позволят создать условия для организации образовательного процесса в соответствии с требованиями органов Государственного надзора и контроля в области охраны труда и минимизировать возможность возникновения чрезвычайных ситуаций в образовательном учреждении. Ремонт спортсооружений позволит произвести качественный скачок в организации тренировочного процесса и проведении соревнований. Увеличение количества построенных спортивных объектов улучшит состояние материально-технической базы спортивных школ и позволит привлечь большее количество детей и подростков в спортивные секции и увеличит пропускную способность спортивных сооружений по муниципальному образованию «Город Томск» (т.е. увеличить количество детей в возрасте от 6 до 15 лет, занимающихся в спортивных школах, до 20% от общего количества детей данного возраста, проживающих на территории муниципального образования «Город Томск»).</t>
  </si>
  <si>
    <t>В соответствии с Федеральным законом от 04.12.2007 № 329-ФЗ «О физической культуре и спорте в Российской Федерации» и поправками в него, вступившими в силу с 01.07.2012, которые устанавливают новые понятия, а именно спортивный резерв, спортивная подготовка и программа спортивной подготовки, а также Письмом Министерства спорта Российской Федерации от 22.07.2013 № ВМ-03-09/4229, в котором указано на то, чтобы предусмотреть и финансово обеспечить переход муниципальных спортивных школ с сентября 2015 года на программы спортивной подготовки. Переход на новые программы, в том числе на программы спортивной подготовки, носит обязательный характер. Программы спортивной подготовки реализуются на базе Федеральных стандартов спортивной подготовки - требования спортивной подготовки по видам спорта, которые обязательны для организаций, осуществляющих спортивную подготовку. Согласно статье 34.3 Федерального закона от 04.12.2007 № 329-ФЗ «О физической культуре и спорте в Российской Федерации» организация, осуществляющая спортивную подготовку, обязана обеспечить участие лиц, проходящих спортивную подготовку, в спортивных соревнованиях, осуществлять материально-техническое обеспечение (инвентарь, оборудование, спортивная форма, обеспечение местом проведения занятий), в том числе проезд к местам соревнования, питание, проживание за счет средств, выделенных организации на выполнение муниципального задания.</t>
  </si>
  <si>
    <t>К современным требованиям в настоящей муниципальной программе (подпрограмме) относятся качественные показатели инфраструктуры (материально-технической и технологической базы) обучения, а также возможность реализации федеральных государственных требований к условиям обучения и организации тренировочного процесса. К данным требованиям относятся все виды благоустройства, в том числе наличие в зданиях учреждений (объектах спорта) центрального отопления и канализации, пожарной сигнализации и дымовых извещателей, наличие оборудованных спортивных залов и необходимого спортивного инвентаря, условий для беспрепятственного доступа инвалидов, подключение к информационно-телекоммуникационной сети «Интернет», имеющие собственный сайт в информационно-телекоммуникационной сети «Интернет», наличие квалифицированных кадров, разнообразие программ.</t>
  </si>
  <si>
    <t>Показатель введен с 28.12.2019</t>
  </si>
  <si>
    <t>Численность участников официальных физкультурных мероприятий и спортивных мероприятий, всего</t>
  </si>
  <si>
    <t xml:space="preserve">Потеря актуальности мероприятий подпрограммы «Строительство, реконструкция, ремонт и приобретение в муниципальную собственность спортивных объектов» </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</si>
  <si>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«Строительство, реконструкция, ремонт и приобретение в муниципальную собственность спортивных объектов» </t>
  </si>
  <si>
    <t xml:space="preserve">Реализация в случае необходимости новых мероприятий за счет перераспределения средств внутри подпрограммы «Строительство, реконструкция, ремонт и приобретение в муниципальную собственность спортивных объектов» </t>
  </si>
  <si>
    <t>Мониторинг эффективности реализуемых программных мероприятий;</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</si>
  <si>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«Строительство, реконструкция, ремонт и приобретение в муниципальную собственность спортивных объектов» (далее - подпрограмма)  по вопросам:</t>
  </si>
  <si>
    <t>подготовка отчетов в ходе реализации подпрограммы;</t>
  </si>
  <si>
    <t>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</si>
  <si>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Соисполнителями реализации подпрограммы являются департамент капитального строительства администрации Города Томска и департамент управления муниципальной собственностью администрации Города Томска.</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</si>
  <si>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предварительный отчет о реализации подпрограммы по итогам отчетного периода.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соисполнитель своей части.</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</si>
  <si>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реализации,корректировки, мониторинга и контроля, утвержденному постановлением администрации Города Томска от 15.07.2014 № 677.</t>
  </si>
  <si>
    <t>Количество видов спорта, охваченных официальными спортивными мероприятиями в год</t>
  </si>
  <si>
    <t>шт.</t>
  </si>
  <si>
    <t>4.</t>
  </si>
  <si>
    <t>Численность участников социально-значимых физкультурных и спортивных мероприятий на территории районов города Томска в год</t>
  </si>
  <si>
    <t>5.</t>
  </si>
  <si>
    <t>Количество установленных спортивных комплексов общей физической подготовки в год</t>
  </si>
  <si>
    <t xml:space="preserve">отчеты соисполнителей об исполнении мероприятий муниципальной программы за отчетный период </t>
  </si>
  <si>
    <t>сумма чисел установленных соисполнителями программы спортивных комплексов общей физической подготовки в отчетный период</t>
  </si>
  <si>
    <t>сумма чисел участников социально-значимых физкультурных и спортивных мероприятий на территории районов города Томска в отчетный период</t>
  </si>
  <si>
    <t>общее количество видов спорта, охваченных официальными спортивными мероприятиями муниципального образования «Город Томск»  в год</t>
  </si>
  <si>
    <t>календарный план официальных физкультурных мероприятий и спортивных мероприятий муниципального образования «Город Томск» на отчетный период</t>
  </si>
  <si>
    <t>6.</t>
  </si>
  <si>
    <t>сумма чисел организованных соисполнителями муниципальной программы спортивных площадок в отчетный период</t>
  </si>
  <si>
    <t>7.</t>
  </si>
  <si>
    <t>Количество отремонтированных спортивных площадок в год</t>
  </si>
  <si>
    <t>сумма чисел отремонтированных соисполнителями муниципальной программы спортивных площадок в отчетный период</t>
  </si>
  <si>
    <t>Построенные за счет внебюджетных средств объекты спорта</t>
  </si>
  <si>
    <t>8.</t>
  </si>
  <si>
    <t>м2</t>
  </si>
  <si>
    <t>сумма площадей объектов спорта, построенных за счет внебюджетных средств в отчетном периоде</t>
  </si>
  <si>
    <t>9.</t>
  </si>
  <si>
    <t>10.</t>
  </si>
  <si>
    <t>сумма числа детей в возрасте 5 - 18 лет, занимающихся в муниципальных учреждениях спортивной направленности муниципального образования «Город Томск»</t>
  </si>
  <si>
    <t>сумма числа участников участников официальных физкультурных мероприятий и спортивных мероприятий муниципального образования «Город Томск»</t>
  </si>
  <si>
    <t>отчеты о проведении официальных физкультурных мероприятий и спортивных мероприятий муниципального образования «Город Томск»</t>
  </si>
  <si>
    <t>Численность обучающихся по программам спортивной подготовки в рамках реализации федеральных стандартов спортивной подготовки</t>
  </si>
  <si>
    <t>11.</t>
  </si>
  <si>
    <t>общая численность обучающихся по программам спортивной подготовки в рамках реализации федеральных стандартов спортивной подготовки в муниципальных учреждениях спортивной направленности</t>
  </si>
  <si>
    <t>12.</t>
  </si>
  <si>
    <t>13.</t>
  </si>
  <si>
    <t>Количество обоснованных жалоб на качество предоставления услуги</t>
  </si>
  <si>
    <t>ед.</t>
  </si>
  <si>
    <t>общее количество обоснованных жалоб на качество предоставления услуги муниципальными учреждениями спортивной направленности за отчетный период</t>
  </si>
  <si>
    <t>Доля детей, освоивших дополнительные образовательные программы в образовательном учреждении</t>
  </si>
  <si>
    <t>14.</t>
  </si>
  <si>
    <t>Додсп = Чофп/Чз*100</t>
  </si>
  <si>
    <t>Чзсп - численность занимающихся по программам спортивной подготовки в учреждениях ведомственной принадлежности физической культуры и спорта, Чз - общее количество занимающихся в учреждениях ведомственной принадлежности физической культуры
и спорта</t>
  </si>
  <si>
    <t>Чофп - численность занимающихся по дополнительным образовательным программам в учреждениях ведомственной принадлежности физической культуры и спорта, выполнивших требования, предъявляемые к освоению дополнительных образовательных программ; Чз - общее количество занимающихся в учреждениях ведомственной принадлежности физической культуры
и спорта</t>
  </si>
  <si>
    <t>Доля лиц, прошедших спортивную подготовку на этапе совершенствования спортивного мастерства и зачисленных на этап высшего спортивного мастерства</t>
  </si>
  <si>
    <t>15.</t>
  </si>
  <si>
    <t>Чзэвсм - численность лиц, занимающихся в учреждениях ведомственной принадлежности физической культуры и спорта муниципального образования «Город Томск», зачисленных на этап высшего спортивного мастерства; Чпсп - численность лиц, занимающихся в учреждениях ведомственной принадлежности физической культуры и спорта муниципального образования «Город Томск», прошедших спортивную подготовку на этапе совершенствования спортивного мастерства</t>
  </si>
  <si>
    <t>Дзэвсм = Чзэвсм / Чпсп*100</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</si>
  <si>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t>
  </si>
  <si>
    <t>16.</t>
  </si>
  <si>
    <t>Дзэссм = Чзэссм / Чпсп*100</t>
  </si>
  <si>
    <t>Чзэвсм - численность лиц, занимающихся в учреждениях ведомственной принадлежности физической культуры и спорта муниципального образования «Город Томск», зачисленных на этап совершенствования спортивного мастерства; Чпсп - численность лиц, занимающихся в учреждениях ведомственной принадлежности физической культуры и спорта муниципального образования «Город Томск», прошедших спортивную подготовку на тренировочном этапе (этап спортивной специализации)</t>
  </si>
  <si>
    <t>Доля родителей (законных представителей), удовлетворенных условиями и качеством предоставляемой образовательной услуги</t>
  </si>
  <si>
    <t>17.</t>
  </si>
  <si>
    <t>Друук = Кж / Чз*100</t>
  </si>
  <si>
    <t>Кж - количество жалоб родителей (законных представителей) лиц, занимающихся в учреждениях ведомственной принадлежности физической культуры и спорта муниципального образования «Город Томск», за отчетный период; Чз - общее количество занимающихся в учреждениях ведомственной принадлежности физической культуры и спорта муниципального образования «Город Томск»</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</si>
  <si>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t>
  </si>
  <si>
    <t>18.</t>
  </si>
  <si>
    <t>руб.</t>
  </si>
  <si>
    <t>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t>
  </si>
  <si>
    <t>19.</t>
  </si>
  <si>
    <t>Численность детей, участвующих в спортивных соревнованиях и физкультурных мероприятиях</t>
  </si>
  <si>
    <t>20.</t>
  </si>
  <si>
    <t>общая численность лиц, обучающихся в учреждениях дополнительного образования в области спорта муниципального образования «Город Томск», принявших участие в спортивных соревнованиях и физкультурных мероприятиях в отчетном периоде</t>
  </si>
  <si>
    <t>Численность спортсменов-разрядников, подготовленных за год</t>
  </si>
  <si>
    <t>21.</t>
  </si>
  <si>
    <t>общая численность лиц, обучающихся в учреждениях дополнительного образования в области спорта муниципального образования «Город Томск», которым были присвоены спортивные разряды и звания за отчетный период</t>
  </si>
  <si>
    <t>22.</t>
  </si>
  <si>
    <t>Количество мероприятий по повышению уровня пожарной безопасности в муниципальных учреждениях спортивной направленности</t>
  </si>
  <si>
    <t>23.</t>
  </si>
  <si>
    <t>количество объектов спорта муниципальных учреждений спортивной направленности, на которых проведены мероприятия по повышению уровня пожарной безопасности за отчетный период</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</si>
  <si>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в соответствии с соглашением о предоставлении из областного бюджета
бюджету муниципального образования «Город Томск»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</si>
  <si>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Соглашение о предоставлении из областного бюджета
бюджету муниципального образования «Город Томск»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</si>
  <si>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 xml:space="preserve">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в соответствии с соглашением о предоставлении субсидии бюджету муниципального образования «Город Томск»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  </t>
  </si>
  <si>
    <t xml:space="preserve">Соглашение о о предоставлении субсидии бюджету муниципального образования «Город Томск»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  </t>
  </si>
  <si>
    <t>24.</t>
  </si>
  <si>
    <t>25.</t>
  </si>
  <si>
    <t>26.</t>
  </si>
  <si>
    <t>27.</t>
  </si>
  <si>
    <t>28.</t>
  </si>
  <si>
    <t>Днсзфкс = Чнсзфкс / Чн</t>
  </si>
  <si>
    <t>Чнсзфкс - численность населения муниципального образования «Город Томск»в возрасте 3-79 лет, систематически занимающегося физической культурой и спортом ; Чн - общая численность населения муниципального образования «Город Томск» в возрасте 3-79 лет</t>
  </si>
  <si>
    <t>29.</t>
  </si>
  <si>
    <t>первичные документы для отражения в бухгалтерском учете</t>
  </si>
  <si>
    <t>Количество закупленных комплектов спортивно-технологического оборудования</t>
  </si>
  <si>
    <t>30.</t>
  </si>
  <si>
    <t>Поставлены комплекты спортивного оборудования (малые спортивные формы и футбольные поля)</t>
  </si>
  <si>
    <t>Количество поставленных комплектов спортивного оборудования (малые спортивные формы и футбольные поля) за отчетный период</t>
  </si>
  <si>
    <t>Количество закупленных комплектов спортивно-технологического оборудования  за отчетный период</t>
  </si>
  <si>
    <t>31.</t>
  </si>
  <si>
    <t>Численность граждан, систематически занимающихся физической культурой и спортом в секциях по месту жительства в МАУ ЦСИ в год</t>
  </si>
  <si>
    <t>32.</t>
  </si>
  <si>
    <t>33.</t>
  </si>
  <si>
    <t>Количество организаций, осуществляющих спортивную подготовку в соответствии с требованиями федеральных стандартов спортивной подготовки</t>
  </si>
  <si>
    <t>34.</t>
  </si>
  <si>
    <t>Количество организаций, осуществляющих спортивную подготовку в соответствии с требованиями федеральных стандартов спортивной подготовки на территории муниципального образования  «Город Томск»</t>
  </si>
  <si>
    <t xml:space="preserve">внутренняя ведомственная статистика </t>
  </si>
  <si>
    <t>1.</t>
  </si>
  <si>
    <t>официальные данные админстрации Города Томска</t>
  </si>
  <si>
    <t>Уровень обеспеченности спортивными сооружениями в Городе Томске, в том числе спортивными залами, бассейнами, плоскостными сооружениями</t>
  </si>
  <si>
    <t>общее количество спортивных сооружений на территории муниципального образования «Город Томск»</t>
  </si>
  <si>
    <t>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</si>
  <si>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t>
  </si>
  <si>
    <t>форма статистического наблюдения № 3-АФК «Сведения об адаптивной физической культуре и спорте», данные отделения Пенсионного фонда России по Томской области</t>
  </si>
  <si>
    <t>Данные отделения Пенсионного фонда России по Томской области</t>
  </si>
  <si>
    <t>обращения граждан, поступившие в муниципальный орган управления в сфере физической культуры и спорта» муниципального образования «Город Томск»</t>
  </si>
  <si>
    <t>Общая численность граждан, систематически занимающихся физической культурой и спортом в секциях по месту жительства в МАУ «ЦСИ» за отчетный период</t>
  </si>
  <si>
    <t>отчетные данные МАУ «ЦСИ»</t>
  </si>
  <si>
    <t>Показатель исключен с 20.05.2021</t>
  </si>
  <si>
    <t>Показатель введен с 20.05.2021</t>
  </si>
  <si>
    <t>0110120621; 244 ; 0110140М21; 244</t>
  </si>
  <si>
    <t>Капитальный ремонт  АПС и СОУЭ, кровли, фасада МАУ ДО ДЮСШ № 3 по адресу: г. Томск, ул. К. Маркса, 50</t>
  </si>
  <si>
    <t>Капитальный ремонт лыжной базы «Сосновый бор» по адресу: г.Томск, ул. Кутузова, 1б</t>
  </si>
  <si>
    <t>Капитальный ремонт кровли, АПС и СОУЭ МАУ ДО ДЮСШ № 2 Города Томска по адресу: г. Томск, пр. Комсомольский, 66</t>
  </si>
  <si>
    <t>Капитальный ремонт спортивного сооружения для массовых спортивных занятий по адресу: г. Томск, ул. Ивановского, 9/2</t>
  </si>
  <si>
    <t>Капитальный ремонт спортивного сооружения для массовых спортивных занятий по адресу: г. Томск, ул. Первомайская, 65/3</t>
  </si>
  <si>
    <t>Капитальный ремонт спортивного сооружения для массовых спортивных занятий по адресу: г. Томск, ул. Мичурина, 79/2</t>
  </si>
  <si>
    <t>1.1.17</t>
  </si>
  <si>
    <t>Капитальный ремонт стадиона (легкоатлетическое ядро) на стадионе п. Светлый</t>
  </si>
  <si>
    <t>Капитальный ремонт фасада зданий МАУ ДО ДЮСШ УСЦ водных видов спорта им. В.А. Шевелева  по адресу: Томский район, с. Богашево, ул. Заводская, 27 (ДОЛ "Огонек")</t>
  </si>
  <si>
    <t>Капитальный ремонт системы автоматической пожарной сигнализации, системы оповещения и управления эвакуацией людей при пожаре МАУ ДО ДЮСШ единоборств города Томска по адресу: Томская область,  Кожевниковский район, с. Киреевск, ул. К.Маркса, 1/1 (ДЛОЛ «Лагуна»)</t>
  </si>
  <si>
    <t xml:space="preserve">Реконструкция стадиона «Локомотив» </t>
  </si>
  <si>
    <t xml:space="preserve">Строительство комплекса малых трамплинов в Академпарке г. Томска </t>
  </si>
  <si>
    <t>Капитальный ремонт других муниципальных учреждений спортивной направленности, в том числе подготовка проектно-сметной документации</t>
  </si>
  <si>
    <t>Капитальный ремонт фасада здания МАУ ДО ДЮСШ УСЦ ВВС им. В.А. Шевелева по адресу: г. Томск, ул. Смирнова, 28 стр.2 (спортивный комплекс «Аврора»)</t>
  </si>
  <si>
    <t>КЦСР 0140140010 КВР 414</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</si>
  <si>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</si>
  <si>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Укрупненное (основное)  мероприятие «Предоставление населению услуг в области физической культуры и спорта, для различных категорий граждан» (решается в рамках задачи 1)</t>
  </si>
  <si>
    <t>Решать проблему нехватки инфраструктуры физической культуры и спорта необходимо за счёт привлечения как бюджетных, так и внебюджетных средств, так в 2021 году за счет средств инвестора введен в эксплуатацию спортивно-оздоровительный комплекс по г.Томск, ул. Иркутский тракт, 17/11.</t>
  </si>
  <si>
    <t>38780</t>
  </si>
  <si>
    <t>Укрупненное (основное)  мероприятие «Организация и проведение различных мероприятий, приуроченных к календарным датам по профилактике социально-значимых проблем и мероприятий направленных на повышение валеологической грамотности населения на территории Города Томска» (решается в рамках задач 1 и 2)</t>
  </si>
  <si>
    <t>30</t>
  </si>
  <si>
    <t>31</t>
  </si>
  <si>
    <t>40</t>
  </si>
  <si>
    <t>55</t>
  </si>
  <si>
    <t>56</t>
  </si>
  <si>
    <t>57</t>
  </si>
  <si>
    <t>58</t>
  </si>
  <si>
    <t>1) предоставление населению услуг в области физической культуры и спорта, для различных категорий граждан; 2) повышение качества и доступности дополнительного образования в муниципальных учреждениях спортивной направленности 3) реализация регионального проекта «Спорт - норма жизни» национального проекта «Демография»</t>
  </si>
  <si>
    <t>Форма № 5-ФК «Сведения о физической культуре и спорте», приказ Росстата от 26.08.2021 № 520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t>
  </si>
  <si>
    <t xml:space="preserve">Форма № 5-ФК «Сведения о физической культуре и спорте», приказ Росстата от 26.08.2021 № 520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
</t>
  </si>
  <si>
    <t>Соисполнители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по итогам отчетного года -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</si>
  <si>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r>
      <t xml:space="preserve">И ЦП(И)i = (ЦП(И)i (факт) / ЦП(И)i (план)) * 100%, если ЦП(И)i (факт) </t>
    </r>
    <r>
      <rPr>
        <u val="single"/>
        <sz val="10"/>
        <rFont val="Times New Roman"/>
        <family val="1"/>
      </rPr>
      <t xml:space="preserve">&lt; </t>
    </r>
    <r>
      <rPr>
        <sz val="10"/>
        <rFont val="Times New Roman"/>
        <family val="1"/>
      </rPr>
      <t>ЦП(И)i (план)</t>
    </r>
  </si>
  <si>
    <r>
      <t xml:space="preserve">И ЦП(И)i = 100, если ЦП(И)i (факт) </t>
    </r>
    <r>
      <rPr>
        <u val="single"/>
        <sz val="10"/>
        <rFont val="Times New Roman"/>
        <family val="1"/>
      </rPr>
      <t xml:space="preserve">&lt; </t>
    </r>
    <r>
      <rPr>
        <sz val="10"/>
        <rFont val="Times New Roman"/>
        <family val="1"/>
      </rPr>
      <t>ЦП(И)i (план);</t>
    </r>
  </si>
  <si>
    <t>Цель, задачи муниципальной программы</t>
  </si>
  <si>
    <t>Наименования целей, задач муниципальной программы</t>
  </si>
  <si>
    <t xml:space="preserve">от 12.01.2022 № 10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</si>
</sst>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_-* #,##0.0_р_._-;\-* #,##0.0_р_._-;_-* &quot;-&quot;?_р_._-;_-@_-"/>
    <numFmt numFmtId="180" formatCode="_-* #,##0.0&quot;р.&quot;_-;\-* #,##0.0&quot;р.&quot;_-;_-* &quot;-&quot;?&quot;р.&quot;_-;_-@_-"/>
    <numFmt numFmtId="181" formatCode="_-* #,##0.0\ _₽_-;\-* #,##0.0\ _₽_-;_-* &quot;-&quot;?\ _₽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
    <numFmt numFmtId="190" formatCode="_-* #,##0.0_р_._-;\-* #,##0.0_р_._-;_-* &quot;-&quot;??_р_._-;_-@_-"/>
    <numFmt numFmtId="191" formatCode="_-* #,##0_р_._-;\-* #,##0_р_._-;_-* &quot;-&quot;??_р_._-;_-@_-"/>
    <numFmt numFmtId="192" formatCode="0.0%"/>
  </numFmts>
  <fonts count="78">
    <font>
      <sz val="11"/>
      <color theme="1"/>
      <name val="Calibri"/>
      <family val="2"/>
    </font>
    <font>
      <sz val="11"/>
      <color indexed="8"/>
      <name val="Calibri"/>
      <family val="2"/>
    </font>
    <font>
      <sz val="10"/>
      <name val="Arial"/>
      <family val="2"/>
    </font>
    <font>
      <sz val="10"/>
      <name val="Times New Roman"/>
      <family val="1"/>
    </font>
    <font>
      <sz val="11"/>
      <name val="Times New Roman"/>
      <family val="1"/>
    </font>
    <font>
      <b/>
      <sz val="10"/>
      <name val="Times New Roman"/>
      <family val="1"/>
    </font>
    <font>
      <b/>
      <sz val="11"/>
      <name val="Times New Roman"/>
      <family val="1"/>
    </font>
    <font>
      <sz val="9"/>
      <name val="Tahoma"/>
      <family val="2"/>
    </font>
    <font>
      <sz val="8"/>
      <name val="Times New Roman"/>
      <family val="1"/>
    </font>
    <font>
      <b/>
      <sz val="8"/>
      <name val="Times New Roman"/>
      <family val="1"/>
    </font>
    <font>
      <sz val="9"/>
      <name val="Times New Roman"/>
      <family val="1"/>
    </font>
    <font>
      <sz val="10"/>
      <color indexed="8"/>
      <name val="Times New Roman"/>
      <family val="1"/>
    </font>
    <font>
      <sz val="11"/>
      <color indexed="8"/>
      <name val="Times New Roman"/>
      <family val="1"/>
    </font>
    <font>
      <sz val="8"/>
      <color indexed="8"/>
      <name val="Times New Roman"/>
      <family val="1"/>
    </font>
    <font>
      <sz val="9"/>
      <color indexed="8"/>
      <name val="Times New Roman"/>
      <family val="1"/>
    </font>
    <font>
      <vertAlign val="superscript"/>
      <sz val="10"/>
      <color indexed="8"/>
      <name val="Times New Roman"/>
      <family val="1"/>
    </font>
    <font>
      <b/>
      <sz val="9"/>
      <name val="Tahoma"/>
      <family val="2"/>
    </font>
    <font>
      <sz val="6"/>
      <name val="Times New Roman"/>
      <family val="1"/>
    </font>
    <font>
      <b/>
      <sz val="12"/>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sz val="10"/>
      <color indexed="8"/>
      <name val="Calibri"/>
      <family val="2"/>
    </font>
    <font>
      <sz val="8"/>
      <color indexed="8"/>
      <name val="Calibri"/>
      <family val="2"/>
    </font>
    <font>
      <b/>
      <sz val="14"/>
      <color indexed="8"/>
      <name val="Times New Roman"/>
      <family val="1"/>
    </font>
    <font>
      <b/>
      <sz val="12"/>
      <color indexed="8"/>
      <name val="Times New Roman"/>
      <family val="1"/>
    </font>
    <font>
      <b/>
      <sz val="11"/>
      <color indexed="8"/>
      <name val="Times New Roman"/>
      <family val="1"/>
    </font>
    <font>
      <sz val="10"/>
      <color indexed="63"/>
      <name val="Times New Roman"/>
      <family val="1"/>
    </font>
    <font>
      <sz val="8"/>
      <name val="Calibri"/>
      <family val="2"/>
    </font>
    <font>
      <b/>
      <sz val="8"/>
      <name val="Calibri"/>
      <family val="2"/>
    </font>
    <font>
      <sz val="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Calibri"/>
      <family val="2"/>
    </font>
    <font>
      <sz val="8"/>
      <color theme="1"/>
      <name val="Calibri"/>
      <family val="2"/>
    </font>
    <font>
      <sz val="10"/>
      <color theme="1"/>
      <name val="Times New Roman"/>
      <family val="1"/>
    </font>
    <font>
      <b/>
      <sz val="14"/>
      <color rgb="FF000000"/>
      <name val="Times New Roman"/>
      <family val="1"/>
    </font>
    <font>
      <sz val="10"/>
      <color rgb="FF000000"/>
      <name val="Times New Roman"/>
      <family val="1"/>
    </font>
    <font>
      <b/>
      <sz val="12"/>
      <color theme="1"/>
      <name val="Times New Roman"/>
      <family val="1"/>
    </font>
    <font>
      <b/>
      <sz val="11"/>
      <color theme="1"/>
      <name val="Times New Roman"/>
      <family val="1"/>
    </font>
    <font>
      <sz val="8"/>
      <color theme="1"/>
      <name val="Times New Roman"/>
      <family val="1"/>
    </font>
    <font>
      <sz val="10"/>
      <color rgb="FF222222"/>
      <name val="Times New Roman"/>
      <family val="1"/>
    </font>
    <font>
      <b/>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right/>
      <top/>
      <bottom style="thin"/>
    </border>
    <border>
      <left style="thin"/>
      <right style="thin"/>
      <top style="thin"/>
      <bottom/>
    </border>
    <border>
      <left style="thin"/>
      <right style="thin"/>
      <top style="thin"/>
      <bottom style="medium"/>
    </border>
    <border>
      <left style="medium"/>
      <right style="thin"/>
      <top style="thin"/>
      <bottom style="thin"/>
    </border>
    <border>
      <left style="thin"/>
      <right style="medium"/>
      <top style="thin"/>
      <bottom style="thin"/>
    </border>
    <border>
      <left style="thin"/>
      <right style="medium"/>
      <top>
        <color indexed="63"/>
      </top>
      <bottom>
        <color indexed="63"/>
      </bottom>
    </border>
    <border>
      <left style="thin"/>
      <right style="medium"/>
      <top style="thin"/>
      <bottom/>
    </border>
    <border>
      <left style="thin"/>
      <right style="thin"/>
      <top/>
      <bottom/>
    </border>
    <border>
      <left style="thin"/>
      <right style="medium"/>
      <top style="thin"/>
      <bottom style="medium"/>
    </border>
    <border>
      <left style="thin"/>
      <right/>
      <top style="thin"/>
      <bottom style="thin"/>
    </border>
    <border>
      <left style="thin"/>
      <right/>
      <top style="thin"/>
      <bottom/>
    </border>
    <border>
      <left style="thin"/>
      <right>
        <color indexed="63"/>
      </right>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style="medium"/>
      <right style="medium"/>
      <top>
        <color indexed="63"/>
      </top>
      <bottom style="thin"/>
    </border>
    <border>
      <left>
        <color indexed="63"/>
      </left>
      <right style="medium"/>
      <top>
        <color indexed="63"/>
      </top>
      <bottom style="thin"/>
    </border>
    <border>
      <left style="thin"/>
      <right style="medium"/>
      <top/>
      <bottom style="thin"/>
    </border>
    <border>
      <left/>
      <right/>
      <top style="thin"/>
      <bottom/>
    </border>
    <border>
      <left/>
      <right/>
      <top style="thin"/>
      <bottom style="thin"/>
    </border>
    <border>
      <left style="medium"/>
      <right style="medium"/>
      <top>
        <color indexed="63"/>
      </top>
      <bottom>
        <color indexed="63"/>
      </bottom>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style="medium"/>
      <top style="thin"/>
      <bottom style="thin"/>
    </border>
    <border>
      <left style="medium"/>
      <right style="thin"/>
      <top style="thin"/>
      <bottom style="medium"/>
    </border>
    <border>
      <left style="medium"/>
      <right>
        <color indexed="63"/>
      </right>
      <top style="thin"/>
      <bottom>
        <color indexed="63"/>
      </bottom>
    </border>
    <border>
      <left/>
      <right style="thin"/>
      <top style="thin"/>
      <bottom/>
    </border>
    <border>
      <left>
        <color indexed="63"/>
      </left>
      <right style="thin"/>
      <top style="thin"/>
      <bottom style="medium"/>
    </border>
    <border>
      <left style="thin"/>
      <right style="thin"/>
      <top style="medium"/>
      <bottom/>
    </border>
    <border>
      <left style="thin"/>
      <right style="thin"/>
      <top>
        <color indexed="63"/>
      </top>
      <bottom style="medium"/>
    </border>
    <border>
      <left style="thin"/>
      <right/>
      <top/>
      <bottom/>
    </border>
    <border>
      <left/>
      <right style="thin"/>
      <top/>
      <bottom/>
    </border>
    <border>
      <left style="thin"/>
      <right/>
      <top/>
      <bottom style="thin"/>
    </border>
    <border>
      <left/>
      <right style="thin"/>
      <top/>
      <bottom style="thin"/>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thin"/>
      <bottom style="medium"/>
    </border>
    <border>
      <left style="medium"/>
      <right style="thin"/>
      <top style="medium"/>
      <bottom/>
    </border>
    <border>
      <left style="medium"/>
      <right style="thin"/>
      <top/>
      <bottom/>
    </border>
    <border>
      <left style="medium"/>
      <right style="thin"/>
      <top/>
      <bottom style="medium"/>
    </border>
    <border>
      <left>
        <color indexed="63"/>
      </left>
      <right style="medium"/>
      <top style="thin"/>
      <bottom style="thin"/>
    </border>
    <border>
      <left style="medium"/>
      <right>
        <color indexed="63"/>
      </right>
      <top>
        <color indexed="63"/>
      </top>
      <bottom>
        <color indexed="63"/>
      </bottom>
    </border>
    <border>
      <left style="medium"/>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2" fillId="0" borderId="0">
      <alignment/>
      <protection/>
    </xf>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2" borderId="0" applyNumberFormat="0" applyBorder="0" applyAlignment="0" applyProtection="0"/>
  </cellStyleXfs>
  <cellXfs count="1090">
    <xf numFmtId="0" fontId="0" fillId="0" borderId="0" xfId="0" applyFont="1" applyAlignment="1">
      <alignment/>
    </xf>
    <xf numFmtId="0" fontId="0" fillId="33" borderId="0" xfId="0" applyFill="1" applyAlignment="1">
      <alignment/>
    </xf>
    <xf numFmtId="0" fontId="0" fillId="0" borderId="0" xfId="0" applyBorder="1" applyAlignment="1">
      <alignment/>
    </xf>
    <xf numFmtId="0" fontId="0" fillId="0" borderId="0" xfId="0" applyAlignment="1">
      <alignment vertical="center"/>
    </xf>
    <xf numFmtId="0" fontId="57" fillId="0" borderId="0" xfId="0" applyFont="1" applyAlignment="1">
      <alignment/>
    </xf>
    <xf numFmtId="0" fontId="57" fillId="0" borderId="0" xfId="0" applyFont="1" applyFill="1" applyAlignment="1">
      <alignment/>
    </xf>
    <xf numFmtId="0" fontId="0" fillId="34" borderId="0" xfId="0" applyFill="1" applyAlignment="1">
      <alignment/>
    </xf>
    <xf numFmtId="0" fontId="38" fillId="0" borderId="0" xfId="0" applyFont="1" applyAlignment="1">
      <alignment/>
    </xf>
    <xf numFmtId="0" fontId="38" fillId="0" borderId="0" xfId="0" applyFont="1" applyAlignment="1">
      <alignment vertical="center"/>
    </xf>
    <xf numFmtId="0" fontId="38" fillId="0" borderId="0" xfId="0" applyFont="1" applyAlignment="1">
      <alignment wrapText="1"/>
    </xf>
    <xf numFmtId="0" fontId="57" fillId="0" borderId="0" xfId="0" applyFont="1" applyAlignment="1">
      <alignment/>
    </xf>
    <xf numFmtId="0" fontId="38" fillId="0" borderId="0" xfId="0" applyFont="1" applyAlignment="1">
      <alignment/>
    </xf>
    <xf numFmtId="0" fontId="38" fillId="0" borderId="0" xfId="0" applyFont="1" applyAlignment="1">
      <alignment vertical="center" wrapText="1"/>
    </xf>
    <xf numFmtId="0" fontId="57" fillId="0" borderId="0" xfId="0" applyFont="1" applyAlignment="1">
      <alignment/>
    </xf>
    <xf numFmtId="0" fontId="0" fillId="0" borderId="0" xfId="0" applyFont="1" applyAlignment="1">
      <alignment/>
    </xf>
    <xf numFmtId="0" fontId="39" fillId="0" borderId="0" xfId="0" applyFont="1" applyAlignment="1">
      <alignment/>
    </xf>
    <xf numFmtId="0" fontId="0" fillId="0" borderId="0" xfId="0" applyFont="1" applyBorder="1" applyAlignment="1">
      <alignment/>
    </xf>
    <xf numFmtId="0" fontId="67" fillId="0" borderId="0" xfId="0" applyFont="1" applyAlignment="1">
      <alignment/>
    </xf>
    <xf numFmtId="0" fontId="4" fillId="0" borderId="0" xfId="0" applyFont="1" applyAlignment="1">
      <alignment/>
    </xf>
    <xf numFmtId="0" fontId="68" fillId="0" borderId="0" xfId="0" applyFont="1" applyAlignment="1">
      <alignment horizontal="center" vertical="center"/>
    </xf>
    <xf numFmtId="0" fontId="67" fillId="0" borderId="0" xfId="0" applyFont="1" applyAlignment="1">
      <alignment horizontal="right"/>
    </xf>
    <xf numFmtId="0" fontId="67" fillId="0" borderId="0" xfId="0" applyFont="1" applyAlignment="1">
      <alignment horizontal="center"/>
    </xf>
    <xf numFmtId="0" fontId="67" fillId="0" borderId="0" xfId="0" applyFont="1" applyAlignment="1">
      <alignment horizontal="left" vertical="center"/>
    </xf>
    <xf numFmtId="0" fontId="67" fillId="0" borderId="0" xfId="0" applyFont="1" applyAlignment="1">
      <alignment/>
    </xf>
    <xf numFmtId="0" fontId="67" fillId="0" borderId="10" xfId="0" applyFont="1" applyBorder="1" applyAlignment="1">
      <alignment horizontal="left" vertical="center" wrapText="1"/>
    </xf>
    <xf numFmtId="0" fontId="67" fillId="0" borderId="11"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10" xfId="0" applyFont="1" applyBorder="1" applyAlignment="1">
      <alignment vertical="center" wrapText="1"/>
    </xf>
    <xf numFmtId="0" fontId="67" fillId="0" borderId="0" xfId="0" applyFont="1" applyAlignment="1">
      <alignment horizontal="justify" vertical="center"/>
    </xf>
    <xf numFmtId="0" fontId="69" fillId="0" borderId="0" xfId="0" applyFont="1" applyAlignment="1">
      <alignment/>
    </xf>
    <xf numFmtId="0" fontId="0" fillId="0" borderId="0" xfId="0" applyAlignment="1">
      <alignment/>
    </xf>
    <xf numFmtId="0" fontId="70" fillId="0" borderId="0" xfId="0" applyFont="1" applyBorder="1" applyAlignment="1">
      <alignment horizontal="center" vertical="center" wrapText="1"/>
    </xf>
    <xf numFmtId="0" fontId="0" fillId="0" borderId="0" xfId="0" applyFill="1" applyAlignment="1">
      <alignment/>
    </xf>
    <xf numFmtId="0" fontId="70" fillId="0" borderId="10" xfId="0" applyFont="1" applyBorder="1" applyAlignment="1">
      <alignment horizontal="center" vertical="center" wrapText="1"/>
    </xf>
    <xf numFmtId="0" fontId="67" fillId="34" borderId="10" xfId="0" applyFont="1" applyFill="1" applyBorder="1" applyAlignment="1">
      <alignment horizontal="left" vertical="center" wrapText="1"/>
    </xf>
    <xf numFmtId="0" fontId="67" fillId="34" borderId="10" xfId="0" applyFont="1" applyFill="1" applyBorder="1" applyAlignment="1">
      <alignment horizontal="center" vertical="center" wrapText="1"/>
    </xf>
    <xf numFmtId="0" fontId="67" fillId="0" borderId="0" xfId="0" applyFont="1" applyAlignment="1">
      <alignment horizontal="right" vertical="center"/>
    </xf>
    <xf numFmtId="0" fontId="67" fillId="34" borderId="10" xfId="0" applyFont="1" applyFill="1" applyBorder="1" applyAlignment="1">
      <alignment vertical="center" wrapText="1"/>
    </xf>
    <xf numFmtId="0" fontId="67" fillId="33" borderId="0" xfId="0" applyFont="1" applyFill="1" applyBorder="1" applyAlignment="1">
      <alignment vertical="center" wrapText="1"/>
    </xf>
    <xf numFmtId="0" fontId="67" fillId="33" borderId="0" xfId="0" applyFont="1" applyFill="1" applyBorder="1" applyAlignment="1">
      <alignment horizontal="center" vertical="center" wrapText="1"/>
    </xf>
    <xf numFmtId="0" fontId="67" fillId="33" borderId="12"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0" borderId="0" xfId="0" applyFont="1" applyFill="1" applyAlignment="1">
      <alignment/>
    </xf>
    <xf numFmtId="0" fontId="67" fillId="0" borderId="0" xfId="0" applyFont="1" applyFill="1" applyAlignment="1">
      <alignment horizontal="center"/>
    </xf>
    <xf numFmtId="0" fontId="4" fillId="0" borderId="0" xfId="0" applyFont="1" applyFill="1" applyAlignment="1">
      <alignment/>
    </xf>
    <xf numFmtId="49" fontId="4" fillId="0" borderId="0" xfId="0" applyNumberFormat="1" applyFont="1" applyFill="1" applyAlignment="1">
      <alignment/>
    </xf>
    <xf numFmtId="0" fontId="4" fillId="0" borderId="0" xfId="0" applyFont="1" applyFill="1" applyAlignment="1">
      <alignment horizontal="center"/>
    </xf>
    <xf numFmtId="0" fontId="70" fillId="0" borderId="0" xfId="0" applyFont="1" applyAlignment="1">
      <alignment/>
    </xf>
    <xf numFmtId="0" fontId="71" fillId="0" borderId="0" xfId="0" applyFont="1" applyAlignment="1">
      <alignment horizontal="center"/>
    </xf>
    <xf numFmtId="0" fontId="72" fillId="0" borderId="10" xfId="0" applyFont="1" applyBorder="1" applyAlignment="1">
      <alignment horizontal="center" vertical="center" wrapText="1"/>
    </xf>
    <xf numFmtId="0" fontId="68" fillId="0" borderId="0" xfId="0" applyFont="1" applyAlignment="1">
      <alignment wrapText="1"/>
    </xf>
    <xf numFmtId="0" fontId="72" fillId="0" borderId="10" xfId="0" applyFont="1" applyBorder="1" applyAlignment="1">
      <alignment horizontal="center" vertical="top" wrapText="1"/>
    </xf>
    <xf numFmtId="0" fontId="72" fillId="0" borderId="10" xfId="0" applyFont="1" applyBorder="1" applyAlignment="1">
      <alignment horizontal="left" vertical="top" wrapText="1"/>
    </xf>
    <xf numFmtId="0" fontId="72" fillId="0" borderId="10" xfId="0" applyFont="1" applyBorder="1" applyAlignment="1">
      <alignment horizontal="center" vertical="top" wrapText="1"/>
    </xf>
    <xf numFmtId="0" fontId="72" fillId="0" borderId="10" xfId="0" applyFont="1" applyBorder="1" applyAlignment="1">
      <alignment vertical="top" wrapText="1"/>
    </xf>
    <xf numFmtId="0" fontId="67" fillId="0" borderId="13" xfId="0" applyFont="1" applyBorder="1" applyAlignment="1">
      <alignment vertical="center"/>
    </xf>
    <xf numFmtId="0" fontId="0" fillId="0" borderId="0" xfId="0" applyAlignment="1">
      <alignment wrapText="1"/>
    </xf>
    <xf numFmtId="0" fontId="72" fillId="0" borderId="10" xfId="0" applyFont="1" applyFill="1" applyBorder="1" applyAlignment="1">
      <alignment horizontal="center" vertical="center" wrapText="1"/>
    </xf>
    <xf numFmtId="0" fontId="72" fillId="0" borderId="11" xfId="0" applyFont="1" applyBorder="1" applyAlignment="1">
      <alignment vertical="top" wrapText="1"/>
    </xf>
    <xf numFmtId="0" fontId="72" fillId="0" borderId="14" xfId="0" applyFont="1" applyBorder="1" applyAlignment="1">
      <alignment horizontal="center" vertical="center" wrapText="1"/>
    </xf>
    <xf numFmtId="0" fontId="72" fillId="0" borderId="10" xfId="0" applyFont="1" applyFill="1" applyBorder="1" applyAlignment="1">
      <alignment horizontal="center" vertical="top" wrapText="1"/>
    </xf>
    <xf numFmtId="0" fontId="70" fillId="0" borderId="10" xfId="0" applyFont="1" applyBorder="1" applyAlignment="1">
      <alignment horizontal="center" wrapText="1"/>
    </xf>
    <xf numFmtId="0" fontId="0" fillId="35" borderId="0" xfId="0" applyFill="1" applyAlignment="1">
      <alignment/>
    </xf>
    <xf numFmtId="0" fontId="0" fillId="0" borderId="0" xfId="0" applyFill="1" applyAlignment="1">
      <alignment vertical="center"/>
    </xf>
    <xf numFmtId="0" fontId="4" fillId="0" borderId="10" xfId="0" applyFont="1" applyFill="1" applyBorder="1" applyAlignment="1">
      <alignment horizontal="center" vertical="center" wrapText="1"/>
    </xf>
    <xf numFmtId="0" fontId="69" fillId="0" borderId="0" xfId="0" applyFont="1" applyFill="1" applyAlignment="1">
      <alignment/>
    </xf>
    <xf numFmtId="0" fontId="72" fillId="0" borderId="14" xfId="0" applyFont="1" applyFill="1" applyBorder="1" applyAlignment="1">
      <alignment horizontal="center" vertical="center" wrapText="1"/>
    </xf>
    <xf numFmtId="0" fontId="70" fillId="0" borderId="10" xfId="0" applyFont="1" applyBorder="1" applyAlignment="1">
      <alignment horizontal="center" vertical="top" wrapText="1"/>
    </xf>
    <xf numFmtId="0" fontId="67" fillId="0" borderId="10" xfId="0" applyFont="1" applyBorder="1" applyAlignment="1">
      <alignment horizontal="center" vertical="center" wrapText="1"/>
    </xf>
    <xf numFmtId="0" fontId="67" fillId="0" borderId="10" xfId="0" applyFont="1" applyBorder="1" applyAlignment="1">
      <alignment vertical="center" wrapText="1"/>
    </xf>
    <xf numFmtId="0" fontId="67" fillId="0" borderId="14" xfId="0" applyFont="1" applyBorder="1" applyAlignment="1">
      <alignment horizontal="center" vertical="center" wrapText="1"/>
    </xf>
    <xf numFmtId="0" fontId="67" fillId="33" borderId="12"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57" fillId="0" borderId="0" xfId="0" applyFont="1" applyAlignment="1">
      <alignment/>
    </xf>
    <xf numFmtId="0" fontId="0" fillId="0" borderId="0" xfId="0" applyFont="1" applyAlignment="1">
      <alignment/>
    </xf>
    <xf numFmtId="173" fontId="67" fillId="0" borderId="10" xfId="0" applyNumberFormat="1" applyFont="1" applyFill="1" applyBorder="1" applyAlignment="1" applyProtection="1">
      <alignment horizontal="center" vertical="center" wrapText="1"/>
      <protection locked="0"/>
    </xf>
    <xf numFmtId="173" fontId="67" fillId="0" borderId="10" xfId="0" applyNumberFormat="1"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protection locked="0"/>
    </xf>
    <xf numFmtId="173" fontId="8" fillId="0" borderId="10" xfId="0" applyNumberFormat="1" applyFont="1" applyFill="1" applyBorder="1" applyAlignment="1" applyProtection="1">
      <alignment horizontal="center" vertical="center" wrapText="1"/>
      <protection locked="0"/>
    </xf>
    <xf numFmtId="173"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wrapText="1"/>
      <protection/>
    </xf>
    <xf numFmtId="173" fontId="8" fillId="0" borderId="10" xfId="0" applyNumberFormat="1"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protection locked="0"/>
    </xf>
    <xf numFmtId="173" fontId="3" fillId="0" borderId="10" xfId="0" applyNumberFormat="1" applyFont="1" applyFill="1" applyBorder="1" applyAlignment="1" applyProtection="1">
      <alignment horizontal="center" vertical="center" wrapText="1"/>
      <protection locked="0"/>
    </xf>
    <xf numFmtId="173" fontId="3" fillId="0" borderId="10" xfId="0" applyNumberFormat="1" applyFont="1" applyFill="1" applyBorder="1" applyAlignment="1" applyProtection="1">
      <alignment horizontal="center" vertical="center" wrapText="1"/>
      <protection/>
    </xf>
    <xf numFmtId="173" fontId="8" fillId="0" borderId="10" xfId="0" applyNumberFormat="1" applyFont="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173" fontId="8" fillId="0" borderId="16" xfId="0" applyNumberFormat="1" applyFont="1" applyBorder="1" applyAlignment="1" applyProtection="1">
      <alignment horizontal="center" vertical="center" wrapText="1"/>
      <protection/>
    </xf>
    <xf numFmtId="173" fontId="8" fillId="0" borderId="10" xfId="0" applyNumberFormat="1" applyFont="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8" fillId="0" borderId="10" xfId="0" applyFont="1" applyFill="1" applyBorder="1" applyAlignment="1" applyProtection="1">
      <alignment vertical="center" wrapText="1"/>
      <protection locked="0"/>
    </xf>
    <xf numFmtId="0" fontId="8" fillId="0" borderId="11"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xf>
    <xf numFmtId="0" fontId="4" fillId="0" borderId="0" xfId="0" applyFont="1" applyAlignment="1" applyProtection="1">
      <alignment/>
      <protection locked="0"/>
    </xf>
    <xf numFmtId="49" fontId="8" fillId="0" borderId="16" xfId="0" applyNumberFormat="1"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49" fontId="8" fillId="0" borderId="16" xfId="0" applyNumberFormat="1" applyFont="1" applyFill="1" applyBorder="1" applyAlignment="1" applyProtection="1">
      <alignment vertical="center" wrapText="1"/>
      <protection locked="0"/>
    </xf>
    <xf numFmtId="189" fontId="8" fillId="0" borderId="10" xfId="0" applyNumberFormat="1" applyFont="1" applyFill="1" applyBorder="1" applyAlignment="1" applyProtection="1">
      <alignment horizontal="center" vertical="center" wrapText="1"/>
      <protection locked="0"/>
    </xf>
    <xf numFmtId="49" fontId="9" fillId="0" borderId="16" xfId="0" applyNumberFormat="1" applyFont="1" applyFill="1" applyBorder="1" applyAlignment="1" applyProtection="1">
      <alignment horizontal="center" vertical="center" wrapText="1"/>
      <protection locked="0"/>
    </xf>
    <xf numFmtId="189" fontId="8" fillId="0" borderId="10" xfId="0" applyNumberFormat="1" applyFont="1" applyFill="1" applyBorder="1" applyAlignment="1" applyProtection="1">
      <alignment horizontal="center"/>
      <protection locked="0"/>
    </xf>
    <xf numFmtId="189" fontId="8" fillId="0" borderId="15" xfId="0" applyNumberFormat="1" applyFont="1" applyFill="1" applyBorder="1" applyAlignment="1" applyProtection="1">
      <alignment horizontal="center" vertical="center" wrapText="1"/>
      <protection locked="0"/>
    </xf>
    <xf numFmtId="189" fontId="8" fillId="0" borderId="10" xfId="0" applyNumberFormat="1" applyFont="1" applyFill="1" applyBorder="1" applyAlignment="1" applyProtection="1">
      <alignment horizontal="center" vertical="center" wrapText="1"/>
      <protection/>
    </xf>
    <xf numFmtId="189" fontId="8" fillId="0" borderId="10" xfId="0" applyNumberFormat="1" applyFont="1" applyFill="1" applyBorder="1" applyAlignment="1" applyProtection="1">
      <alignment horizontal="center"/>
      <protection/>
    </xf>
    <xf numFmtId="189" fontId="8" fillId="0" borderId="10" xfId="0" applyNumberFormat="1" applyFont="1" applyFill="1" applyBorder="1" applyAlignment="1" applyProtection="1">
      <alignment horizontal="center" vertical="center"/>
      <protection/>
    </xf>
    <xf numFmtId="0" fontId="8" fillId="0" borderId="10" xfId="0" applyFont="1" applyBorder="1" applyAlignment="1" applyProtection="1">
      <alignment vertical="center" wrapText="1"/>
      <protection locked="0"/>
    </xf>
    <xf numFmtId="0" fontId="8" fillId="0" borderId="10" xfId="0" applyFont="1" applyBorder="1" applyAlignment="1" applyProtection="1">
      <alignment horizontal="center" vertical="center" wrapText="1"/>
      <protection locked="0"/>
    </xf>
    <xf numFmtId="189" fontId="8" fillId="0" borderId="15" xfId="0" applyNumberFormat="1" applyFont="1" applyFill="1" applyBorder="1" applyAlignment="1" applyProtection="1">
      <alignment horizontal="center" vertical="center" wrapText="1"/>
      <protection/>
    </xf>
    <xf numFmtId="1" fontId="8" fillId="0" borderId="10" xfId="0" applyNumberFormat="1" applyFont="1" applyFill="1" applyBorder="1" applyAlignment="1" applyProtection="1">
      <alignment horizontal="center" vertical="center"/>
      <protection locked="0"/>
    </xf>
    <xf numFmtId="0" fontId="72" fillId="0" borderId="10" xfId="0" applyFont="1" applyBorder="1" applyAlignment="1">
      <alignment horizontal="center" vertical="top" wrapText="1"/>
    </xf>
    <xf numFmtId="0" fontId="70" fillId="0" borderId="10" xfId="0" applyFont="1" applyFill="1" applyBorder="1" applyAlignment="1">
      <alignment horizontal="center" vertical="center" wrapText="1"/>
    </xf>
    <xf numFmtId="0" fontId="72" fillId="0" borderId="10" xfId="0" applyFont="1" applyBorder="1" applyAlignment="1">
      <alignment horizontal="center" vertical="top" wrapText="1"/>
    </xf>
    <xf numFmtId="0" fontId="4" fillId="0" borderId="0" xfId="0" applyFont="1" applyFill="1" applyAlignment="1">
      <alignment horizontal="justify" vertical="center" wrapText="1"/>
    </xf>
    <xf numFmtId="0" fontId="67" fillId="0" borderId="0" xfId="0" applyFont="1" applyAlignment="1">
      <alignment horizontal="justify" vertical="center" wrapText="1"/>
    </xf>
    <xf numFmtId="0" fontId="4" fillId="0" borderId="0" xfId="0" applyFont="1" applyFill="1" applyAlignment="1">
      <alignment horizontal="right" vertical="center" wrapText="1"/>
    </xf>
    <xf numFmtId="0" fontId="70" fillId="0" borderId="0" xfId="0" applyFont="1" applyBorder="1" applyAlignment="1">
      <alignment horizontal="center" vertical="center"/>
    </xf>
    <xf numFmtId="0" fontId="8" fillId="0" borderId="10" xfId="0" applyFont="1" applyFill="1" applyBorder="1" applyAlignment="1">
      <alignment horizontal="center" vertical="center" wrapText="1"/>
    </xf>
    <xf numFmtId="189" fontId="8" fillId="0" borderId="10" xfId="0" applyNumberFormat="1" applyFont="1" applyFill="1" applyBorder="1" applyAlignment="1">
      <alignment horizontal="center" vertical="center" wrapText="1"/>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top" wrapText="1"/>
      <protection locked="0"/>
    </xf>
    <xf numFmtId="0" fontId="8" fillId="0" borderId="18" xfId="0" applyFont="1" applyFill="1" applyBorder="1" applyAlignment="1" applyProtection="1">
      <alignment vertical="top" wrapText="1"/>
      <protection locked="0"/>
    </xf>
    <xf numFmtId="173" fontId="0" fillId="0" borderId="0" xfId="0" applyNumberFormat="1" applyAlignment="1">
      <alignment/>
    </xf>
    <xf numFmtId="0" fontId="67" fillId="0" borderId="0" xfId="0" applyNumberFormat="1" applyFont="1" applyAlignment="1">
      <alignment horizontal="justify" vertical="center" wrapText="1"/>
    </xf>
    <xf numFmtId="49" fontId="8" fillId="0" borderId="14" xfId="0" applyNumberFormat="1" applyFont="1" applyFill="1" applyBorder="1" applyAlignment="1" applyProtection="1">
      <alignment horizontal="center" vertical="center" wrapText="1"/>
      <protection locked="0"/>
    </xf>
    <xf numFmtId="49" fontId="8" fillId="0" borderId="11" xfId="0" applyNumberFormat="1"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49" fontId="8" fillId="0" borderId="20" xfId="0" applyNumberFormat="1"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8" fillId="0" borderId="1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0" fillId="0" borderId="0" xfId="0" applyFont="1" applyAlignment="1">
      <alignment horizontal="right"/>
    </xf>
    <xf numFmtId="0" fontId="3" fillId="0" borderId="0" xfId="0" applyFont="1" applyFill="1" applyAlignment="1">
      <alignment/>
    </xf>
    <xf numFmtId="49" fontId="67" fillId="0" borderId="0" xfId="0" applyNumberFormat="1" applyFont="1" applyAlignment="1" applyProtection="1">
      <alignment horizontal="right" vertical="center" wrapText="1"/>
      <protection locked="0"/>
    </xf>
    <xf numFmtId="0" fontId="67" fillId="0" borderId="0" xfId="0" applyFont="1" applyAlignment="1">
      <alignment horizontal="justify"/>
    </xf>
    <xf numFmtId="0" fontId="73" fillId="0" borderId="0" xfId="0" applyFont="1" applyAlignment="1">
      <alignment horizontal="center" wrapText="1"/>
    </xf>
    <xf numFmtId="0" fontId="67" fillId="0" borderId="0" xfId="0" applyFont="1" applyAlignment="1">
      <alignment wrapText="1"/>
    </xf>
    <xf numFmtId="0" fontId="74" fillId="0" borderId="0" xfId="0" applyFont="1" applyAlignment="1">
      <alignment horizontal="justify"/>
    </xf>
    <xf numFmtId="49" fontId="67" fillId="0" borderId="0" xfId="0" applyNumberFormat="1" applyFont="1" applyAlignment="1" applyProtection="1">
      <alignment vertical="center" wrapText="1"/>
      <protection locked="0"/>
    </xf>
    <xf numFmtId="0" fontId="8" fillId="0" borderId="14" xfId="0" applyFont="1" applyFill="1" applyBorder="1" applyAlignment="1" applyProtection="1">
      <alignment vertical="center" wrapText="1"/>
      <protection locked="0"/>
    </xf>
    <xf numFmtId="0" fontId="8" fillId="0" borderId="20" xfId="0" applyFont="1" applyFill="1" applyBorder="1" applyAlignment="1" applyProtection="1">
      <alignment vertical="center" wrapText="1"/>
      <protection locked="0"/>
    </xf>
    <xf numFmtId="0" fontId="8" fillId="0" borderId="11" xfId="0" applyFont="1" applyFill="1" applyBorder="1" applyAlignment="1" applyProtection="1">
      <alignment vertical="center" wrapText="1"/>
      <protection locked="0"/>
    </xf>
    <xf numFmtId="0" fontId="8" fillId="0" borderId="21" xfId="0" applyFont="1" applyFill="1" applyBorder="1" applyAlignment="1" applyProtection="1">
      <alignment horizontal="center" vertical="center" wrapText="1"/>
      <protection locked="0"/>
    </xf>
    <xf numFmtId="1" fontId="8" fillId="0" borderId="10" xfId="0" applyNumberFormat="1" applyFont="1" applyBorder="1" applyAlignment="1" applyProtection="1">
      <alignment horizontal="center" vertical="center" wrapText="1"/>
      <protection/>
    </xf>
    <xf numFmtId="1" fontId="8" fillId="0" borderId="10" xfId="0" applyNumberFormat="1" applyFont="1" applyBorder="1" applyAlignment="1" applyProtection="1">
      <alignment horizontal="center" vertical="center" wrapText="1"/>
      <protection locked="0"/>
    </xf>
    <xf numFmtId="173" fontId="8" fillId="0" borderId="22" xfId="0" applyNumberFormat="1" applyFont="1" applyBorder="1" applyAlignment="1" applyProtection="1">
      <alignment horizontal="center" vertical="center" wrapText="1"/>
      <protection locked="0"/>
    </xf>
    <xf numFmtId="1" fontId="8" fillId="0" borderId="16" xfId="0" applyNumberFormat="1" applyFont="1" applyBorder="1" applyAlignment="1" applyProtection="1">
      <alignment horizontal="center" vertical="center" wrapText="1"/>
      <protection/>
    </xf>
    <xf numFmtId="1" fontId="8" fillId="0" borderId="17" xfId="0" applyNumberFormat="1" applyFont="1" applyBorder="1" applyAlignment="1" applyProtection="1">
      <alignment horizontal="center" vertical="center" wrapText="1"/>
      <protection locked="0"/>
    </xf>
    <xf numFmtId="49" fontId="67" fillId="0" borderId="0" xfId="0" applyNumberFormat="1" applyFont="1" applyAlignment="1" applyProtection="1">
      <alignment horizontal="right" vertical="center" wrapText="1"/>
      <protection locked="0"/>
    </xf>
    <xf numFmtId="0" fontId="67" fillId="0" borderId="10" xfId="0" applyFont="1" applyFill="1" applyBorder="1" applyAlignment="1">
      <alignment vertical="center" wrapText="1"/>
    </xf>
    <xf numFmtId="0" fontId="8" fillId="0" borderId="14"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67" fillId="0" borderId="10" xfId="0" applyFont="1" applyFill="1" applyBorder="1" applyAlignment="1" applyProtection="1">
      <alignment horizontal="center" vertical="center" wrapText="1"/>
      <protection locked="0"/>
    </xf>
    <xf numFmtId="0" fontId="74" fillId="0" borderId="10" xfId="0" applyFont="1" applyFill="1" applyBorder="1" applyAlignment="1" applyProtection="1">
      <alignment horizontal="center" vertical="center" wrapText="1"/>
      <protection locked="0"/>
    </xf>
    <xf numFmtId="173" fontId="74" fillId="0" borderId="10" xfId="0" applyNumberFormat="1" applyFont="1" applyFill="1" applyBorder="1" applyAlignment="1" applyProtection="1">
      <alignment horizontal="center" vertical="center" wrapText="1"/>
      <protection locked="0"/>
    </xf>
    <xf numFmtId="173" fontId="5" fillId="0" borderId="10" xfId="0" applyNumberFormat="1" applyFont="1" applyFill="1" applyBorder="1" applyAlignment="1" applyProtection="1">
      <alignment horizontal="center" vertical="center" wrapText="1"/>
      <protection locked="0"/>
    </xf>
    <xf numFmtId="0" fontId="38" fillId="0" borderId="0" xfId="0" applyFont="1" applyFill="1" applyBorder="1" applyAlignment="1">
      <alignment horizontal="center" vertical="center" wrapText="1"/>
    </xf>
    <xf numFmtId="0" fontId="0" fillId="0" borderId="0" xfId="0" applyFill="1" applyBorder="1" applyAlignment="1">
      <alignment/>
    </xf>
    <xf numFmtId="1" fontId="8" fillId="0" borderId="0" xfId="0" applyNumberFormat="1" applyFont="1" applyFill="1" applyBorder="1" applyAlignment="1" applyProtection="1">
      <alignment horizontal="center" vertical="center"/>
      <protection locked="0"/>
    </xf>
    <xf numFmtId="0" fontId="75" fillId="0" borderId="0" xfId="0" applyFont="1" applyAlignment="1">
      <alignment/>
    </xf>
    <xf numFmtId="0" fontId="75" fillId="0" borderId="0" xfId="0" applyNumberFormat="1" applyFont="1" applyAlignment="1">
      <alignment horizontal="right" vertical="center" wrapText="1"/>
    </xf>
    <xf numFmtId="0" fontId="75" fillId="0" borderId="0" xfId="0" applyFont="1" applyAlignment="1">
      <alignment horizontal="right" vertical="center" wrapText="1"/>
    </xf>
    <xf numFmtId="0" fontId="70" fillId="0" borderId="14"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0" xfId="0" applyFont="1" applyBorder="1" applyAlignment="1">
      <alignment horizontal="center" vertical="top" wrapText="1"/>
    </xf>
    <xf numFmtId="0" fontId="72" fillId="0" borderId="10" xfId="0" applyFont="1" applyBorder="1" applyAlignment="1">
      <alignment horizontal="center" vertical="center" wrapText="1"/>
    </xf>
    <xf numFmtId="0" fontId="70" fillId="0" borderId="10" xfId="0" applyFont="1" applyBorder="1" applyAlignment="1">
      <alignment horizontal="center" vertical="center"/>
    </xf>
    <xf numFmtId="0" fontId="72" fillId="0" borderId="10" xfId="0" applyFont="1" applyBorder="1" applyAlignment="1">
      <alignment horizontal="center" vertical="top" wrapText="1"/>
    </xf>
    <xf numFmtId="0" fontId="76" fillId="0" borderId="10" xfId="0" applyFont="1" applyBorder="1" applyAlignment="1">
      <alignment horizontal="center" vertical="center" wrapText="1"/>
    </xf>
    <xf numFmtId="0" fontId="76"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0" xfId="0" applyNumberFormat="1" applyFont="1" applyBorder="1" applyAlignment="1">
      <alignment horizontal="center" vertical="center" wrapText="1"/>
    </xf>
    <xf numFmtId="0" fontId="70" fillId="0" borderId="11" xfId="0" applyFont="1" applyBorder="1" applyAlignment="1">
      <alignment horizontal="center" vertical="center" wrapText="1"/>
    </xf>
    <xf numFmtId="49" fontId="3" fillId="0" borderId="10" xfId="42" applyNumberFormat="1" applyFont="1" applyBorder="1" applyAlignment="1" applyProtection="1">
      <alignment horizontal="center" vertical="center" wrapText="1"/>
      <protection/>
    </xf>
    <xf numFmtId="0" fontId="72" fillId="0" borderId="11" xfId="0" applyFont="1" applyBorder="1" applyAlignment="1">
      <alignment horizontal="center" vertical="center" wrapText="1"/>
    </xf>
    <xf numFmtId="0" fontId="72" fillId="0" borderId="10" xfId="0" applyNumberFormat="1" applyFont="1" applyFill="1" applyBorder="1" applyAlignment="1">
      <alignment horizontal="center" vertical="center" wrapText="1"/>
    </xf>
    <xf numFmtId="0" fontId="72" fillId="0" borderId="0" xfId="0" applyFont="1" applyBorder="1" applyAlignment="1">
      <alignment horizontal="center" vertical="center" wrapText="1"/>
    </xf>
    <xf numFmtId="0" fontId="70" fillId="0" borderId="10" xfId="0" applyFont="1" applyBorder="1" applyAlignment="1">
      <alignment horizontal="center" vertical="center" wrapText="1"/>
    </xf>
    <xf numFmtId="0" fontId="76" fillId="0" borderId="10" xfId="0" applyFont="1" applyBorder="1" applyAlignment="1">
      <alignment horizontal="center" vertical="center" wrapText="1"/>
    </xf>
    <xf numFmtId="0" fontId="70" fillId="0" borderId="10" xfId="0" applyFont="1" applyFill="1" applyBorder="1" applyAlignment="1" applyProtection="1">
      <alignment horizontal="center" vertical="center" wrapText="1"/>
      <protection locked="0"/>
    </xf>
    <xf numFmtId="0" fontId="67" fillId="0" borderId="0" xfId="0" applyFont="1" applyFill="1" applyAlignment="1">
      <alignment horizontal="justify" vertical="center" wrapText="1"/>
    </xf>
    <xf numFmtId="0" fontId="67" fillId="0" borderId="0" xfId="0" applyFont="1" applyFill="1" applyAlignment="1">
      <alignment horizontal="justify" wrapText="1"/>
    </xf>
    <xf numFmtId="49" fontId="67" fillId="0" borderId="0" xfId="0" applyNumberFormat="1" applyFont="1" applyFill="1" applyAlignment="1">
      <alignment horizontal="justify" vertical="center" wrapText="1"/>
    </xf>
    <xf numFmtId="0" fontId="67" fillId="0" borderId="0" xfId="0" applyFont="1" applyFill="1" applyAlignment="1">
      <alignment horizontal="right"/>
    </xf>
    <xf numFmtId="0" fontId="4" fillId="0" borderId="10"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Alignment="1">
      <alignment vertical="center"/>
    </xf>
    <xf numFmtId="0" fontId="3" fillId="0" borderId="10" xfId="0" applyFont="1" applyFill="1" applyBorder="1" applyAlignment="1">
      <alignment horizontal="center" vertical="center" wrapText="1"/>
    </xf>
    <xf numFmtId="0" fontId="75" fillId="0" borderId="0" xfId="0" applyFont="1" applyFill="1" applyAlignment="1">
      <alignment horizontal="center"/>
    </xf>
    <xf numFmtId="0" fontId="75" fillId="0" borderId="0" xfId="0" applyFont="1" applyFill="1" applyAlignment="1">
      <alignment horizontal="right"/>
    </xf>
    <xf numFmtId="0" fontId="75" fillId="0" borderId="27"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75" fillId="0" borderId="26" xfId="0" applyFont="1" applyFill="1" applyBorder="1" applyAlignment="1">
      <alignment horizontal="center" vertical="center" wrapText="1"/>
    </xf>
    <xf numFmtId="10" fontId="75" fillId="0" borderId="26" xfId="0" applyNumberFormat="1" applyFont="1" applyFill="1" applyBorder="1" applyAlignment="1">
      <alignment horizontal="center" vertical="center" wrapText="1"/>
    </xf>
    <xf numFmtId="9" fontId="75" fillId="0" borderId="26" xfId="0" applyNumberFormat="1" applyFont="1" applyFill="1" applyBorder="1" applyAlignment="1">
      <alignment horizontal="center" vertical="center" wrapText="1"/>
    </xf>
    <xf numFmtId="1" fontId="75" fillId="0" borderId="26" xfId="0" applyNumberFormat="1" applyFont="1" applyFill="1" applyBorder="1" applyAlignment="1">
      <alignment horizontal="center" vertical="center" wrapText="1"/>
    </xf>
    <xf numFmtId="1" fontId="75" fillId="0" borderId="29" xfId="0" applyNumberFormat="1" applyFont="1" applyFill="1" applyBorder="1" applyAlignment="1">
      <alignment vertical="center" wrapText="1"/>
    </xf>
    <xf numFmtId="1" fontId="75" fillId="0" borderId="28" xfId="0" applyNumberFormat="1" applyFont="1" applyFill="1" applyBorder="1" applyAlignment="1">
      <alignment vertical="center" wrapText="1"/>
    </xf>
    <xf numFmtId="0" fontId="75" fillId="0" borderId="25" xfId="0" applyFont="1" applyFill="1" applyBorder="1" applyAlignment="1">
      <alignment horizontal="center" vertical="center" wrapText="1"/>
    </xf>
    <xf numFmtId="10" fontId="75" fillId="0" borderId="25" xfId="0" applyNumberFormat="1"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0" xfId="0" applyFont="1" applyFill="1" applyBorder="1" applyAlignment="1">
      <alignment vertical="center" wrapText="1"/>
    </xf>
    <xf numFmtId="10" fontId="75" fillId="0" borderId="0" xfId="0" applyNumberFormat="1" applyFont="1" applyFill="1" applyBorder="1" applyAlignment="1">
      <alignment horizontal="center" vertical="center" wrapText="1"/>
    </xf>
    <xf numFmtId="0" fontId="75" fillId="0" borderId="0" xfId="0" applyFont="1" applyFill="1" applyBorder="1" applyAlignment="1">
      <alignment horizontal="right" vertical="center" wrapText="1"/>
    </xf>
    <xf numFmtId="1" fontId="75" fillId="0" borderId="26" xfId="61" applyNumberFormat="1" applyFont="1" applyFill="1" applyBorder="1" applyAlignment="1">
      <alignment horizontal="center" vertical="center" wrapText="1"/>
    </xf>
    <xf numFmtId="0" fontId="75" fillId="0" borderId="30" xfId="0" applyFont="1" applyFill="1" applyBorder="1" applyAlignment="1">
      <alignment horizontal="center" vertical="center" wrapText="1"/>
    </xf>
    <xf numFmtId="10" fontId="75" fillId="0" borderId="30" xfId="0" applyNumberFormat="1" applyFont="1" applyFill="1" applyBorder="1" applyAlignment="1">
      <alignment horizontal="center" vertical="center" wrapText="1"/>
    </xf>
    <xf numFmtId="0" fontId="75" fillId="0" borderId="31" xfId="0" applyFont="1" applyFill="1" applyBorder="1" applyAlignment="1">
      <alignment horizontal="center" vertical="center" wrapText="1"/>
    </xf>
    <xf numFmtId="0" fontId="75" fillId="0" borderId="32" xfId="0" applyFont="1" applyFill="1" applyBorder="1" applyAlignment="1">
      <alignment horizontal="center" vertical="center" wrapText="1"/>
    </xf>
    <xf numFmtId="10" fontId="75" fillId="0" borderId="32" xfId="0" applyNumberFormat="1" applyFont="1" applyFill="1" applyBorder="1" applyAlignment="1">
      <alignment horizontal="center" vertical="center" wrapText="1"/>
    </xf>
    <xf numFmtId="10" fontId="75" fillId="0" borderId="31" xfId="0" applyNumberFormat="1" applyFont="1" applyFill="1" applyBorder="1" applyAlignment="1">
      <alignment horizontal="center" vertical="center" wrapText="1"/>
    </xf>
    <xf numFmtId="0" fontId="75" fillId="0" borderId="33" xfId="0" applyFont="1" applyFill="1" applyBorder="1" applyAlignment="1">
      <alignment horizontal="center" vertical="center" wrapText="1"/>
    </xf>
    <xf numFmtId="0" fontId="75" fillId="0" borderId="34" xfId="0" applyFont="1" applyFill="1" applyBorder="1" applyAlignment="1">
      <alignment horizontal="center" vertical="center" wrapText="1"/>
    </xf>
    <xf numFmtId="0" fontId="75" fillId="0" borderId="35" xfId="0" applyFont="1" applyFill="1" applyBorder="1" applyAlignment="1">
      <alignment horizontal="center" vertical="center" wrapText="1"/>
    </xf>
    <xf numFmtId="10" fontId="75" fillId="0" borderId="35" xfId="0" applyNumberFormat="1" applyFont="1" applyFill="1" applyBorder="1" applyAlignment="1">
      <alignment horizontal="center" vertical="center" wrapText="1"/>
    </xf>
    <xf numFmtId="10" fontId="75" fillId="0" borderId="34" xfId="0" applyNumberFormat="1" applyFont="1" applyFill="1" applyBorder="1" applyAlignment="1">
      <alignment horizontal="center" vertical="center" wrapText="1"/>
    </xf>
    <xf numFmtId="0" fontId="75" fillId="0" borderId="36" xfId="0" applyFont="1" applyFill="1" applyBorder="1" applyAlignment="1">
      <alignment horizontal="center" vertical="center" wrapText="1"/>
    </xf>
    <xf numFmtId="1" fontId="75" fillId="0" borderId="13" xfId="0" applyNumberFormat="1" applyFont="1" applyFill="1" applyBorder="1" applyAlignment="1">
      <alignment horizontal="center" vertical="center" wrapText="1"/>
    </xf>
    <xf numFmtId="1" fontId="75" fillId="0" borderId="37" xfId="0" applyNumberFormat="1" applyFont="1" applyFill="1" applyBorder="1" applyAlignment="1">
      <alignment horizontal="center" vertical="center" wrapText="1"/>
    </xf>
    <xf numFmtId="1" fontId="75" fillId="0" borderId="38" xfId="0" applyNumberFormat="1" applyFont="1" applyFill="1" applyBorder="1" applyAlignment="1">
      <alignment horizontal="center" vertical="center" wrapText="1"/>
    </xf>
    <xf numFmtId="49" fontId="67" fillId="0" borderId="0" xfId="0" applyNumberFormat="1" applyFont="1" applyFill="1" applyAlignment="1">
      <alignment horizontal="right" vertical="center" wrapText="1"/>
    </xf>
    <xf numFmtId="49" fontId="67" fillId="0" borderId="0" xfId="0" applyNumberFormat="1" applyFont="1" applyFill="1" applyAlignment="1">
      <alignment horizontal="left" vertical="center" wrapText="1"/>
    </xf>
    <xf numFmtId="0" fontId="75" fillId="0" borderId="0" xfId="0" applyFont="1" applyFill="1" applyAlignment="1">
      <alignment horizontal="justify" wrapText="1"/>
    </xf>
    <xf numFmtId="0" fontId="67" fillId="0" borderId="10" xfId="0" applyFont="1" applyFill="1" applyBorder="1" applyAlignment="1">
      <alignment horizontal="center" vertical="center" wrapText="1"/>
    </xf>
    <xf numFmtId="0" fontId="67" fillId="0" borderId="10" xfId="0" applyFont="1" applyFill="1" applyBorder="1" applyAlignment="1">
      <alignment horizontal="justify" vertical="center" wrapText="1"/>
    </xf>
    <xf numFmtId="49" fontId="67" fillId="0" borderId="10" xfId="0" applyNumberFormat="1"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0" xfId="0" applyFont="1" applyFill="1" applyBorder="1" applyAlignment="1">
      <alignment horizontal="justify" vertical="center" wrapText="1"/>
    </xf>
    <xf numFmtId="0" fontId="8" fillId="0" borderId="39"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8" fillId="0" borderId="39" xfId="0" applyFont="1" applyFill="1" applyBorder="1" applyAlignment="1" applyProtection="1">
      <alignment vertical="top" wrapText="1"/>
      <protection locked="0"/>
    </xf>
    <xf numFmtId="0" fontId="4" fillId="0" borderId="0" xfId="0" applyFont="1" applyFill="1" applyAlignment="1" applyProtection="1">
      <alignment/>
      <protection locked="0"/>
    </xf>
    <xf numFmtId="0" fontId="70" fillId="0" borderId="10" xfId="0" applyFont="1" applyBorder="1" applyAlignment="1">
      <alignment horizontal="center" vertical="center" wrapText="1"/>
    </xf>
    <xf numFmtId="0" fontId="9" fillId="0" borderId="10" xfId="0" applyFont="1" applyFill="1" applyBorder="1" applyAlignment="1" applyProtection="1">
      <alignment horizontal="center" vertical="center" wrapText="1"/>
      <protection locked="0"/>
    </xf>
    <xf numFmtId="189" fontId="9" fillId="0" borderId="10" xfId="0" applyNumberFormat="1" applyFont="1" applyFill="1" applyBorder="1" applyAlignment="1" applyProtection="1">
      <alignment horizontal="center" vertical="center" wrapText="1"/>
      <protection locked="0"/>
    </xf>
    <xf numFmtId="1" fontId="8" fillId="0" borderId="10" xfId="0" applyNumberFormat="1" applyFont="1" applyFill="1" applyBorder="1" applyAlignment="1" applyProtection="1">
      <alignment horizontal="center" vertical="center" wrapText="1"/>
      <protection locked="0"/>
    </xf>
    <xf numFmtId="0" fontId="72" fillId="0" borderId="10" xfId="0" applyFont="1" applyFill="1" applyBorder="1" applyAlignment="1">
      <alignment horizontal="center" vertical="center" wrapText="1"/>
    </xf>
    <xf numFmtId="0" fontId="70"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0" xfId="0" applyFont="1" applyBorder="1" applyAlignment="1">
      <alignment horizontal="center" vertical="top" wrapText="1"/>
    </xf>
    <xf numFmtId="0" fontId="72" fillId="0" borderId="14" xfId="0" applyFont="1" applyBorder="1" applyAlignment="1">
      <alignment horizontal="center" vertical="top" wrapText="1"/>
    </xf>
    <xf numFmtId="0" fontId="72" fillId="0" borderId="20" xfId="0" applyFont="1" applyBorder="1" applyAlignment="1">
      <alignment horizontal="center" vertical="top" wrapText="1"/>
    </xf>
    <xf numFmtId="0" fontId="72" fillId="0" borderId="10" xfId="0" applyFont="1" applyFill="1" applyBorder="1" applyAlignment="1">
      <alignment horizontal="center" vertical="top" wrapText="1"/>
    </xf>
    <xf numFmtId="0" fontId="72" fillId="0" borderId="0" xfId="0" applyFont="1" applyFill="1" applyBorder="1" applyAlignment="1">
      <alignment horizontal="center" vertical="center" wrapText="1"/>
    </xf>
    <xf numFmtId="0" fontId="72" fillId="0" borderId="0" xfId="0" applyNumberFormat="1" applyFont="1" applyBorder="1" applyAlignment="1">
      <alignment horizontal="center" vertical="center" wrapText="1"/>
    </xf>
    <xf numFmtId="0" fontId="8" fillId="0" borderId="12" xfId="0" applyFont="1" applyFill="1" applyBorder="1" applyAlignment="1" applyProtection="1">
      <alignment horizontal="center" vertical="center" wrapText="1"/>
      <protection/>
    </xf>
    <xf numFmtId="173" fontId="8" fillId="0" borderId="22"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protection locked="0"/>
    </xf>
    <xf numFmtId="0" fontId="72" fillId="0" borderId="14" xfId="0" applyFont="1" applyFill="1" applyBorder="1" applyAlignment="1">
      <alignment horizontal="center" vertical="top" wrapText="1"/>
    </xf>
    <xf numFmtId="0" fontId="38" fillId="0" borderId="0" xfId="0" applyFont="1" applyFill="1" applyAlignment="1">
      <alignment/>
    </xf>
    <xf numFmtId="0" fontId="4" fillId="0" borderId="0" xfId="0" applyFont="1" applyFill="1" applyAlignment="1">
      <alignment horizontal="right"/>
    </xf>
    <xf numFmtId="0" fontId="8" fillId="0" borderId="23" xfId="0" applyFont="1" applyFill="1" applyBorder="1" applyAlignment="1" applyProtection="1">
      <alignment horizontal="center" vertical="center" wrapText="1"/>
      <protection locked="0"/>
    </xf>
    <xf numFmtId="1" fontId="8" fillId="0" borderId="10" xfId="0" applyNumberFormat="1" applyFont="1" applyFill="1" applyBorder="1" applyAlignment="1" applyProtection="1">
      <alignment horizontal="center" vertical="center" wrapText="1"/>
      <protection/>
    </xf>
    <xf numFmtId="0" fontId="8" fillId="0" borderId="40"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wrapText="1"/>
      <protection locked="0"/>
    </xf>
    <xf numFmtId="0" fontId="4" fillId="0" borderId="14" xfId="0"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8" fillId="0" borderId="0" xfId="0" applyFont="1" applyFill="1" applyAlignment="1" applyProtection="1">
      <alignment/>
      <protection locked="0"/>
    </xf>
    <xf numFmtId="0" fontId="46" fillId="0" borderId="0" xfId="0" applyFont="1" applyFill="1" applyAlignment="1" applyProtection="1">
      <alignment/>
      <protection locked="0"/>
    </xf>
    <xf numFmtId="0" fontId="8" fillId="0" borderId="22"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0" fontId="8" fillId="0" borderId="42"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8" fillId="0" borderId="22" xfId="0" applyFont="1" applyFill="1" applyBorder="1" applyAlignment="1" applyProtection="1">
      <alignment vertical="center" wrapText="1"/>
      <protection locked="0"/>
    </xf>
    <xf numFmtId="2" fontId="8" fillId="0" borderId="10" xfId="0" applyNumberFormat="1" applyFont="1" applyFill="1" applyBorder="1" applyAlignment="1" applyProtection="1">
      <alignment horizontal="center" vertical="center" wrapText="1"/>
      <protection/>
    </xf>
    <xf numFmtId="0" fontId="8" fillId="0" borderId="0" xfId="0" applyFont="1" applyFill="1" applyAlignment="1">
      <alignment/>
    </xf>
    <xf numFmtId="0" fontId="8" fillId="0" borderId="0" xfId="0" applyFont="1" applyFill="1" applyBorder="1" applyAlignment="1">
      <alignment horizontal="center" vertical="center" wrapText="1"/>
    </xf>
    <xf numFmtId="0" fontId="17" fillId="0" borderId="10" xfId="0" applyFont="1" applyFill="1" applyBorder="1" applyAlignment="1" applyProtection="1">
      <alignment horizontal="center" vertical="center" wrapText="1"/>
      <protection locked="0"/>
    </xf>
    <xf numFmtId="0" fontId="8" fillId="0" borderId="0" xfId="0" applyFont="1" applyFill="1" applyAlignment="1">
      <alignment vertical="center"/>
    </xf>
    <xf numFmtId="0" fontId="46" fillId="0" borderId="0" xfId="0" applyFont="1" applyFill="1" applyAlignment="1">
      <alignment vertical="center"/>
    </xf>
    <xf numFmtId="0" fontId="46" fillId="0" borderId="0" xfId="0" applyFont="1" applyFill="1" applyAlignment="1">
      <alignment/>
    </xf>
    <xf numFmtId="173" fontId="9" fillId="0" borderId="10" xfId="0" applyNumberFormat="1" applyFont="1" applyFill="1" applyBorder="1" applyAlignment="1" applyProtection="1">
      <alignment horizontal="center" vertical="center" wrapText="1"/>
      <protection locked="0"/>
    </xf>
    <xf numFmtId="0" fontId="9" fillId="0" borderId="0" xfId="0" applyFont="1" applyFill="1" applyAlignment="1">
      <alignment/>
    </xf>
    <xf numFmtId="0" fontId="47" fillId="0" borderId="0" xfId="0" applyFont="1" applyFill="1" applyAlignment="1">
      <alignment/>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0" xfId="0" applyFont="1" applyFill="1" applyAlignment="1">
      <alignment vertical="center" wrapText="1"/>
    </xf>
    <xf numFmtId="0" fontId="4" fillId="0" borderId="0" xfId="0" applyFont="1" applyFill="1" applyAlignment="1">
      <alignment horizontal="justify" vertical="center"/>
    </xf>
    <xf numFmtId="0" fontId="4" fillId="0" borderId="0" xfId="0" applyFont="1" applyFill="1" applyAlignment="1">
      <alignment horizontal="justify"/>
    </xf>
    <xf numFmtId="0" fontId="38" fillId="0" borderId="0" xfId="0" applyFont="1" applyFill="1" applyAlignment="1">
      <alignment horizontal="justify"/>
    </xf>
    <xf numFmtId="49" fontId="8" fillId="0" borderId="0" xfId="0" applyNumberFormat="1" applyFont="1" applyFill="1" applyAlignment="1">
      <alignment/>
    </xf>
    <xf numFmtId="49" fontId="4" fillId="0" borderId="0" xfId="0" applyNumberFormat="1" applyFont="1" applyFill="1" applyAlignment="1">
      <alignment horizontal="center"/>
    </xf>
    <xf numFmtId="0" fontId="8" fillId="0" borderId="10" xfId="0" applyFont="1" applyFill="1" applyBorder="1" applyAlignment="1" applyProtection="1">
      <alignment horizontal="center"/>
      <protection locked="0"/>
    </xf>
    <xf numFmtId="49" fontId="8" fillId="0" borderId="10" xfId="0" applyNumberFormat="1" applyFont="1" applyFill="1" applyBorder="1" applyAlignment="1" applyProtection="1">
      <alignment vertical="center" wrapText="1"/>
      <protection locked="0"/>
    </xf>
    <xf numFmtId="0" fontId="8" fillId="0" borderId="10" xfId="0" applyFont="1" applyFill="1" applyBorder="1" applyAlignment="1">
      <alignment wrapText="1"/>
    </xf>
    <xf numFmtId="0" fontId="8" fillId="0" borderId="0" xfId="0" applyFont="1" applyFill="1" applyAlignment="1">
      <alignment horizontal="left" vertical="center" wrapText="1"/>
    </xf>
    <xf numFmtId="49" fontId="8"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xf>
    <xf numFmtId="173" fontId="8" fillId="0" borderId="0" xfId="0" applyNumberFormat="1" applyFont="1" applyFill="1" applyBorder="1" applyAlignment="1" applyProtection="1">
      <alignment horizontal="center" vertical="center" wrapText="1"/>
      <protection/>
    </xf>
    <xf numFmtId="173" fontId="8" fillId="0" borderId="0" xfId="0" applyNumberFormat="1" applyFont="1" applyFill="1" applyBorder="1" applyAlignment="1" applyProtection="1">
      <alignment horizontal="center" vertical="center"/>
      <protection locked="0"/>
    </xf>
    <xf numFmtId="49" fontId="8" fillId="0" borderId="10" xfId="0" applyNumberFormat="1" applyFont="1" applyFill="1" applyBorder="1" applyAlignment="1" applyProtection="1">
      <alignment horizontal="center" vertical="center"/>
      <protection locked="0"/>
    </xf>
    <xf numFmtId="49" fontId="8" fillId="0" borderId="10" xfId="0" applyNumberFormat="1" applyFont="1" applyFill="1" applyBorder="1" applyAlignment="1" applyProtection="1">
      <alignment wrapText="1"/>
      <protection locked="0"/>
    </xf>
    <xf numFmtId="49" fontId="8" fillId="0" borderId="0" xfId="0" applyNumberFormat="1" applyFont="1" applyFill="1" applyAlignment="1" applyProtection="1">
      <alignment/>
      <protection locked="0"/>
    </xf>
    <xf numFmtId="49" fontId="8" fillId="0" borderId="0" xfId="0" applyNumberFormat="1" applyFont="1" applyFill="1" applyAlignment="1" applyProtection="1">
      <alignment horizontal="center"/>
      <protection locked="0"/>
    </xf>
    <xf numFmtId="0" fontId="8" fillId="0" borderId="0" xfId="0" applyFont="1" applyFill="1" applyAlignment="1" applyProtection="1">
      <alignment horizontal="center"/>
      <protection locked="0"/>
    </xf>
    <xf numFmtId="173" fontId="4" fillId="0" borderId="0" xfId="0" applyNumberFormat="1" applyFont="1" applyAlignment="1">
      <alignment/>
    </xf>
    <xf numFmtId="0" fontId="3" fillId="0" borderId="0" xfId="0" applyFont="1" applyAlignment="1">
      <alignment/>
    </xf>
    <xf numFmtId="0" fontId="4" fillId="0" borderId="0" xfId="0" applyFont="1" applyAlignment="1">
      <alignment horizontal="left" vertical="center"/>
    </xf>
    <xf numFmtId="0" fontId="38" fillId="0" borderId="0" xfId="0" applyFont="1" applyAlignment="1" applyProtection="1">
      <alignment/>
      <protection locked="0"/>
    </xf>
    <xf numFmtId="173" fontId="4" fillId="0" borderId="0" xfId="0" applyNumberFormat="1" applyFont="1" applyAlignment="1" applyProtection="1">
      <alignment/>
      <protection locked="0"/>
    </xf>
    <xf numFmtId="0" fontId="4" fillId="0" borderId="0" xfId="0" applyFont="1" applyAlignment="1" applyProtection="1">
      <alignment horizontal="right"/>
      <protection locked="0"/>
    </xf>
    <xf numFmtId="0" fontId="8" fillId="0" borderId="43"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173" fontId="8" fillId="0" borderId="45" xfId="0" applyNumberFormat="1" applyFont="1" applyBorder="1" applyAlignment="1" applyProtection="1">
      <alignment horizontal="center" vertical="center" wrapText="1"/>
      <protection locked="0"/>
    </xf>
    <xf numFmtId="173" fontId="8" fillId="0" borderId="46" xfId="0" applyNumberFormat="1"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8" fillId="0" borderId="48" xfId="0" applyFont="1" applyBorder="1" applyAlignment="1" applyProtection="1">
      <alignment vertical="center" wrapText="1"/>
      <protection locked="0"/>
    </xf>
    <xf numFmtId="0" fontId="8" fillId="0" borderId="49" xfId="0" applyFont="1" applyBorder="1" applyAlignment="1" applyProtection="1">
      <alignment vertical="center" wrapText="1"/>
      <protection locked="0"/>
    </xf>
    <xf numFmtId="1" fontId="8" fillId="0" borderId="48" xfId="0" applyNumberFormat="1" applyFont="1" applyBorder="1" applyAlignment="1" applyProtection="1">
      <alignment horizontal="center" vertical="center" wrapText="1"/>
      <protection locked="0"/>
    </xf>
    <xf numFmtId="1" fontId="8" fillId="0" borderId="50" xfId="0" applyNumberFormat="1" applyFont="1" applyBorder="1" applyAlignment="1" applyProtection="1">
      <alignment horizontal="center" vertical="center" wrapText="1"/>
      <protection locked="0"/>
    </xf>
    <xf numFmtId="1" fontId="8" fillId="0" borderId="51" xfId="0" applyNumberFormat="1" applyFont="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8" xfId="0" applyFont="1" applyBorder="1" applyAlignment="1" applyProtection="1">
      <alignment horizontal="center" vertical="center" wrapText="1"/>
      <protection locked="0"/>
    </xf>
    <xf numFmtId="0" fontId="8" fillId="0" borderId="51"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4" xfId="0" applyFont="1" applyBorder="1" applyAlignment="1" applyProtection="1">
      <alignment vertical="center" wrapText="1"/>
      <protection locked="0"/>
    </xf>
    <xf numFmtId="0" fontId="8" fillId="0" borderId="53" xfId="0" applyFont="1" applyBorder="1" applyAlignment="1" applyProtection="1">
      <alignment horizontal="center" vertical="center" wrapText="1"/>
      <protection locked="0"/>
    </xf>
    <xf numFmtId="0" fontId="8" fillId="0" borderId="32" xfId="0" applyFont="1" applyFill="1" applyBorder="1" applyAlignment="1" applyProtection="1">
      <alignment vertical="center" wrapText="1"/>
      <protection locked="0"/>
    </xf>
    <xf numFmtId="173" fontId="8" fillId="0" borderId="43" xfId="0" applyNumberFormat="1" applyFont="1" applyBorder="1" applyAlignment="1" applyProtection="1">
      <alignment horizontal="center" vertical="center" wrapText="1"/>
      <protection/>
    </xf>
    <xf numFmtId="173" fontId="8" fillId="0" borderId="45" xfId="0" applyNumberFormat="1" applyFont="1" applyBorder="1" applyAlignment="1" applyProtection="1">
      <alignment horizontal="center" vertical="center" wrapText="1"/>
      <protection/>
    </xf>
    <xf numFmtId="173" fontId="8" fillId="0" borderId="54" xfId="0" applyNumberFormat="1" applyFont="1" applyBorder="1" applyAlignment="1" applyProtection="1">
      <alignment horizontal="center" vertical="center" wrapText="1"/>
      <protection/>
    </xf>
    <xf numFmtId="173" fontId="8" fillId="0" borderId="44" xfId="0" applyNumberFormat="1" applyFont="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8" fillId="0" borderId="56" xfId="0" applyFont="1" applyFill="1" applyBorder="1" applyAlignment="1" applyProtection="1">
      <alignment vertical="center" wrapText="1"/>
      <protection locked="0"/>
    </xf>
    <xf numFmtId="173" fontId="8" fillId="0" borderId="12" xfId="0" applyNumberFormat="1" applyFont="1" applyBorder="1" applyAlignment="1" applyProtection="1">
      <alignment horizontal="center" vertical="center" wrapText="1"/>
      <protection locked="0"/>
    </xf>
    <xf numFmtId="173" fontId="8" fillId="0" borderId="17" xfId="0" applyNumberFormat="1"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22" xfId="0" applyFont="1" applyBorder="1" applyAlignment="1" applyProtection="1">
      <alignment horizontal="center" vertical="center" wrapText="1"/>
      <protection locked="0"/>
    </xf>
    <xf numFmtId="2" fontId="8" fillId="0" borderId="16" xfId="0" applyNumberFormat="1" applyFont="1" applyBorder="1" applyAlignment="1" applyProtection="1">
      <alignment horizontal="center" vertical="center" wrapText="1"/>
      <protection/>
    </xf>
    <xf numFmtId="2" fontId="8" fillId="0" borderId="10" xfId="0" applyNumberFormat="1" applyFont="1" applyBorder="1" applyAlignment="1" applyProtection="1">
      <alignment horizontal="center" vertical="center" wrapText="1"/>
      <protection/>
    </xf>
    <xf numFmtId="2" fontId="8" fillId="0" borderId="10" xfId="0" applyNumberFormat="1" applyFont="1" applyBorder="1" applyAlignment="1" applyProtection="1">
      <alignment horizontal="center" vertical="center" wrapText="1"/>
      <protection locked="0"/>
    </xf>
    <xf numFmtId="173" fontId="8" fillId="33" borderId="16" xfId="0" applyNumberFormat="1" applyFont="1" applyFill="1" applyBorder="1" applyAlignment="1" applyProtection="1">
      <alignment horizontal="center" vertical="center" wrapText="1"/>
      <protection/>
    </xf>
    <xf numFmtId="173" fontId="8" fillId="33" borderId="10" xfId="0" applyNumberFormat="1" applyFont="1" applyFill="1" applyBorder="1" applyAlignment="1" applyProtection="1">
      <alignment horizontal="center" vertical="center" wrapText="1"/>
      <protection/>
    </xf>
    <xf numFmtId="173" fontId="8" fillId="33" borderId="10" xfId="0" applyNumberFormat="1" applyFont="1" applyFill="1" applyBorder="1" applyAlignment="1" applyProtection="1">
      <alignment horizontal="center" vertical="center" wrapText="1"/>
      <protection locked="0"/>
    </xf>
    <xf numFmtId="173" fontId="8" fillId="33" borderId="17" xfId="0" applyNumberFormat="1" applyFont="1" applyFill="1" applyBorder="1" applyAlignment="1" applyProtection="1">
      <alignment horizontal="center" vertical="center" wrapText="1"/>
      <protection locked="0"/>
    </xf>
    <xf numFmtId="0" fontId="8" fillId="0" borderId="35" xfId="0" applyFont="1" applyFill="1" applyBorder="1" applyAlignment="1" applyProtection="1">
      <alignment vertical="center" wrapText="1"/>
      <protection locked="0"/>
    </xf>
    <xf numFmtId="173" fontId="8" fillId="0" borderId="57" xfId="0" applyNumberFormat="1" applyFont="1" applyBorder="1" applyAlignment="1" applyProtection="1">
      <alignment horizontal="center" vertical="center" wrapText="1"/>
      <protection/>
    </xf>
    <xf numFmtId="173" fontId="8" fillId="0" borderId="15" xfId="0" applyNumberFormat="1" applyFont="1" applyBorder="1" applyAlignment="1" applyProtection="1">
      <alignment horizontal="center" vertical="center" wrapText="1"/>
      <protection/>
    </xf>
    <xf numFmtId="173" fontId="8" fillId="0" borderId="15" xfId="0" applyNumberFormat="1" applyFont="1" applyBorder="1" applyAlignment="1" applyProtection="1">
      <alignment horizontal="center" vertical="center" wrapText="1"/>
      <protection locked="0"/>
    </xf>
    <xf numFmtId="173" fontId="8" fillId="0" borderId="21" xfId="0" applyNumberFormat="1"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173" fontId="8" fillId="0" borderId="0" xfId="0" applyNumberFormat="1" applyFont="1" applyBorder="1" applyAlignment="1" applyProtection="1">
      <alignment horizontal="center" vertical="center" wrapText="1"/>
      <protection/>
    </xf>
    <xf numFmtId="173" fontId="8" fillId="0" borderId="0" xfId="0" applyNumberFormat="1"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xf>
    <xf numFmtId="1" fontId="3" fillId="0" borderId="0" xfId="0" applyNumberFormat="1" applyFont="1" applyBorder="1" applyAlignment="1" applyProtection="1">
      <alignment horizontal="right" vertical="center" wrapText="1"/>
      <protection locked="0"/>
    </xf>
    <xf numFmtId="0" fontId="8" fillId="0" borderId="53" xfId="0" applyFont="1" applyFill="1" applyBorder="1" applyAlignment="1" applyProtection="1">
      <alignment vertical="center" wrapText="1"/>
      <protection locked="0"/>
    </xf>
    <xf numFmtId="0" fontId="8" fillId="0" borderId="54" xfId="0" applyFont="1" applyBorder="1" applyAlignment="1" applyProtection="1">
      <alignment horizontal="center" vertical="center" wrapText="1"/>
      <protection/>
    </xf>
    <xf numFmtId="0" fontId="8" fillId="0" borderId="45" xfId="0" applyFont="1" applyBorder="1" applyAlignment="1" applyProtection="1">
      <alignment horizontal="center" vertical="center" wrapText="1"/>
      <protection/>
    </xf>
    <xf numFmtId="0" fontId="8" fillId="0" borderId="55" xfId="0" applyFont="1" applyFill="1" applyBorder="1" applyAlignment="1" applyProtection="1">
      <alignment vertical="center" wrapText="1"/>
      <protection locked="0"/>
    </xf>
    <xf numFmtId="173" fontId="8" fillId="0" borderId="17" xfId="0" applyNumberFormat="1" applyFont="1" applyFill="1" applyBorder="1" applyAlignment="1" applyProtection="1">
      <alignment horizontal="center" vertical="center" wrapText="1"/>
      <protection locked="0"/>
    </xf>
    <xf numFmtId="173" fontId="8" fillId="0" borderId="16" xfId="0" applyNumberFormat="1" applyFont="1" applyFill="1" applyBorder="1" applyAlignment="1" applyProtection="1">
      <alignment horizontal="center" vertical="center" wrapText="1"/>
      <protection/>
    </xf>
    <xf numFmtId="173" fontId="46" fillId="0" borderId="10" xfId="0" applyNumberFormat="1" applyFont="1" applyBorder="1" applyAlignment="1" applyProtection="1">
      <alignment/>
      <protection locked="0"/>
    </xf>
    <xf numFmtId="173" fontId="46" fillId="0" borderId="17" xfId="0" applyNumberFormat="1" applyFont="1" applyBorder="1" applyAlignment="1" applyProtection="1">
      <alignment/>
      <protection locked="0"/>
    </xf>
    <xf numFmtId="0" fontId="8" fillId="0" borderId="58" xfId="0" applyFont="1" applyFill="1" applyBorder="1" applyAlignment="1" applyProtection="1">
      <alignment horizontal="left" vertical="center" wrapText="1"/>
      <protection locked="0"/>
    </xf>
    <xf numFmtId="173" fontId="8" fillId="0" borderId="47" xfId="0" applyNumberFormat="1" applyFont="1" applyBorder="1" applyAlignment="1" applyProtection="1">
      <alignment horizontal="center" vertical="center"/>
      <protection/>
    </xf>
    <xf numFmtId="173" fontId="8" fillId="0" borderId="14" xfId="0" applyNumberFormat="1" applyFont="1" applyBorder="1" applyAlignment="1" applyProtection="1">
      <alignment horizontal="center" vertical="center"/>
      <protection/>
    </xf>
    <xf numFmtId="173" fontId="8" fillId="0" borderId="14" xfId="0" applyNumberFormat="1" applyFont="1" applyBorder="1" applyAlignment="1" applyProtection="1">
      <alignment horizontal="center" vertical="center"/>
      <protection locked="0"/>
    </xf>
    <xf numFmtId="173" fontId="8" fillId="0" borderId="19" xfId="0" applyNumberFormat="1" applyFont="1" applyBorder="1" applyAlignment="1" applyProtection="1">
      <alignment horizontal="center" vertical="center"/>
      <protection locked="0"/>
    </xf>
    <xf numFmtId="0" fontId="8" fillId="0" borderId="59"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4" xfId="0" applyFont="1" applyFill="1" applyBorder="1" applyAlignment="1" applyProtection="1">
      <alignment horizontal="center" vertical="center" wrapText="1"/>
      <protection/>
    </xf>
    <xf numFmtId="0" fontId="8" fillId="0" borderId="14"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173" fontId="8" fillId="0" borderId="10" xfId="0" applyNumberFormat="1" applyFont="1" applyBorder="1" applyAlignment="1" applyProtection="1">
      <alignment horizontal="center" vertical="center"/>
      <protection/>
    </xf>
    <xf numFmtId="0" fontId="8" fillId="0" borderId="10" xfId="0" applyFont="1" applyBorder="1" applyAlignment="1" applyProtection="1">
      <alignment horizontal="center" vertical="center"/>
      <protection locked="0"/>
    </xf>
    <xf numFmtId="173" fontId="46" fillId="0" borderId="10" xfId="0" applyNumberFormat="1" applyFont="1" applyBorder="1" applyAlignment="1" applyProtection="1">
      <alignment horizontal="center" vertical="center"/>
      <protection locked="0"/>
    </xf>
    <xf numFmtId="173" fontId="46" fillId="0" borderId="17" xfId="0" applyNumberFormat="1" applyFont="1" applyBorder="1" applyAlignment="1" applyProtection="1">
      <alignment horizontal="center" vertical="center"/>
      <protection locked="0"/>
    </xf>
    <xf numFmtId="0" fontId="8" fillId="0" borderId="58" xfId="0" applyFont="1" applyBorder="1" applyAlignment="1" applyProtection="1">
      <alignment horizontal="center" vertical="center" wrapText="1"/>
      <protection locked="0"/>
    </xf>
    <xf numFmtId="0" fontId="8" fillId="0" borderId="58" xfId="0" applyFont="1" applyFill="1" applyBorder="1" applyAlignment="1" applyProtection="1">
      <alignment wrapText="1"/>
      <protection locked="0"/>
    </xf>
    <xf numFmtId="173" fontId="8" fillId="0" borderId="47" xfId="0" applyNumberFormat="1" applyFont="1" applyBorder="1" applyAlignment="1" applyProtection="1">
      <alignment/>
      <protection/>
    </xf>
    <xf numFmtId="173" fontId="8" fillId="0" borderId="14" xfId="0" applyNumberFormat="1" applyFont="1" applyBorder="1" applyAlignment="1" applyProtection="1">
      <alignment/>
      <protection/>
    </xf>
    <xf numFmtId="173" fontId="8" fillId="0" borderId="14" xfId="0" applyNumberFormat="1" applyFont="1" applyBorder="1" applyAlignment="1" applyProtection="1">
      <alignment/>
      <protection locked="0"/>
    </xf>
    <xf numFmtId="173" fontId="8" fillId="0" borderId="19" xfId="0" applyNumberFormat="1" applyFont="1" applyBorder="1" applyAlignment="1" applyProtection="1">
      <alignment/>
      <protection locked="0"/>
    </xf>
    <xf numFmtId="0" fontId="8" fillId="0" borderId="59" xfId="0" applyFont="1" applyBorder="1" applyAlignment="1" applyProtection="1">
      <alignment/>
      <protection/>
    </xf>
    <xf numFmtId="0" fontId="8" fillId="0" borderId="14" xfId="0" applyFont="1" applyBorder="1" applyAlignment="1" applyProtection="1">
      <alignment/>
      <protection/>
    </xf>
    <xf numFmtId="0" fontId="8" fillId="0" borderId="14" xfId="0" applyFont="1" applyBorder="1" applyAlignment="1" applyProtection="1">
      <alignment/>
      <protection locked="0"/>
    </xf>
    <xf numFmtId="0" fontId="8" fillId="0" borderId="23" xfId="0" applyFont="1" applyBorder="1" applyAlignment="1" applyProtection="1">
      <alignment/>
      <protection locked="0"/>
    </xf>
    <xf numFmtId="0" fontId="8" fillId="0" borderId="16" xfId="0" applyFont="1" applyBorder="1" applyAlignment="1" applyProtection="1">
      <alignment/>
      <protection/>
    </xf>
    <xf numFmtId="0" fontId="8" fillId="0" borderId="10" xfId="0" applyFont="1" applyBorder="1" applyAlignment="1" applyProtection="1">
      <alignment/>
      <protection/>
    </xf>
    <xf numFmtId="0" fontId="8" fillId="0" borderId="10" xfId="0" applyFont="1" applyBorder="1" applyAlignment="1" applyProtection="1">
      <alignment/>
      <protection locked="0"/>
    </xf>
    <xf numFmtId="0" fontId="8" fillId="0" borderId="55" xfId="0" applyFont="1" applyFill="1" applyBorder="1" applyAlignment="1" applyProtection="1">
      <alignment horizontal="center" vertical="center" wrapText="1"/>
      <protection locked="0"/>
    </xf>
    <xf numFmtId="0" fontId="8" fillId="0" borderId="55" xfId="0" applyFont="1" applyFill="1" applyBorder="1" applyAlignment="1" applyProtection="1">
      <alignment horizontal="left" vertical="center" wrapText="1"/>
      <protection locked="0"/>
    </xf>
    <xf numFmtId="0" fontId="8" fillId="0" borderId="12" xfId="0" applyFont="1" applyFill="1" applyBorder="1" applyAlignment="1" applyProtection="1">
      <alignment/>
      <protection/>
    </xf>
    <xf numFmtId="0" fontId="8"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8" fillId="0" borderId="16" xfId="0" applyFont="1" applyFill="1" applyBorder="1" applyAlignment="1" applyProtection="1">
      <alignment/>
      <protection/>
    </xf>
    <xf numFmtId="173" fontId="8" fillId="0" borderId="10" xfId="0" applyNumberFormat="1" applyFont="1" applyFill="1" applyBorder="1" applyAlignment="1" applyProtection="1">
      <alignment horizontal="center" vertical="center"/>
      <protection/>
    </xf>
    <xf numFmtId="173" fontId="8" fillId="0" borderId="17" xfId="0" applyNumberFormat="1" applyFont="1" applyFill="1" applyBorder="1" applyAlignment="1" applyProtection="1">
      <alignment horizontal="center" vertical="center"/>
      <protection locked="0"/>
    </xf>
    <xf numFmtId="0" fontId="8" fillId="0" borderId="58" xfId="0" applyFont="1" applyFill="1" applyBorder="1" applyAlignment="1" applyProtection="1">
      <alignment horizontal="center" vertical="center" wrapText="1"/>
      <protection locked="0"/>
    </xf>
    <xf numFmtId="173" fontId="8" fillId="0" borderId="47" xfId="0" applyNumberFormat="1" applyFont="1" applyFill="1" applyBorder="1" applyAlignment="1" applyProtection="1">
      <alignment horizontal="center" vertical="center" wrapText="1"/>
      <protection/>
    </xf>
    <xf numFmtId="173" fontId="8" fillId="0" borderId="14" xfId="0" applyNumberFormat="1" applyFont="1" applyFill="1" applyBorder="1" applyAlignment="1" applyProtection="1">
      <alignment horizontal="center" vertical="center" wrapText="1"/>
      <protection/>
    </xf>
    <xf numFmtId="173" fontId="8" fillId="0" borderId="14" xfId="0" applyNumberFormat="1" applyFont="1" applyFill="1" applyBorder="1" applyAlignment="1" applyProtection="1">
      <alignment horizontal="center" vertical="center" wrapText="1"/>
      <protection locked="0"/>
    </xf>
    <xf numFmtId="173" fontId="8" fillId="0" borderId="14" xfId="0" applyNumberFormat="1" applyFont="1" applyFill="1" applyBorder="1" applyAlignment="1" applyProtection="1">
      <alignment/>
      <protection locked="0"/>
    </xf>
    <xf numFmtId="173" fontId="8" fillId="0" borderId="19" xfId="0" applyNumberFormat="1" applyFont="1" applyFill="1" applyBorder="1" applyAlignment="1" applyProtection="1">
      <alignment/>
      <protection locked="0"/>
    </xf>
    <xf numFmtId="0" fontId="8" fillId="0" borderId="59" xfId="0" applyFont="1" applyFill="1" applyBorder="1" applyAlignment="1" applyProtection="1">
      <alignment/>
      <protection/>
    </xf>
    <xf numFmtId="0" fontId="8" fillId="0" borderId="14" xfId="0" applyFont="1" applyFill="1" applyBorder="1" applyAlignment="1" applyProtection="1">
      <alignment/>
      <protection/>
    </xf>
    <xf numFmtId="0" fontId="8" fillId="0" borderId="14" xfId="0" applyFont="1" applyFill="1" applyBorder="1" applyAlignment="1" applyProtection="1">
      <alignment horizontal="center" vertical="center"/>
      <protection/>
    </xf>
    <xf numFmtId="0" fontId="8" fillId="0" borderId="14" xfId="0" applyFont="1" applyFill="1" applyBorder="1" applyAlignment="1" applyProtection="1">
      <alignment/>
      <protection locked="0"/>
    </xf>
    <xf numFmtId="0" fontId="8" fillId="0" borderId="23" xfId="0" applyFont="1" applyFill="1" applyBorder="1" applyAlignment="1" applyProtection="1">
      <alignment/>
      <protection locked="0"/>
    </xf>
    <xf numFmtId="0" fontId="8" fillId="0" borderId="10" xfId="0" applyFont="1" applyFill="1" applyBorder="1" applyAlignment="1" applyProtection="1">
      <alignment/>
      <protection locked="0"/>
    </xf>
    <xf numFmtId="173" fontId="46" fillId="0" borderId="10" xfId="0" applyNumberFormat="1" applyFont="1" applyFill="1" applyBorder="1" applyAlignment="1" applyProtection="1">
      <alignment/>
      <protection locked="0"/>
    </xf>
    <xf numFmtId="173" fontId="46" fillId="0" borderId="17" xfId="0" applyNumberFormat="1" applyFont="1" applyFill="1" applyBorder="1" applyAlignment="1" applyProtection="1">
      <alignment/>
      <protection locked="0"/>
    </xf>
    <xf numFmtId="0" fontId="8" fillId="0" borderId="47" xfId="0" applyFont="1" applyFill="1" applyBorder="1" applyAlignment="1" applyProtection="1">
      <alignment/>
      <protection/>
    </xf>
    <xf numFmtId="173" fontId="46" fillId="0" borderId="14" xfId="0" applyNumberFormat="1" applyFont="1" applyFill="1" applyBorder="1" applyAlignment="1" applyProtection="1">
      <alignment/>
      <protection locked="0"/>
    </xf>
    <xf numFmtId="173" fontId="46" fillId="0" borderId="19" xfId="0" applyNumberFormat="1" applyFont="1" applyFill="1" applyBorder="1" applyAlignment="1" applyProtection="1">
      <alignment/>
      <protection locked="0"/>
    </xf>
    <xf numFmtId="173" fontId="8" fillId="0" borderId="14" xfId="0" applyNumberFormat="1" applyFont="1" applyFill="1" applyBorder="1" applyAlignment="1" applyProtection="1">
      <alignment horizontal="center" vertical="center"/>
      <protection/>
    </xf>
    <xf numFmtId="173" fontId="8" fillId="0" borderId="10" xfId="0" applyNumberFormat="1" applyFont="1" applyFill="1" applyBorder="1" applyAlignment="1" applyProtection="1">
      <alignment/>
      <protection locked="0"/>
    </xf>
    <xf numFmtId="173" fontId="8" fillId="0" borderId="17" xfId="0" applyNumberFormat="1" applyFont="1" applyFill="1" applyBorder="1" applyAlignment="1" applyProtection="1">
      <alignment/>
      <protection locked="0"/>
    </xf>
    <xf numFmtId="0" fontId="8" fillId="0" borderId="22" xfId="0" applyFont="1" applyFill="1" applyBorder="1" applyAlignment="1" applyProtection="1">
      <alignment/>
      <protection locked="0"/>
    </xf>
    <xf numFmtId="173" fontId="8" fillId="0" borderId="14" xfId="0" applyNumberFormat="1" applyFont="1" applyFill="1" applyBorder="1" applyAlignment="1" applyProtection="1">
      <alignment horizontal="center" vertical="center"/>
      <protection locked="0"/>
    </xf>
    <xf numFmtId="173" fontId="8" fillId="0" borderId="19" xfId="0" applyNumberFormat="1" applyFont="1" applyFill="1" applyBorder="1" applyAlignment="1" applyProtection="1">
      <alignment horizontal="center" vertical="center"/>
      <protection locked="0"/>
    </xf>
    <xf numFmtId="0" fontId="8" fillId="0" borderId="57"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left" vertical="center" wrapText="1"/>
      <protection locked="0"/>
    </xf>
    <xf numFmtId="173" fontId="8" fillId="0" borderId="57" xfId="0" applyNumberFormat="1" applyFont="1" applyFill="1" applyBorder="1" applyAlignment="1" applyProtection="1">
      <alignment horizontal="center" vertical="center" wrapText="1"/>
      <protection/>
    </xf>
    <xf numFmtId="173" fontId="8" fillId="0" borderId="15" xfId="0" applyNumberFormat="1" applyFont="1" applyFill="1" applyBorder="1" applyAlignment="1" applyProtection="1">
      <alignment horizontal="center" vertical="center" wrapText="1"/>
      <protection/>
    </xf>
    <xf numFmtId="173" fontId="8" fillId="0" borderId="15" xfId="0" applyNumberFormat="1" applyFont="1" applyFill="1" applyBorder="1" applyAlignment="1" applyProtection="1">
      <alignment horizontal="center" vertical="center" wrapText="1"/>
      <protection locked="0"/>
    </xf>
    <xf numFmtId="173" fontId="8" fillId="0" borderId="15" xfId="0" applyNumberFormat="1" applyFont="1" applyFill="1" applyBorder="1" applyAlignment="1" applyProtection="1">
      <alignment horizontal="center" vertical="center"/>
      <protection locked="0"/>
    </xf>
    <xf numFmtId="173" fontId="8" fillId="0" borderId="21" xfId="0" applyNumberFormat="1" applyFont="1" applyFill="1" applyBorder="1" applyAlignment="1" applyProtection="1">
      <alignment horizontal="center" vertical="center"/>
      <protection locked="0"/>
    </xf>
    <xf numFmtId="0" fontId="8" fillId="0" borderId="60" xfId="0" applyFont="1" applyFill="1" applyBorder="1" applyAlignment="1" applyProtection="1">
      <alignment/>
      <protection/>
    </xf>
    <xf numFmtId="0" fontId="8" fillId="0" borderId="15" xfId="0" applyFont="1" applyFill="1" applyBorder="1" applyAlignment="1" applyProtection="1">
      <alignment/>
      <protection/>
    </xf>
    <xf numFmtId="0" fontId="8" fillId="0" borderId="15" xfId="0" applyFont="1" applyFill="1" applyBorder="1" applyAlignment="1" applyProtection="1">
      <alignment horizontal="center" vertical="center"/>
      <protection/>
    </xf>
    <xf numFmtId="0" fontId="8" fillId="0" borderId="57" xfId="0" applyFont="1" applyFill="1" applyBorder="1" applyAlignment="1" applyProtection="1">
      <alignment/>
      <protection/>
    </xf>
    <xf numFmtId="173" fontId="8" fillId="0" borderId="15" xfId="0" applyNumberFormat="1" applyFont="1" applyFill="1" applyBorder="1" applyAlignment="1" applyProtection="1">
      <alignment horizontal="center" vertical="center"/>
      <protection/>
    </xf>
    <xf numFmtId="173" fontId="8" fillId="0" borderId="0" xfId="0" applyNumberFormat="1" applyFont="1" applyAlignment="1">
      <alignment/>
    </xf>
    <xf numFmtId="49"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protection locked="0"/>
    </xf>
    <xf numFmtId="0" fontId="3" fillId="0" borderId="14"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protection locked="0"/>
    </xf>
    <xf numFmtId="0" fontId="5"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locked="0"/>
    </xf>
    <xf numFmtId="49" fontId="5" fillId="0" borderId="14"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vertical="center"/>
      <protection locked="0"/>
    </xf>
    <xf numFmtId="173" fontId="5" fillId="0" borderId="11"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vertical="center" wrapText="1"/>
      <protection locked="0"/>
    </xf>
    <xf numFmtId="173" fontId="3" fillId="0" borderId="10" xfId="0" applyNumberFormat="1" applyFont="1" applyFill="1" applyBorder="1" applyAlignment="1" applyProtection="1">
      <alignment vertical="center" wrapText="1"/>
      <protection/>
    </xf>
    <xf numFmtId="173" fontId="3" fillId="0" borderId="10" xfId="0" applyNumberFormat="1" applyFont="1" applyFill="1" applyBorder="1" applyAlignment="1" applyProtection="1">
      <alignment vertical="center" wrapText="1"/>
      <protection locked="0"/>
    </xf>
    <xf numFmtId="49" fontId="3" fillId="0" borderId="10" xfId="0" applyNumberFormat="1" applyFont="1" applyFill="1" applyBorder="1" applyAlignment="1" applyProtection="1">
      <alignment vertical="center" wrapText="1"/>
      <protection locked="0"/>
    </xf>
    <xf numFmtId="49" fontId="3" fillId="0" borderId="14" xfId="0" applyNumberFormat="1" applyFont="1" applyFill="1" applyBorder="1" applyAlignment="1" applyProtection="1">
      <alignment vertical="center" wrapText="1"/>
      <protection locked="0"/>
    </xf>
    <xf numFmtId="49" fontId="3" fillId="0" borderId="20" xfId="0" applyNumberFormat="1" applyFont="1" applyFill="1" applyBorder="1" applyAlignment="1" applyProtection="1">
      <alignment vertical="center" wrapText="1"/>
      <protection locked="0"/>
    </xf>
    <xf numFmtId="49" fontId="3" fillId="0" borderId="11"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173" fontId="3" fillId="0" borderId="0" xfId="0" applyNumberFormat="1" applyFont="1" applyFill="1" applyBorder="1" applyAlignment="1" applyProtection="1">
      <alignment horizontal="center" vertical="center" wrapText="1"/>
      <protection locked="0"/>
    </xf>
    <xf numFmtId="173"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right" vertical="center" wrapText="1"/>
      <protection locked="0"/>
    </xf>
    <xf numFmtId="49" fontId="5" fillId="0" borderId="14" xfId="0" applyNumberFormat="1"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173" fontId="3" fillId="0" borderId="14" xfId="0" applyNumberFormat="1" applyFont="1" applyFill="1" applyBorder="1" applyAlignment="1" applyProtection="1">
      <alignment horizontal="center" vertical="center" wrapText="1"/>
      <protection locked="0"/>
    </xf>
    <xf numFmtId="173" fontId="3" fillId="0" borderId="14" xfId="0" applyNumberFormat="1" applyFont="1" applyFill="1" applyBorder="1" applyAlignment="1" applyProtection="1">
      <alignment vertical="center" wrapText="1"/>
      <protection locked="0"/>
    </xf>
    <xf numFmtId="0" fontId="3" fillId="0" borderId="10" xfId="0" applyFont="1" applyFill="1" applyBorder="1" applyAlignment="1" applyProtection="1">
      <alignment horizontal="left" vertical="center" wrapText="1"/>
      <protection locked="0"/>
    </xf>
    <xf numFmtId="0" fontId="38" fillId="0" borderId="10" xfId="0" applyFont="1" applyFill="1" applyBorder="1" applyAlignment="1" applyProtection="1">
      <alignment/>
      <protection locked="0"/>
    </xf>
    <xf numFmtId="173" fontId="3" fillId="0" borderId="11" xfId="0" applyNumberFormat="1" applyFont="1" applyFill="1" applyBorder="1" applyAlignment="1" applyProtection="1">
      <alignment vertical="center" wrapText="1"/>
      <protection/>
    </xf>
    <xf numFmtId="173" fontId="3" fillId="0" borderId="14" xfId="0" applyNumberFormat="1" applyFont="1" applyFill="1" applyBorder="1" applyAlignment="1" applyProtection="1">
      <alignment horizontal="center" vertical="center" wrapText="1"/>
      <protection/>
    </xf>
    <xf numFmtId="173" fontId="3" fillId="0" borderId="20" xfId="0" applyNumberFormat="1" applyFont="1" applyFill="1" applyBorder="1" applyAlignment="1" applyProtection="1">
      <alignment vertical="center" wrapText="1"/>
      <protection/>
    </xf>
    <xf numFmtId="0" fontId="3" fillId="0" borderId="14" xfId="0" applyFont="1" applyFill="1" applyBorder="1" applyAlignment="1" applyProtection="1">
      <alignment vertical="center" wrapText="1"/>
      <protection locked="0"/>
    </xf>
    <xf numFmtId="173" fontId="3" fillId="0" borderId="45" xfId="0" applyNumberFormat="1" applyFont="1" applyFill="1" applyBorder="1" applyAlignment="1" applyProtection="1">
      <alignment horizontal="center" vertical="center" wrapText="1"/>
      <protection locked="0"/>
    </xf>
    <xf numFmtId="173" fontId="3" fillId="0" borderId="45" xfId="0" applyNumberFormat="1" applyFont="1" applyFill="1" applyBorder="1" applyAlignment="1" applyProtection="1">
      <alignment vertical="center" wrapText="1"/>
      <protection locked="0"/>
    </xf>
    <xf numFmtId="0" fontId="3" fillId="0" borderId="46" xfId="0" applyFont="1" applyFill="1" applyBorder="1" applyAlignment="1" applyProtection="1">
      <alignment vertical="center" wrapText="1"/>
      <protection locked="0"/>
    </xf>
    <xf numFmtId="173" fontId="3" fillId="0" borderId="20" xfId="0" applyNumberFormat="1" applyFont="1" applyFill="1" applyBorder="1" applyAlignment="1" applyProtection="1">
      <alignment vertical="center" wrapText="1"/>
      <protection locked="0"/>
    </xf>
    <xf numFmtId="0" fontId="3" fillId="0" borderId="19" xfId="0" applyFont="1" applyFill="1" applyBorder="1" applyAlignment="1" applyProtection="1">
      <alignment vertical="center" wrapText="1"/>
      <protection locked="0"/>
    </xf>
    <xf numFmtId="173" fontId="3" fillId="0" borderId="61" xfId="0" applyNumberFormat="1" applyFont="1" applyFill="1" applyBorder="1" applyAlignment="1" applyProtection="1">
      <alignment horizontal="center" vertical="center" wrapText="1"/>
      <protection locked="0"/>
    </xf>
    <xf numFmtId="173" fontId="3" fillId="0" borderId="11" xfId="0" applyNumberFormat="1" applyFont="1" applyFill="1" applyBorder="1" applyAlignment="1" applyProtection="1">
      <alignment vertical="center" wrapText="1"/>
      <protection locked="0"/>
    </xf>
    <xf numFmtId="0" fontId="3" fillId="0" borderId="17" xfId="0" applyFont="1" applyFill="1" applyBorder="1" applyAlignment="1" applyProtection="1">
      <alignment vertical="center" wrapText="1"/>
      <protection locked="0"/>
    </xf>
    <xf numFmtId="173" fontId="3" fillId="0" borderId="15" xfId="0" applyNumberFormat="1" applyFont="1" applyFill="1" applyBorder="1" applyAlignment="1" applyProtection="1">
      <alignment horizontal="center" vertical="center" wrapText="1"/>
      <protection locked="0"/>
    </xf>
    <xf numFmtId="173" fontId="3" fillId="0" borderId="62" xfId="0" applyNumberFormat="1" applyFont="1" applyFill="1" applyBorder="1" applyAlignment="1" applyProtection="1">
      <alignment vertical="center" wrapText="1"/>
      <protection locked="0"/>
    </xf>
    <xf numFmtId="0" fontId="3" fillId="0" borderId="21" xfId="0" applyFont="1" applyFill="1" applyBorder="1" applyAlignment="1" applyProtection="1">
      <alignment vertical="center" wrapText="1"/>
      <protection locked="0"/>
    </xf>
    <xf numFmtId="173" fontId="3" fillId="0" borderId="11" xfId="0" applyNumberFormat="1" applyFont="1" applyFill="1" applyBorder="1" applyAlignment="1" applyProtection="1">
      <alignment horizontal="center" vertical="center" wrapText="1"/>
      <protection locked="0"/>
    </xf>
    <xf numFmtId="173" fontId="3" fillId="0" borderId="20" xfId="0" applyNumberFormat="1" applyFont="1" applyFill="1" applyBorder="1" applyAlignment="1" applyProtection="1">
      <alignment horizontal="center" vertical="center" wrapText="1"/>
      <protection locked="0"/>
    </xf>
    <xf numFmtId="0" fontId="3" fillId="0" borderId="39"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173" fontId="3" fillId="0" borderId="11" xfId="0" applyNumberFormat="1" applyFont="1" applyFill="1" applyBorder="1" applyAlignment="1" applyProtection="1">
      <alignment horizontal="center" vertical="center" wrapText="1"/>
      <protection/>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vertical="center" wrapText="1"/>
    </xf>
    <xf numFmtId="49" fontId="5"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Alignment="1">
      <alignment horizontal="left" vertical="center"/>
    </xf>
    <xf numFmtId="0" fontId="4" fillId="0" borderId="0" xfId="0" applyNumberFormat="1" applyFont="1" applyFill="1" applyAlignment="1">
      <alignment/>
    </xf>
    <xf numFmtId="0" fontId="4" fillId="0" borderId="0" xfId="0" applyNumberFormat="1" applyFont="1" applyFill="1" applyAlignment="1">
      <alignment horizontal="center"/>
    </xf>
    <xf numFmtId="0" fontId="4" fillId="0" borderId="0" xfId="0" applyFont="1" applyAlignment="1">
      <alignment/>
    </xf>
    <xf numFmtId="0" fontId="4" fillId="0" borderId="10" xfId="0" applyFont="1" applyBorder="1" applyAlignment="1">
      <alignment vertical="center" wrapText="1"/>
    </xf>
    <xf numFmtId="0" fontId="4" fillId="0" borderId="1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38" fillId="0" borderId="0" xfId="0" applyFont="1" applyBorder="1" applyAlignment="1">
      <alignment/>
    </xf>
    <xf numFmtId="0" fontId="3" fillId="0" borderId="0" xfId="0" applyFont="1" applyBorder="1" applyAlignment="1">
      <alignment/>
    </xf>
    <xf numFmtId="0" fontId="8" fillId="0" borderId="0" xfId="0" applyFont="1" applyFill="1" applyAlignment="1" applyProtection="1">
      <alignment/>
      <protection locked="0"/>
    </xf>
    <xf numFmtId="0" fontId="38" fillId="0" borderId="0" xfId="0" applyFont="1" applyFill="1" applyAlignment="1" applyProtection="1">
      <alignment/>
      <protection locked="0"/>
    </xf>
    <xf numFmtId="173" fontId="9" fillId="0" borderId="14" xfId="0" applyNumberFormat="1" applyFont="1" applyFill="1" applyBorder="1" applyAlignment="1" applyProtection="1">
      <alignment horizontal="center" vertical="center" wrapText="1"/>
      <protection locked="0"/>
    </xf>
    <xf numFmtId="0" fontId="9" fillId="0" borderId="0" xfId="0" applyFont="1" applyFill="1" applyAlignment="1" applyProtection="1">
      <alignment/>
      <protection locked="0"/>
    </xf>
    <xf numFmtId="0" fontId="39" fillId="0" borderId="0" xfId="0" applyFont="1" applyFill="1" applyAlignment="1" applyProtection="1">
      <alignment/>
      <protection locked="0"/>
    </xf>
    <xf numFmtId="0" fontId="4" fillId="0" borderId="0" xfId="0" applyFont="1" applyAlignment="1">
      <alignment horizontal="justify" vertical="center"/>
    </xf>
    <xf numFmtId="0" fontId="17" fillId="0" borderId="14" xfId="0" applyFont="1" applyFill="1" applyBorder="1" applyAlignment="1" applyProtection="1">
      <alignment horizontal="center" vertical="center" wrapText="1"/>
      <protection locked="0"/>
    </xf>
    <xf numFmtId="0" fontId="17" fillId="0" borderId="20" xfId="0" applyFont="1" applyFill="1" applyBorder="1" applyAlignment="1" applyProtection="1">
      <alignment horizontal="center" vertical="center" wrapText="1"/>
      <protection locked="0"/>
    </xf>
    <xf numFmtId="0" fontId="17" fillId="0" borderId="22" xfId="0" applyFont="1" applyFill="1" applyBorder="1" applyAlignment="1" applyProtection="1">
      <alignment horizontal="center" vertical="center" wrapText="1"/>
      <protection locked="0"/>
    </xf>
    <xf numFmtId="49" fontId="17" fillId="0" borderId="10" xfId="0" applyNumberFormat="1" applyFont="1" applyFill="1" applyBorder="1" applyAlignment="1" applyProtection="1">
      <alignment horizontal="center" vertical="center" wrapText="1"/>
      <protection locked="0"/>
    </xf>
    <xf numFmtId="49" fontId="8" fillId="0" borderId="14" xfId="0" applyNumberFormat="1"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xf>
    <xf numFmtId="0" fontId="4" fillId="0" borderId="0" xfId="0" applyFont="1" applyFill="1" applyAlignment="1" applyProtection="1">
      <alignment vertical="center"/>
      <protection locked="0"/>
    </xf>
    <xf numFmtId="49" fontId="4" fillId="0" borderId="0" xfId="0" applyNumberFormat="1" applyFont="1" applyFill="1" applyAlignment="1" applyProtection="1">
      <alignment/>
      <protection locked="0"/>
    </xf>
    <xf numFmtId="49" fontId="4" fillId="0" borderId="0" xfId="0" applyNumberFormat="1" applyFont="1" applyFill="1" applyAlignment="1" applyProtection="1">
      <alignment horizontal="center"/>
      <protection locked="0"/>
    </xf>
    <xf numFmtId="0" fontId="3" fillId="0" borderId="10" xfId="0" applyFont="1" applyFill="1" applyBorder="1" applyAlignment="1">
      <alignment vertical="center" wrapText="1"/>
    </xf>
    <xf numFmtId="0" fontId="8" fillId="0" borderId="43" xfId="0" applyFont="1" applyBorder="1" applyAlignment="1" applyProtection="1">
      <alignment vertical="center" wrapText="1"/>
      <protection locked="0"/>
    </xf>
    <xf numFmtId="0" fontId="8" fillId="0" borderId="46" xfId="0" applyFont="1" applyBorder="1" applyAlignment="1" applyProtection="1">
      <alignment vertical="center" wrapText="1"/>
      <protection locked="0"/>
    </xf>
    <xf numFmtId="0" fontId="8" fillId="0" borderId="53" xfId="0" applyFont="1" applyBorder="1" applyAlignment="1" applyProtection="1">
      <alignment vertical="center" wrapText="1"/>
      <protection locked="0"/>
    </xf>
    <xf numFmtId="0" fontId="8" fillId="0" borderId="31" xfId="0" applyFont="1" applyBorder="1" applyAlignment="1" applyProtection="1">
      <alignment vertical="center" wrapText="1"/>
      <protection locked="0"/>
    </xf>
    <xf numFmtId="0" fontId="8" fillId="0" borderId="33" xfId="0" applyFont="1" applyBorder="1" applyAlignment="1" applyProtection="1">
      <alignment vertical="center" wrapText="1"/>
      <protection locked="0"/>
    </xf>
    <xf numFmtId="49" fontId="8" fillId="0" borderId="16" xfId="0" applyNumberFormat="1" applyFont="1" applyBorder="1" applyAlignment="1" applyProtection="1">
      <alignment horizontal="center" vertical="center" wrapText="1"/>
      <protection locked="0"/>
    </xf>
    <xf numFmtId="0" fontId="8" fillId="0" borderId="17" xfId="0" applyFont="1" applyFill="1" applyBorder="1" applyAlignment="1" applyProtection="1">
      <alignment vertical="center" wrapText="1"/>
      <protection locked="0"/>
    </xf>
    <xf numFmtId="173" fontId="8" fillId="0" borderId="12" xfId="0" applyNumberFormat="1"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locked="0"/>
    </xf>
    <xf numFmtId="173" fontId="8" fillId="33" borderId="22" xfId="0" applyNumberFormat="1" applyFont="1" applyFill="1" applyBorder="1" applyAlignment="1" applyProtection="1">
      <alignment horizontal="center" vertical="center" wrapText="1"/>
      <protection locked="0"/>
    </xf>
    <xf numFmtId="173" fontId="8" fillId="0" borderId="16" xfId="0" applyNumberFormat="1" applyFont="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xf>
    <xf numFmtId="16" fontId="8" fillId="0" borderId="57" xfId="0" applyNumberFormat="1" applyFont="1" applyBorder="1" applyAlignment="1" applyProtection="1">
      <alignment horizontal="center" vertical="center" wrapText="1"/>
      <protection locked="0"/>
    </xf>
    <xf numFmtId="0" fontId="8" fillId="0" borderId="21" xfId="0" applyFont="1" applyFill="1" applyBorder="1" applyAlignment="1" applyProtection="1">
      <alignment vertical="center" wrapText="1"/>
      <protection locked="0"/>
    </xf>
    <xf numFmtId="173" fontId="8" fillId="0" borderId="24" xfId="0" applyNumberFormat="1" applyFont="1" applyFill="1" applyBorder="1" applyAlignment="1" applyProtection="1">
      <alignment horizontal="center" vertical="center" wrapText="1"/>
      <protection locked="0"/>
    </xf>
    <xf numFmtId="0" fontId="8" fillId="0" borderId="57" xfId="0" applyFont="1" applyFill="1" applyBorder="1" applyAlignment="1" applyProtection="1">
      <alignment horizontal="center" vertical="center" wrapText="1"/>
      <protection/>
    </xf>
    <xf numFmtId="173" fontId="8" fillId="0" borderId="60" xfId="0" applyNumberFormat="1" applyFont="1" applyBorder="1" applyAlignment="1" applyProtection="1">
      <alignment horizontal="center" vertical="center" wrapText="1"/>
      <protection/>
    </xf>
    <xf numFmtId="49" fontId="3" fillId="0" borderId="0" xfId="0" applyNumberFormat="1" applyFont="1" applyFill="1" applyAlignment="1">
      <alignment horizontal="center"/>
    </xf>
    <xf numFmtId="0" fontId="3"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xf>
    <xf numFmtId="173" fontId="5" fillId="0" borderId="10" xfId="0" applyNumberFormat="1" applyFont="1" applyFill="1" applyBorder="1" applyAlignment="1" applyProtection="1">
      <alignment horizontal="center" vertical="center" wrapText="1"/>
      <protection/>
    </xf>
    <xf numFmtId="0" fontId="3" fillId="0" borderId="0" xfId="0" applyFont="1" applyFill="1" applyAlignment="1">
      <alignment horizontal="lef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49" fontId="4" fillId="0" borderId="0" xfId="0" applyNumberFormat="1" applyFont="1" applyFill="1" applyAlignment="1">
      <alignment vertical="center" wrapText="1"/>
    </xf>
    <xf numFmtId="0" fontId="8" fillId="0" borderId="10" xfId="0" applyFont="1" applyFill="1" applyBorder="1" applyAlignment="1" applyProtection="1">
      <alignment horizontal="justify" vertical="center" wrapText="1"/>
      <protection locked="0"/>
    </xf>
    <xf numFmtId="0" fontId="8" fillId="0" borderId="22" xfId="0" applyFont="1" applyFill="1" applyBorder="1" applyAlignment="1" applyProtection="1">
      <alignment horizontal="justify" vertical="center" wrapText="1"/>
      <protection locked="0"/>
    </xf>
    <xf numFmtId="0" fontId="3" fillId="0" borderId="0" xfId="0" applyFont="1" applyFill="1" applyAlignment="1">
      <alignment horizontal="left"/>
    </xf>
    <xf numFmtId="0" fontId="48" fillId="0" borderId="0" xfId="0" applyFont="1" applyFill="1" applyAlignment="1">
      <alignment wrapText="1"/>
    </xf>
    <xf numFmtId="0" fontId="3" fillId="0" borderId="0" xfId="0" applyFont="1" applyFill="1" applyAlignment="1">
      <alignment vertical="center"/>
    </xf>
    <xf numFmtId="0" fontId="3" fillId="0" borderId="0" xfId="0" applyFont="1" applyFill="1" applyAlignment="1">
      <alignment horizontal="center"/>
    </xf>
    <xf numFmtId="0" fontId="48" fillId="0" borderId="0" xfId="0" applyFont="1" applyFill="1" applyAlignment="1">
      <alignment/>
    </xf>
    <xf numFmtId="0" fontId="38" fillId="0" borderId="0" xfId="0" applyFont="1" applyFill="1" applyAlignment="1">
      <alignment wrapText="1"/>
    </xf>
    <xf numFmtId="0" fontId="3" fillId="0" borderId="0" xfId="0" applyFont="1" applyFill="1" applyBorder="1" applyAlignment="1">
      <alignment vertical="center" wrapText="1"/>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wrapText="1"/>
      <protection locked="0"/>
    </xf>
    <xf numFmtId="189" fontId="3" fillId="0" borderId="10" xfId="0" applyNumberFormat="1" applyFont="1" applyFill="1" applyBorder="1" applyAlignment="1" applyProtection="1">
      <alignment horizontal="center" vertical="center" wrapText="1"/>
      <protection/>
    </xf>
    <xf numFmtId="189" fontId="3" fillId="0" borderId="10" xfId="0" applyNumberFormat="1" applyFont="1" applyFill="1" applyBorder="1" applyAlignment="1" applyProtection="1">
      <alignment horizontal="center" vertical="center" wrapText="1"/>
      <protection locked="0"/>
    </xf>
    <xf numFmtId="189" fontId="5" fillId="0" borderId="10"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4" fillId="0" borderId="0" xfId="0" applyFont="1" applyFill="1" applyAlignment="1" applyProtection="1">
      <alignment horizontal="left"/>
      <protection locked="0"/>
    </xf>
    <xf numFmtId="0" fontId="4" fillId="0" borderId="0" xfId="0" applyFont="1" applyFill="1" applyAlignment="1" applyProtection="1">
      <alignment horizontal="center"/>
      <protection locked="0"/>
    </xf>
    <xf numFmtId="0" fontId="3" fillId="0" borderId="0" xfId="0" applyFont="1" applyFill="1" applyAlignment="1" applyProtection="1">
      <alignment/>
      <protection locked="0"/>
    </xf>
    <xf numFmtId="49" fontId="4" fillId="0" borderId="0" xfId="0" applyNumberFormat="1" applyFont="1" applyFill="1" applyAlignment="1" applyProtection="1">
      <alignment horizontal="center" vertical="center"/>
      <protection locked="0"/>
    </xf>
    <xf numFmtId="0" fontId="8" fillId="0" borderId="0" xfId="0" applyFont="1" applyFill="1" applyAlignment="1" applyProtection="1">
      <alignment horizontal="center" vertical="center"/>
      <protection locked="0"/>
    </xf>
    <xf numFmtId="1" fontId="8" fillId="0" borderId="22" xfId="0" applyNumberFormat="1" applyFont="1" applyFill="1" applyBorder="1" applyAlignment="1" applyProtection="1">
      <alignment horizontal="center" vertical="center" wrapText="1"/>
      <protection locked="0"/>
    </xf>
    <xf numFmtId="49" fontId="4" fillId="0" borderId="0" xfId="0" applyNumberFormat="1" applyFont="1" applyFill="1" applyAlignment="1">
      <alignment horizontal="center" vertical="center"/>
    </xf>
    <xf numFmtId="0" fontId="4" fillId="0" borderId="0" xfId="0" applyFont="1" applyFill="1" applyAlignment="1" applyProtection="1">
      <alignment horizontal="center"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49" fontId="4" fillId="0" borderId="14" xfId="0" applyNumberFormat="1" applyFont="1" applyFill="1" applyBorder="1" applyAlignment="1" applyProtection="1">
      <alignment vertical="center" wrapText="1"/>
      <protection locked="0"/>
    </xf>
    <xf numFmtId="49" fontId="4" fillId="0" borderId="10" xfId="0" applyNumberFormat="1" applyFont="1" applyFill="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173" fontId="6"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xf>
    <xf numFmtId="173" fontId="4" fillId="0" borderId="10" xfId="0" applyNumberFormat="1" applyFont="1" applyFill="1" applyBorder="1" applyAlignment="1" applyProtection="1">
      <alignment horizontal="center" vertical="center" wrapText="1"/>
      <protection/>
    </xf>
    <xf numFmtId="173" fontId="4" fillId="0" borderId="1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xf>
    <xf numFmtId="173" fontId="4" fillId="0" borderId="14" xfId="0" applyNumberFormat="1" applyFont="1" applyFill="1" applyBorder="1" applyAlignment="1" applyProtection="1">
      <alignment horizontal="center" vertical="center" wrapText="1"/>
      <protection locked="0"/>
    </xf>
    <xf numFmtId="0" fontId="4" fillId="0" borderId="0" xfId="0" applyFont="1" applyFill="1" applyAlignment="1">
      <alignment horizontal="center" vertical="center"/>
    </xf>
    <xf numFmtId="0" fontId="6" fillId="0" borderId="0" xfId="0" applyFont="1" applyFill="1" applyAlignment="1">
      <alignment horizontal="center"/>
    </xf>
    <xf numFmtId="0" fontId="4" fillId="0" borderId="10" xfId="0" applyFont="1" applyFill="1" applyBorder="1" applyAlignment="1">
      <alignment horizontal="left" vertical="top" wrapText="1"/>
    </xf>
    <xf numFmtId="0" fontId="4" fillId="0" borderId="23"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22" xfId="0" applyFont="1" applyFill="1" applyBorder="1" applyAlignment="1">
      <alignment vertical="center"/>
    </xf>
    <xf numFmtId="0" fontId="4" fillId="0" borderId="41"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horizontal="left" vertical="center" wrapText="1"/>
    </xf>
    <xf numFmtId="0" fontId="8" fillId="0" borderId="10" xfId="0" applyFont="1" applyFill="1" applyBorder="1" applyAlignment="1" applyProtection="1">
      <alignment horizontal="center" vertical="top" wrapText="1"/>
      <protection locked="0"/>
    </xf>
    <xf numFmtId="0" fontId="8" fillId="0" borderId="23" xfId="0" applyFont="1" applyFill="1" applyBorder="1" applyAlignment="1" applyProtection="1">
      <alignment horizontal="center" vertical="center" wrapText="1"/>
      <protection locked="0"/>
    </xf>
    <xf numFmtId="0" fontId="8" fillId="0" borderId="59" xfId="0" applyFont="1" applyFill="1" applyBorder="1" applyAlignment="1" applyProtection="1">
      <alignment horizontal="center" vertical="center" wrapText="1"/>
      <protection locked="0"/>
    </xf>
    <xf numFmtId="0" fontId="8" fillId="0" borderId="65" xfId="0" applyFont="1" applyFill="1" applyBorder="1" applyAlignment="1" applyProtection="1">
      <alignment horizontal="center" vertical="center" wrapText="1"/>
      <protection locked="0"/>
    </xf>
    <xf numFmtId="0" fontId="8" fillId="0" borderId="66"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0" xfId="0" applyFont="1" applyFill="1" applyAlignment="1" applyProtection="1">
      <alignment horizontal="justify" vertical="top" wrapText="1"/>
      <protection locked="0"/>
    </xf>
    <xf numFmtId="0" fontId="8" fillId="0" borderId="40" xfId="0" applyNumberFormat="1" applyFont="1" applyFill="1" applyBorder="1" applyAlignment="1" applyProtection="1">
      <alignment horizontal="justify" wrapText="1"/>
      <protection locked="0"/>
    </xf>
    <xf numFmtId="0" fontId="4" fillId="0" borderId="23" xfId="0" applyFont="1" applyFill="1" applyBorder="1" applyAlignment="1">
      <alignment horizontal="left" vertical="top" wrapText="1"/>
    </xf>
    <xf numFmtId="0" fontId="4" fillId="0" borderId="59" xfId="0" applyFont="1" applyFill="1" applyBorder="1" applyAlignment="1">
      <alignment horizontal="left" vertical="top" wrapText="1"/>
    </xf>
    <xf numFmtId="0" fontId="4" fillId="0" borderId="65"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10"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center" vertical="top" wrapText="1"/>
      <protection locked="0"/>
    </xf>
    <xf numFmtId="0" fontId="8" fillId="0" borderId="12" xfId="0" applyFont="1" applyFill="1" applyBorder="1" applyAlignment="1" applyProtection="1">
      <alignment horizontal="center" vertical="top" wrapText="1"/>
      <protection locked="0"/>
    </xf>
    <xf numFmtId="0" fontId="8" fillId="0" borderId="22"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center" vertical="center" wrapText="1"/>
      <protection/>
    </xf>
    <xf numFmtId="0" fontId="8" fillId="0" borderId="41"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40" xfId="0" applyFont="1" applyFill="1" applyBorder="1" applyAlignment="1" applyProtection="1">
      <alignment horizontal="center" vertical="center" wrapText="1"/>
      <protection locked="0"/>
    </xf>
    <xf numFmtId="0" fontId="8" fillId="0" borderId="6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64"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left" wrapText="1"/>
      <protection locked="0"/>
    </xf>
    <xf numFmtId="0" fontId="8" fillId="0" borderId="10" xfId="0" applyFont="1" applyFill="1" applyBorder="1" applyAlignment="1" applyProtection="1">
      <alignment horizontal="left" vertical="center"/>
      <protection locked="0"/>
    </xf>
    <xf numFmtId="0" fontId="8" fillId="0" borderId="10" xfId="0" applyFont="1" applyFill="1" applyBorder="1" applyAlignment="1" applyProtection="1">
      <alignment horizontal="left"/>
      <protection locked="0"/>
    </xf>
    <xf numFmtId="0" fontId="8" fillId="0" borderId="22" xfId="0" applyFont="1" applyFill="1" applyBorder="1" applyAlignment="1" applyProtection="1">
      <alignment horizontal="left"/>
      <protection locked="0"/>
    </xf>
    <xf numFmtId="0" fontId="8" fillId="0" borderId="41" xfId="0" applyFont="1" applyFill="1" applyBorder="1" applyAlignment="1" applyProtection="1">
      <alignment horizontal="left"/>
      <protection locked="0"/>
    </xf>
    <xf numFmtId="0" fontId="8" fillId="0" borderId="12" xfId="0" applyFont="1" applyFill="1" applyBorder="1" applyAlignment="1" applyProtection="1">
      <alignment horizontal="left"/>
      <protection locked="0"/>
    </xf>
    <xf numFmtId="0" fontId="4" fillId="0" borderId="0" xfId="42" applyFont="1" applyFill="1" applyAlignment="1" applyProtection="1">
      <alignment horizontal="justify" vertical="center" wrapText="1"/>
      <protection/>
    </xf>
    <xf numFmtId="49" fontId="67"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67" fillId="0" borderId="10" xfId="0" applyFont="1" applyFill="1" applyBorder="1" applyAlignment="1">
      <alignment horizontal="left" vertical="center" wrapText="1"/>
    </xf>
    <xf numFmtId="49" fontId="4" fillId="0" borderId="10" xfId="42" applyNumberFormat="1" applyFont="1" applyFill="1" applyBorder="1" applyAlignment="1" applyProtection="1">
      <alignment horizontal="left" vertical="center" wrapText="1"/>
      <protection/>
    </xf>
    <xf numFmtId="0" fontId="70"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horizontal="center" vertical="center" wrapText="1"/>
      <protection locked="0"/>
    </xf>
    <xf numFmtId="0" fontId="70" fillId="0" borderId="10" xfId="0" applyFont="1" applyFill="1" applyBorder="1" applyAlignment="1" applyProtection="1">
      <alignment horizontal="center" vertical="center" wrapText="1"/>
      <protection locked="0"/>
    </xf>
    <xf numFmtId="0" fontId="4" fillId="0" borderId="0" xfId="0" applyFont="1" applyFill="1" applyAlignment="1">
      <alignment horizontal="justify" wrapText="1"/>
    </xf>
    <xf numFmtId="49" fontId="4" fillId="0" borderId="0" xfId="0" applyNumberFormat="1" applyFont="1" applyFill="1" applyAlignment="1">
      <alignment horizontal="justify" vertical="center" wrapText="1"/>
    </xf>
    <xf numFmtId="49" fontId="4" fillId="0" borderId="0" xfId="0" applyNumberFormat="1" applyFont="1" applyFill="1" applyAlignment="1">
      <alignment horizontal="justify" wrapText="1"/>
    </xf>
    <xf numFmtId="0" fontId="4" fillId="0" borderId="0" xfId="0" applyFont="1" applyFill="1" applyAlignment="1">
      <alignment horizontal="justify"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67"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75" fillId="0" borderId="27" xfId="0" applyFont="1" applyFill="1" applyBorder="1" applyAlignment="1">
      <alignment horizontal="center" vertical="center" wrapText="1"/>
    </xf>
    <xf numFmtId="0" fontId="75" fillId="0" borderId="42"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75" fillId="0" borderId="27" xfId="0" applyFont="1" applyFill="1" applyBorder="1" applyAlignment="1">
      <alignment horizontal="left" vertical="center" wrapText="1"/>
    </xf>
    <xf numFmtId="0" fontId="75" fillId="0" borderId="28" xfId="0" applyFont="1" applyFill="1" applyBorder="1" applyAlignment="1">
      <alignment horizontal="left" vertical="center" wrapText="1"/>
    </xf>
    <xf numFmtId="0" fontId="75" fillId="0" borderId="42" xfId="0" applyFont="1" applyFill="1" applyBorder="1" applyAlignment="1">
      <alignment horizontal="left" vertical="center" wrapText="1"/>
    </xf>
    <xf numFmtId="0" fontId="75" fillId="0" borderId="32" xfId="0" applyFont="1" applyFill="1" applyBorder="1" applyAlignment="1">
      <alignment horizontal="center" vertical="center" wrapText="1"/>
    </xf>
    <xf numFmtId="0" fontId="75" fillId="0" borderId="56" xfId="0" applyFont="1" applyFill="1" applyBorder="1" applyAlignment="1">
      <alignment horizontal="center" vertical="center" wrapText="1"/>
    </xf>
    <xf numFmtId="0" fontId="75" fillId="0" borderId="35" xfId="0" applyFont="1" applyFill="1" applyBorder="1" applyAlignment="1">
      <alignment horizontal="center" vertical="center" wrapText="1"/>
    </xf>
    <xf numFmtId="0" fontId="75" fillId="0" borderId="13" xfId="0" applyFont="1" applyFill="1" applyBorder="1" applyAlignment="1">
      <alignment horizontal="left" vertical="center" wrapText="1"/>
    </xf>
    <xf numFmtId="0" fontId="75" fillId="0" borderId="34" xfId="0" applyFont="1" applyFill="1" applyBorder="1" applyAlignment="1">
      <alignment horizontal="left" vertical="center" wrapText="1"/>
    </xf>
    <xf numFmtId="49" fontId="67" fillId="0" borderId="0" xfId="0" applyNumberFormat="1" applyFont="1" applyFill="1" applyAlignment="1">
      <alignment horizontal="justify" vertical="center" wrapText="1"/>
    </xf>
    <xf numFmtId="0" fontId="67" fillId="0" borderId="0" xfId="0" applyFont="1" applyFill="1" applyAlignment="1">
      <alignment horizontal="justify" vertical="center" wrapText="1"/>
    </xf>
    <xf numFmtId="0" fontId="67" fillId="0" borderId="0" xfId="0" applyFont="1" applyFill="1" applyAlignment="1">
      <alignment horizontal="justify" wrapText="1"/>
    </xf>
    <xf numFmtId="0" fontId="67" fillId="0" borderId="0" xfId="0" applyFont="1" applyFill="1" applyAlignment="1">
      <alignment horizontal="justify" vertical="top" wrapText="1"/>
    </xf>
    <xf numFmtId="0" fontId="74" fillId="0" borderId="0" xfId="0" applyFont="1" applyFill="1" applyAlignment="1">
      <alignment horizontal="justify" vertical="center" wrapText="1"/>
    </xf>
    <xf numFmtId="0" fontId="67" fillId="0" borderId="0" xfId="0" applyNumberFormat="1" applyFont="1" applyFill="1" applyAlignment="1">
      <alignment horizontal="justify" vertical="center" wrapText="1"/>
    </xf>
    <xf numFmtId="0" fontId="75" fillId="0" borderId="27" xfId="0" applyFont="1" applyFill="1" applyBorder="1" applyAlignment="1">
      <alignment vertical="center" wrapText="1"/>
    </xf>
    <xf numFmtId="0" fontId="75" fillId="0" borderId="28" xfId="0" applyFont="1" applyFill="1" applyBorder="1" applyAlignment="1">
      <alignment vertical="center" wrapText="1"/>
    </xf>
    <xf numFmtId="1" fontId="75" fillId="0" borderId="27" xfId="0" applyNumberFormat="1" applyFont="1" applyFill="1" applyBorder="1" applyAlignment="1">
      <alignment horizontal="center" vertical="center" wrapText="1"/>
    </xf>
    <xf numFmtId="1" fontId="75" fillId="0" borderId="28" xfId="0" applyNumberFormat="1" applyFont="1" applyFill="1" applyBorder="1" applyAlignment="1">
      <alignment horizontal="center" vertical="center" wrapText="1"/>
    </xf>
    <xf numFmtId="0" fontId="74" fillId="0" borderId="68" xfId="0" applyFont="1" applyFill="1" applyBorder="1" applyAlignment="1">
      <alignment horizontal="center" vertical="center"/>
    </xf>
    <xf numFmtId="0" fontId="75" fillId="0" borderId="67" xfId="0" applyFont="1" applyFill="1" applyBorder="1" applyAlignment="1">
      <alignment horizontal="center" vertical="center" wrapText="1"/>
    </xf>
    <xf numFmtId="0" fontId="75" fillId="0" borderId="69" xfId="0" applyFont="1" applyFill="1" applyBorder="1" applyAlignment="1">
      <alignment horizontal="center" vertical="center" wrapText="1"/>
    </xf>
    <xf numFmtId="0" fontId="75" fillId="0" borderId="25" xfId="0" applyFont="1" applyFill="1" applyBorder="1" applyAlignment="1">
      <alignment horizontal="center" vertical="center" wrapText="1"/>
    </xf>
    <xf numFmtId="0" fontId="75" fillId="0" borderId="53" xfId="0" applyFont="1" applyFill="1" applyBorder="1" applyAlignment="1">
      <alignment vertical="center" wrapText="1"/>
    </xf>
    <xf numFmtId="0" fontId="75" fillId="0" borderId="70" xfId="0" applyFont="1" applyFill="1" applyBorder="1" applyAlignment="1">
      <alignment vertical="center" wrapText="1"/>
    </xf>
    <xf numFmtId="49" fontId="67" fillId="0" borderId="0" xfId="0" applyNumberFormat="1" applyFont="1" applyFill="1" applyAlignment="1">
      <alignment horizontal="left" vertical="center" wrapText="1"/>
    </xf>
    <xf numFmtId="0" fontId="4" fillId="0" borderId="10" xfId="0" applyFont="1" applyFill="1" applyBorder="1" applyAlignment="1" applyProtection="1">
      <alignment horizontal="left" vertical="center"/>
      <protection locked="0"/>
    </xf>
    <xf numFmtId="0" fontId="17"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protection locked="0"/>
    </xf>
    <xf numFmtId="0" fontId="4" fillId="0" borderId="22" xfId="0" applyFont="1" applyFill="1" applyBorder="1" applyAlignment="1" applyProtection="1">
      <alignment horizontal="left" vertical="top"/>
      <protection locked="0"/>
    </xf>
    <xf numFmtId="0" fontId="4" fillId="0" borderId="41" xfId="0" applyFont="1" applyFill="1" applyBorder="1" applyAlignment="1" applyProtection="1">
      <alignment horizontal="left" vertical="top"/>
      <protection locked="0"/>
    </xf>
    <xf numFmtId="0" fontId="4" fillId="0" borderId="12"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top"/>
      <protection locked="0"/>
    </xf>
    <xf numFmtId="0" fontId="17" fillId="0" borderId="10" xfId="0" applyFont="1" applyFill="1" applyBorder="1" applyAlignment="1" applyProtection="1">
      <alignment horizontal="center" vertical="center" wrapText="1"/>
      <protection locked="0"/>
    </xf>
    <xf numFmtId="173" fontId="8" fillId="0" borderId="22" xfId="0" applyNumberFormat="1" applyFont="1" applyFill="1" applyBorder="1" applyAlignment="1" applyProtection="1">
      <alignment horizontal="center" vertical="center" wrapText="1"/>
      <protection locked="0"/>
    </xf>
    <xf numFmtId="173" fontId="8" fillId="0" borderId="41" xfId="0" applyNumberFormat="1" applyFont="1" applyFill="1" applyBorder="1" applyAlignment="1" applyProtection="1">
      <alignment horizontal="center" vertical="center" wrapText="1"/>
      <protection locked="0"/>
    </xf>
    <xf numFmtId="173" fontId="8" fillId="0" borderId="12" xfId="0"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center"/>
      <protection locked="0"/>
    </xf>
    <xf numFmtId="0" fontId="4" fillId="0" borderId="1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protection locked="0"/>
    </xf>
    <xf numFmtId="0" fontId="4" fillId="0" borderId="14"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wrapText="1"/>
      <protection locked="0"/>
    </xf>
    <xf numFmtId="0" fontId="8" fillId="0" borderId="10" xfId="0" applyFont="1" applyFill="1" applyBorder="1" applyAlignment="1">
      <alignment horizontal="left" vertical="center" wrapText="1"/>
    </xf>
    <xf numFmtId="0" fontId="8" fillId="0" borderId="22"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4" fillId="0" borderId="0" xfId="0" applyNumberFormat="1" applyFont="1" applyFill="1" applyAlignment="1" quotePrefix="1">
      <alignment horizontal="justify" vertical="center" wrapText="1"/>
    </xf>
    <xf numFmtId="0" fontId="4" fillId="0" borderId="0" xfId="0" applyNumberFormat="1" applyFont="1" applyFill="1" applyAlignment="1">
      <alignment horizontal="justify" vertical="center" wrapText="1"/>
    </xf>
    <xf numFmtId="0" fontId="6" fillId="0" borderId="0" xfId="0" applyFont="1" applyFill="1" applyAlignment="1">
      <alignment horizontal="justify" vertical="center"/>
    </xf>
    <xf numFmtId="0" fontId="4" fillId="0" borderId="0" xfId="0" applyNumberFormat="1" applyFont="1" applyFill="1" applyAlignment="1">
      <alignment horizontal="justify" vertical="top" wrapText="1"/>
    </xf>
    <xf numFmtId="0" fontId="8" fillId="0" borderId="22"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4" fillId="0" borderId="0" xfId="0" applyFont="1" applyFill="1" applyAlignment="1">
      <alignment horizontal="left" vertical="center" wrapText="1"/>
    </xf>
    <xf numFmtId="0" fontId="8" fillId="0" borderId="10" xfId="0" applyFont="1" applyFill="1" applyBorder="1" applyAlignment="1" applyProtection="1">
      <alignment horizontal="center" vertical="center" wrapText="1"/>
      <protection/>
    </xf>
    <xf numFmtId="0" fontId="74" fillId="0" borderId="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10" xfId="0" applyFont="1" applyFill="1" applyBorder="1" applyAlignment="1">
      <alignment horizontal="center" vertical="top" wrapText="1"/>
    </xf>
    <xf numFmtId="0" fontId="67" fillId="0" borderId="0" xfId="0" applyFont="1" applyFill="1" applyAlignment="1">
      <alignment horizontal="left" vertical="center"/>
    </xf>
    <xf numFmtId="173" fontId="8" fillId="0" borderId="10" xfId="0" applyNumberFormat="1" applyFont="1" applyFill="1" applyBorder="1" applyAlignment="1" applyProtection="1">
      <alignment horizontal="center" vertical="center"/>
      <protection locked="0"/>
    </xf>
    <xf numFmtId="173" fontId="8" fillId="0" borderId="22" xfId="0" applyNumberFormat="1" applyFont="1" applyFill="1" applyBorder="1" applyAlignment="1" applyProtection="1">
      <alignment horizontal="center" vertical="center"/>
      <protection locked="0"/>
    </xf>
    <xf numFmtId="173" fontId="8" fillId="0" borderId="41" xfId="0" applyNumberFormat="1" applyFont="1" applyFill="1" applyBorder="1" applyAlignment="1" applyProtection="1">
      <alignment horizontal="center" vertical="center"/>
      <protection locked="0"/>
    </xf>
    <xf numFmtId="173" fontId="8" fillId="0" borderId="12" xfId="0" applyNumberFormat="1" applyFont="1" applyFill="1" applyBorder="1" applyAlignment="1" applyProtection="1">
      <alignment horizontal="center" vertical="center"/>
      <protection locked="0"/>
    </xf>
    <xf numFmtId="0" fontId="8" fillId="0" borderId="0" xfId="0" applyNumberFormat="1" applyFont="1" applyFill="1" applyAlignment="1" applyProtection="1">
      <alignment horizontal="left" wrapText="1"/>
      <protection locked="0"/>
    </xf>
    <xf numFmtId="0" fontId="8" fillId="0" borderId="0" xfId="0" applyNumberFormat="1" applyFont="1" applyFill="1" applyAlignment="1" applyProtection="1">
      <alignment horizontal="justify" vertical="center" wrapText="1"/>
      <protection locked="0"/>
    </xf>
    <xf numFmtId="0" fontId="8" fillId="0" borderId="10" xfId="0" applyNumberFormat="1" applyFont="1" applyFill="1" applyBorder="1" applyAlignment="1" applyProtection="1">
      <alignment vertical="center" wrapText="1"/>
      <protection locked="0"/>
    </xf>
    <xf numFmtId="49" fontId="8" fillId="0" borderId="10" xfId="0" applyNumberFormat="1" applyFont="1" applyFill="1" applyBorder="1" applyAlignment="1" applyProtection="1">
      <alignment horizontal="center" vertical="center" wrapText="1"/>
      <protection locked="0"/>
    </xf>
    <xf numFmtId="49" fontId="8" fillId="0" borderId="22" xfId="0" applyNumberFormat="1" applyFont="1" applyFill="1" applyBorder="1" applyAlignment="1" applyProtection="1">
      <alignment horizontal="right" vertical="center" wrapText="1"/>
      <protection locked="0"/>
    </xf>
    <xf numFmtId="49" fontId="8" fillId="0" borderId="41" xfId="0" applyNumberFormat="1" applyFont="1" applyFill="1" applyBorder="1" applyAlignment="1" applyProtection="1">
      <alignment horizontal="right" vertical="center" wrapText="1"/>
      <protection locked="0"/>
    </xf>
    <xf numFmtId="49" fontId="8" fillId="0" borderId="12" xfId="0" applyNumberFormat="1" applyFont="1" applyFill="1" applyBorder="1" applyAlignment="1" applyProtection="1">
      <alignment horizontal="right" vertical="center" wrapText="1"/>
      <protection locked="0"/>
    </xf>
    <xf numFmtId="0" fontId="8" fillId="0" borderId="40" xfId="0" applyNumberFormat="1" applyFont="1" applyFill="1" applyBorder="1" applyAlignment="1" applyProtection="1">
      <alignment horizontal="left" wrapText="1"/>
      <protection locked="0"/>
    </xf>
    <xf numFmtId="49" fontId="8" fillId="0" borderId="22" xfId="0" applyNumberFormat="1" applyFont="1" applyFill="1" applyBorder="1" applyAlignment="1" applyProtection="1">
      <alignment horizontal="center" vertical="center" wrapText="1"/>
      <protection locked="0"/>
    </xf>
    <xf numFmtId="49" fontId="8" fillId="0" borderId="41" xfId="0" applyNumberFormat="1" applyFont="1" applyFill="1" applyBorder="1" applyAlignment="1" applyProtection="1">
      <alignment horizontal="center" vertical="center" wrapText="1"/>
      <protection locked="0"/>
    </xf>
    <xf numFmtId="0" fontId="8" fillId="0" borderId="22" xfId="0" applyFont="1" applyFill="1" applyBorder="1" applyAlignment="1" applyProtection="1">
      <alignment horizontal="right" vertical="center"/>
      <protection locked="0"/>
    </xf>
    <xf numFmtId="0" fontId="8" fillId="0" borderId="41" xfId="0" applyFont="1" applyFill="1" applyBorder="1" applyAlignment="1" applyProtection="1">
      <alignment horizontal="right" vertical="center"/>
      <protection locked="0"/>
    </xf>
    <xf numFmtId="0" fontId="8" fillId="0" borderId="12" xfId="0" applyFont="1" applyFill="1" applyBorder="1" applyAlignment="1" applyProtection="1">
      <alignment horizontal="right" vertical="center"/>
      <protection locked="0"/>
    </xf>
    <xf numFmtId="49" fontId="8" fillId="0" borderId="14" xfId="0" applyNumberFormat="1" applyFont="1" applyFill="1" applyBorder="1" applyAlignment="1" applyProtection="1">
      <alignment horizontal="center" vertical="center" wrapText="1"/>
      <protection locked="0"/>
    </xf>
    <xf numFmtId="49" fontId="8" fillId="0" borderId="20" xfId="0" applyNumberFormat="1" applyFont="1" applyFill="1" applyBorder="1" applyAlignment="1" applyProtection="1">
      <alignment horizontal="center" vertical="center" wrapText="1"/>
      <protection locked="0"/>
    </xf>
    <xf numFmtId="49" fontId="8" fillId="0" borderId="11"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8" fillId="0" borderId="10" xfId="0" applyFont="1" applyFill="1" applyBorder="1" applyAlignment="1" applyProtection="1">
      <alignment horizontal="center"/>
      <protection locked="0"/>
    </xf>
    <xf numFmtId="0" fontId="8" fillId="0" borderId="22" xfId="0" applyFont="1" applyFill="1" applyBorder="1" applyAlignment="1" applyProtection="1">
      <alignment horizontal="right" vertical="center" wrapText="1"/>
      <protection locked="0"/>
    </xf>
    <xf numFmtId="0" fontId="8" fillId="0" borderId="41" xfId="0" applyFont="1" applyFill="1" applyBorder="1" applyAlignment="1" applyProtection="1">
      <alignment horizontal="right" vertical="center" wrapText="1"/>
      <protection locked="0"/>
    </xf>
    <xf numFmtId="0" fontId="8" fillId="0" borderId="12" xfId="0" applyFont="1" applyFill="1" applyBorder="1" applyAlignment="1" applyProtection="1">
      <alignment horizontal="right" vertical="center" wrapText="1"/>
      <protection locked="0"/>
    </xf>
    <xf numFmtId="0" fontId="8" fillId="0" borderId="0" xfId="0" applyNumberFormat="1" applyFont="1" applyFill="1" applyAlignment="1">
      <alignment horizontal="left" vertical="center" wrapText="1"/>
    </xf>
    <xf numFmtId="0" fontId="72" fillId="0" borderId="10" xfId="0" applyFont="1" applyFill="1" applyBorder="1" applyAlignment="1">
      <alignment horizontal="center" vertical="center" wrapText="1"/>
    </xf>
    <xf numFmtId="0" fontId="70" fillId="0" borderId="14"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0" fillId="0" borderId="10" xfId="0" applyFont="1" applyBorder="1" applyAlignment="1">
      <alignment horizontal="center" vertical="center"/>
    </xf>
    <xf numFmtId="0" fontId="77" fillId="0" borderId="0" xfId="0" applyFont="1" applyAlignment="1">
      <alignment horizontal="center" wrapText="1"/>
    </xf>
    <xf numFmtId="0" fontId="76" fillId="0" borderId="10" xfId="0" applyFont="1" applyBorder="1" applyAlignment="1">
      <alignment horizontal="center" vertical="center" wrapText="1"/>
    </xf>
    <xf numFmtId="0" fontId="6" fillId="0" borderId="0" xfId="0" applyFont="1" applyAlignment="1">
      <alignment horizontal="center" vertical="center"/>
    </xf>
    <xf numFmtId="0" fontId="4" fillId="0" borderId="0" xfId="0" applyFont="1" applyAlignment="1" applyProtection="1">
      <alignment horizontal="justify" vertical="center"/>
      <protection locked="0"/>
    </xf>
    <xf numFmtId="0" fontId="4" fillId="0" borderId="0" xfId="0" applyFont="1" applyAlignment="1" applyProtection="1">
      <alignment horizontal="justify" vertical="center" wrapText="1"/>
      <protection locked="0"/>
    </xf>
    <xf numFmtId="0" fontId="4" fillId="0" borderId="0" xfId="0" applyFont="1" applyAlignment="1" applyProtection="1" quotePrefix="1">
      <alignment horizontal="justify" wrapText="1"/>
      <protection locked="0"/>
    </xf>
    <xf numFmtId="0" fontId="4" fillId="0" borderId="0" xfId="0" applyFont="1" applyAlignment="1" applyProtection="1">
      <alignment horizontal="justify" wrapText="1"/>
      <protection locked="0"/>
    </xf>
    <xf numFmtId="0" fontId="8" fillId="0" borderId="14" xfId="0" applyFont="1" applyBorder="1" applyAlignment="1" applyProtection="1">
      <alignment horizontal="center" vertical="center" wrapText="1"/>
      <protection locked="0"/>
    </xf>
    <xf numFmtId="0" fontId="4" fillId="0" borderId="0" xfId="0" applyFont="1" applyFill="1" applyAlignment="1" applyProtection="1">
      <alignment horizontal="justify" vertical="center" wrapText="1"/>
      <protection locked="0"/>
    </xf>
    <xf numFmtId="0" fontId="4" fillId="0" borderId="0" xfId="0" applyNumberFormat="1" applyFont="1" applyAlignment="1" applyProtection="1">
      <alignment horizontal="justify" vertical="center" wrapText="1"/>
      <protection locked="0"/>
    </xf>
    <xf numFmtId="0" fontId="8" fillId="0" borderId="11"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173" fontId="8" fillId="0" borderId="43" xfId="0" applyNumberFormat="1" applyFont="1" applyBorder="1" applyAlignment="1" applyProtection="1">
      <alignment horizontal="center" vertical="center" wrapText="1"/>
      <protection locked="0"/>
    </xf>
    <xf numFmtId="173" fontId="8" fillId="0" borderId="45" xfId="0" applyNumberFormat="1" applyFont="1" applyBorder="1" applyAlignment="1" applyProtection="1">
      <alignment horizontal="center" vertical="center" wrapText="1"/>
      <protection locked="0"/>
    </xf>
    <xf numFmtId="173" fontId="8" fillId="0" borderId="46" xfId="0" applyNumberFormat="1" applyFont="1" applyBorder="1" applyAlignment="1" applyProtection="1">
      <alignment horizontal="center" vertical="center" wrapText="1"/>
      <protection locked="0"/>
    </xf>
    <xf numFmtId="173" fontId="8" fillId="0" borderId="47" xfId="0" applyNumberFormat="1" applyFont="1" applyBorder="1" applyAlignment="1" applyProtection="1">
      <alignment horizontal="center" vertical="center" wrapText="1"/>
      <protection locked="0"/>
    </xf>
    <xf numFmtId="173" fontId="8" fillId="0" borderId="14" xfId="0" applyNumberFormat="1" applyFont="1" applyBorder="1" applyAlignment="1" applyProtection="1">
      <alignment horizontal="center" vertical="center" wrapText="1"/>
      <protection locked="0"/>
    </xf>
    <xf numFmtId="173" fontId="8" fillId="0" borderId="19" xfId="0" applyNumberFormat="1"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8" fillId="0" borderId="59" xfId="0" applyFont="1" applyBorder="1" applyAlignment="1" applyProtection="1">
      <alignment horizontal="center" vertical="center" wrapText="1"/>
      <protection locked="0"/>
    </xf>
    <xf numFmtId="1" fontId="8" fillId="0" borderId="11" xfId="0" applyNumberFormat="1"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3" fillId="0" borderId="71" xfId="0" applyFont="1" applyFill="1" applyBorder="1" applyAlignment="1" applyProtection="1">
      <alignment horizontal="center" vertical="center" wrapText="1"/>
      <protection locked="0"/>
    </xf>
    <xf numFmtId="0" fontId="3" fillId="0" borderId="72" xfId="0" applyFont="1" applyFill="1" applyBorder="1" applyAlignment="1" applyProtection="1">
      <alignment horizontal="center" vertical="center" wrapText="1"/>
      <protection locked="0"/>
    </xf>
    <xf numFmtId="0" fontId="3" fillId="0" borderId="73"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49" fontId="3" fillId="0" borderId="14"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49" fontId="3" fillId="0" borderId="23" xfId="0" applyNumberFormat="1" applyFont="1" applyFill="1" applyBorder="1" applyAlignment="1" applyProtection="1">
      <alignment horizontal="center" vertical="center" wrapText="1"/>
      <protection locked="0"/>
    </xf>
    <xf numFmtId="49" fontId="3" fillId="0" borderId="63" xfId="0" applyNumberFormat="1" applyFont="1" applyFill="1" applyBorder="1" applyAlignment="1" applyProtection="1">
      <alignment horizontal="center" vertical="center" wrapText="1"/>
      <protection locked="0"/>
    </xf>
    <xf numFmtId="49" fontId="3" fillId="0" borderId="65" xfId="0" applyNumberFormat="1" applyFont="1" applyFill="1" applyBorder="1" applyAlignment="1" applyProtection="1">
      <alignment horizontal="center" vertical="center" wrapText="1"/>
      <protection locked="0"/>
    </xf>
    <xf numFmtId="49" fontId="3" fillId="0" borderId="22" xfId="0" applyNumberFormat="1" applyFont="1" applyFill="1" applyBorder="1" applyAlignment="1" applyProtection="1">
      <alignment horizontal="left" vertical="center" wrapText="1"/>
      <protection locked="0"/>
    </xf>
    <xf numFmtId="49" fontId="3" fillId="0" borderId="41" xfId="0" applyNumberFormat="1" applyFont="1" applyFill="1" applyBorder="1" applyAlignment="1" applyProtection="1">
      <alignment horizontal="left" vertical="center" wrapText="1"/>
      <protection locked="0"/>
    </xf>
    <xf numFmtId="49" fontId="3" fillId="0" borderId="12" xfId="0" applyNumberFormat="1" applyFont="1" applyFill="1" applyBorder="1" applyAlignment="1" applyProtection="1">
      <alignment horizontal="left" vertical="center" wrapText="1"/>
      <protection locked="0"/>
    </xf>
    <xf numFmtId="0" fontId="38" fillId="0" borderId="20" xfId="0" applyFont="1" applyFill="1" applyBorder="1" applyAlignment="1" applyProtection="1">
      <alignment/>
      <protection locked="0"/>
    </xf>
    <xf numFmtId="0" fontId="38" fillId="0" borderId="11" xfId="0" applyFont="1" applyFill="1" applyBorder="1" applyAlignment="1" applyProtection="1">
      <alignment/>
      <protection locked="0"/>
    </xf>
    <xf numFmtId="49" fontId="5" fillId="0" borderId="22" xfId="0" applyNumberFormat="1" applyFont="1" applyFill="1" applyBorder="1" applyAlignment="1" applyProtection="1">
      <alignment horizontal="left" vertical="center" wrapText="1"/>
      <protection locked="0"/>
    </xf>
    <xf numFmtId="49" fontId="5" fillId="0" borderId="41" xfId="0" applyNumberFormat="1"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horizontal="left" vertical="center" wrapText="1"/>
      <protection locked="0"/>
    </xf>
    <xf numFmtId="0" fontId="3" fillId="0" borderId="22" xfId="0" applyFont="1" applyFill="1" applyBorder="1" applyAlignment="1" applyProtection="1">
      <alignment horizontal="right" vertical="center" wrapText="1"/>
      <protection locked="0"/>
    </xf>
    <xf numFmtId="0" fontId="3" fillId="0" borderId="41" xfId="0" applyFont="1" applyFill="1" applyBorder="1" applyAlignment="1" applyProtection="1">
      <alignment horizontal="right" vertical="center" wrapText="1"/>
      <protection locked="0"/>
    </xf>
    <xf numFmtId="0" fontId="3" fillId="0" borderId="12" xfId="0" applyFont="1" applyFill="1" applyBorder="1" applyAlignment="1" applyProtection="1">
      <alignment horizontal="right" vertical="center" wrapText="1"/>
      <protection locked="0"/>
    </xf>
    <xf numFmtId="49" fontId="3" fillId="0" borderId="22"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protection locked="0"/>
    </xf>
    <xf numFmtId="0" fontId="3" fillId="0" borderId="2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4" xfId="0" applyNumberFormat="1" applyFont="1" applyFill="1" applyBorder="1" applyAlignment="1" applyProtection="1">
      <alignment horizontal="center" vertical="center" wrapText="1"/>
      <protection locked="0"/>
    </xf>
    <xf numFmtId="0" fontId="3" fillId="0" borderId="20"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49" fontId="3" fillId="0" borderId="64" xfId="0" applyNumberFormat="1" applyFont="1" applyFill="1" applyBorder="1" applyAlignment="1" applyProtection="1">
      <alignment horizontal="center" vertical="center" wrapText="1"/>
      <protection locked="0"/>
    </xf>
    <xf numFmtId="49" fontId="3" fillId="0" borderId="66"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protection locked="0"/>
    </xf>
    <xf numFmtId="49" fontId="5" fillId="0" borderId="10"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lignment horizontal="left" vertical="center" wrapText="1"/>
    </xf>
    <xf numFmtId="0" fontId="3" fillId="0" borderId="4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6" fillId="0" borderId="0" xfId="0" applyFont="1" applyFill="1" applyAlignment="1">
      <alignment horizontal="center" vertical="center"/>
    </xf>
    <xf numFmtId="0" fontId="4" fillId="0" borderId="0" xfId="0" applyNumberFormat="1" applyFont="1" applyFill="1" applyAlignment="1">
      <alignment horizontal="left"/>
    </xf>
    <xf numFmtId="49" fontId="3" fillId="0" borderId="22" xfId="0" applyNumberFormat="1" applyFont="1" applyFill="1" applyBorder="1" applyAlignment="1" applyProtection="1">
      <alignment horizontal="right" vertical="center" wrapText="1"/>
      <protection locked="0"/>
    </xf>
    <xf numFmtId="49" fontId="3" fillId="0" borderId="41" xfId="0" applyNumberFormat="1" applyFont="1" applyFill="1" applyBorder="1" applyAlignment="1" applyProtection="1">
      <alignment horizontal="right" vertical="center" wrapText="1"/>
      <protection locked="0"/>
    </xf>
    <xf numFmtId="49" fontId="3" fillId="0" borderId="12" xfId="0" applyNumberFormat="1" applyFont="1" applyFill="1" applyBorder="1" applyAlignment="1" applyProtection="1">
      <alignment horizontal="right" vertical="center" wrapText="1"/>
      <protection locked="0"/>
    </xf>
    <xf numFmtId="49" fontId="5" fillId="0" borderId="13" xfId="0" applyNumberFormat="1" applyFont="1" applyFill="1" applyBorder="1" applyAlignment="1" applyProtection="1">
      <alignment horizontal="center" vertical="center"/>
      <protection locked="0"/>
    </xf>
    <xf numFmtId="0" fontId="4" fillId="0" borderId="0"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12" xfId="0" applyFont="1" applyFill="1" applyBorder="1" applyAlignment="1">
      <alignment horizontal="left" vertical="center" wrapText="1"/>
    </xf>
    <xf numFmtId="49" fontId="5" fillId="0" borderId="14" xfId="0" applyNumberFormat="1" applyFont="1" applyFill="1" applyBorder="1" applyAlignment="1" applyProtection="1">
      <alignment horizontal="center" vertical="center" wrapText="1"/>
      <protection locked="0"/>
    </xf>
    <xf numFmtId="49" fontId="5" fillId="0" borderId="20"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center" vertical="center" wrapText="1"/>
      <protection locked="0"/>
    </xf>
    <xf numFmtId="49" fontId="3" fillId="0" borderId="59" xfId="0" applyNumberFormat="1" applyFont="1" applyFill="1" applyBorder="1" applyAlignment="1" applyProtection="1">
      <alignment horizontal="center" vertical="center" wrapText="1"/>
      <protection locked="0"/>
    </xf>
    <xf numFmtId="0" fontId="3" fillId="0" borderId="63" xfId="0" applyFont="1" applyFill="1" applyBorder="1" applyAlignment="1" applyProtection="1">
      <alignment horizontal="center" vertical="center" wrapText="1"/>
      <protection locked="0"/>
    </xf>
    <xf numFmtId="0" fontId="4" fillId="0" borderId="0" xfId="0" applyNumberFormat="1" applyFont="1" applyFill="1" applyBorder="1" applyAlignment="1">
      <alignment wrapText="1"/>
    </xf>
    <xf numFmtId="0" fontId="8" fillId="0" borderId="10" xfId="0" applyFont="1" applyBorder="1" applyAlignment="1" applyProtection="1">
      <alignment horizontal="center" vertical="center" wrapText="1"/>
      <protection locked="0"/>
    </xf>
    <xf numFmtId="0" fontId="4" fillId="0" borderId="10" xfId="0" applyFont="1" applyBorder="1" applyAlignment="1">
      <alignment horizontal="left" vertical="center"/>
    </xf>
    <xf numFmtId="0" fontId="4" fillId="0" borderId="22" xfId="0" applyFont="1" applyFill="1" applyBorder="1" applyAlignment="1" applyProtection="1">
      <alignment horizontal="left" wrapText="1"/>
      <protection locked="0"/>
    </xf>
    <xf numFmtId="0" fontId="4" fillId="0" borderId="41" xfId="0" applyFont="1" applyFill="1" applyBorder="1" applyAlignment="1" applyProtection="1">
      <alignment horizontal="left" wrapText="1"/>
      <protection locked="0"/>
    </xf>
    <xf numFmtId="0" fontId="4" fillId="0" borderId="12" xfId="0" applyFont="1" applyFill="1" applyBorder="1" applyAlignment="1" applyProtection="1">
      <alignment horizontal="left" wrapText="1"/>
      <protection locked="0"/>
    </xf>
    <xf numFmtId="0" fontId="4" fillId="0" borderId="10" xfId="0" applyFont="1" applyBorder="1" applyAlignment="1">
      <alignment vertical="center" wrapText="1"/>
    </xf>
    <xf numFmtId="0" fontId="8" fillId="0" borderId="23"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8" fillId="0" borderId="14" xfId="0" applyFont="1" applyFill="1" applyBorder="1" applyAlignment="1" applyProtection="1">
      <alignment vertical="center" wrapText="1"/>
      <protection locked="0"/>
    </xf>
    <xf numFmtId="0" fontId="8" fillId="0" borderId="63"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10" xfId="0" applyFont="1" applyBorder="1" applyAlignment="1" applyProtection="1">
      <alignment vertical="center" wrapText="1"/>
      <protection locked="0"/>
    </xf>
    <xf numFmtId="0" fontId="6" fillId="0" borderId="0" xfId="0" applyFont="1" applyAlignment="1">
      <alignment horizontal="center"/>
    </xf>
    <xf numFmtId="0" fontId="4" fillId="0" borderId="10" xfId="0" applyFont="1" applyBorder="1" applyAlignment="1">
      <alignment horizontal="left" vertical="center" wrapText="1"/>
    </xf>
    <xf numFmtId="0" fontId="6" fillId="0" borderId="0" xfId="0" applyFont="1" applyBorder="1" applyAlignment="1">
      <alignment horizontal="center"/>
    </xf>
    <xf numFmtId="0" fontId="4" fillId="0" borderId="0" xfId="0" applyFont="1" applyAlignment="1">
      <alignment horizontal="justify" wrapText="1"/>
    </xf>
    <xf numFmtId="0" fontId="8" fillId="0" borderId="58" xfId="0" applyFont="1" applyBorder="1" applyAlignment="1" applyProtection="1">
      <alignment horizontal="left" vertical="center" wrapText="1"/>
      <protection locked="0"/>
    </xf>
    <xf numFmtId="0" fontId="8" fillId="0" borderId="65"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4" fillId="0" borderId="0" xfId="0" applyFont="1" applyAlignment="1">
      <alignment horizontal="justify" vertical="center" wrapText="1"/>
    </xf>
    <xf numFmtId="0" fontId="4" fillId="0" borderId="0" xfId="0" applyNumberFormat="1" applyFont="1" applyAlignment="1">
      <alignment horizontal="justify" vertical="center" wrapText="1"/>
    </xf>
    <xf numFmtId="0" fontId="4" fillId="0" borderId="23" xfId="0" applyFont="1" applyFill="1" applyBorder="1" applyAlignment="1" applyProtection="1">
      <alignment horizontal="left" vertical="center" wrapText="1"/>
      <protection locked="0"/>
    </xf>
    <xf numFmtId="0" fontId="4" fillId="0" borderId="40" xfId="0" applyFont="1" applyFill="1" applyBorder="1" applyAlignment="1" applyProtection="1">
      <alignment horizontal="left" vertical="center" wrapText="1"/>
      <protection locked="0"/>
    </xf>
    <xf numFmtId="0" fontId="4" fillId="0" borderId="59" xfId="0" applyFont="1" applyFill="1" applyBorder="1" applyAlignment="1" applyProtection="1">
      <alignment horizontal="left" vertical="center" wrapText="1"/>
      <protection locked="0"/>
    </xf>
    <xf numFmtId="0" fontId="4" fillId="0" borderId="6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64" xfId="0" applyFont="1" applyFill="1" applyBorder="1" applyAlignment="1" applyProtection="1">
      <alignment horizontal="left" vertical="center" wrapText="1"/>
      <protection locked="0"/>
    </xf>
    <xf numFmtId="0" fontId="4" fillId="0" borderId="65"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66" xfId="0" applyFont="1" applyFill="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4" fillId="0" borderId="0" xfId="0" applyFont="1" applyAlignment="1">
      <alignment horizontal="left" vertical="center"/>
    </xf>
    <xf numFmtId="0" fontId="4" fillId="0" borderId="10" xfId="0" applyFont="1" applyBorder="1" applyAlignment="1">
      <alignment horizontal="left" vertical="top" wrapText="1"/>
    </xf>
    <xf numFmtId="0" fontId="4" fillId="0" borderId="10" xfId="0" applyFont="1" applyBorder="1" applyAlignment="1">
      <alignment horizontal="center" vertical="top" wrapText="1"/>
    </xf>
    <xf numFmtId="0" fontId="17" fillId="0" borderId="22"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center" vertical="center" wrapText="1"/>
      <protection locked="0"/>
    </xf>
    <xf numFmtId="0" fontId="17" fillId="0" borderId="14" xfId="0" applyFont="1" applyFill="1" applyBorder="1" applyAlignment="1" applyProtection="1">
      <alignment horizontal="center" vertical="center" wrapText="1"/>
      <protection locked="0"/>
    </xf>
    <xf numFmtId="0" fontId="17" fillId="0" borderId="20"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protection locked="0"/>
    </xf>
    <xf numFmtId="49" fontId="8" fillId="0" borderId="14" xfId="0" applyNumberFormat="1" applyFont="1" applyFill="1" applyBorder="1" applyAlignment="1" applyProtection="1">
      <alignment horizontal="left" vertical="center" wrapText="1"/>
      <protection locked="0"/>
    </xf>
    <xf numFmtId="49" fontId="8" fillId="0" borderId="20"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pplyProtection="1">
      <alignment horizontal="left" vertical="center" wrapText="1"/>
      <protection locked="0"/>
    </xf>
    <xf numFmtId="49" fontId="17" fillId="0" borderId="14" xfId="0" applyNumberFormat="1" applyFont="1" applyFill="1" applyBorder="1" applyAlignment="1" applyProtection="1">
      <alignment horizontal="center" vertical="center" wrapText="1"/>
      <protection locked="0"/>
    </xf>
    <xf numFmtId="49" fontId="17" fillId="0" borderId="20" xfId="0" applyNumberFormat="1" applyFont="1" applyFill="1" applyBorder="1" applyAlignment="1" applyProtection="1">
      <alignment horizontal="center" vertical="center" wrapText="1"/>
      <protection locked="0"/>
    </xf>
    <xf numFmtId="49" fontId="17" fillId="0" borderId="11"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protection locked="0"/>
    </xf>
    <xf numFmtId="49" fontId="6" fillId="0" borderId="0" xfId="0" applyNumberFormat="1" applyFont="1" applyFill="1" applyAlignment="1" applyProtection="1">
      <alignment horizontal="center"/>
      <protection locked="0"/>
    </xf>
    <xf numFmtId="0" fontId="4" fillId="0" borderId="0" xfId="0" applyFont="1" applyAlignment="1" applyProtection="1">
      <alignment horizontal="right"/>
      <protection locked="0"/>
    </xf>
    <xf numFmtId="0" fontId="6" fillId="0" borderId="0" xfId="0" applyFont="1" applyAlignment="1" applyProtection="1">
      <alignment horizontal="center" vertical="center"/>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wrapText="1"/>
      <protection locked="0"/>
    </xf>
    <xf numFmtId="0" fontId="3" fillId="0" borderId="0" xfId="0" applyFont="1" applyFill="1" applyBorder="1" applyAlignment="1">
      <alignment horizontal="right" vertical="center" wrapText="1"/>
    </xf>
    <xf numFmtId="0" fontId="3" fillId="0" borderId="10" xfId="0" applyFont="1" applyFill="1" applyBorder="1" applyAlignment="1">
      <alignment horizontal="left" vertical="center" wrapText="1"/>
    </xf>
    <xf numFmtId="0" fontId="3" fillId="0" borderId="10" xfId="0" applyFont="1" applyFill="1" applyBorder="1" applyAlignment="1" applyProtection="1">
      <alignment horizontal="center" vertical="center" wrapText="1"/>
      <protection/>
    </xf>
    <xf numFmtId="0" fontId="4" fillId="0" borderId="0" xfId="0" applyNumberFormat="1" applyFont="1" applyFill="1" applyAlignment="1">
      <alignment horizontal="justify" wrapText="1"/>
    </xf>
    <xf numFmtId="0" fontId="4" fillId="0" borderId="0" xfId="0" applyFont="1" applyFill="1" applyAlignment="1" quotePrefix="1">
      <alignment horizontal="justify" vertical="center" wrapText="1"/>
    </xf>
    <xf numFmtId="0" fontId="5" fillId="0" borderId="14"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3" fillId="0" borderId="40" xfId="0" applyNumberFormat="1" applyFont="1" applyFill="1" applyBorder="1" applyAlignment="1" applyProtection="1">
      <alignment wrapText="1"/>
      <protection locked="0"/>
    </xf>
    <xf numFmtId="0" fontId="3" fillId="0" borderId="22" xfId="0" applyFont="1" applyFill="1" applyBorder="1" applyAlignment="1" applyProtection="1">
      <alignment horizontal="right" vertical="center" wrapText="1"/>
      <protection/>
    </xf>
    <xf numFmtId="0" fontId="3" fillId="0" borderId="41" xfId="0" applyFont="1" applyFill="1" applyBorder="1" applyAlignment="1" applyProtection="1">
      <alignment horizontal="right" vertical="center" wrapText="1"/>
      <protection/>
    </xf>
    <xf numFmtId="0" fontId="3" fillId="0" borderId="12" xfId="0" applyFont="1" applyFill="1" applyBorder="1" applyAlignment="1" applyProtection="1">
      <alignment horizontal="right" vertical="center" wrapText="1"/>
      <protection/>
    </xf>
    <xf numFmtId="0"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49" fontId="18" fillId="0" borderId="13"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49" fontId="3" fillId="0" borderId="14" xfId="0" applyNumberFormat="1" applyFont="1" applyFill="1" applyBorder="1" applyAlignment="1" applyProtection="1">
      <alignment horizontal="center" vertical="center"/>
      <protection locked="0"/>
    </xf>
    <xf numFmtId="49" fontId="3" fillId="0" borderId="20"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center" vertical="center"/>
      <protection locked="0"/>
    </xf>
    <xf numFmtId="0" fontId="8" fillId="0" borderId="0" xfId="0" applyFont="1" applyFill="1" applyAlignment="1">
      <alignment horizontal="right"/>
    </xf>
    <xf numFmtId="0" fontId="5" fillId="0" borderId="0" xfId="0" applyFont="1" applyFill="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3" fillId="0" borderId="0" xfId="0" applyFont="1" applyFill="1" applyAlignment="1">
      <alignment horizontal="justify" wrapText="1"/>
    </xf>
    <xf numFmtId="0" fontId="8" fillId="0" borderId="41" xfId="0" applyFont="1" applyFill="1" applyBorder="1" applyAlignment="1" applyProtection="1">
      <alignment horizontal="left" vertical="center" wrapText="1"/>
      <protection locked="0"/>
    </xf>
    <xf numFmtId="0" fontId="3" fillId="0" borderId="0" xfId="0" applyFont="1" applyFill="1" applyAlignment="1">
      <alignment horizontal="left"/>
    </xf>
    <xf numFmtId="0" fontId="3" fillId="0" borderId="0" xfId="0" applyFont="1" applyFill="1" applyBorder="1" applyAlignment="1" applyProtection="1">
      <alignment horizontal="left" vertical="center" wrapText="1"/>
      <protection locked="0"/>
    </xf>
    <xf numFmtId="0" fontId="74" fillId="0" borderId="0" xfId="0" applyFont="1" applyAlignment="1">
      <alignment horizontal="center" vertical="center"/>
    </xf>
    <xf numFmtId="0" fontId="67" fillId="0" borderId="10" xfId="0" applyFont="1" applyBorder="1" applyAlignment="1">
      <alignment horizontal="center" vertical="center" wrapText="1"/>
    </xf>
    <xf numFmtId="0" fontId="5" fillId="0" borderId="0" xfId="0" applyFont="1" applyFill="1" applyBorder="1" applyAlignment="1" applyProtection="1">
      <alignment horizontal="center" vertical="center"/>
      <protection locked="0"/>
    </xf>
    <xf numFmtId="0" fontId="3" fillId="0" borderId="22" xfId="0" applyFont="1" applyFill="1" applyBorder="1" applyAlignment="1" applyProtection="1">
      <alignment vertical="center" wrapText="1"/>
      <protection locked="0"/>
    </xf>
    <xf numFmtId="0" fontId="8" fillId="0" borderId="0" xfId="0" applyNumberFormat="1" applyFont="1" applyFill="1" applyAlignment="1">
      <alignment horizontal="justify" wrapText="1"/>
    </xf>
    <xf numFmtId="0" fontId="3" fillId="0" borderId="14"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17" fillId="0" borderId="65" xfId="0" applyFont="1" applyFill="1" applyBorder="1" applyAlignment="1" applyProtection="1">
      <alignment horizontal="center" vertical="center" wrapText="1"/>
      <protection locked="0"/>
    </xf>
    <xf numFmtId="0" fontId="17" fillId="0" borderId="66"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40" xfId="0" applyFont="1" applyFill="1" applyBorder="1" applyAlignment="1" applyProtection="1">
      <alignment horizontal="left" vertical="center" wrapText="1"/>
      <protection locked="0"/>
    </xf>
    <xf numFmtId="0" fontId="3" fillId="0" borderId="63"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xf>
    <xf numFmtId="0" fontId="3" fillId="0" borderId="4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0" fontId="3" fillId="0" borderId="64" xfId="0" applyFont="1" applyFill="1" applyBorder="1" applyAlignment="1" applyProtection="1">
      <alignment horizontal="center" vertical="center" wrapText="1"/>
      <protection locked="0"/>
    </xf>
    <xf numFmtId="0" fontId="3" fillId="0" borderId="65" xfId="0" applyFont="1" applyFill="1" applyBorder="1" applyAlignment="1" applyProtection="1">
      <alignment horizontal="center" vertical="center" wrapText="1"/>
      <protection locked="0"/>
    </xf>
    <xf numFmtId="0" fontId="3" fillId="0" borderId="66" xfId="0" applyFont="1" applyFill="1" applyBorder="1" applyAlignment="1" applyProtection="1">
      <alignment horizontal="center" vertical="center" wrapText="1"/>
      <protection locked="0"/>
    </xf>
    <xf numFmtId="0" fontId="67" fillId="33" borderId="0" xfId="0" applyFont="1" applyFill="1" applyAlignment="1">
      <alignment horizontal="justify" vertical="center" wrapText="1"/>
    </xf>
    <xf numFmtId="0" fontId="74" fillId="0" borderId="13" xfId="0" applyFont="1" applyBorder="1" applyAlignment="1">
      <alignment horizontal="center" vertical="center" wrapText="1"/>
    </xf>
    <xf numFmtId="0" fontId="67" fillId="0" borderId="0" xfId="0" applyFont="1" applyAlignment="1">
      <alignment horizontal="justify" vertical="center" wrapText="1"/>
    </xf>
    <xf numFmtId="0" fontId="67" fillId="0" borderId="40" xfId="0" applyFont="1" applyFill="1" applyBorder="1" applyAlignment="1">
      <alignment horizontal="justify" vertical="center" wrapText="1"/>
    </xf>
    <xf numFmtId="0" fontId="67" fillId="0" borderId="0" xfId="0" applyNumberFormat="1" applyFont="1" applyAlignment="1">
      <alignment horizontal="justify" vertical="center" wrapText="1"/>
    </xf>
    <xf numFmtId="0" fontId="67" fillId="33" borderId="22" xfId="0" applyFont="1" applyFill="1" applyBorder="1" applyAlignment="1">
      <alignment horizontal="center" vertical="center" wrapText="1"/>
    </xf>
    <xf numFmtId="0" fontId="67" fillId="33" borderId="12"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74" fillId="0" borderId="0" xfId="0" applyFont="1" applyAlignment="1">
      <alignment horizontal="justify" vertical="center" wrapText="1"/>
    </xf>
    <xf numFmtId="0" fontId="67" fillId="33" borderId="14"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67" fillId="33" borderId="0" xfId="0" applyFont="1" applyFill="1" applyBorder="1" applyAlignment="1">
      <alignment horizontal="justify" vertical="center" wrapText="1"/>
    </xf>
    <xf numFmtId="0" fontId="67" fillId="33" borderId="41" xfId="0" applyFont="1" applyFill="1" applyBorder="1" applyAlignment="1">
      <alignment horizontal="center" vertical="center" wrapText="1"/>
    </xf>
    <xf numFmtId="0" fontId="67" fillId="0" borderId="0" xfId="0" applyNumberFormat="1" applyFont="1" applyBorder="1" applyAlignment="1">
      <alignment horizontal="justify" vertical="center" wrapText="1"/>
    </xf>
    <xf numFmtId="0" fontId="67" fillId="0" borderId="0" xfId="0" applyFont="1" applyAlignment="1">
      <alignment horizontal="justify" wrapText="1"/>
    </xf>
    <xf numFmtId="0" fontId="67" fillId="34" borderId="10" xfId="0" applyFont="1" applyFill="1" applyBorder="1" applyAlignment="1">
      <alignment horizontal="center" vertical="center" wrapText="1"/>
    </xf>
    <xf numFmtId="0" fontId="67" fillId="0" borderId="10" xfId="0" applyFont="1" applyBorder="1" applyAlignment="1">
      <alignment horizontal="left" vertical="top" wrapText="1"/>
    </xf>
    <xf numFmtId="0" fontId="67" fillId="0" borderId="22" xfId="0" applyFont="1" applyBorder="1" applyAlignment="1">
      <alignment horizontal="center" vertical="top" wrapText="1"/>
    </xf>
    <xf numFmtId="0" fontId="67" fillId="0" borderId="41" xfId="0" applyFont="1" applyBorder="1" applyAlignment="1">
      <alignment horizontal="center" vertical="top" wrapText="1"/>
    </xf>
    <xf numFmtId="0" fontId="67" fillId="0" borderId="22" xfId="0" applyFont="1" applyBorder="1" applyAlignment="1">
      <alignment horizontal="left" vertical="center" wrapText="1"/>
    </xf>
    <xf numFmtId="0" fontId="67" fillId="0" borderId="41" xfId="0" applyFont="1" applyBorder="1" applyAlignment="1">
      <alignment horizontal="left" vertical="center" wrapText="1"/>
    </xf>
    <xf numFmtId="0" fontId="67" fillId="0" borderId="23" xfId="0" applyFont="1" applyBorder="1" applyAlignment="1">
      <alignment horizontal="left" vertical="center" wrapText="1"/>
    </xf>
    <xf numFmtId="0" fontId="67" fillId="0" borderId="40" xfId="0" applyFont="1" applyBorder="1" applyAlignment="1">
      <alignment horizontal="left" vertical="center" wrapText="1"/>
    </xf>
    <xf numFmtId="0" fontId="67" fillId="0" borderId="65" xfId="0" applyFont="1" applyBorder="1" applyAlignment="1">
      <alignment horizontal="left" vertical="center" wrapText="1"/>
    </xf>
    <xf numFmtId="0" fontId="67" fillId="0" borderId="13" xfId="0" applyFont="1" applyBorder="1" applyAlignment="1">
      <alignment horizontal="left" vertical="center" wrapText="1"/>
    </xf>
    <xf numFmtId="0" fontId="67" fillId="0" borderId="12" xfId="0" applyFont="1" applyBorder="1" applyAlignment="1">
      <alignment horizontal="center" vertical="top" wrapText="1"/>
    </xf>
    <xf numFmtId="0" fontId="67" fillId="0" borderId="22" xfId="0" applyFont="1" applyBorder="1" applyAlignment="1">
      <alignment horizontal="left" vertical="top" wrapText="1"/>
    </xf>
    <xf numFmtId="0" fontId="67" fillId="0" borderId="41" xfId="0" applyFont="1" applyBorder="1" applyAlignment="1">
      <alignment horizontal="left" vertical="top" wrapText="1"/>
    </xf>
    <xf numFmtId="0" fontId="67" fillId="0" borderId="12" xfId="0" applyFont="1" applyBorder="1" applyAlignment="1">
      <alignment horizontal="left" vertical="top" wrapText="1"/>
    </xf>
    <xf numFmtId="0" fontId="8" fillId="0" borderId="0" xfId="0" applyNumberFormat="1" applyFont="1" applyFill="1" applyAlignment="1" applyProtection="1">
      <alignment horizontal="justify" vertical="top" wrapText="1"/>
      <protection locked="0"/>
    </xf>
    <xf numFmtId="0" fontId="8" fillId="0" borderId="14"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center" vertical="center"/>
      <protection locked="0"/>
    </xf>
    <xf numFmtId="49" fontId="8" fillId="0" borderId="55" xfId="0" applyNumberFormat="1" applyFont="1" applyFill="1" applyBorder="1" applyAlignment="1" applyProtection="1">
      <alignment horizontal="right" vertical="center" wrapText="1"/>
      <protection locked="0"/>
    </xf>
    <xf numFmtId="49" fontId="8" fillId="0" borderId="74" xfId="0" applyNumberFormat="1" applyFont="1" applyFill="1" applyBorder="1" applyAlignment="1" applyProtection="1">
      <alignment horizontal="right" vertical="center" wrapText="1"/>
      <protection locked="0"/>
    </xf>
    <xf numFmtId="49" fontId="8" fillId="0" borderId="75" xfId="0" applyNumberFormat="1" applyFont="1" applyFill="1" applyBorder="1" applyAlignment="1" applyProtection="1">
      <alignment horizontal="right" vertical="center" wrapText="1"/>
      <protection locked="0"/>
    </xf>
    <xf numFmtId="49" fontId="8" fillId="0" borderId="0" xfId="0" applyNumberFormat="1" applyFont="1" applyFill="1" applyBorder="1" applyAlignment="1" applyProtection="1">
      <alignment horizontal="right" vertical="center" wrapText="1"/>
      <protection locked="0"/>
    </xf>
    <xf numFmtId="49" fontId="8" fillId="0" borderId="30" xfId="0" applyNumberFormat="1" applyFont="1" applyFill="1" applyBorder="1" applyAlignment="1" applyProtection="1">
      <alignment horizontal="right" vertical="center" wrapText="1"/>
      <protection locked="0"/>
    </xf>
    <xf numFmtId="49" fontId="8" fillId="0" borderId="47" xfId="0" applyNumberFormat="1" applyFont="1" applyFill="1" applyBorder="1" applyAlignment="1" applyProtection="1">
      <alignment horizontal="center" vertical="center" wrapText="1"/>
      <protection locked="0"/>
    </xf>
    <xf numFmtId="49" fontId="8" fillId="0" borderId="72" xfId="0" applyNumberFormat="1" applyFont="1" applyFill="1" applyBorder="1" applyAlignment="1" applyProtection="1">
      <alignment horizontal="center" vertical="center" wrapText="1"/>
      <protection locked="0"/>
    </xf>
    <xf numFmtId="49" fontId="8" fillId="0" borderId="76" xfId="0" applyNumberFormat="1"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62"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39" xfId="0" applyFont="1" applyFill="1" applyBorder="1" applyAlignment="1" applyProtection="1">
      <alignment horizontal="center" vertical="center" wrapText="1"/>
      <protection locked="0"/>
    </xf>
    <xf numFmtId="16" fontId="9" fillId="0" borderId="16" xfId="0" applyNumberFormat="1"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49" fontId="8" fillId="0" borderId="16" xfId="0" applyNumberFormat="1"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49" fontId="9" fillId="0" borderId="47" xfId="0" applyNumberFormat="1" applyFont="1" applyFill="1" applyBorder="1" applyAlignment="1" applyProtection="1">
      <alignment horizontal="center" vertical="center" wrapText="1"/>
      <protection locked="0"/>
    </xf>
    <xf numFmtId="49" fontId="9" fillId="0" borderId="72" xfId="0" applyNumberFormat="1" applyFont="1" applyFill="1" applyBorder="1" applyAlignment="1" applyProtection="1">
      <alignment horizontal="center" vertical="center" wrapText="1"/>
      <protection locked="0"/>
    </xf>
    <xf numFmtId="49" fontId="9" fillId="0" borderId="76" xfId="0" applyNumberFormat="1"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49" fontId="9" fillId="0" borderId="16" xfId="0" applyNumberFormat="1"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protection locked="0"/>
    </xf>
    <xf numFmtId="49" fontId="8" fillId="0" borderId="47" xfId="0" applyNumberFormat="1" applyFont="1" applyFill="1" applyBorder="1" applyAlignment="1">
      <alignment horizontal="center" vertical="center" wrapText="1"/>
    </xf>
    <xf numFmtId="49" fontId="8" fillId="0" borderId="72" xfId="0" applyNumberFormat="1" applyFont="1" applyFill="1" applyBorder="1" applyAlignment="1">
      <alignment horizontal="center" vertical="center" wrapText="1"/>
    </xf>
    <xf numFmtId="49" fontId="8" fillId="0" borderId="76"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7" xfId="0" applyFont="1" applyFill="1" applyBorder="1" applyAlignment="1" applyProtection="1">
      <alignment horizontal="center" vertical="center" wrapText="1"/>
      <protection locked="0"/>
    </xf>
    <xf numFmtId="0" fontId="4" fillId="0" borderId="0" xfId="40" applyNumberFormat="1" applyFont="1" applyFill="1" applyBorder="1" applyAlignment="1" applyProtection="1">
      <alignment horizontal="justify" vertical="center" wrapText="1"/>
      <protection/>
    </xf>
    <xf numFmtId="0" fontId="4" fillId="0" borderId="0" xfId="40" applyFont="1" applyFill="1" applyBorder="1" applyAlignment="1" applyProtection="1">
      <alignment horizontal="justify" vertical="center" wrapText="1"/>
      <protection/>
    </xf>
    <xf numFmtId="0" fontId="4" fillId="0" borderId="0" xfId="40" applyFont="1" applyFill="1" applyBorder="1" applyAlignment="1" applyProtection="1">
      <alignment horizontal="justify" wrapText="1"/>
      <protection/>
    </xf>
    <xf numFmtId="0" fontId="4" fillId="0" borderId="0" xfId="0" applyFont="1" applyFill="1" applyBorder="1" applyAlignment="1">
      <alignment horizontal="justify" wrapText="1"/>
    </xf>
    <xf numFmtId="0" fontId="6" fillId="0" borderId="0" xfId="0" applyFont="1" applyFill="1" applyBorder="1" applyAlignment="1" applyProtection="1">
      <alignment horizontal="center" vertical="center"/>
      <protection locked="0"/>
    </xf>
    <xf numFmtId="49" fontId="8" fillId="0" borderId="57" xfId="0" applyNumberFormat="1"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49" fontId="8" fillId="0" borderId="14" xfId="42" applyNumberFormat="1" applyFont="1" applyFill="1" applyBorder="1" applyAlignment="1" applyProtection="1">
      <alignment horizontal="center" vertical="center" wrapText="1"/>
      <protection locked="0"/>
    </xf>
    <xf numFmtId="49" fontId="8" fillId="0" borderId="20" xfId="42" applyNumberFormat="1" applyFont="1" applyFill="1" applyBorder="1" applyAlignment="1" applyProtection="1">
      <alignment horizontal="center" vertical="center" wrapText="1"/>
      <protection locked="0"/>
    </xf>
    <xf numFmtId="49" fontId="8" fillId="0" borderId="11" xfId="42"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locked="0"/>
    </xf>
    <xf numFmtId="0" fontId="8" fillId="0" borderId="45" xfId="0" applyFont="1" applyFill="1" applyBorder="1" applyAlignment="1" applyProtection="1">
      <alignment horizontal="center" vertical="center" wrapText="1"/>
      <protection locked="0"/>
    </xf>
    <xf numFmtId="0" fontId="8" fillId="0" borderId="46" xfId="0" applyFont="1" applyFill="1" applyBorder="1" applyAlignment="1" applyProtection="1">
      <alignment horizontal="center" vertical="center" wrapText="1"/>
      <protection locked="0"/>
    </xf>
    <xf numFmtId="49" fontId="3" fillId="0" borderId="0" xfId="0" applyNumberFormat="1" applyFont="1" applyFill="1" applyAlignment="1" applyProtection="1">
      <alignment horizontal="justify" vertical="center" wrapText="1"/>
      <protection locked="0"/>
    </xf>
    <xf numFmtId="0" fontId="3" fillId="0" borderId="0" xfId="0" applyFont="1" applyFill="1" applyAlignment="1" applyProtection="1">
      <alignment horizontal="justify" wrapText="1"/>
      <protection locked="0"/>
    </xf>
    <xf numFmtId="49" fontId="5" fillId="0" borderId="0" xfId="0" applyNumberFormat="1" applyFont="1" applyFill="1" applyBorder="1" applyAlignment="1" applyProtection="1">
      <alignment horizontal="center" vertical="center" wrapText="1"/>
      <protection locked="0"/>
    </xf>
    <xf numFmtId="49" fontId="8" fillId="0" borderId="43" xfId="0" applyNumberFormat="1" applyFont="1" applyFill="1" applyBorder="1" applyAlignment="1" applyProtection="1">
      <alignment horizontal="center" vertical="center" wrapText="1"/>
      <protection locked="0"/>
    </xf>
    <xf numFmtId="0" fontId="3" fillId="0" borderId="0" xfId="0" applyNumberFormat="1" applyFont="1" applyFill="1" applyAlignment="1" applyProtection="1">
      <alignment horizontal="justify" vertical="center" wrapText="1"/>
      <protection locked="0"/>
    </xf>
    <xf numFmtId="49" fontId="5" fillId="0" borderId="0" xfId="0" applyNumberFormat="1" applyFont="1" applyFill="1" applyAlignment="1" applyProtection="1">
      <alignment horizontal="center" vertical="center"/>
      <protection locked="0"/>
    </xf>
    <xf numFmtId="0" fontId="8" fillId="0" borderId="0" xfId="0" applyFont="1" applyFill="1" applyBorder="1" applyAlignment="1" applyProtection="1">
      <alignment horizontal="justify" vertical="top" wrapText="1"/>
      <protection locked="0"/>
    </xf>
    <xf numFmtId="0" fontId="8" fillId="0" borderId="40" xfId="0" applyFont="1" applyFill="1" applyBorder="1" applyAlignment="1" applyProtection="1">
      <alignment horizontal="justify" wrapText="1"/>
      <protection locked="0"/>
    </xf>
    <xf numFmtId="0" fontId="8" fillId="0" borderId="20" xfId="0" applyFont="1" applyFill="1" applyBorder="1" applyAlignment="1" applyProtection="1">
      <alignment vertical="center" wrapText="1"/>
      <protection locked="0"/>
    </xf>
    <xf numFmtId="0" fontId="8" fillId="0" borderId="11" xfId="0" applyFont="1" applyFill="1" applyBorder="1" applyAlignment="1" applyProtection="1">
      <alignment vertical="center" wrapText="1"/>
      <protection locked="0"/>
    </xf>
    <xf numFmtId="49" fontId="4" fillId="0" borderId="0" xfId="0" applyNumberFormat="1" applyFont="1" applyFill="1" applyAlignment="1" applyProtection="1">
      <alignment horizontal="right" vertical="center" wrapText="1"/>
      <protection locked="0"/>
    </xf>
    <xf numFmtId="0" fontId="8" fillId="0" borderId="22" xfId="0"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9" fillId="0" borderId="22" xfId="0" applyFont="1" applyFill="1" applyBorder="1" applyAlignment="1" applyProtection="1">
      <alignment horizontal="left"/>
      <protection locked="0"/>
    </xf>
    <xf numFmtId="0" fontId="9" fillId="0" borderId="41" xfId="0" applyFont="1" applyFill="1" applyBorder="1" applyAlignment="1" applyProtection="1">
      <alignment horizontal="left"/>
      <protection locked="0"/>
    </xf>
    <xf numFmtId="0" fontId="9" fillId="0" borderId="12" xfId="0" applyFont="1" applyFill="1" applyBorder="1" applyAlignment="1" applyProtection="1">
      <alignment horizontal="left"/>
      <protection locked="0"/>
    </xf>
    <xf numFmtId="49" fontId="6" fillId="0" borderId="13" xfId="0" applyNumberFormat="1"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wrapText="1"/>
      <protection locked="0"/>
    </xf>
    <xf numFmtId="0" fontId="17" fillId="0" borderId="59" xfId="0" applyFont="1" applyFill="1" applyBorder="1" applyAlignment="1" applyProtection="1">
      <alignment horizontal="center" vertical="center" wrapText="1"/>
      <protection locked="0"/>
    </xf>
    <xf numFmtId="0" fontId="17" fillId="0" borderId="63" xfId="0" applyFont="1" applyFill="1" applyBorder="1" applyAlignment="1" applyProtection="1">
      <alignment horizontal="center" vertical="center" wrapText="1"/>
      <protection locked="0"/>
    </xf>
    <xf numFmtId="0" fontId="17" fillId="0" borderId="64" xfId="0" applyFont="1" applyFill="1" applyBorder="1" applyAlignment="1" applyProtection="1">
      <alignment horizontal="center" vertical="center" wrapText="1"/>
      <protection locked="0"/>
    </xf>
    <xf numFmtId="0" fontId="70" fillId="0" borderId="10" xfId="0" applyFont="1" applyBorder="1" applyAlignment="1">
      <alignment horizontal="center" vertical="top" wrapText="1"/>
    </xf>
    <xf numFmtId="0" fontId="72" fillId="0" borderId="10" xfId="0" applyFont="1" applyFill="1" applyBorder="1" applyAlignment="1">
      <alignment horizontal="center" vertical="top" wrapText="1"/>
    </xf>
    <xf numFmtId="0" fontId="72" fillId="0" borderId="14" xfId="0" applyFont="1" applyBorder="1" applyAlignment="1">
      <alignment horizontal="center" vertical="top" wrapText="1"/>
    </xf>
    <xf numFmtId="0" fontId="72" fillId="0" borderId="20" xfId="0" applyFont="1" applyBorder="1" applyAlignment="1">
      <alignment horizontal="center" vertical="top" wrapText="1"/>
    </xf>
    <xf numFmtId="0" fontId="70" fillId="0" borderId="14" xfId="0" applyFont="1" applyBorder="1" applyAlignment="1">
      <alignment horizontal="left" vertical="top" wrapText="1"/>
    </xf>
    <xf numFmtId="0" fontId="70" fillId="0" borderId="11" xfId="0" applyFont="1" applyBorder="1" applyAlignment="1">
      <alignment horizontal="left" vertical="top" wrapText="1"/>
    </xf>
    <xf numFmtId="0" fontId="72" fillId="0" borderId="22" xfId="0" applyFont="1" applyBorder="1" applyAlignment="1">
      <alignment horizontal="center" vertical="center" wrapText="1"/>
    </xf>
    <xf numFmtId="0" fontId="72" fillId="0" borderId="41" xfId="0" applyFont="1" applyBorder="1" applyAlignment="1">
      <alignment horizontal="center" vertical="center" wrapText="1"/>
    </xf>
    <xf numFmtId="0" fontId="72" fillId="0" borderId="14" xfId="0" applyFont="1" applyBorder="1" applyAlignment="1">
      <alignment horizontal="left" vertical="top" wrapText="1"/>
    </xf>
    <xf numFmtId="0" fontId="72" fillId="0" borderId="20" xfId="0" applyFont="1" applyBorder="1" applyAlignment="1">
      <alignment horizontal="left" vertical="top" wrapText="1"/>
    </xf>
    <xf numFmtId="0" fontId="72" fillId="0" borderId="11" xfId="0" applyFont="1" applyBorder="1" applyAlignment="1">
      <alignment horizontal="left" vertical="top" wrapText="1"/>
    </xf>
    <xf numFmtId="0" fontId="72" fillId="0" borderId="10" xfId="0" applyFont="1" applyBorder="1" applyAlignment="1">
      <alignment horizontal="center" vertical="top" wrapText="1"/>
    </xf>
    <xf numFmtId="0" fontId="72" fillId="0" borderId="11" xfId="0" applyFont="1" applyBorder="1" applyAlignment="1">
      <alignment horizontal="center" vertical="top" wrapText="1"/>
    </xf>
    <xf numFmtId="0" fontId="4" fillId="0" borderId="10" xfId="42" applyFont="1" applyFill="1" applyBorder="1" applyAlignment="1" applyProtection="1">
      <alignment horizontal="left" vertical="center" wrapText="1"/>
      <protection locked="0"/>
    </xf>
    <xf numFmtId="49" fontId="4" fillId="0" borderId="14" xfId="0" applyNumberFormat="1" applyFont="1" applyFill="1" applyBorder="1" applyAlignment="1" applyProtection="1">
      <alignment horizontal="center" vertical="center" wrapText="1"/>
      <protection locked="0"/>
    </xf>
    <xf numFmtId="49" fontId="4" fillId="0" borderId="20"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59" xfId="0" applyFont="1" applyFill="1" applyBorder="1" applyAlignment="1" applyProtection="1">
      <alignment horizontal="center" vertical="center" wrapText="1"/>
      <protection locked="0"/>
    </xf>
    <xf numFmtId="0" fontId="4" fillId="0" borderId="63" xfId="0" applyFont="1" applyFill="1" applyBorder="1" applyAlignment="1" applyProtection="1">
      <alignment horizontal="center" vertical="center" wrapText="1"/>
      <protection locked="0"/>
    </xf>
    <xf numFmtId="0" fontId="4" fillId="0" borderId="64"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4" fillId="0" borderId="22" xfId="42" applyFont="1" applyFill="1" applyBorder="1" applyAlignment="1" applyProtection="1">
      <alignment horizontal="left" vertical="center" wrapText="1"/>
      <protection locked="0"/>
    </xf>
    <xf numFmtId="0" fontId="4" fillId="0" borderId="41" xfId="42" applyFont="1" applyFill="1" applyBorder="1" applyAlignment="1" applyProtection="1">
      <alignment horizontal="left" vertical="center" wrapText="1"/>
      <protection locked="0"/>
    </xf>
    <xf numFmtId="0" fontId="4" fillId="0" borderId="12" xfId="42" applyFont="1" applyFill="1" applyBorder="1" applyAlignment="1" applyProtection="1">
      <alignment horizontal="left" vertical="center" wrapText="1"/>
      <protection locked="0"/>
    </xf>
    <xf numFmtId="0" fontId="4" fillId="0" borderId="65" xfId="0" applyFont="1" applyFill="1" applyBorder="1" applyAlignment="1" applyProtection="1">
      <alignment horizontal="center" vertical="center" wrapText="1"/>
      <protection locked="0"/>
    </xf>
    <xf numFmtId="0" fontId="4" fillId="0" borderId="66"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F5A1FC84BEE13BA3A9255F67F67DD110193B66669FDC1F3B32C22A411E92D0325k1z9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FF5A1FC84BEE13BA3A924BFB690B8315019FEA6B68FACAA6EA7F24F34EB92B566559331A2DA2B624kCz3E"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consultantplus://offline/ref=BC413C3DF102AA126D20C9F8612486DED6A8F64CF17128D7ACAF34AE9C9A72AF0037A13C43D4C44A6583DD80q5z9E" TargetMode="External" /><Relationship Id="rId2" Type="http://schemas.openxmlformats.org/officeDocument/2006/relationships/hyperlink" Target="consultantplus://offline/ref=BC413C3DF102AA126D20C9F8612486DED6A8F64CF7762AD7ACAD69A494C37EAD0738FE2B449DC84B6583DFq8z7E" TargetMode="External" /><Relationship Id="rId3" Type="http://schemas.openxmlformats.org/officeDocument/2006/relationships/comments" Target="../comments20.xml" /><Relationship Id="rId4" Type="http://schemas.openxmlformats.org/officeDocument/2006/relationships/vmlDrawing" Target="../drawings/vmlDrawing4.v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53"/>
  <sheetViews>
    <sheetView tabSelected="1" view="pageBreakPreview" zoomScaleSheetLayoutView="100" zoomScalePageLayoutView="0" workbookViewId="0" topLeftCell="A1">
      <selection activeCell="Y4" sqref="Y4"/>
    </sheetView>
  </sheetViews>
  <sheetFormatPr defaultColWidth="9.140625" defaultRowHeight="15"/>
  <cols>
    <col min="1" max="1" width="16.140625" style="44" customWidth="1"/>
    <col min="2" max="2" width="15.00390625" style="44" customWidth="1"/>
    <col min="3" max="15" width="7.28125" style="44" customWidth="1"/>
    <col min="16" max="25" width="7.28125" style="257" customWidth="1"/>
  </cols>
  <sheetData>
    <row r="1" ht="14.25">
      <c r="Y1" s="257">
        <v>1</v>
      </c>
    </row>
    <row r="2" spans="15:25" ht="14.25">
      <c r="O2" s="258"/>
      <c r="Y2" s="258" t="s">
        <v>482</v>
      </c>
    </row>
    <row r="3" spans="15:25" ht="14.25">
      <c r="O3" s="258"/>
      <c r="Y3" s="258" t="s">
        <v>413</v>
      </c>
    </row>
    <row r="4" spans="15:25" ht="14.25">
      <c r="O4" s="258"/>
      <c r="Y4" s="258" t="s">
        <v>1242</v>
      </c>
    </row>
    <row r="5" spans="15:25" ht="14.25">
      <c r="O5" s="258"/>
      <c r="Y5" s="258" t="s">
        <v>482</v>
      </c>
    </row>
    <row r="6" spans="15:25" ht="14.25">
      <c r="O6" s="258"/>
      <c r="Y6" s="258" t="s">
        <v>413</v>
      </c>
    </row>
    <row r="7" spans="15:25" ht="14.25">
      <c r="O7" s="258"/>
      <c r="Y7" s="258" t="s">
        <v>714</v>
      </c>
    </row>
    <row r="8" spans="1:25" ht="14.25">
      <c r="A8" s="596" t="s">
        <v>414</v>
      </c>
      <c r="B8" s="596"/>
      <c r="C8" s="596"/>
      <c r="D8" s="596"/>
      <c r="E8" s="596"/>
      <c r="F8" s="596"/>
      <c r="G8" s="596"/>
      <c r="H8" s="596"/>
      <c r="I8" s="596"/>
      <c r="J8" s="596"/>
      <c r="K8" s="596"/>
      <c r="L8" s="596"/>
      <c r="M8" s="596"/>
      <c r="N8" s="596"/>
      <c r="O8" s="596"/>
      <c r="P8" s="596"/>
      <c r="Q8" s="596"/>
      <c r="R8" s="596"/>
      <c r="S8" s="596"/>
      <c r="T8" s="596"/>
      <c r="U8" s="596"/>
      <c r="V8" s="596"/>
      <c r="W8" s="596"/>
      <c r="X8" s="596"/>
      <c r="Y8" s="596"/>
    </row>
    <row r="9" spans="1:25" s="32" customFormat="1" ht="14.25">
      <c r="A9" s="596" t="s">
        <v>715</v>
      </c>
      <c r="B9" s="596"/>
      <c r="C9" s="596"/>
      <c r="D9" s="596"/>
      <c r="E9" s="596"/>
      <c r="F9" s="596"/>
      <c r="G9" s="596"/>
      <c r="H9" s="596"/>
      <c r="I9" s="596"/>
      <c r="J9" s="596"/>
      <c r="K9" s="596"/>
      <c r="L9" s="596"/>
      <c r="M9" s="596"/>
      <c r="N9" s="596"/>
      <c r="O9" s="596"/>
      <c r="P9" s="596"/>
      <c r="Q9" s="596"/>
      <c r="R9" s="596"/>
      <c r="S9" s="596"/>
      <c r="T9" s="596"/>
      <c r="U9" s="596"/>
      <c r="V9" s="596"/>
      <c r="W9" s="596"/>
      <c r="X9" s="596"/>
      <c r="Y9" s="596"/>
    </row>
    <row r="10" ht="5.25" customHeight="1"/>
    <row r="11" spans="1:25" ht="14.25" customHeight="1">
      <c r="A11" s="596" t="s">
        <v>717</v>
      </c>
      <c r="B11" s="596"/>
      <c r="C11" s="596"/>
      <c r="D11" s="596"/>
      <c r="E11" s="596"/>
      <c r="F11" s="596"/>
      <c r="G11" s="596"/>
      <c r="H11" s="596"/>
      <c r="I11" s="596"/>
      <c r="J11" s="596"/>
      <c r="K11" s="596"/>
      <c r="L11" s="596"/>
      <c r="M11" s="596"/>
      <c r="N11" s="596"/>
      <c r="O11" s="596"/>
      <c r="P11" s="596"/>
      <c r="Q11" s="596"/>
      <c r="R11" s="596"/>
      <c r="S11" s="596"/>
      <c r="T11" s="596"/>
      <c r="U11" s="596"/>
      <c r="V11" s="596"/>
      <c r="W11" s="596"/>
      <c r="X11" s="596"/>
      <c r="Y11" s="596"/>
    </row>
    <row r="12" ht="9" customHeight="1"/>
    <row r="13" spans="1:25" ht="46.5" customHeight="1">
      <c r="A13" s="597" t="s">
        <v>213</v>
      </c>
      <c r="B13" s="597"/>
      <c r="C13" s="604" t="s">
        <v>716</v>
      </c>
      <c r="D13" s="605"/>
      <c r="E13" s="605"/>
      <c r="F13" s="605"/>
      <c r="G13" s="605"/>
      <c r="H13" s="605"/>
      <c r="I13" s="605"/>
      <c r="J13" s="605"/>
      <c r="K13" s="605"/>
      <c r="L13" s="605"/>
      <c r="M13" s="605"/>
      <c r="N13" s="605"/>
      <c r="O13" s="605"/>
      <c r="P13" s="605"/>
      <c r="Q13" s="605"/>
      <c r="R13" s="605"/>
      <c r="S13" s="605"/>
      <c r="T13" s="605"/>
      <c r="U13" s="605"/>
      <c r="V13" s="605"/>
      <c r="W13" s="605"/>
      <c r="X13" s="605"/>
      <c r="Y13" s="606"/>
    </row>
    <row r="14" spans="1:25" ht="31.5" customHeight="1">
      <c r="A14" s="607" t="s">
        <v>214</v>
      </c>
      <c r="B14" s="607"/>
      <c r="C14" s="607" t="s">
        <v>53</v>
      </c>
      <c r="D14" s="607"/>
      <c r="E14" s="607"/>
      <c r="F14" s="607"/>
      <c r="G14" s="607"/>
      <c r="H14" s="607"/>
      <c r="I14" s="607"/>
      <c r="J14" s="607"/>
      <c r="K14" s="607"/>
      <c r="L14" s="607"/>
      <c r="M14" s="607"/>
      <c r="N14" s="607"/>
      <c r="O14" s="607"/>
      <c r="P14" s="607"/>
      <c r="Q14" s="607"/>
      <c r="R14" s="607"/>
      <c r="S14" s="607"/>
      <c r="T14" s="607"/>
      <c r="U14" s="607"/>
      <c r="V14" s="607"/>
      <c r="W14" s="607"/>
      <c r="X14" s="607"/>
      <c r="Y14" s="607"/>
    </row>
    <row r="15" spans="1:25" ht="31.5" customHeight="1">
      <c r="A15" s="597" t="s">
        <v>215</v>
      </c>
      <c r="B15" s="597"/>
      <c r="C15" s="604" t="s">
        <v>55</v>
      </c>
      <c r="D15" s="605"/>
      <c r="E15" s="605"/>
      <c r="F15" s="605"/>
      <c r="G15" s="605"/>
      <c r="H15" s="605"/>
      <c r="I15" s="605"/>
      <c r="J15" s="605"/>
      <c r="K15" s="605"/>
      <c r="L15" s="605"/>
      <c r="M15" s="605"/>
      <c r="N15" s="605"/>
      <c r="O15" s="605"/>
      <c r="P15" s="605"/>
      <c r="Q15" s="605"/>
      <c r="R15" s="605"/>
      <c r="S15" s="605"/>
      <c r="T15" s="605"/>
      <c r="U15" s="605"/>
      <c r="V15" s="605"/>
      <c r="W15" s="605"/>
      <c r="X15" s="605"/>
      <c r="Y15" s="605"/>
    </row>
    <row r="16" spans="1:25" ht="15" customHeight="1">
      <c r="A16" s="598" t="s">
        <v>56</v>
      </c>
      <c r="B16" s="599"/>
      <c r="C16" s="597" t="s">
        <v>216</v>
      </c>
      <c r="D16" s="597"/>
      <c r="E16" s="597"/>
      <c r="F16" s="597"/>
      <c r="G16" s="597"/>
      <c r="H16" s="597"/>
      <c r="I16" s="597"/>
      <c r="J16" s="597"/>
      <c r="K16" s="597"/>
      <c r="L16" s="597"/>
      <c r="M16" s="597"/>
      <c r="N16" s="597"/>
      <c r="O16" s="597"/>
      <c r="P16" s="597"/>
      <c r="Q16" s="597"/>
      <c r="R16" s="597"/>
      <c r="S16" s="597"/>
      <c r="T16" s="597"/>
      <c r="U16" s="597"/>
      <c r="V16" s="597"/>
      <c r="W16" s="597"/>
      <c r="X16" s="597"/>
      <c r="Y16" s="597"/>
    </row>
    <row r="17" spans="1:25" ht="15" customHeight="1">
      <c r="A17" s="600"/>
      <c r="B17" s="601"/>
      <c r="C17" s="597" t="s">
        <v>217</v>
      </c>
      <c r="D17" s="597"/>
      <c r="E17" s="597"/>
      <c r="F17" s="597"/>
      <c r="G17" s="597"/>
      <c r="H17" s="597"/>
      <c r="I17" s="597"/>
      <c r="J17" s="597"/>
      <c r="K17" s="597"/>
      <c r="L17" s="597"/>
      <c r="M17" s="597"/>
      <c r="N17" s="597"/>
      <c r="O17" s="597"/>
      <c r="P17" s="597"/>
      <c r="Q17" s="597"/>
      <c r="R17" s="597"/>
      <c r="S17" s="597"/>
      <c r="T17" s="597"/>
      <c r="U17" s="597"/>
      <c r="V17" s="597"/>
      <c r="W17" s="597"/>
      <c r="X17" s="597"/>
      <c r="Y17" s="597"/>
    </row>
    <row r="18" spans="1:25" ht="15" customHeight="1">
      <c r="A18" s="600"/>
      <c r="B18" s="601"/>
      <c r="C18" s="597" t="s">
        <v>218</v>
      </c>
      <c r="D18" s="597"/>
      <c r="E18" s="597"/>
      <c r="F18" s="597"/>
      <c r="G18" s="597"/>
      <c r="H18" s="597"/>
      <c r="I18" s="597"/>
      <c r="J18" s="597"/>
      <c r="K18" s="597"/>
      <c r="L18" s="597"/>
      <c r="M18" s="597"/>
      <c r="N18" s="597"/>
      <c r="O18" s="597"/>
      <c r="P18" s="597"/>
      <c r="Q18" s="597"/>
      <c r="R18" s="597"/>
      <c r="S18" s="597"/>
      <c r="T18" s="597"/>
      <c r="U18" s="597"/>
      <c r="V18" s="597"/>
      <c r="W18" s="597"/>
      <c r="X18" s="597"/>
      <c r="Y18" s="597"/>
    </row>
    <row r="19" spans="1:25" ht="15" customHeight="1">
      <c r="A19" s="600"/>
      <c r="B19" s="601"/>
      <c r="C19" s="597" t="s">
        <v>219</v>
      </c>
      <c r="D19" s="597"/>
      <c r="E19" s="597"/>
      <c r="F19" s="597"/>
      <c r="G19" s="597"/>
      <c r="H19" s="597"/>
      <c r="I19" s="597"/>
      <c r="J19" s="597"/>
      <c r="K19" s="597"/>
      <c r="L19" s="597"/>
      <c r="M19" s="597"/>
      <c r="N19" s="597"/>
      <c r="O19" s="597"/>
      <c r="P19" s="597"/>
      <c r="Q19" s="597"/>
      <c r="R19" s="597"/>
      <c r="S19" s="597"/>
      <c r="T19" s="597"/>
      <c r="U19" s="597"/>
      <c r="V19" s="597"/>
      <c r="W19" s="597"/>
      <c r="X19" s="597"/>
      <c r="Y19" s="597"/>
    </row>
    <row r="20" spans="1:25" ht="15" customHeight="1">
      <c r="A20" s="600"/>
      <c r="B20" s="601"/>
      <c r="C20" s="597" t="s">
        <v>220</v>
      </c>
      <c r="D20" s="597"/>
      <c r="E20" s="597"/>
      <c r="F20" s="597"/>
      <c r="G20" s="597"/>
      <c r="H20" s="597"/>
      <c r="I20" s="597"/>
      <c r="J20" s="597"/>
      <c r="K20" s="597"/>
      <c r="L20" s="597"/>
      <c r="M20" s="597"/>
      <c r="N20" s="597"/>
      <c r="O20" s="597"/>
      <c r="P20" s="597"/>
      <c r="Q20" s="597"/>
      <c r="R20" s="597"/>
      <c r="S20" s="597"/>
      <c r="T20" s="597"/>
      <c r="U20" s="597"/>
      <c r="V20" s="597"/>
      <c r="W20" s="597"/>
      <c r="X20" s="597"/>
      <c r="Y20" s="597"/>
    </row>
    <row r="21" spans="1:25" ht="15" customHeight="1">
      <c r="A21" s="600"/>
      <c r="B21" s="601"/>
      <c r="C21" s="597" t="s">
        <v>221</v>
      </c>
      <c r="D21" s="597"/>
      <c r="E21" s="597"/>
      <c r="F21" s="597"/>
      <c r="G21" s="597"/>
      <c r="H21" s="597"/>
      <c r="I21" s="597"/>
      <c r="J21" s="597"/>
      <c r="K21" s="597"/>
      <c r="L21" s="597"/>
      <c r="M21" s="597"/>
      <c r="N21" s="597"/>
      <c r="O21" s="597"/>
      <c r="P21" s="597"/>
      <c r="Q21" s="597"/>
      <c r="R21" s="597"/>
      <c r="S21" s="597"/>
      <c r="T21" s="597"/>
      <c r="U21" s="597"/>
      <c r="V21" s="597"/>
      <c r="W21" s="597"/>
      <c r="X21" s="597"/>
      <c r="Y21" s="597"/>
    </row>
    <row r="22" spans="1:25" ht="15" customHeight="1">
      <c r="A22" s="600"/>
      <c r="B22" s="601"/>
      <c r="C22" s="597" t="s">
        <v>222</v>
      </c>
      <c r="D22" s="597"/>
      <c r="E22" s="597"/>
      <c r="F22" s="597"/>
      <c r="G22" s="597"/>
      <c r="H22" s="597"/>
      <c r="I22" s="597"/>
      <c r="J22" s="597"/>
      <c r="K22" s="597"/>
      <c r="L22" s="597"/>
      <c r="M22" s="597"/>
      <c r="N22" s="597"/>
      <c r="O22" s="597"/>
      <c r="P22" s="597"/>
      <c r="Q22" s="597"/>
      <c r="R22" s="597"/>
      <c r="S22" s="597"/>
      <c r="T22" s="597"/>
      <c r="U22" s="597"/>
      <c r="V22" s="597"/>
      <c r="W22" s="597"/>
      <c r="X22" s="597"/>
      <c r="Y22" s="597"/>
    </row>
    <row r="23" spans="1:25" ht="15" customHeight="1">
      <c r="A23" s="600"/>
      <c r="B23" s="601"/>
      <c r="C23" s="597" t="s">
        <v>223</v>
      </c>
      <c r="D23" s="597"/>
      <c r="E23" s="597"/>
      <c r="F23" s="597"/>
      <c r="G23" s="597"/>
      <c r="H23" s="597"/>
      <c r="I23" s="597"/>
      <c r="J23" s="597"/>
      <c r="K23" s="597"/>
      <c r="L23" s="597"/>
      <c r="M23" s="597"/>
      <c r="N23" s="597"/>
      <c r="O23" s="597"/>
      <c r="P23" s="597"/>
      <c r="Q23" s="597"/>
      <c r="R23" s="597"/>
      <c r="S23" s="597"/>
      <c r="T23" s="597"/>
      <c r="U23" s="597"/>
      <c r="V23" s="597"/>
      <c r="W23" s="597"/>
      <c r="X23" s="597"/>
      <c r="Y23" s="597"/>
    </row>
    <row r="24" spans="1:25" ht="15" customHeight="1">
      <c r="A24" s="602"/>
      <c r="B24" s="603"/>
      <c r="C24" s="597" t="s">
        <v>159</v>
      </c>
      <c r="D24" s="597"/>
      <c r="E24" s="597"/>
      <c r="F24" s="597"/>
      <c r="G24" s="597"/>
      <c r="H24" s="597"/>
      <c r="I24" s="597"/>
      <c r="J24" s="597"/>
      <c r="K24" s="597"/>
      <c r="L24" s="597"/>
      <c r="M24" s="597"/>
      <c r="N24" s="597"/>
      <c r="O24" s="597"/>
      <c r="P24" s="597"/>
      <c r="Q24" s="597"/>
      <c r="R24" s="597"/>
      <c r="S24" s="597"/>
      <c r="T24" s="597"/>
      <c r="U24" s="597"/>
      <c r="V24" s="597"/>
      <c r="W24" s="597"/>
      <c r="X24" s="597"/>
      <c r="Y24" s="597"/>
    </row>
    <row r="25" spans="1:25" ht="15" customHeight="1">
      <c r="A25" s="597" t="s">
        <v>57</v>
      </c>
      <c r="B25" s="597"/>
      <c r="C25" s="597" t="s">
        <v>648</v>
      </c>
      <c r="D25" s="597"/>
      <c r="E25" s="597"/>
      <c r="F25" s="597"/>
      <c r="G25" s="597"/>
      <c r="H25" s="597"/>
      <c r="I25" s="597"/>
      <c r="J25" s="597"/>
      <c r="K25" s="597"/>
      <c r="L25" s="597"/>
      <c r="M25" s="597"/>
      <c r="N25" s="597"/>
      <c r="O25" s="597"/>
      <c r="P25" s="597"/>
      <c r="Q25" s="597"/>
      <c r="R25" s="597"/>
      <c r="S25" s="597"/>
      <c r="T25" s="597"/>
      <c r="U25" s="597"/>
      <c r="V25" s="597"/>
      <c r="W25" s="597"/>
      <c r="X25" s="597"/>
      <c r="Y25" s="597"/>
    </row>
    <row r="26" spans="1:25" ht="48" customHeight="1">
      <c r="A26" s="597" t="s">
        <v>224</v>
      </c>
      <c r="B26" s="597"/>
      <c r="C26" s="607" t="s">
        <v>225</v>
      </c>
      <c r="D26" s="607"/>
      <c r="E26" s="607"/>
      <c r="F26" s="607"/>
      <c r="G26" s="607"/>
      <c r="H26" s="607"/>
      <c r="I26" s="607"/>
      <c r="J26" s="607"/>
      <c r="K26" s="607"/>
      <c r="L26" s="607"/>
      <c r="M26" s="607"/>
      <c r="N26" s="607"/>
      <c r="O26" s="607"/>
      <c r="P26" s="607"/>
      <c r="Q26" s="607"/>
      <c r="R26" s="607"/>
      <c r="S26" s="607"/>
      <c r="T26" s="607"/>
      <c r="U26" s="607"/>
      <c r="V26" s="607"/>
      <c r="W26" s="607"/>
      <c r="X26" s="607"/>
      <c r="Y26" s="607"/>
    </row>
    <row r="27" spans="1:25" ht="15" customHeight="1">
      <c r="A27" s="617" t="s">
        <v>226</v>
      </c>
      <c r="B27" s="618"/>
      <c r="C27" s="597" t="s">
        <v>227</v>
      </c>
      <c r="D27" s="597"/>
      <c r="E27" s="597"/>
      <c r="F27" s="597"/>
      <c r="G27" s="597"/>
      <c r="H27" s="597"/>
      <c r="I27" s="597"/>
      <c r="J27" s="597"/>
      <c r="K27" s="597"/>
      <c r="L27" s="597"/>
      <c r="M27" s="597"/>
      <c r="N27" s="597"/>
      <c r="O27" s="597"/>
      <c r="P27" s="597"/>
      <c r="Q27" s="597"/>
      <c r="R27" s="597"/>
      <c r="S27" s="597"/>
      <c r="T27" s="597"/>
      <c r="U27" s="597"/>
      <c r="V27" s="597"/>
      <c r="W27" s="597"/>
      <c r="X27" s="597"/>
      <c r="Y27" s="597"/>
    </row>
    <row r="28" spans="1:25" ht="15" customHeight="1">
      <c r="A28" s="619"/>
      <c r="B28" s="620"/>
      <c r="C28" s="597" t="s">
        <v>228</v>
      </c>
      <c r="D28" s="597"/>
      <c r="E28" s="597"/>
      <c r="F28" s="597"/>
      <c r="G28" s="597"/>
      <c r="H28" s="597"/>
      <c r="I28" s="597"/>
      <c r="J28" s="597"/>
      <c r="K28" s="597"/>
      <c r="L28" s="597"/>
      <c r="M28" s="597"/>
      <c r="N28" s="597"/>
      <c r="O28" s="597"/>
      <c r="P28" s="597"/>
      <c r="Q28" s="597"/>
      <c r="R28" s="597"/>
      <c r="S28" s="597"/>
      <c r="T28" s="597"/>
      <c r="U28" s="597"/>
      <c r="V28" s="597"/>
      <c r="W28" s="597"/>
      <c r="X28" s="597"/>
      <c r="Y28" s="597"/>
    </row>
    <row r="29" spans="1:25" ht="33.75" customHeight="1">
      <c r="A29" s="598" t="s">
        <v>229</v>
      </c>
      <c r="B29" s="599"/>
      <c r="C29" s="597" t="s">
        <v>35</v>
      </c>
      <c r="D29" s="597"/>
      <c r="E29" s="597"/>
      <c r="F29" s="597"/>
      <c r="G29" s="597"/>
      <c r="H29" s="597"/>
      <c r="I29" s="597"/>
      <c r="J29" s="597"/>
      <c r="K29" s="597"/>
      <c r="L29" s="597"/>
      <c r="M29" s="597"/>
      <c r="N29" s="597"/>
      <c r="O29" s="597"/>
      <c r="P29" s="597"/>
      <c r="Q29" s="597"/>
      <c r="R29" s="597"/>
      <c r="S29" s="597"/>
      <c r="T29" s="597"/>
      <c r="U29" s="597"/>
      <c r="V29" s="597"/>
      <c r="W29" s="597"/>
      <c r="X29" s="597"/>
      <c r="Y29" s="597"/>
    </row>
    <row r="30" spans="1:25" ht="16.5" customHeight="1">
      <c r="A30" s="600"/>
      <c r="B30" s="601"/>
      <c r="C30" s="597" t="s">
        <v>926</v>
      </c>
      <c r="D30" s="597"/>
      <c r="E30" s="597"/>
      <c r="F30" s="597"/>
      <c r="G30" s="597"/>
      <c r="H30" s="597"/>
      <c r="I30" s="597"/>
      <c r="J30" s="597"/>
      <c r="K30" s="597"/>
      <c r="L30" s="597"/>
      <c r="M30" s="597"/>
      <c r="N30" s="597"/>
      <c r="O30" s="597"/>
      <c r="P30" s="597"/>
      <c r="Q30" s="597"/>
      <c r="R30" s="597"/>
      <c r="S30" s="597"/>
      <c r="T30" s="597"/>
      <c r="U30" s="597"/>
      <c r="V30" s="597"/>
      <c r="W30" s="597"/>
      <c r="X30" s="597"/>
      <c r="Y30" s="597"/>
    </row>
    <row r="31" spans="1:25" ht="15" customHeight="1">
      <c r="A31" s="600"/>
      <c r="B31" s="601"/>
      <c r="C31" s="597" t="s">
        <v>37</v>
      </c>
      <c r="D31" s="597"/>
      <c r="E31" s="597"/>
      <c r="F31" s="597"/>
      <c r="G31" s="597"/>
      <c r="H31" s="597"/>
      <c r="I31" s="597"/>
      <c r="J31" s="597"/>
      <c r="K31" s="597"/>
      <c r="L31" s="597"/>
      <c r="M31" s="597"/>
      <c r="N31" s="597"/>
      <c r="O31" s="597"/>
      <c r="P31" s="597"/>
      <c r="Q31" s="597"/>
      <c r="R31" s="597"/>
      <c r="S31" s="597"/>
      <c r="T31" s="597"/>
      <c r="U31" s="597"/>
      <c r="V31" s="597"/>
      <c r="W31" s="597"/>
      <c r="X31" s="597"/>
      <c r="Y31" s="597"/>
    </row>
    <row r="32" spans="1:25" ht="31.5" customHeight="1">
      <c r="A32" s="600"/>
      <c r="B32" s="601"/>
      <c r="C32" s="597" t="s">
        <v>39</v>
      </c>
      <c r="D32" s="597"/>
      <c r="E32" s="597"/>
      <c r="F32" s="597"/>
      <c r="G32" s="597"/>
      <c r="H32" s="597"/>
      <c r="I32" s="597"/>
      <c r="J32" s="597"/>
      <c r="K32" s="597"/>
      <c r="L32" s="597"/>
      <c r="M32" s="597"/>
      <c r="N32" s="597"/>
      <c r="O32" s="597"/>
      <c r="P32" s="597"/>
      <c r="Q32" s="597"/>
      <c r="R32" s="597"/>
      <c r="S32" s="597"/>
      <c r="T32" s="597"/>
      <c r="U32" s="597"/>
      <c r="V32" s="597"/>
      <c r="W32" s="597"/>
      <c r="X32" s="597"/>
      <c r="Y32" s="597"/>
    </row>
    <row r="33" spans="1:25" ht="15" customHeight="1">
      <c r="A33" s="602"/>
      <c r="B33" s="603"/>
      <c r="C33" s="597" t="s">
        <v>41</v>
      </c>
      <c r="D33" s="597"/>
      <c r="E33" s="597"/>
      <c r="F33" s="597"/>
      <c r="G33" s="597"/>
      <c r="H33" s="597"/>
      <c r="I33" s="597"/>
      <c r="J33" s="597"/>
      <c r="K33" s="597"/>
      <c r="L33" s="597"/>
      <c r="M33" s="597"/>
      <c r="N33" s="597"/>
      <c r="O33" s="597"/>
      <c r="P33" s="597"/>
      <c r="Q33" s="597"/>
      <c r="R33" s="597"/>
      <c r="S33" s="597"/>
      <c r="T33" s="597"/>
      <c r="U33" s="597"/>
      <c r="V33" s="597"/>
      <c r="W33" s="597"/>
      <c r="X33" s="597"/>
      <c r="Y33" s="597"/>
    </row>
    <row r="34" ht="19.5" customHeight="1">
      <c r="Y34" s="257">
        <v>2</v>
      </c>
    </row>
    <row r="35" spans="1:25" ht="14.25">
      <c r="A35" s="609" t="s">
        <v>31</v>
      </c>
      <c r="B35" s="610"/>
      <c r="C35" s="613" t="s">
        <v>32</v>
      </c>
      <c r="D35" s="622" t="s">
        <v>9</v>
      </c>
      <c r="E35" s="623"/>
      <c r="F35" s="622" t="s">
        <v>10</v>
      </c>
      <c r="G35" s="623"/>
      <c r="H35" s="622" t="s">
        <v>11</v>
      </c>
      <c r="I35" s="623"/>
      <c r="J35" s="608" t="s">
        <v>19</v>
      </c>
      <c r="K35" s="608"/>
      <c r="L35" s="608" t="s">
        <v>27</v>
      </c>
      <c r="M35" s="608"/>
      <c r="N35" s="608" t="s">
        <v>28</v>
      </c>
      <c r="O35" s="608"/>
      <c r="P35" s="622" t="s">
        <v>483</v>
      </c>
      <c r="Q35" s="623"/>
      <c r="R35" s="622" t="s">
        <v>484</v>
      </c>
      <c r="S35" s="623"/>
      <c r="T35" s="608" t="s">
        <v>485</v>
      </c>
      <c r="U35" s="608"/>
      <c r="V35" s="608" t="s">
        <v>486</v>
      </c>
      <c r="W35" s="608"/>
      <c r="X35" s="608" t="s">
        <v>498</v>
      </c>
      <c r="Y35" s="608"/>
    </row>
    <row r="36" spans="1:25" ht="90" customHeight="1">
      <c r="A36" s="611"/>
      <c r="B36" s="612"/>
      <c r="C36" s="614"/>
      <c r="D36" s="77" t="s">
        <v>33</v>
      </c>
      <c r="E36" s="77" t="s">
        <v>34</v>
      </c>
      <c r="F36" s="77" t="s">
        <v>33</v>
      </c>
      <c r="G36" s="77" t="s">
        <v>34</v>
      </c>
      <c r="H36" s="77" t="s">
        <v>33</v>
      </c>
      <c r="I36" s="77" t="s">
        <v>34</v>
      </c>
      <c r="J36" s="77" t="s">
        <v>33</v>
      </c>
      <c r="K36" s="77" t="s">
        <v>34</v>
      </c>
      <c r="L36" s="77" t="s">
        <v>33</v>
      </c>
      <c r="M36" s="77" t="s">
        <v>34</v>
      </c>
      <c r="N36" s="77" t="s">
        <v>33</v>
      </c>
      <c r="O36" s="77" t="s">
        <v>34</v>
      </c>
      <c r="P36" s="77" t="s">
        <v>33</v>
      </c>
      <c r="Q36" s="77" t="s">
        <v>34</v>
      </c>
      <c r="R36" s="77" t="s">
        <v>33</v>
      </c>
      <c r="S36" s="77" t="s">
        <v>34</v>
      </c>
      <c r="T36" s="77" t="s">
        <v>33</v>
      </c>
      <c r="U36" s="77" t="s">
        <v>34</v>
      </c>
      <c r="V36" s="77" t="s">
        <v>33</v>
      </c>
      <c r="W36" s="77" t="s">
        <v>34</v>
      </c>
      <c r="X36" s="77" t="s">
        <v>33</v>
      </c>
      <c r="Y36" s="77" t="s">
        <v>34</v>
      </c>
    </row>
    <row r="37" spans="1:25" ht="14.25">
      <c r="A37" s="636" t="s">
        <v>35</v>
      </c>
      <c r="B37" s="636"/>
      <c r="C37" s="636"/>
      <c r="D37" s="636"/>
      <c r="E37" s="636"/>
      <c r="F37" s="636"/>
      <c r="G37" s="636"/>
      <c r="H37" s="636"/>
      <c r="I37" s="636"/>
      <c r="J37" s="636"/>
      <c r="K37" s="636"/>
      <c r="L37" s="636"/>
      <c r="M37" s="636"/>
      <c r="N37" s="636"/>
      <c r="O37" s="636"/>
      <c r="P37" s="636"/>
      <c r="Q37" s="636"/>
      <c r="R37" s="636"/>
      <c r="S37" s="636"/>
      <c r="T37" s="636"/>
      <c r="U37" s="636"/>
      <c r="V37" s="636"/>
      <c r="W37" s="636"/>
      <c r="X37" s="636"/>
      <c r="Y37" s="636"/>
    </row>
    <row r="38" spans="1:25" ht="14.25">
      <c r="A38" s="637" t="s">
        <v>673</v>
      </c>
      <c r="B38" s="638"/>
      <c r="C38" s="638"/>
      <c r="D38" s="638"/>
      <c r="E38" s="638"/>
      <c r="F38" s="638"/>
      <c r="G38" s="638"/>
      <c r="H38" s="638"/>
      <c r="I38" s="638"/>
      <c r="J38" s="638"/>
      <c r="K38" s="638"/>
      <c r="L38" s="638"/>
      <c r="M38" s="638"/>
      <c r="N38" s="638"/>
      <c r="O38" s="638"/>
      <c r="P38" s="638"/>
      <c r="Q38" s="638"/>
      <c r="R38" s="638"/>
      <c r="S38" s="638"/>
      <c r="T38" s="638"/>
      <c r="U38" s="638"/>
      <c r="V38" s="638"/>
      <c r="W38" s="638"/>
      <c r="X38" s="638"/>
      <c r="Y38" s="639"/>
    </row>
    <row r="39" spans="1:25" ht="36" customHeight="1">
      <c r="A39" s="624" t="s">
        <v>540</v>
      </c>
      <c r="B39" s="625"/>
      <c r="C39" s="82">
        <f>Прил1!G7</f>
        <v>18</v>
      </c>
      <c r="D39" s="82">
        <f>Прил1!H7</f>
        <v>18.5</v>
      </c>
      <c r="E39" s="82">
        <f>Прил1!I7</f>
        <v>18.1</v>
      </c>
      <c r="F39" s="82">
        <f>Прил1!J7</f>
        <v>21.2</v>
      </c>
      <c r="G39" s="82">
        <f>Прил1!K7</f>
        <v>19.7</v>
      </c>
      <c r="H39" s="82">
        <f>Прил1!L7</f>
        <v>30</v>
      </c>
      <c r="I39" s="82">
        <f>Прил1!M7</f>
        <v>24.7</v>
      </c>
      <c r="J39" s="82">
        <f>Прил1!N7</f>
        <v>35</v>
      </c>
      <c r="K39" s="82">
        <f>Прил1!O7</f>
        <v>25.9</v>
      </c>
      <c r="L39" s="82">
        <f>Прил1!P7</f>
        <v>42.81891004310704</v>
      </c>
      <c r="M39" s="82">
        <f>Прил1!Q7</f>
        <v>42.781566725408666</v>
      </c>
      <c r="N39" s="79">
        <f>Прил1!R7</f>
        <v>44.71690939155194</v>
      </c>
      <c r="O39" s="79">
        <f>Прил1!S7</f>
        <v>44.65969395641197</v>
      </c>
      <c r="P39" s="82">
        <f>Прил1!T7</f>
        <v>47.5</v>
      </c>
      <c r="Q39" s="82">
        <f>Прил1!U7</f>
        <v>47.5</v>
      </c>
      <c r="R39" s="82">
        <f>Прил1!V7</f>
        <v>50.7</v>
      </c>
      <c r="S39" s="82">
        <f>Прил1!W7</f>
        <v>50.7</v>
      </c>
      <c r="T39" s="82">
        <f>Прил1!X7</f>
        <v>55.3</v>
      </c>
      <c r="U39" s="82">
        <f>Прил1!Y7</f>
        <v>55.3</v>
      </c>
      <c r="V39" s="82">
        <f>Прил1!Z7</f>
        <v>59.17</v>
      </c>
      <c r="W39" s="82">
        <f>Прил1!AA7</f>
        <v>59.17</v>
      </c>
      <c r="X39" s="82">
        <f>Прил1!AB7</f>
        <v>59.17</v>
      </c>
      <c r="Y39" s="82">
        <f>Прил1!AC7</f>
        <v>59.17</v>
      </c>
    </row>
    <row r="40" spans="1:25" ht="14.25">
      <c r="A40" s="635" t="s">
        <v>36</v>
      </c>
      <c r="B40" s="635"/>
      <c r="C40" s="635"/>
      <c r="D40" s="635"/>
      <c r="E40" s="635"/>
      <c r="F40" s="635"/>
      <c r="G40" s="635"/>
      <c r="H40" s="635"/>
      <c r="I40" s="635"/>
      <c r="J40" s="635"/>
      <c r="K40" s="635"/>
      <c r="L40" s="635"/>
      <c r="M40" s="635"/>
      <c r="N40" s="635"/>
      <c r="O40" s="635"/>
      <c r="P40" s="635"/>
      <c r="Q40" s="635"/>
      <c r="R40" s="635"/>
      <c r="S40" s="635"/>
      <c r="T40" s="635"/>
      <c r="U40" s="635"/>
      <c r="V40" s="635"/>
      <c r="W40" s="635"/>
      <c r="X40" s="635"/>
      <c r="Y40" s="635"/>
    </row>
    <row r="41" spans="1:25" ht="33" customHeight="1">
      <c r="A41" s="624" t="s">
        <v>1062</v>
      </c>
      <c r="B41" s="625"/>
      <c r="C41" s="81">
        <f>РФКиС_п!F8</f>
        <v>102245</v>
      </c>
      <c r="D41" s="81">
        <f>РФКиС_п!G8</f>
        <v>103000</v>
      </c>
      <c r="E41" s="81">
        <f>РФКиС_п!H8</f>
        <v>102476.8</v>
      </c>
      <c r="F41" s="81">
        <f>РФКиС_п!I8</f>
        <v>120000</v>
      </c>
      <c r="G41" s="81">
        <f>РФКиС_п!J8</f>
        <v>117000</v>
      </c>
      <c r="H41" s="81">
        <f>РФКиС_п!K8</f>
        <v>179670</v>
      </c>
      <c r="I41" s="81">
        <f>РФКиС_п!L8</f>
        <v>150000</v>
      </c>
      <c r="J41" s="81">
        <f>РФКиС_п!M8</f>
        <v>209674</v>
      </c>
      <c r="K41" s="81">
        <f>РФКиС_п!N8</f>
        <v>155000</v>
      </c>
      <c r="L41" s="260" t="e">
        <f>РФКиС_п!O8</f>
        <v>#REF!</v>
      </c>
      <c r="M41" s="260" t="e">
        <f>РФКиС_п!P8</f>
        <v>#REF!</v>
      </c>
      <c r="N41" s="242" t="e">
        <f>РФКиС_п!Q8</f>
        <v>#REF!</v>
      </c>
      <c r="O41" s="242" t="e">
        <f>РФКиС_п!R8</f>
        <v>#REF!</v>
      </c>
      <c r="P41" s="242" t="e">
        <f>РФКиС_п!S8</f>
        <v>#REF!</v>
      </c>
      <c r="Q41" s="242" t="e">
        <f>РФКиС_п!T8</f>
        <v>#REF!</v>
      </c>
      <c r="R41" s="242" t="e">
        <f>РФКиС_п!U8</f>
        <v>#REF!</v>
      </c>
      <c r="S41" s="242" t="e">
        <f>РФКиС_п!V8</f>
        <v>#REF!</v>
      </c>
      <c r="T41" s="242" t="e">
        <f>РФКиС_п!W8</f>
        <v>#REF!</v>
      </c>
      <c r="U41" s="242" t="e">
        <f>РФКиС_п!X8</f>
        <v>#REF!</v>
      </c>
      <c r="V41" s="242" t="e">
        <f>РФКиС_п!Y8</f>
        <v>#REF!</v>
      </c>
      <c r="W41" s="242" t="e">
        <f>РФКиС_п!Z8</f>
        <v>#REF!</v>
      </c>
      <c r="X41" s="242" t="e">
        <f>РФКиС_п!AA8</f>
        <v>#REF!</v>
      </c>
      <c r="Y41" s="242" t="e">
        <f>РФКиС_п!AB8</f>
        <v>#REF!</v>
      </c>
    </row>
    <row r="42" spans="1:25" ht="12" customHeight="1">
      <c r="A42" s="636" t="s">
        <v>37</v>
      </c>
      <c r="B42" s="636"/>
      <c r="C42" s="636"/>
      <c r="D42" s="636"/>
      <c r="E42" s="636"/>
      <c r="F42" s="636"/>
      <c r="G42" s="636"/>
      <c r="H42" s="636"/>
      <c r="I42" s="636"/>
      <c r="J42" s="636"/>
      <c r="K42" s="636"/>
      <c r="L42" s="636"/>
      <c r="M42" s="636"/>
      <c r="N42" s="636"/>
      <c r="O42" s="636"/>
      <c r="P42" s="636"/>
      <c r="Q42" s="636"/>
      <c r="R42" s="636"/>
      <c r="S42" s="636"/>
      <c r="T42" s="636"/>
      <c r="U42" s="636"/>
      <c r="V42" s="636"/>
      <c r="W42" s="636"/>
      <c r="X42" s="636"/>
      <c r="Y42" s="636"/>
    </row>
    <row r="43" spans="1:25" ht="36" customHeight="1">
      <c r="A43" s="624" t="s">
        <v>38</v>
      </c>
      <c r="B43" s="625"/>
      <c r="C43" s="81">
        <f>ЗОЖ_п!F8</f>
        <v>0</v>
      </c>
      <c r="D43" s="81">
        <f>ЗОЖ_п!G8</f>
        <v>4240</v>
      </c>
      <c r="E43" s="81">
        <f>ЗОЖ_п!H8</f>
        <v>3214</v>
      </c>
      <c r="F43" s="81">
        <f>ЗОЖ_п!I8</f>
        <v>5000</v>
      </c>
      <c r="G43" s="81">
        <f>ЗОЖ_п!J8</f>
        <v>3743</v>
      </c>
      <c r="H43" s="81">
        <f>ЗОЖ_п!K8</f>
        <v>6000</v>
      </c>
      <c r="I43" s="81">
        <f>ЗОЖ_п!L8</f>
        <v>4500</v>
      </c>
      <c r="J43" s="81">
        <f>ЗОЖ_п!M8</f>
        <v>6100</v>
      </c>
      <c r="K43" s="81">
        <f>ЗОЖ_п!N8</f>
        <v>4635</v>
      </c>
      <c r="L43" s="81">
        <f>ЗОЖ_п!O8</f>
        <v>6300</v>
      </c>
      <c r="M43" s="81">
        <f>ЗОЖ_п!P8</f>
        <v>4750</v>
      </c>
      <c r="N43" s="77">
        <f>ЗОЖ_п!Q8</f>
        <v>6600</v>
      </c>
      <c r="O43" s="77">
        <f>ЗОЖ_п!R8</f>
        <v>1501</v>
      </c>
      <c r="P43" s="77">
        <f>ЗОЖ_п!S8</f>
        <v>6800</v>
      </c>
      <c r="Q43" s="77">
        <f>ЗОЖ_п!T8</f>
        <v>3678</v>
      </c>
      <c r="R43" s="77">
        <f>ЗОЖ_п!U8</f>
        <v>7100</v>
      </c>
      <c r="S43" s="77">
        <f>ЗОЖ_п!V8</f>
        <v>4750</v>
      </c>
      <c r="T43" s="77">
        <f>ЗОЖ_п!W8</f>
        <v>7500</v>
      </c>
      <c r="U43" s="77">
        <f>ЗОЖ_п!X8</f>
        <v>4750</v>
      </c>
      <c r="V43" s="77">
        <f>ЗОЖ_п!Y8</f>
        <v>7900</v>
      </c>
      <c r="W43" s="77">
        <f>ЗОЖ_п!Z8</f>
        <v>0</v>
      </c>
      <c r="X43" s="77">
        <f>ЗОЖ_п!AA8</f>
        <v>8200</v>
      </c>
      <c r="Y43" s="77">
        <f>ЗОЖ_п!AB8</f>
        <v>0</v>
      </c>
    </row>
    <row r="44" spans="1:25" ht="14.25">
      <c r="A44" s="634" t="s">
        <v>39</v>
      </c>
      <c r="B44" s="634"/>
      <c r="C44" s="634"/>
      <c r="D44" s="634"/>
      <c r="E44" s="634"/>
      <c r="F44" s="634"/>
      <c r="G44" s="634"/>
      <c r="H44" s="634"/>
      <c r="I44" s="634"/>
      <c r="J44" s="634"/>
      <c r="K44" s="634"/>
      <c r="L44" s="634"/>
      <c r="M44" s="634"/>
      <c r="N44" s="634"/>
      <c r="O44" s="634"/>
      <c r="P44" s="634"/>
      <c r="Q44" s="634"/>
      <c r="R44" s="634"/>
      <c r="S44" s="634"/>
      <c r="T44" s="634"/>
      <c r="U44" s="634"/>
      <c r="V44" s="634"/>
      <c r="W44" s="634"/>
      <c r="X44" s="634"/>
      <c r="Y44" s="634"/>
    </row>
    <row r="45" spans="1:25" ht="35.25" customHeight="1">
      <c r="A45" s="621" t="s">
        <v>40</v>
      </c>
      <c r="B45" s="621"/>
      <c r="C45" s="81"/>
      <c r="D45" s="81">
        <f>УФКиС_п!D8</f>
        <v>100</v>
      </c>
      <c r="E45" s="81">
        <f>УФКиС_п!E8</f>
        <v>100</v>
      </c>
      <c r="F45" s="81">
        <f>УФКиС_п!F8</f>
        <v>100</v>
      </c>
      <c r="G45" s="81">
        <f>УФКиС_п!G8</f>
        <v>100</v>
      </c>
      <c r="H45" s="81">
        <f>УФКиС_п!H8</f>
        <v>100</v>
      </c>
      <c r="I45" s="81">
        <f>УФКиС_п!I8</f>
        <v>100</v>
      </c>
      <c r="J45" s="81">
        <f>УФКиС_п!J8</f>
        <v>100</v>
      </c>
      <c r="K45" s="81">
        <f>УФКиС_п!K8</f>
        <v>100</v>
      </c>
      <c r="L45" s="81">
        <f>УФКиС_п!L8</f>
        <v>100</v>
      </c>
      <c r="M45" s="81">
        <f>УФКиС_п!M8</f>
        <v>100</v>
      </c>
      <c r="N45" s="77">
        <f>УФКиС_п!N8</f>
        <v>100</v>
      </c>
      <c r="O45" s="77">
        <f>УФКиС_п!O8</f>
        <v>100</v>
      </c>
      <c r="P45" s="77">
        <f>УФКиС_п!P8</f>
        <v>100</v>
      </c>
      <c r="Q45" s="77">
        <f>УФКиС_п!Q8</f>
        <v>100</v>
      </c>
      <c r="R45" s="77">
        <f>УФКиС_п!R8</f>
        <v>100</v>
      </c>
      <c r="S45" s="77">
        <f>УФКиС_п!S8</f>
        <v>100</v>
      </c>
      <c r="T45" s="77">
        <f>УФКиС_п!T8</f>
        <v>100</v>
      </c>
      <c r="U45" s="77">
        <f>УФКиС_п!U8</f>
        <v>100</v>
      </c>
      <c r="V45" s="77">
        <f>УФКиС_п!V8</f>
        <v>100</v>
      </c>
      <c r="W45" s="77">
        <f>УФКиС_п!W8</f>
        <v>100</v>
      </c>
      <c r="X45" s="77">
        <f>УФКиС_п!X8</f>
        <v>100</v>
      </c>
      <c r="Y45" s="77">
        <f>УФКиС_п!Y8</f>
        <v>100</v>
      </c>
    </row>
    <row r="46" spans="1:25" ht="14.25">
      <c r="A46" s="636" t="s">
        <v>41</v>
      </c>
      <c r="B46" s="636"/>
      <c r="C46" s="636"/>
      <c r="D46" s="636"/>
      <c r="E46" s="636"/>
      <c r="F46" s="636"/>
      <c r="G46" s="636"/>
      <c r="H46" s="636"/>
      <c r="I46" s="636"/>
      <c r="J46" s="636"/>
      <c r="K46" s="636"/>
      <c r="L46" s="636"/>
      <c r="M46" s="636"/>
      <c r="N46" s="636"/>
      <c r="O46" s="636"/>
      <c r="P46" s="636"/>
      <c r="Q46" s="636"/>
      <c r="R46" s="636"/>
      <c r="S46" s="636"/>
      <c r="T46" s="636"/>
      <c r="U46" s="636"/>
      <c r="V46" s="636"/>
      <c r="W46" s="636"/>
      <c r="X46" s="636"/>
      <c r="Y46" s="636"/>
    </row>
    <row r="47" spans="1:25" ht="20.25">
      <c r="A47" s="621" t="s">
        <v>811</v>
      </c>
      <c r="B47" s="77" t="s">
        <v>42</v>
      </c>
      <c r="C47" s="81">
        <f>Стр_п!F10</f>
        <v>24.6</v>
      </c>
      <c r="D47" s="81">
        <f>Стр_п!G10</f>
        <v>24.8</v>
      </c>
      <c r="E47" s="81">
        <f>Стр_п!H10</f>
        <v>23.8</v>
      </c>
      <c r="F47" s="81">
        <f>Стр_п!I10</f>
        <v>26.5</v>
      </c>
      <c r="G47" s="81">
        <f>Стр_п!J10</f>
        <v>23.4</v>
      </c>
      <c r="H47" s="81">
        <f>Стр_п!K10</f>
        <v>32.5</v>
      </c>
      <c r="I47" s="81">
        <f>Стр_п!L10</f>
        <v>32.4</v>
      </c>
      <c r="J47" s="81">
        <f>Стр_п!M10</f>
        <v>32.7</v>
      </c>
      <c r="K47" s="81">
        <f>Стр_п!N10</f>
        <v>31.8</v>
      </c>
      <c r="L47" s="609"/>
      <c r="M47" s="629"/>
      <c r="N47" s="629"/>
      <c r="O47" s="629"/>
      <c r="P47" s="629"/>
      <c r="Q47" s="629"/>
      <c r="R47" s="629"/>
      <c r="S47" s="629"/>
      <c r="T47" s="629"/>
      <c r="U47" s="629"/>
      <c r="V47" s="629"/>
      <c r="W47" s="629"/>
      <c r="X47" s="629"/>
      <c r="Y47" s="610"/>
    </row>
    <row r="48" spans="1:25" ht="34.5" customHeight="1">
      <c r="A48" s="621"/>
      <c r="B48" s="262" t="s">
        <v>606</v>
      </c>
      <c r="C48" s="626" t="str">
        <f>Стр_п!F11</f>
        <v>Показатель введен с 01.01.2018 года</v>
      </c>
      <c r="D48" s="627"/>
      <c r="E48" s="627"/>
      <c r="F48" s="627"/>
      <c r="G48" s="627"/>
      <c r="H48" s="627"/>
      <c r="I48" s="628"/>
      <c r="J48" s="81">
        <f>Стр_п!M11</f>
        <v>10.2</v>
      </c>
      <c r="K48" s="81">
        <f>Стр_п!N11</f>
        <v>10.2</v>
      </c>
      <c r="L48" s="630"/>
      <c r="M48" s="631"/>
      <c r="N48" s="631"/>
      <c r="O48" s="631"/>
      <c r="P48" s="631"/>
      <c r="Q48" s="631"/>
      <c r="R48" s="631"/>
      <c r="S48" s="631"/>
      <c r="T48" s="631"/>
      <c r="U48" s="631"/>
      <c r="V48" s="631"/>
      <c r="W48" s="631"/>
      <c r="X48" s="631"/>
      <c r="Y48" s="632"/>
    </row>
    <row r="49" spans="1:25" ht="20.25">
      <c r="A49" s="621"/>
      <c r="B49" s="77" t="s">
        <v>44</v>
      </c>
      <c r="C49" s="81">
        <f>Стр_п!F9</f>
        <v>35.4</v>
      </c>
      <c r="D49" s="81">
        <f>Стр_п!G9</f>
        <v>35.9</v>
      </c>
      <c r="E49" s="81">
        <f>Стр_п!H9</f>
        <v>34.8</v>
      </c>
      <c r="F49" s="81">
        <f>Стр_п!I9</f>
        <v>36.3</v>
      </c>
      <c r="G49" s="81">
        <f>Стр_п!J9</f>
        <v>34.2</v>
      </c>
      <c r="H49" s="81">
        <f>Стр_п!K9</f>
        <v>38.2</v>
      </c>
      <c r="I49" s="81">
        <f>Стр_п!L9</f>
        <v>38.2</v>
      </c>
      <c r="J49" s="81">
        <f>Стр_п!M9</f>
        <v>40.7</v>
      </c>
      <c r="K49" s="81">
        <f>Стр_п!N9</f>
        <v>38</v>
      </c>
      <c r="L49" s="611"/>
      <c r="M49" s="633"/>
      <c r="N49" s="633"/>
      <c r="O49" s="633"/>
      <c r="P49" s="633"/>
      <c r="Q49" s="633"/>
      <c r="R49" s="633"/>
      <c r="S49" s="633"/>
      <c r="T49" s="633"/>
      <c r="U49" s="633"/>
      <c r="V49" s="633"/>
      <c r="W49" s="633"/>
      <c r="X49" s="633"/>
      <c r="Y49" s="612"/>
    </row>
    <row r="50" spans="1:25" ht="37.5" customHeight="1">
      <c r="A50" s="624" t="s">
        <v>849</v>
      </c>
      <c r="B50" s="625"/>
      <c r="C50" s="81">
        <f>Стр_п!F12</f>
        <v>621</v>
      </c>
      <c r="D50" s="81">
        <f>Стр_п!G12</f>
        <v>631</v>
      </c>
      <c r="E50" s="81">
        <f>Стр_п!H12</f>
        <v>631</v>
      </c>
      <c r="F50" s="81">
        <f>Стр_п!I12</f>
        <v>696</v>
      </c>
      <c r="G50" s="81">
        <f>Стр_п!J12</f>
        <v>688</v>
      </c>
      <c r="H50" s="81">
        <f>Стр_п!K12</f>
        <v>954</v>
      </c>
      <c r="I50" s="81">
        <f>Стр_п!L12</f>
        <v>950</v>
      </c>
      <c r="J50" s="81">
        <f>Стр_п!M12</f>
        <v>1155</v>
      </c>
      <c r="K50" s="81">
        <f>Стр_п!N12</f>
        <v>1153</v>
      </c>
      <c r="L50" s="81">
        <f>Стр_п!O12</f>
        <v>1414</v>
      </c>
      <c r="M50" s="81">
        <f>Стр_п!P12</f>
        <v>1414</v>
      </c>
      <c r="N50" s="77">
        <f>Стр_п!Q12</f>
        <v>1456</v>
      </c>
      <c r="O50" s="77">
        <f>Стр_п!R12</f>
        <v>1456</v>
      </c>
      <c r="P50" s="77">
        <f>Стр_п!S12</f>
        <v>1487</v>
      </c>
      <c r="Q50" s="77">
        <f>Стр_п!T12</f>
        <v>1487</v>
      </c>
      <c r="R50" s="77">
        <f>Стр_п!U12</f>
        <v>1490</v>
      </c>
      <c r="S50" s="77">
        <f>Стр_п!V12</f>
        <v>1490</v>
      </c>
      <c r="T50" s="77">
        <f>Стр_п!W12</f>
        <v>1498</v>
      </c>
      <c r="U50" s="77">
        <f>Стр_п!X12</f>
        <v>1498</v>
      </c>
      <c r="V50" s="77">
        <f>Стр_п!Y12</f>
        <v>1506</v>
      </c>
      <c r="W50" s="77">
        <f>Стр_п!Z12</f>
        <v>1506</v>
      </c>
      <c r="X50" s="77">
        <f>Стр_п!AA12</f>
        <v>1507</v>
      </c>
      <c r="Y50" s="77">
        <f>Стр_п!AB12</f>
        <v>1507</v>
      </c>
    </row>
    <row r="51" spans="1:25" s="32" customFormat="1" ht="49.5" customHeight="1">
      <c r="A51" s="624" t="s">
        <v>692</v>
      </c>
      <c r="B51" s="625"/>
      <c r="C51" s="626" t="s">
        <v>638</v>
      </c>
      <c r="D51" s="627"/>
      <c r="E51" s="627"/>
      <c r="F51" s="627"/>
      <c r="G51" s="627"/>
      <c r="H51" s="627"/>
      <c r="I51" s="627"/>
      <c r="J51" s="627"/>
      <c r="K51" s="628"/>
      <c r="L51" s="264">
        <f>Стр_п!O13</f>
        <v>45.1</v>
      </c>
      <c r="M51" s="264">
        <f>Стр_п!P13</f>
        <v>45.1</v>
      </c>
      <c r="N51" s="265">
        <f>Стр_п!Q13</f>
        <v>45.6</v>
      </c>
      <c r="O51" s="265">
        <f>Стр_п!R13</f>
        <v>45.6</v>
      </c>
      <c r="P51" s="265">
        <f>Стр_п!S13</f>
        <v>47.2</v>
      </c>
      <c r="Q51" s="265">
        <f>Стр_п!T13</f>
        <v>47.2</v>
      </c>
      <c r="R51" s="265">
        <f>Стр_п!U13</f>
        <v>46.9</v>
      </c>
      <c r="S51" s="265">
        <f>Стр_п!V13</f>
        <v>46.9</v>
      </c>
      <c r="T51" s="265">
        <f>Стр_п!W13</f>
        <v>47.5</v>
      </c>
      <c r="U51" s="265">
        <f>Стр_п!X13</f>
        <v>47.5</v>
      </c>
      <c r="V51" s="265">
        <f>Стр_п!Y13</f>
        <v>47.9</v>
      </c>
      <c r="W51" s="265">
        <f>Стр_п!Z13</f>
        <v>47.9</v>
      </c>
      <c r="X51" s="265">
        <f>Стр_п!AA13</f>
        <v>47.9</v>
      </c>
      <c r="Y51" s="265">
        <f>Стр_п!AB13</f>
        <v>47.9</v>
      </c>
    </row>
    <row r="52" spans="1:25" ht="44.25" customHeight="1">
      <c r="A52" s="616" t="s">
        <v>1057</v>
      </c>
      <c r="B52" s="616"/>
      <c r="C52" s="616"/>
      <c r="D52" s="616"/>
      <c r="E52" s="616"/>
      <c r="F52" s="616"/>
      <c r="G52" s="616"/>
      <c r="H52" s="616"/>
      <c r="I52" s="616"/>
      <c r="J52" s="616"/>
      <c r="K52" s="616"/>
      <c r="L52" s="616"/>
      <c r="M52" s="616"/>
      <c r="N52" s="616"/>
      <c r="O52" s="616"/>
      <c r="P52" s="616"/>
      <c r="Q52" s="616"/>
      <c r="R52" s="616"/>
      <c r="S52" s="616"/>
      <c r="T52" s="616"/>
      <c r="U52" s="616"/>
      <c r="V52" s="616"/>
      <c r="W52" s="616"/>
      <c r="X52" s="616"/>
      <c r="Y52" s="616"/>
    </row>
    <row r="53" spans="1:25" ht="27" customHeight="1">
      <c r="A53" s="615" t="s">
        <v>809</v>
      </c>
      <c r="B53" s="615"/>
      <c r="C53" s="615"/>
      <c r="D53" s="615"/>
      <c r="E53" s="615"/>
      <c r="F53" s="615"/>
      <c r="G53" s="615"/>
      <c r="H53" s="615"/>
      <c r="I53" s="615"/>
      <c r="J53" s="615"/>
      <c r="K53" s="615"/>
      <c r="L53" s="615"/>
      <c r="M53" s="615"/>
      <c r="N53" s="615"/>
      <c r="O53" s="615"/>
      <c r="P53" s="615"/>
      <c r="Q53" s="615"/>
      <c r="R53" s="615"/>
      <c r="S53" s="615"/>
      <c r="T53" s="615"/>
      <c r="U53" s="615"/>
      <c r="V53" s="615"/>
      <c r="W53" s="615"/>
      <c r="X53" s="615"/>
      <c r="Y53" s="615"/>
    </row>
  </sheetData>
  <sheetProtection selectLockedCells="1"/>
  <mergeCells count="63">
    <mergeCell ref="A47:A49"/>
    <mergeCell ref="A46:Y46"/>
    <mergeCell ref="A42:Y42"/>
    <mergeCell ref="C25:Y25"/>
    <mergeCell ref="H35:I35"/>
    <mergeCell ref="F35:G35"/>
    <mergeCell ref="L35:M35"/>
    <mergeCell ref="D35:E35"/>
    <mergeCell ref="A38:Y38"/>
    <mergeCell ref="A37:Y37"/>
    <mergeCell ref="A51:B51"/>
    <mergeCell ref="C51:K51"/>
    <mergeCell ref="L47:Y49"/>
    <mergeCell ref="A41:B41"/>
    <mergeCell ref="A44:Y44"/>
    <mergeCell ref="A39:B39"/>
    <mergeCell ref="A50:B50"/>
    <mergeCell ref="C48:I48"/>
    <mergeCell ref="A43:B43"/>
    <mergeCell ref="A40:Y40"/>
    <mergeCell ref="A16:B24"/>
    <mergeCell ref="C21:Y21"/>
    <mergeCell ref="C20:Y20"/>
    <mergeCell ref="C31:Y31"/>
    <mergeCell ref="C33:Y33"/>
    <mergeCell ref="A45:B45"/>
    <mergeCell ref="P35:Q35"/>
    <mergeCell ref="R35:S35"/>
    <mergeCell ref="T35:U35"/>
    <mergeCell ref="V35:W35"/>
    <mergeCell ref="A8:Y8"/>
    <mergeCell ref="C19:Y19"/>
    <mergeCell ref="C18:Y18"/>
    <mergeCell ref="C17:Y17"/>
    <mergeCell ref="C16:Y16"/>
    <mergeCell ref="A53:Y53"/>
    <mergeCell ref="A52:Y52"/>
    <mergeCell ref="C26:Y26"/>
    <mergeCell ref="A26:B26"/>
    <mergeCell ref="A27:B28"/>
    <mergeCell ref="C27:Y27"/>
    <mergeCell ref="C29:Y29"/>
    <mergeCell ref="N35:O35"/>
    <mergeCell ref="A35:B36"/>
    <mergeCell ref="X35:Y35"/>
    <mergeCell ref="J35:K35"/>
    <mergeCell ref="C35:C36"/>
    <mergeCell ref="C13:Y13"/>
    <mergeCell ref="A11:Y11"/>
    <mergeCell ref="A13:B13"/>
    <mergeCell ref="C14:Y14"/>
    <mergeCell ref="A14:B14"/>
    <mergeCell ref="C15:Y15"/>
    <mergeCell ref="A9:Y9"/>
    <mergeCell ref="A15:B15"/>
    <mergeCell ref="C32:Y32"/>
    <mergeCell ref="C22:Y22"/>
    <mergeCell ref="A25:B25"/>
    <mergeCell ref="A29:B33"/>
    <mergeCell ref="C23:Y23"/>
    <mergeCell ref="C28:Y28"/>
    <mergeCell ref="C24:Y24"/>
    <mergeCell ref="C30:Y30"/>
  </mergeCells>
  <hyperlinks>
    <hyperlink ref="C13" r:id="rId1" display="consultantplus://offline/ref=FF5A1FC84BEE13BA3A9255F67F67DD110193B66669FDC1F3B32C22A411E92D0325k1z9E"/>
  </hyperlinks>
  <printOptions/>
  <pageMargins left="0.7" right="0.7" top="0.75" bottom="0.75" header="0.3" footer="0.3"/>
  <pageSetup horizontalDpi="600" verticalDpi="600" orientation="landscape" paperSize="9" scale="66" r:id="rId2"/>
  <rowBreaks count="1" manualBreakCount="1">
    <brk id="33" max="24" man="1"/>
  </rowBreaks>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S518"/>
  <sheetViews>
    <sheetView view="pageBreakPreview" zoomScaleSheetLayoutView="100" zoomScalePageLayoutView="0" workbookViewId="0" topLeftCell="A1">
      <pane ySplit="6" topLeftCell="A7" activePane="bottomLeft" state="frozen"/>
      <selection pane="topLeft" activeCell="A1" sqref="A1"/>
      <selection pane="bottomLeft" activeCell="R1" sqref="R1:T16384"/>
    </sheetView>
  </sheetViews>
  <sheetFormatPr defaultColWidth="9.140625" defaultRowHeight="15"/>
  <cols>
    <col min="1" max="1" width="7.57421875" style="295" customWidth="1"/>
    <col min="2" max="2" width="29.28125" style="45" customWidth="1"/>
    <col min="3" max="5" width="13.421875" style="45" customWidth="1"/>
    <col min="6" max="6" width="10.7109375" style="44" customWidth="1"/>
    <col min="7" max="16" width="11.28125" style="44" customWidth="1"/>
    <col min="17" max="17" width="14.57421875" style="44" customWidth="1"/>
  </cols>
  <sheetData>
    <row r="1" ht="14.25">
      <c r="Q1" s="135">
        <v>27</v>
      </c>
    </row>
    <row r="2" spans="1:17" ht="19.5" customHeight="1">
      <c r="A2" s="838" t="s">
        <v>758</v>
      </c>
      <c r="B2" s="838"/>
      <c r="C2" s="838"/>
      <c r="D2" s="838"/>
      <c r="E2" s="838"/>
      <c r="F2" s="838"/>
      <c r="G2" s="838"/>
      <c r="H2" s="838"/>
      <c r="I2" s="838"/>
      <c r="J2" s="838"/>
      <c r="K2" s="838"/>
      <c r="L2" s="838"/>
      <c r="M2" s="838"/>
      <c r="N2" s="838"/>
      <c r="O2" s="838"/>
      <c r="P2" s="838"/>
      <c r="Q2" s="838"/>
    </row>
    <row r="3" spans="1:17" ht="12.75" customHeight="1">
      <c r="A3" s="793" t="s">
        <v>528</v>
      </c>
      <c r="B3" s="793" t="s">
        <v>17</v>
      </c>
      <c r="C3" s="793" t="s">
        <v>103</v>
      </c>
      <c r="D3" s="794" t="s">
        <v>1003</v>
      </c>
      <c r="E3" s="794" t="s">
        <v>1004</v>
      </c>
      <c r="F3" s="792" t="s">
        <v>0</v>
      </c>
      <c r="G3" s="792" t="s">
        <v>1</v>
      </c>
      <c r="H3" s="792"/>
      <c r="I3" s="792" t="s">
        <v>2</v>
      </c>
      <c r="J3" s="792"/>
      <c r="K3" s="792"/>
      <c r="L3" s="792"/>
      <c r="M3" s="792"/>
      <c r="N3" s="792"/>
      <c r="O3" s="792"/>
      <c r="P3" s="792"/>
      <c r="Q3" s="446"/>
    </row>
    <row r="4" spans="1:17" ht="25.5" customHeight="1">
      <c r="A4" s="793"/>
      <c r="B4" s="793"/>
      <c r="C4" s="793"/>
      <c r="D4" s="795"/>
      <c r="E4" s="795"/>
      <c r="F4" s="792"/>
      <c r="G4" s="792"/>
      <c r="H4" s="792"/>
      <c r="I4" s="792" t="s">
        <v>104</v>
      </c>
      <c r="J4" s="792"/>
      <c r="K4" s="792" t="s">
        <v>3</v>
      </c>
      <c r="L4" s="792"/>
      <c r="M4" s="792" t="s">
        <v>4</v>
      </c>
      <c r="N4" s="792"/>
      <c r="O4" s="792" t="s">
        <v>5</v>
      </c>
      <c r="P4" s="792"/>
      <c r="Q4" s="797" t="s">
        <v>1001</v>
      </c>
    </row>
    <row r="5" spans="1:17" ht="28.5" customHeight="1">
      <c r="A5" s="793"/>
      <c r="B5" s="793"/>
      <c r="C5" s="793"/>
      <c r="D5" s="796"/>
      <c r="E5" s="796"/>
      <c r="F5" s="792"/>
      <c r="G5" s="445" t="s">
        <v>6</v>
      </c>
      <c r="H5" s="445" t="s">
        <v>7</v>
      </c>
      <c r="I5" s="445" t="s">
        <v>6</v>
      </c>
      <c r="J5" s="445" t="s">
        <v>7</v>
      </c>
      <c r="K5" s="445" t="s">
        <v>6</v>
      </c>
      <c r="L5" s="445" t="s">
        <v>7</v>
      </c>
      <c r="M5" s="445" t="s">
        <v>6</v>
      </c>
      <c r="N5" s="445" t="s">
        <v>7</v>
      </c>
      <c r="O5" s="445" t="s">
        <v>6</v>
      </c>
      <c r="P5" s="445" t="s">
        <v>46</v>
      </c>
      <c r="Q5" s="799"/>
    </row>
    <row r="6" spans="1:17" ht="14.25">
      <c r="A6" s="444">
        <v>1</v>
      </c>
      <c r="B6" s="444">
        <v>2</v>
      </c>
      <c r="C6" s="444">
        <v>3</v>
      </c>
      <c r="D6" s="444" t="s">
        <v>447</v>
      </c>
      <c r="E6" s="444" t="s">
        <v>1005</v>
      </c>
      <c r="F6" s="445">
        <v>6</v>
      </c>
      <c r="G6" s="445">
        <v>7</v>
      </c>
      <c r="H6" s="445">
        <v>8</v>
      </c>
      <c r="I6" s="445">
        <v>9</v>
      </c>
      <c r="J6" s="445">
        <v>10</v>
      </c>
      <c r="K6" s="445">
        <v>11</v>
      </c>
      <c r="L6" s="445">
        <v>12</v>
      </c>
      <c r="M6" s="445">
        <v>13</v>
      </c>
      <c r="N6" s="445">
        <v>14</v>
      </c>
      <c r="O6" s="445">
        <v>15</v>
      </c>
      <c r="P6" s="445">
        <v>16</v>
      </c>
      <c r="Q6" s="448">
        <v>17</v>
      </c>
    </row>
    <row r="7" spans="1:17" ht="14.25">
      <c r="A7" s="444"/>
      <c r="B7" s="805" t="s">
        <v>456</v>
      </c>
      <c r="C7" s="806"/>
      <c r="D7" s="806"/>
      <c r="E7" s="806"/>
      <c r="F7" s="806"/>
      <c r="G7" s="806"/>
      <c r="H7" s="806"/>
      <c r="I7" s="806"/>
      <c r="J7" s="806"/>
      <c r="K7" s="806"/>
      <c r="L7" s="806"/>
      <c r="M7" s="806"/>
      <c r="N7" s="806"/>
      <c r="O7" s="806"/>
      <c r="P7" s="806"/>
      <c r="Q7" s="807"/>
    </row>
    <row r="8" spans="1:17" ht="14.25">
      <c r="A8" s="793"/>
      <c r="B8" s="793" t="s">
        <v>1223</v>
      </c>
      <c r="C8" s="793"/>
      <c r="D8" s="794" t="s">
        <v>1031</v>
      </c>
      <c r="E8" s="794" t="s">
        <v>1031</v>
      </c>
      <c r="F8" s="449" t="s">
        <v>8</v>
      </c>
      <c r="G8" s="160">
        <f>SUM(G9:G19)</f>
        <v>842130.5</v>
      </c>
      <c r="H8" s="160">
        <f aca="true" t="shared" si="0" ref="H8:P8">SUM(H9:H19)</f>
        <v>499527.00000000006</v>
      </c>
      <c r="I8" s="160">
        <f t="shared" si="0"/>
        <v>733918.4</v>
      </c>
      <c r="J8" s="160">
        <f t="shared" si="0"/>
        <v>440924.7</v>
      </c>
      <c r="K8" s="160">
        <f t="shared" si="0"/>
        <v>0</v>
      </c>
      <c r="L8" s="160">
        <f t="shared" si="0"/>
        <v>0</v>
      </c>
      <c r="M8" s="160">
        <f t="shared" si="0"/>
        <v>67806.69999999998</v>
      </c>
      <c r="N8" s="160">
        <f t="shared" si="0"/>
        <v>30586.600000000002</v>
      </c>
      <c r="O8" s="160">
        <f t="shared" si="0"/>
        <v>40405.4</v>
      </c>
      <c r="P8" s="160">
        <f t="shared" si="0"/>
        <v>28015.699999999997</v>
      </c>
      <c r="Q8" s="797" t="s">
        <v>429</v>
      </c>
    </row>
    <row r="9" spans="1:17" ht="14.25">
      <c r="A9" s="793"/>
      <c r="B9" s="793"/>
      <c r="C9" s="793"/>
      <c r="D9" s="795"/>
      <c r="E9" s="795"/>
      <c r="F9" s="450" t="s">
        <v>9</v>
      </c>
      <c r="G9" s="85">
        <f>I9+K9+M9+O9</f>
        <v>54379.5</v>
      </c>
      <c r="H9" s="85">
        <f>J9+L9+N9+P9</f>
        <v>38727.9</v>
      </c>
      <c r="I9" s="85">
        <f aca="true" t="shared" si="1" ref="I9:J12">I58+I82+I94+I106+I119+I131+I143+I203+I264+I276+I288+I314+I326</f>
        <v>42244.2</v>
      </c>
      <c r="J9" s="85">
        <f t="shared" si="1"/>
        <v>32520.5</v>
      </c>
      <c r="K9" s="85">
        <f aca="true" t="shared" si="2" ref="K9:P9">K58+K82+K94+K106+K119+K131+K143+K203+K264+K276+K288+K314+K326</f>
        <v>0</v>
      </c>
      <c r="L9" s="85">
        <f t="shared" si="2"/>
        <v>0</v>
      </c>
      <c r="M9" s="85">
        <f t="shared" si="2"/>
        <v>12135.3</v>
      </c>
      <c r="N9" s="85">
        <f t="shared" si="2"/>
        <v>6207.4</v>
      </c>
      <c r="O9" s="85">
        <f t="shared" si="2"/>
        <v>0</v>
      </c>
      <c r="P9" s="85">
        <f t="shared" si="2"/>
        <v>0</v>
      </c>
      <c r="Q9" s="798"/>
    </row>
    <row r="10" spans="1:17" ht="14.25">
      <c r="A10" s="793"/>
      <c r="B10" s="793"/>
      <c r="C10" s="793"/>
      <c r="D10" s="795"/>
      <c r="E10" s="795"/>
      <c r="F10" s="450" t="s">
        <v>10</v>
      </c>
      <c r="G10" s="85">
        <f aca="true" t="shared" si="3" ref="G10:G19">I10+K10+M10+O10</f>
        <v>52656.6</v>
      </c>
      <c r="H10" s="85">
        <f aca="true" t="shared" si="4" ref="H10:H19">J10+L10+N10+P10</f>
        <v>37027.1</v>
      </c>
      <c r="I10" s="85">
        <f t="shared" si="1"/>
        <v>40673.200000000004</v>
      </c>
      <c r="J10" s="85">
        <f t="shared" si="1"/>
        <v>30001.6</v>
      </c>
      <c r="K10" s="85">
        <f aca="true" t="shared" si="5" ref="K10:P12">K59+K83+K95+K107+K120+K132+K144+K204+K265+K277+K289+K315+K327</f>
        <v>0</v>
      </c>
      <c r="L10" s="85">
        <f t="shared" si="5"/>
        <v>0</v>
      </c>
      <c r="M10" s="85">
        <f t="shared" si="5"/>
        <v>10995.3</v>
      </c>
      <c r="N10" s="85">
        <f t="shared" si="5"/>
        <v>6037.4</v>
      </c>
      <c r="O10" s="85">
        <f t="shared" si="5"/>
        <v>988.1</v>
      </c>
      <c r="P10" s="85">
        <f t="shared" si="5"/>
        <v>988.1</v>
      </c>
      <c r="Q10" s="798"/>
    </row>
    <row r="11" spans="1:17" ht="14.25">
      <c r="A11" s="793"/>
      <c r="B11" s="793"/>
      <c r="C11" s="793"/>
      <c r="D11" s="795"/>
      <c r="E11" s="795"/>
      <c r="F11" s="450" t="s">
        <v>11</v>
      </c>
      <c r="G11" s="85">
        <f t="shared" si="3"/>
        <v>55846.09999999999</v>
      </c>
      <c r="H11" s="85">
        <f t="shared" si="4"/>
        <v>41546.8</v>
      </c>
      <c r="I11" s="85">
        <f t="shared" si="1"/>
        <v>40770.1</v>
      </c>
      <c r="J11" s="85">
        <f t="shared" si="1"/>
        <v>30004.500000000004</v>
      </c>
      <c r="K11" s="85">
        <f t="shared" si="5"/>
        <v>0</v>
      </c>
      <c r="L11" s="85">
        <f t="shared" si="5"/>
        <v>0</v>
      </c>
      <c r="M11" s="85">
        <f t="shared" si="5"/>
        <v>10995.3</v>
      </c>
      <c r="N11" s="85">
        <f t="shared" si="5"/>
        <v>7461.6</v>
      </c>
      <c r="O11" s="85">
        <f t="shared" si="5"/>
        <v>4080.7</v>
      </c>
      <c r="P11" s="85">
        <f t="shared" si="5"/>
        <v>4080.7</v>
      </c>
      <c r="Q11" s="798"/>
    </row>
    <row r="12" spans="1:17" ht="14.25">
      <c r="A12" s="793"/>
      <c r="B12" s="793"/>
      <c r="C12" s="793"/>
      <c r="D12" s="795"/>
      <c r="E12" s="795"/>
      <c r="F12" s="450" t="s">
        <v>19</v>
      </c>
      <c r="G12" s="85">
        <f t="shared" si="3"/>
        <v>78937.8</v>
      </c>
      <c r="H12" s="85">
        <f t="shared" si="4"/>
        <v>66140.9</v>
      </c>
      <c r="I12" s="85">
        <f t="shared" si="1"/>
        <v>61857.1</v>
      </c>
      <c r="J12" s="85">
        <f t="shared" si="1"/>
        <v>51910.799999999996</v>
      </c>
      <c r="K12" s="85">
        <f t="shared" si="5"/>
        <v>0</v>
      </c>
      <c r="L12" s="85">
        <f t="shared" si="5"/>
        <v>0</v>
      </c>
      <c r="M12" s="85">
        <f t="shared" si="5"/>
        <v>12680.7</v>
      </c>
      <c r="N12" s="85">
        <f t="shared" si="5"/>
        <v>9830.1</v>
      </c>
      <c r="O12" s="85">
        <f t="shared" si="5"/>
        <v>4400</v>
      </c>
      <c r="P12" s="85">
        <f t="shared" si="5"/>
        <v>4400</v>
      </c>
      <c r="Q12" s="798"/>
    </row>
    <row r="13" spans="1:17" ht="14.25">
      <c r="A13" s="793"/>
      <c r="B13" s="793"/>
      <c r="C13" s="793"/>
      <c r="D13" s="795"/>
      <c r="E13" s="795"/>
      <c r="F13" s="450" t="s">
        <v>27</v>
      </c>
      <c r="G13" s="85">
        <f t="shared" si="3"/>
        <v>64450.799999999996</v>
      </c>
      <c r="H13" s="85">
        <f t="shared" si="4"/>
        <v>55011.1</v>
      </c>
      <c r="I13" s="85">
        <f>I62+I86+I98+I110+I123+I135+I147+I207+I268+I280+I292+I318+I330+I293</f>
        <v>56388.1</v>
      </c>
      <c r="J13" s="85">
        <f aca="true" t="shared" si="6" ref="J13:P13">J62+J86+J98+J110+J123+J135+J147+J207+J268+J280+J292+J318+J330+J293</f>
        <v>53388.1</v>
      </c>
      <c r="K13" s="85">
        <f t="shared" si="6"/>
        <v>0</v>
      </c>
      <c r="L13" s="85">
        <f t="shared" si="6"/>
        <v>0</v>
      </c>
      <c r="M13" s="85">
        <f t="shared" si="6"/>
        <v>3662.7</v>
      </c>
      <c r="N13" s="85">
        <f t="shared" si="6"/>
        <v>812.7</v>
      </c>
      <c r="O13" s="85">
        <f t="shared" si="6"/>
        <v>4400</v>
      </c>
      <c r="P13" s="85">
        <f t="shared" si="6"/>
        <v>810.3</v>
      </c>
      <c r="Q13" s="798"/>
    </row>
    <row r="14" spans="1:17" ht="14.25">
      <c r="A14" s="793"/>
      <c r="B14" s="793"/>
      <c r="C14" s="793"/>
      <c r="D14" s="795"/>
      <c r="E14" s="795"/>
      <c r="F14" s="445" t="s">
        <v>28</v>
      </c>
      <c r="G14" s="84">
        <f t="shared" si="3"/>
        <v>98213.40000000001</v>
      </c>
      <c r="H14" s="84">
        <f t="shared" si="4"/>
        <v>47947.799999999996</v>
      </c>
      <c r="I14" s="84">
        <f>I63+I87+I99+I111+I124+I136+I148+I208+I269+I281+I294+I295+I319+I331</f>
        <v>90826.8</v>
      </c>
      <c r="J14" s="84">
        <f aca="true" t="shared" si="7" ref="J14:P14">J63+J87+J99+J111+J124+J136+J148+J208+J269+J281+J294+J295+J319+J331</f>
        <v>43411.2</v>
      </c>
      <c r="K14" s="84">
        <f t="shared" si="7"/>
        <v>0</v>
      </c>
      <c r="L14" s="84">
        <f t="shared" si="7"/>
        <v>0</v>
      </c>
      <c r="M14" s="84">
        <f t="shared" si="7"/>
        <v>2850</v>
      </c>
      <c r="N14" s="84">
        <f t="shared" si="7"/>
        <v>0</v>
      </c>
      <c r="O14" s="84">
        <f t="shared" si="7"/>
        <v>4536.6</v>
      </c>
      <c r="P14" s="84">
        <f t="shared" si="7"/>
        <v>4536.6</v>
      </c>
      <c r="Q14" s="798"/>
    </row>
    <row r="15" spans="1:17" ht="14.25">
      <c r="A15" s="793"/>
      <c r="B15" s="793"/>
      <c r="C15" s="793"/>
      <c r="D15" s="795"/>
      <c r="E15" s="795"/>
      <c r="F15" s="445" t="s">
        <v>483</v>
      </c>
      <c r="G15" s="84">
        <f t="shared" si="3"/>
        <v>83991</v>
      </c>
      <c r="H15" s="84">
        <f t="shared" si="4"/>
        <v>51031.4</v>
      </c>
      <c r="I15" s="84">
        <f>I64+I88+I100+I112+I125+I137+I149+I209+I270+I282+I296+I297+I320+I332+I299+I344+I298</f>
        <v>76503.6</v>
      </c>
      <c r="J15" s="84">
        <f>J64+J88+J100+J112+J125+J137+J149+J209+J270+J282+J296+J297+J320+J332+J299+J344+J298</f>
        <v>46394</v>
      </c>
      <c r="K15" s="84">
        <f aca="true" t="shared" si="8" ref="K15:P15">K64+K88+K100+K112+K125+K137+K149+K209+K270+K282+K296+K297+K320+K332</f>
        <v>0</v>
      </c>
      <c r="L15" s="84">
        <f t="shared" si="8"/>
        <v>0</v>
      </c>
      <c r="M15" s="84">
        <f>M64+M88+M100+M112+M125+M137+M149+M209+M270+M282+M296+M297+M320+M332+M344</f>
        <v>3087.4</v>
      </c>
      <c r="N15" s="84">
        <f>N64+N88+N100+N112+N125+N137+N149+N209+N270+N282+N296+N297+N320+N332+N344</f>
        <v>237.4</v>
      </c>
      <c r="O15" s="84">
        <f t="shared" si="8"/>
        <v>4400</v>
      </c>
      <c r="P15" s="84">
        <f t="shared" si="8"/>
        <v>4400</v>
      </c>
      <c r="Q15" s="798"/>
    </row>
    <row r="16" spans="1:17" ht="14.25">
      <c r="A16" s="793"/>
      <c r="B16" s="793"/>
      <c r="C16" s="793"/>
      <c r="D16" s="795"/>
      <c r="E16" s="795"/>
      <c r="F16" s="445" t="s">
        <v>484</v>
      </c>
      <c r="G16" s="84">
        <f t="shared" si="3"/>
        <v>84910.2</v>
      </c>
      <c r="H16" s="84">
        <f t="shared" si="4"/>
        <v>46573.299999999996</v>
      </c>
      <c r="I16" s="84">
        <f>I65+I89+I101+I113+I126+I138+I150+I210+I271+I283+I300+I301+I321+I333+I302+I303</f>
        <v>77660.2</v>
      </c>
      <c r="J16" s="84">
        <f>J65+J89+J101+J113+J126+J138+J150+J210+J271+J283+J300+J301+J321+J333</f>
        <v>42173.299999999996</v>
      </c>
      <c r="K16" s="84">
        <f aca="true" t="shared" si="9" ref="K16:P16">K65+K89+K101+K113+K126+K138+K150+K210+K271+K283+K300+K301+K321+K333</f>
        <v>0</v>
      </c>
      <c r="L16" s="84">
        <f t="shared" si="9"/>
        <v>0</v>
      </c>
      <c r="M16" s="84">
        <f t="shared" si="9"/>
        <v>2850</v>
      </c>
      <c r="N16" s="84">
        <f t="shared" si="9"/>
        <v>0</v>
      </c>
      <c r="O16" s="84">
        <f t="shared" si="9"/>
        <v>4400</v>
      </c>
      <c r="P16" s="84">
        <f t="shared" si="9"/>
        <v>4400</v>
      </c>
      <c r="Q16" s="798"/>
    </row>
    <row r="17" spans="1:17" ht="14.25">
      <c r="A17" s="793"/>
      <c r="B17" s="793"/>
      <c r="C17" s="793"/>
      <c r="D17" s="795"/>
      <c r="E17" s="795"/>
      <c r="F17" s="445" t="s">
        <v>485</v>
      </c>
      <c r="G17" s="84">
        <f t="shared" si="3"/>
        <v>85098.5</v>
      </c>
      <c r="H17" s="84">
        <f t="shared" si="4"/>
        <v>46573.299999999996</v>
      </c>
      <c r="I17" s="84">
        <f>I66+I90+I102+I114+I127+I139+I151+I211+I272+I284+I304+I322+I334+I305+I306+I307</f>
        <v>77848.5</v>
      </c>
      <c r="J17" s="84">
        <f aca="true" t="shared" si="10" ref="J17:P17">J66+J90+J102+J114+J127+J139+J151+J211+J272+J284+J304+J322+J334</f>
        <v>42173.299999999996</v>
      </c>
      <c r="K17" s="84">
        <f t="shared" si="10"/>
        <v>0</v>
      </c>
      <c r="L17" s="84">
        <f t="shared" si="10"/>
        <v>0</v>
      </c>
      <c r="M17" s="84">
        <f t="shared" si="10"/>
        <v>2850</v>
      </c>
      <c r="N17" s="84">
        <f t="shared" si="10"/>
        <v>0</v>
      </c>
      <c r="O17" s="84">
        <f t="shared" si="10"/>
        <v>4400</v>
      </c>
      <c r="P17" s="84">
        <f t="shared" si="10"/>
        <v>4400</v>
      </c>
      <c r="Q17" s="798"/>
    </row>
    <row r="18" spans="1:17" ht="14.25">
      <c r="A18" s="793"/>
      <c r="B18" s="793"/>
      <c r="C18" s="793"/>
      <c r="D18" s="795"/>
      <c r="E18" s="795"/>
      <c r="F18" s="445" t="s">
        <v>486</v>
      </c>
      <c r="G18" s="84">
        <f t="shared" si="3"/>
        <v>85681.5</v>
      </c>
      <c r="H18" s="84">
        <f t="shared" si="4"/>
        <v>40023.7</v>
      </c>
      <c r="I18" s="84">
        <f>I67+I91+I103+I115+I128+I140+I152+I212+I273+I285+I308+I323+I335+I309+I310+I311</f>
        <v>78431.5</v>
      </c>
      <c r="J18" s="84">
        <f aca="true" t="shared" si="11" ref="J18:P18">J67+J91+J103+J115+J128+J140+J152+J212+J273+J285+J308+J323+J335</f>
        <v>40023.7</v>
      </c>
      <c r="K18" s="84">
        <f t="shared" si="11"/>
        <v>0</v>
      </c>
      <c r="L18" s="84">
        <f t="shared" si="11"/>
        <v>0</v>
      </c>
      <c r="M18" s="84">
        <f t="shared" si="11"/>
        <v>2850</v>
      </c>
      <c r="N18" s="84">
        <f t="shared" si="11"/>
        <v>0</v>
      </c>
      <c r="O18" s="84">
        <f t="shared" si="11"/>
        <v>4400</v>
      </c>
      <c r="P18" s="84">
        <f t="shared" si="11"/>
        <v>0</v>
      </c>
      <c r="Q18" s="798"/>
    </row>
    <row r="19" spans="1:19" ht="14.25">
      <c r="A19" s="793"/>
      <c r="B19" s="793"/>
      <c r="C19" s="793"/>
      <c r="D19" s="796"/>
      <c r="E19" s="796"/>
      <c r="F19" s="445" t="s">
        <v>498</v>
      </c>
      <c r="G19" s="84">
        <f t="shared" si="3"/>
        <v>97965.1</v>
      </c>
      <c r="H19" s="84">
        <f t="shared" si="4"/>
        <v>28923.7</v>
      </c>
      <c r="I19" s="84">
        <f>I68+I92+I104+I116+I129+I141+I153+I213+I274+I286+I312+I324+I336</f>
        <v>90715.1</v>
      </c>
      <c r="J19" s="84">
        <f aca="true" t="shared" si="12" ref="J19:P19">J68+J92+J104+J116+J129+J141+J153+J213+J274+J286+J312+J324+J336</f>
        <v>28923.7</v>
      </c>
      <c r="K19" s="84">
        <f t="shared" si="12"/>
        <v>0</v>
      </c>
      <c r="L19" s="84">
        <f t="shared" si="12"/>
        <v>0</v>
      </c>
      <c r="M19" s="84">
        <f t="shared" si="12"/>
        <v>2850</v>
      </c>
      <c r="N19" s="84">
        <f t="shared" si="12"/>
        <v>0</v>
      </c>
      <c r="O19" s="84">
        <f t="shared" si="12"/>
        <v>4400</v>
      </c>
      <c r="P19" s="84">
        <f t="shared" si="12"/>
        <v>0</v>
      </c>
      <c r="Q19" s="799"/>
      <c r="S19" s="121"/>
    </row>
    <row r="20" spans="1:17" ht="14.25">
      <c r="A20" s="793"/>
      <c r="B20" s="793" t="s">
        <v>891</v>
      </c>
      <c r="C20" s="793"/>
      <c r="D20" s="794" t="s">
        <v>1031</v>
      </c>
      <c r="E20" s="794" t="s">
        <v>1031</v>
      </c>
      <c r="F20" s="449" t="s">
        <v>8</v>
      </c>
      <c r="G20" s="160">
        <f>SUM(G21:G31)</f>
        <v>8233020.800000001</v>
      </c>
      <c r="H20" s="160">
        <f aca="true" t="shared" si="13" ref="H20:P20">SUM(H21:H31)</f>
        <v>5874166.3100000005</v>
      </c>
      <c r="I20" s="160">
        <f t="shared" si="13"/>
        <v>5966219.899999999</v>
      </c>
      <c r="J20" s="160">
        <f t="shared" si="13"/>
        <v>4862399.800000001</v>
      </c>
      <c r="K20" s="160">
        <f t="shared" si="13"/>
        <v>5166.8</v>
      </c>
      <c r="L20" s="160">
        <f t="shared" si="13"/>
        <v>5166.8</v>
      </c>
      <c r="M20" s="160">
        <f t="shared" si="13"/>
        <v>1366177.3000000003</v>
      </c>
      <c r="N20" s="160">
        <f t="shared" si="13"/>
        <v>464410.2</v>
      </c>
      <c r="O20" s="160">
        <f t="shared" si="13"/>
        <v>895456.7999999999</v>
      </c>
      <c r="P20" s="160">
        <f t="shared" si="13"/>
        <v>542189.51</v>
      </c>
      <c r="Q20" s="817" t="s">
        <v>24</v>
      </c>
    </row>
    <row r="21" spans="1:17" ht="14.25">
      <c r="A21" s="793"/>
      <c r="B21" s="793"/>
      <c r="C21" s="793"/>
      <c r="D21" s="795"/>
      <c r="E21" s="795"/>
      <c r="F21" s="450" t="s">
        <v>9</v>
      </c>
      <c r="G21" s="85">
        <f>I21+K21+M21+O21</f>
        <v>526024.1000000001</v>
      </c>
      <c r="H21" s="85">
        <f>J21+L21+N21+P21</f>
        <v>340244.5</v>
      </c>
      <c r="I21" s="85">
        <f aca="true" t="shared" si="14" ref="I21:P31">I351+I370+I382+I394+I406</f>
        <v>395269.60000000003</v>
      </c>
      <c r="J21" s="85">
        <f t="shared" si="14"/>
        <v>294829.4</v>
      </c>
      <c r="K21" s="85">
        <f t="shared" si="14"/>
        <v>3511.5</v>
      </c>
      <c r="L21" s="85">
        <f t="shared" si="14"/>
        <v>3511.5</v>
      </c>
      <c r="M21" s="85">
        <f t="shared" si="14"/>
        <v>127243</v>
      </c>
      <c r="N21" s="85">
        <f t="shared" si="14"/>
        <v>41903.6</v>
      </c>
      <c r="O21" s="85">
        <f t="shared" si="14"/>
        <v>0</v>
      </c>
      <c r="P21" s="85">
        <f t="shared" si="14"/>
        <v>0</v>
      </c>
      <c r="Q21" s="817"/>
    </row>
    <row r="22" spans="1:17" ht="14.25">
      <c r="A22" s="793"/>
      <c r="B22" s="793"/>
      <c r="C22" s="793"/>
      <c r="D22" s="795"/>
      <c r="E22" s="795"/>
      <c r="F22" s="450" t="s">
        <v>10</v>
      </c>
      <c r="G22" s="85">
        <f aca="true" t="shared" si="15" ref="G22:G31">I22+K22+M22+O22</f>
        <v>690048.1000000001</v>
      </c>
      <c r="H22" s="85">
        <f aca="true" t="shared" si="16" ref="H22:H31">J22+L22+N22+P22</f>
        <v>423857.5</v>
      </c>
      <c r="I22" s="85">
        <f t="shared" si="14"/>
        <v>529607.3</v>
      </c>
      <c r="J22" s="85">
        <f t="shared" si="14"/>
        <v>311621.6</v>
      </c>
      <c r="K22" s="85">
        <f t="shared" si="14"/>
        <v>1655.3</v>
      </c>
      <c r="L22" s="85">
        <f t="shared" si="14"/>
        <v>1655.3</v>
      </c>
      <c r="M22" s="85">
        <f t="shared" si="14"/>
        <v>91351.6</v>
      </c>
      <c r="N22" s="85">
        <f t="shared" si="14"/>
        <v>43146.7</v>
      </c>
      <c r="O22" s="85">
        <f t="shared" si="14"/>
        <v>67433.9</v>
      </c>
      <c r="P22" s="85">
        <f t="shared" si="14"/>
        <v>67433.9</v>
      </c>
      <c r="Q22" s="817"/>
    </row>
    <row r="23" spans="1:17" ht="14.25">
      <c r="A23" s="793"/>
      <c r="B23" s="793"/>
      <c r="C23" s="793"/>
      <c r="D23" s="795"/>
      <c r="E23" s="795"/>
      <c r="F23" s="450" t="s">
        <v>11</v>
      </c>
      <c r="G23" s="85">
        <f t="shared" si="15"/>
        <v>733080.1</v>
      </c>
      <c r="H23" s="85">
        <f t="shared" si="16"/>
        <v>484452.29999999993</v>
      </c>
      <c r="I23" s="85">
        <f t="shared" si="14"/>
        <v>533707.3</v>
      </c>
      <c r="J23" s="85">
        <f t="shared" si="14"/>
        <v>349215.99999999994</v>
      </c>
      <c r="K23" s="85">
        <f t="shared" si="14"/>
        <v>0</v>
      </c>
      <c r="L23" s="85">
        <f t="shared" si="14"/>
        <v>0</v>
      </c>
      <c r="M23" s="85">
        <f t="shared" si="14"/>
        <v>129104.70000000001</v>
      </c>
      <c r="N23" s="85">
        <f t="shared" si="14"/>
        <v>64968.2</v>
      </c>
      <c r="O23" s="85">
        <f t="shared" si="14"/>
        <v>70268.1</v>
      </c>
      <c r="P23" s="85">
        <f t="shared" si="14"/>
        <v>70268.1</v>
      </c>
      <c r="Q23" s="817"/>
    </row>
    <row r="24" spans="1:17" ht="14.25">
      <c r="A24" s="793"/>
      <c r="B24" s="793"/>
      <c r="C24" s="793"/>
      <c r="D24" s="795"/>
      <c r="E24" s="795"/>
      <c r="F24" s="450" t="s">
        <v>19</v>
      </c>
      <c r="G24" s="85">
        <f t="shared" si="15"/>
        <v>902271.8</v>
      </c>
      <c r="H24" s="85">
        <f t="shared" si="16"/>
        <v>606881.11</v>
      </c>
      <c r="I24" s="85">
        <f t="shared" si="14"/>
        <v>637061.3</v>
      </c>
      <c r="J24" s="85">
        <f t="shared" si="14"/>
        <v>451804.2</v>
      </c>
      <c r="K24" s="85">
        <f t="shared" si="14"/>
        <v>0</v>
      </c>
      <c r="L24" s="85">
        <f t="shared" si="14"/>
        <v>0</v>
      </c>
      <c r="M24" s="85">
        <f t="shared" si="14"/>
        <v>132074.30000000002</v>
      </c>
      <c r="N24" s="85">
        <f t="shared" si="14"/>
        <v>92556.7</v>
      </c>
      <c r="O24" s="85">
        <f t="shared" si="14"/>
        <v>133136.2</v>
      </c>
      <c r="P24" s="85">
        <f t="shared" si="14"/>
        <v>62520.21</v>
      </c>
      <c r="Q24" s="817"/>
    </row>
    <row r="25" spans="1:17" ht="14.25">
      <c r="A25" s="793"/>
      <c r="B25" s="793"/>
      <c r="C25" s="793"/>
      <c r="D25" s="795"/>
      <c r="E25" s="795"/>
      <c r="F25" s="450" t="s">
        <v>27</v>
      </c>
      <c r="G25" s="85">
        <f t="shared" si="15"/>
        <v>887332.4</v>
      </c>
      <c r="H25" s="85">
        <f t="shared" si="16"/>
        <v>618496.1</v>
      </c>
      <c r="I25" s="85">
        <f t="shared" si="14"/>
        <v>625067.3</v>
      </c>
      <c r="J25" s="85">
        <f t="shared" si="14"/>
        <v>457292</v>
      </c>
      <c r="K25" s="85">
        <f t="shared" si="14"/>
        <v>0</v>
      </c>
      <c r="L25" s="85">
        <f t="shared" si="14"/>
        <v>0</v>
      </c>
      <c r="M25" s="85">
        <f t="shared" si="14"/>
        <v>126629.1</v>
      </c>
      <c r="N25" s="85">
        <f t="shared" si="14"/>
        <v>87977.9</v>
      </c>
      <c r="O25" s="85">
        <f t="shared" si="14"/>
        <v>135636</v>
      </c>
      <c r="P25" s="85">
        <f t="shared" si="14"/>
        <v>73226.2</v>
      </c>
      <c r="Q25" s="817"/>
    </row>
    <row r="26" spans="1:17" ht="14.25">
      <c r="A26" s="793"/>
      <c r="B26" s="793"/>
      <c r="C26" s="793"/>
      <c r="D26" s="795"/>
      <c r="E26" s="795"/>
      <c r="F26" s="445" t="s">
        <v>28</v>
      </c>
      <c r="G26" s="84">
        <f t="shared" si="15"/>
        <v>784828.7999999999</v>
      </c>
      <c r="H26" s="84">
        <f t="shared" si="16"/>
        <v>615248.2999999999</v>
      </c>
      <c r="I26" s="84">
        <f t="shared" si="14"/>
        <v>557973.5</v>
      </c>
      <c r="J26" s="84">
        <f t="shared" si="14"/>
        <v>506902.6</v>
      </c>
      <c r="K26" s="84">
        <f t="shared" si="14"/>
        <v>0</v>
      </c>
      <c r="L26" s="84">
        <f t="shared" si="14"/>
        <v>0</v>
      </c>
      <c r="M26" s="84">
        <f t="shared" si="14"/>
        <v>126629.1</v>
      </c>
      <c r="N26" s="84">
        <f t="shared" si="14"/>
        <v>56283.2</v>
      </c>
      <c r="O26" s="84">
        <f t="shared" si="14"/>
        <v>100226.2</v>
      </c>
      <c r="P26" s="84">
        <f t="shared" si="14"/>
        <v>52062.5</v>
      </c>
      <c r="Q26" s="817"/>
    </row>
    <row r="27" spans="1:17" ht="14.25">
      <c r="A27" s="793"/>
      <c r="B27" s="793"/>
      <c r="C27" s="793"/>
      <c r="D27" s="795"/>
      <c r="E27" s="795"/>
      <c r="F27" s="445" t="s">
        <v>483</v>
      </c>
      <c r="G27" s="84">
        <f t="shared" si="15"/>
        <v>790657.2999999999</v>
      </c>
      <c r="H27" s="84">
        <f t="shared" si="16"/>
        <v>661018.8999999999</v>
      </c>
      <c r="I27" s="84">
        <f t="shared" si="14"/>
        <v>563802</v>
      </c>
      <c r="J27" s="84">
        <f t="shared" si="14"/>
        <v>516801.2</v>
      </c>
      <c r="K27" s="84">
        <f t="shared" si="14"/>
        <v>0</v>
      </c>
      <c r="L27" s="84">
        <f t="shared" si="14"/>
        <v>0</v>
      </c>
      <c r="M27" s="84">
        <f t="shared" si="14"/>
        <v>126629.1</v>
      </c>
      <c r="N27" s="84">
        <f t="shared" si="14"/>
        <v>70991.5</v>
      </c>
      <c r="O27" s="84">
        <f t="shared" si="14"/>
        <v>100226.2</v>
      </c>
      <c r="P27" s="84">
        <f t="shared" si="14"/>
        <v>73226.2</v>
      </c>
      <c r="Q27" s="817"/>
    </row>
    <row r="28" spans="1:17" ht="14.25">
      <c r="A28" s="793"/>
      <c r="B28" s="793"/>
      <c r="C28" s="793"/>
      <c r="D28" s="795"/>
      <c r="E28" s="795"/>
      <c r="F28" s="445" t="s">
        <v>484</v>
      </c>
      <c r="G28" s="84">
        <f t="shared" si="15"/>
        <v>748096.7</v>
      </c>
      <c r="H28" s="84">
        <f t="shared" si="16"/>
        <v>580304.9</v>
      </c>
      <c r="I28" s="84">
        <f t="shared" si="14"/>
        <v>521241.4</v>
      </c>
      <c r="J28" s="84">
        <f t="shared" si="14"/>
        <v>503787.5</v>
      </c>
      <c r="K28" s="84">
        <f t="shared" si="14"/>
        <v>0</v>
      </c>
      <c r="L28" s="84">
        <f t="shared" si="14"/>
        <v>0</v>
      </c>
      <c r="M28" s="84">
        <f t="shared" si="14"/>
        <v>126629.1</v>
      </c>
      <c r="N28" s="84">
        <f t="shared" si="14"/>
        <v>3291.2</v>
      </c>
      <c r="O28" s="84">
        <f t="shared" si="14"/>
        <v>100226.2</v>
      </c>
      <c r="P28" s="84">
        <f t="shared" si="14"/>
        <v>73226.2</v>
      </c>
      <c r="Q28" s="817"/>
    </row>
    <row r="29" spans="1:17" ht="14.25">
      <c r="A29" s="793"/>
      <c r="B29" s="793"/>
      <c r="C29" s="793"/>
      <c r="D29" s="795"/>
      <c r="E29" s="795"/>
      <c r="F29" s="445" t="s">
        <v>485</v>
      </c>
      <c r="G29" s="84">
        <f t="shared" si="15"/>
        <v>719049.3999999999</v>
      </c>
      <c r="H29" s="84">
        <f t="shared" si="16"/>
        <v>577304.9</v>
      </c>
      <c r="I29" s="84">
        <f t="shared" si="14"/>
        <v>522194.1</v>
      </c>
      <c r="J29" s="84">
        <f t="shared" si="14"/>
        <v>503787.5</v>
      </c>
      <c r="K29" s="84">
        <f t="shared" si="14"/>
        <v>0</v>
      </c>
      <c r="L29" s="84">
        <f t="shared" si="14"/>
        <v>0</v>
      </c>
      <c r="M29" s="84">
        <f t="shared" si="14"/>
        <v>126629.1</v>
      </c>
      <c r="N29" s="84">
        <f t="shared" si="14"/>
        <v>3291.2</v>
      </c>
      <c r="O29" s="84">
        <f t="shared" si="14"/>
        <v>70226.2</v>
      </c>
      <c r="P29" s="84">
        <f t="shared" si="14"/>
        <v>70226.2</v>
      </c>
      <c r="Q29" s="817"/>
    </row>
    <row r="30" spans="1:17" ht="14.25">
      <c r="A30" s="793"/>
      <c r="B30" s="793"/>
      <c r="C30" s="793"/>
      <c r="D30" s="795"/>
      <c r="E30" s="795"/>
      <c r="F30" s="445" t="s">
        <v>486</v>
      </c>
      <c r="G30" s="84">
        <f t="shared" si="15"/>
        <v>708162.1</v>
      </c>
      <c r="H30" s="84">
        <f t="shared" si="16"/>
        <v>469828.89999999997</v>
      </c>
      <c r="I30" s="84">
        <f t="shared" si="14"/>
        <v>522494.1</v>
      </c>
      <c r="J30" s="84">
        <f t="shared" si="14"/>
        <v>469828.89999999997</v>
      </c>
      <c r="K30" s="84">
        <f t="shared" si="14"/>
        <v>0</v>
      </c>
      <c r="L30" s="84">
        <f t="shared" si="14"/>
        <v>0</v>
      </c>
      <c r="M30" s="84">
        <f t="shared" si="14"/>
        <v>126629.1</v>
      </c>
      <c r="N30" s="84">
        <f t="shared" si="14"/>
        <v>0</v>
      </c>
      <c r="O30" s="84">
        <f t="shared" si="14"/>
        <v>59038.9</v>
      </c>
      <c r="P30" s="84">
        <f t="shared" si="14"/>
        <v>0</v>
      </c>
      <c r="Q30" s="817"/>
    </row>
    <row r="31" spans="1:17" ht="14.25">
      <c r="A31" s="793"/>
      <c r="B31" s="793"/>
      <c r="C31" s="793"/>
      <c r="D31" s="796"/>
      <c r="E31" s="796"/>
      <c r="F31" s="445" t="s">
        <v>498</v>
      </c>
      <c r="G31" s="84">
        <f t="shared" si="15"/>
        <v>743470</v>
      </c>
      <c r="H31" s="84">
        <f t="shared" si="16"/>
        <v>496528.89999999997</v>
      </c>
      <c r="I31" s="84">
        <f t="shared" si="14"/>
        <v>557802</v>
      </c>
      <c r="J31" s="84">
        <f t="shared" si="14"/>
        <v>496528.89999999997</v>
      </c>
      <c r="K31" s="84">
        <f t="shared" si="14"/>
        <v>0</v>
      </c>
      <c r="L31" s="84">
        <f t="shared" si="14"/>
        <v>0</v>
      </c>
      <c r="M31" s="84">
        <f t="shared" si="14"/>
        <v>126629.1</v>
      </c>
      <c r="N31" s="84">
        <f t="shared" si="14"/>
        <v>0</v>
      </c>
      <c r="O31" s="84">
        <f t="shared" si="14"/>
        <v>59038.9</v>
      </c>
      <c r="P31" s="84">
        <f t="shared" si="14"/>
        <v>0</v>
      </c>
      <c r="Q31" s="817"/>
    </row>
    <row r="32" spans="1:17" ht="14.25">
      <c r="A32" s="793"/>
      <c r="B32" s="793" t="s">
        <v>970</v>
      </c>
      <c r="C32" s="793"/>
      <c r="D32" s="794" t="s">
        <v>1031</v>
      </c>
      <c r="E32" s="794" t="s">
        <v>1031</v>
      </c>
      <c r="F32" s="449" t="s">
        <v>8</v>
      </c>
      <c r="G32" s="160">
        <f>SUM(G33:G43)</f>
        <v>266609.7</v>
      </c>
      <c r="H32" s="160">
        <f aca="true" t="shared" si="17" ref="H32:P32">SUM(H33:H43)</f>
        <v>218680.3</v>
      </c>
      <c r="I32" s="160">
        <f t="shared" si="17"/>
        <v>25927.699999999997</v>
      </c>
      <c r="J32" s="160">
        <f t="shared" si="17"/>
        <v>25101.699999999997</v>
      </c>
      <c r="K32" s="160">
        <f t="shared" si="17"/>
        <v>41739.200000000004</v>
      </c>
      <c r="L32" s="160">
        <f t="shared" si="17"/>
        <v>38428.4</v>
      </c>
      <c r="M32" s="160">
        <f t="shared" si="17"/>
        <v>198942.8</v>
      </c>
      <c r="N32" s="160">
        <f t="shared" si="17"/>
        <v>155150.2</v>
      </c>
      <c r="O32" s="160">
        <f t="shared" si="17"/>
        <v>0</v>
      </c>
      <c r="P32" s="160">
        <f t="shared" si="17"/>
        <v>0</v>
      </c>
      <c r="Q32" s="797" t="s">
        <v>971</v>
      </c>
    </row>
    <row r="33" spans="1:17" ht="14.25">
      <c r="A33" s="793"/>
      <c r="B33" s="793"/>
      <c r="C33" s="793"/>
      <c r="D33" s="795"/>
      <c r="E33" s="795"/>
      <c r="F33" s="445" t="s">
        <v>9</v>
      </c>
      <c r="G33" s="85">
        <f>I33+K33+M33+O33</f>
        <v>0</v>
      </c>
      <c r="H33" s="85">
        <f>J33+L33+N33+P33</f>
        <v>0</v>
      </c>
      <c r="I33" s="85">
        <f>I419+I431+I443+I455+I467</f>
        <v>0</v>
      </c>
      <c r="J33" s="85">
        <f aca="true" t="shared" si="18" ref="J33:P33">J419+J431+J443+J455+J467</f>
        <v>0</v>
      </c>
      <c r="K33" s="85">
        <f t="shared" si="18"/>
        <v>0</v>
      </c>
      <c r="L33" s="85">
        <f t="shared" si="18"/>
        <v>0</v>
      </c>
      <c r="M33" s="85">
        <f t="shared" si="18"/>
        <v>0</v>
      </c>
      <c r="N33" s="85">
        <f t="shared" si="18"/>
        <v>0</v>
      </c>
      <c r="O33" s="85">
        <f t="shared" si="18"/>
        <v>0</v>
      </c>
      <c r="P33" s="85">
        <f t="shared" si="18"/>
        <v>0</v>
      </c>
      <c r="Q33" s="798"/>
    </row>
    <row r="34" spans="1:17" ht="14.25">
      <c r="A34" s="793"/>
      <c r="B34" s="793"/>
      <c r="C34" s="793"/>
      <c r="D34" s="795"/>
      <c r="E34" s="795"/>
      <c r="F34" s="445" t="s">
        <v>10</v>
      </c>
      <c r="G34" s="85">
        <f aca="true" t="shared" si="19" ref="G34:G43">I34+K34+M34+O34</f>
        <v>0</v>
      </c>
      <c r="H34" s="85">
        <f aca="true" t="shared" si="20" ref="H34:H43">J34+L34+N34+P34</f>
        <v>0</v>
      </c>
      <c r="I34" s="85">
        <f aca="true" t="shared" si="21" ref="I34:P43">I420+I432+I444+I456+I468</f>
        <v>0</v>
      </c>
      <c r="J34" s="85">
        <f t="shared" si="21"/>
        <v>0</v>
      </c>
      <c r="K34" s="85">
        <f t="shared" si="21"/>
        <v>0</v>
      </c>
      <c r="L34" s="85">
        <f t="shared" si="21"/>
        <v>0</v>
      </c>
      <c r="M34" s="85">
        <f t="shared" si="21"/>
        <v>0</v>
      </c>
      <c r="N34" s="85">
        <f t="shared" si="21"/>
        <v>0</v>
      </c>
      <c r="O34" s="85">
        <f t="shared" si="21"/>
        <v>0</v>
      </c>
      <c r="P34" s="85">
        <f t="shared" si="21"/>
        <v>0</v>
      </c>
      <c r="Q34" s="798"/>
    </row>
    <row r="35" spans="1:17" ht="14.25">
      <c r="A35" s="793"/>
      <c r="B35" s="793"/>
      <c r="C35" s="793"/>
      <c r="D35" s="795"/>
      <c r="E35" s="795"/>
      <c r="F35" s="445" t="s">
        <v>11</v>
      </c>
      <c r="G35" s="85">
        <f t="shared" si="19"/>
        <v>0</v>
      </c>
      <c r="H35" s="85">
        <f t="shared" si="20"/>
        <v>0</v>
      </c>
      <c r="I35" s="85">
        <f t="shared" si="21"/>
        <v>0</v>
      </c>
      <c r="J35" s="85">
        <f t="shared" si="21"/>
        <v>0</v>
      </c>
      <c r="K35" s="85">
        <f t="shared" si="21"/>
        <v>0</v>
      </c>
      <c r="L35" s="85">
        <f t="shared" si="21"/>
        <v>0</v>
      </c>
      <c r="M35" s="85">
        <f t="shared" si="21"/>
        <v>0</v>
      </c>
      <c r="N35" s="85">
        <f t="shared" si="21"/>
        <v>0</v>
      </c>
      <c r="O35" s="85">
        <f t="shared" si="21"/>
        <v>0</v>
      </c>
      <c r="P35" s="85">
        <f t="shared" si="21"/>
        <v>0</v>
      </c>
      <c r="Q35" s="798"/>
    </row>
    <row r="36" spans="1:17" ht="14.25">
      <c r="A36" s="793"/>
      <c r="B36" s="793"/>
      <c r="C36" s="793"/>
      <c r="D36" s="795"/>
      <c r="E36" s="795"/>
      <c r="F36" s="445" t="s">
        <v>19</v>
      </c>
      <c r="G36" s="85">
        <f t="shared" si="19"/>
        <v>0</v>
      </c>
      <c r="H36" s="85">
        <f t="shared" si="20"/>
        <v>0</v>
      </c>
      <c r="I36" s="85">
        <f t="shared" si="21"/>
        <v>0</v>
      </c>
      <c r="J36" s="85">
        <f t="shared" si="21"/>
        <v>0</v>
      </c>
      <c r="K36" s="85">
        <f t="shared" si="21"/>
        <v>0</v>
      </c>
      <c r="L36" s="85">
        <f t="shared" si="21"/>
        <v>0</v>
      </c>
      <c r="M36" s="85">
        <f t="shared" si="21"/>
        <v>0</v>
      </c>
      <c r="N36" s="85">
        <f t="shared" si="21"/>
        <v>0</v>
      </c>
      <c r="O36" s="85">
        <f t="shared" si="21"/>
        <v>0</v>
      </c>
      <c r="P36" s="85">
        <f t="shared" si="21"/>
        <v>0</v>
      </c>
      <c r="Q36" s="798"/>
    </row>
    <row r="37" spans="1:17" ht="14.25">
      <c r="A37" s="793"/>
      <c r="B37" s="793"/>
      <c r="C37" s="793"/>
      <c r="D37" s="795"/>
      <c r="E37" s="795"/>
      <c r="F37" s="445" t="s">
        <v>27</v>
      </c>
      <c r="G37" s="85">
        <f t="shared" si="19"/>
        <v>32891</v>
      </c>
      <c r="H37" s="85">
        <f t="shared" si="20"/>
        <v>32891</v>
      </c>
      <c r="I37" s="85">
        <f t="shared" si="21"/>
        <v>3655.1000000000004</v>
      </c>
      <c r="J37" s="85">
        <f t="shared" si="21"/>
        <v>3655.1000000000004</v>
      </c>
      <c r="K37" s="85">
        <f t="shared" si="21"/>
        <v>2822.6</v>
      </c>
      <c r="L37" s="85">
        <f t="shared" si="21"/>
        <v>2822.6</v>
      </c>
      <c r="M37" s="85">
        <f t="shared" si="21"/>
        <v>26413.3</v>
      </c>
      <c r="N37" s="85">
        <f t="shared" si="21"/>
        <v>26413.3</v>
      </c>
      <c r="O37" s="85">
        <f t="shared" si="21"/>
        <v>0</v>
      </c>
      <c r="P37" s="85">
        <f t="shared" si="21"/>
        <v>0</v>
      </c>
      <c r="Q37" s="798"/>
    </row>
    <row r="38" spans="1:17" ht="14.25">
      <c r="A38" s="793"/>
      <c r="B38" s="793"/>
      <c r="C38" s="793"/>
      <c r="D38" s="795"/>
      <c r="E38" s="795"/>
      <c r="F38" s="445" t="s">
        <v>28</v>
      </c>
      <c r="G38" s="84">
        <f t="shared" si="19"/>
        <v>65356.8</v>
      </c>
      <c r="H38" s="84">
        <f t="shared" si="20"/>
        <v>65356.8</v>
      </c>
      <c r="I38" s="84">
        <f t="shared" si="21"/>
        <v>4136.8</v>
      </c>
      <c r="J38" s="84">
        <f t="shared" si="21"/>
        <v>4136.8</v>
      </c>
      <c r="K38" s="84">
        <f t="shared" si="21"/>
        <v>26655.4</v>
      </c>
      <c r="L38" s="84">
        <f t="shared" si="21"/>
        <v>26655.4</v>
      </c>
      <c r="M38" s="84">
        <f t="shared" si="21"/>
        <v>34564.6</v>
      </c>
      <c r="N38" s="84">
        <f t="shared" si="21"/>
        <v>34564.6</v>
      </c>
      <c r="O38" s="84">
        <f t="shared" si="21"/>
        <v>0</v>
      </c>
      <c r="P38" s="84">
        <f t="shared" si="21"/>
        <v>0</v>
      </c>
      <c r="Q38" s="798"/>
    </row>
    <row r="39" spans="1:17" ht="14.25">
      <c r="A39" s="793"/>
      <c r="B39" s="793"/>
      <c r="C39" s="793"/>
      <c r="D39" s="795"/>
      <c r="E39" s="795"/>
      <c r="F39" s="445" t="s">
        <v>483</v>
      </c>
      <c r="G39" s="84">
        <f t="shared" si="19"/>
        <v>55589.100000000006</v>
      </c>
      <c r="H39" s="84">
        <f t="shared" si="20"/>
        <v>55589.100000000006</v>
      </c>
      <c r="I39" s="84">
        <f t="shared" si="21"/>
        <v>4931.4</v>
      </c>
      <c r="J39" s="84">
        <f t="shared" si="21"/>
        <v>4931.4</v>
      </c>
      <c r="K39" s="84">
        <f t="shared" si="21"/>
        <v>2779.4</v>
      </c>
      <c r="L39" s="84">
        <f t="shared" si="21"/>
        <v>2779.4</v>
      </c>
      <c r="M39" s="84">
        <f t="shared" si="21"/>
        <v>47878.3</v>
      </c>
      <c r="N39" s="84">
        <f t="shared" si="21"/>
        <v>47878.3</v>
      </c>
      <c r="O39" s="84">
        <f t="shared" si="21"/>
        <v>0</v>
      </c>
      <c r="P39" s="84">
        <f t="shared" si="21"/>
        <v>0</v>
      </c>
      <c r="Q39" s="798"/>
    </row>
    <row r="40" spans="1:17" ht="14.25">
      <c r="A40" s="793"/>
      <c r="B40" s="793"/>
      <c r="C40" s="793"/>
      <c r="D40" s="795"/>
      <c r="E40" s="795"/>
      <c r="F40" s="445" t="s">
        <v>484</v>
      </c>
      <c r="G40" s="84">
        <f t="shared" si="19"/>
        <v>29581.9</v>
      </c>
      <c r="H40" s="84">
        <f t="shared" si="20"/>
        <v>29581.9</v>
      </c>
      <c r="I40" s="84">
        <f t="shared" si="21"/>
        <v>3349.4</v>
      </c>
      <c r="J40" s="84">
        <f t="shared" si="21"/>
        <v>3349.4</v>
      </c>
      <c r="K40" s="84">
        <f t="shared" si="21"/>
        <v>3085.5</v>
      </c>
      <c r="L40" s="84">
        <f t="shared" si="21"/>
        <v>3085.5</v>
      </c>
      <c r="M40" s="84">
        <f t="shared" si="21"/>
        <v>23147</v>
      </c>
      <c r="N40" s="84">
        <f t="shared" si="21"/>
        <v>23147</v>
      </c>
      <c r="O40" s="84">
        <f t="shared" si="21"/>
        <v>0</v>
      </c>
      <c r="P40" s="84">
        <f t="shared" si="21"/>
        <v>0</v>
      </c>
      <c r="Q40" s="798"/>
    </row>
    <row r="41" spans="1:17" ht="14.25">
      <c r="A41" s="793"/>
      <c r="B41" s="793"/>
      <c r="C41" s="793"/>
      <c r="D41" s="795"/>
      <c r="E41" s="795"/>
      <c r="F41" s="445" t="s">
        <v>485</v>
      </c>
      <c r="G41" s="84">
        <f t="shared" si="19"/>
        <v>29581.9</v>
      </c>
      <c r="H41" s="84">
        <f t="shared" si="20"/>
        <v>29581.9</v>
      </c>
      <c r="I41" s="84">
        <f t="shared" si="21"/>
        <v>3349.4</v>
      </c>
      <c r="J41" s="84">
        <f t="shared" si="21"/>
        <v>3349.4</v>
      </c>
      <c r="K41" s="84">
        <f t="shared" si="21"/>
        <v>3085.5</v>
      </c>
      <c r="L41" s="84">
        <f t="shared" si="21"/>
        <v>3085.5</v>
      </c>
      <c r="M41" s="84">
        <f t="shared" si="21"/>
        <v>23147</v>
      </c>
      <c r="N41" s="84">
        <f t="shared" si="21"/>
        <v>23147</v>
      </c>
      <c r="O41" s="84">
        <f t="shared" si="21"/>
        <v>0</v>
      </c>
      <c r="P41" s="84">
        <f t="shared" si="21"/>
        <v>0</v>
      </c>
      <c r="Q41" s="798"/>
    </row>
    <row r="42" spans="1:17" ht="14.25">
      <c r="A42" s="793"/>
      <c r="B42" s="793"/>
      <c r="C42" s="793"/>
      <c r="D42" s="795"/>
      <c r="E42" s="795"/>
      <c r="F42" s="445" t="s">
        <v>486</v>
      </c>
      <c r="G42" s="84">
        <f t="shared" si="19"/>
        <v>26804.5</v>
      </c>
      <c r="H42" s="84">
        <f t="shared" si="20"/>
        <v>2839.8</v>
      </c>
      <c r="I42" s="84">
        <f t="shared" si="21"/>
        <v>3252.8</v>
      </c>
      <c r="J42" s="84">
        <f t="shared" si="21"/>
        <v>2839.8</v>
      </c>
      <c r="K42" s="84">
        <f t="shared" si="21"/>
        <v>1655.4</v>
      </c>
      <c r="L42" s="84">
        <f t="shared" si="21"/>
        <v>0</v>
      </c>
      <c r="M42" s="84">
        <f t="shared" si="21"/>
        <v>21896.3</v>
      </c>
      <c r="N42" s="84">
        <f t="shared" si="21"/>
        <v>0</v>
      </c>
      <c r="O42" s="84">
        <f t="shared" si="21"/>
        <v>0</v>
      </c>
      <c r="P42" s="84">
        <f t="shared" si="21"/>
        <v>0</v>
      </c>
      <c r="Q42" s="798"/>
    </row>
    <row r="43" spans="1:17" ht="14.25">
      <c r="A43" s="793"/>
      <c r="B43" s="793"/>
      <c r="C43" s="793"/>
      <c r="D43" s="796"/>
      <c r="E43" s="796"/>
      <c r="F43" s="445" t="s">
        <v>498</v>
      </c>
      <c r="G43" s="84">
        <f t="shared" si="19"/>
        <v>26804.5</v>
      </c>
      <c r="H43" s="84">
        <f t="shared" si="20"/>
        <v>2839.8</v>
      </c>
      <c r="I43" s="84">
        <f t="shared" si="21"/>
        <v>3252.8</v>
      </c>
      <c r="J43" s="84">
        <f t="shared" si="21"/>
        <v>2839.8</v>
      </c>
      <c r="K43" s="84">
        <f t="shared" si="21"/>
        <v>1655.4</v>
      </c>
      <c r="L43" s="84">
        <f t="shared" si="21"/>
        <v>0</v>
      </c>
      <c r="M43" s="84">
        <f t="shared" si="21"/>
        <v>21896.3</v>
      </c>
      <c r="N43" s="84">
        <f t="shared" si="21"/>
        <v>0</v>
      </c>
      <c r="O43" s="84">
        <f t="shared" si="21"/>
        <v>0</v>
      </c>
      <c r="P43" s="84">
        <f t="shared" si="21"/>
        <v>0</v>
      </c>
      <c r="Q43" s="799"/>
    </row>
    <row r="44" spans="1:17" ht="15" customHeight="1">
      <c r="A44" s="452" t="s">
        <v>148</v>
      </c>
      <c r="B44" s="810" t="s">
        <v>892</v>
      </c>
      <c r="C44" s="811"/>
      <c r="D44" s="811"/>
      <c r="E44" s="811"/>
      <c r="F44" s="811"/>
      <c r="G44" s="811"/>
      <c r="H44" s="811"/>
      <c r="I44" s="811"/>
      <c r="J44" s="811"/>
      <c r="K44" s="811"/>
      <c r="L44" s="811"/>
      <c r="M44" s="811"/>
      <c r="N44" s="811"/>
      <c r="O44" s="811"/>
      <c r="P44" s="812"/>
      <c r="Q44" s="453"/>
    </row>
    <row r="45" spans="1:17" ht="15" customHeight="1">
      <c r="A45" s="794" t="s">
        <v>110</v>
      </c>
      <c r="B45" s="802" t="s">
        <v>12</v>
      </c>
      <c r="C45" s="793"/>
      <c r="D45" s="794" t="s">
        <v>1031</v>
      </c>
      <c r="E45" s="794" t="s">
        <v>1031</v>
      </c>
      <c r="F45" s="449" t="s">
        <v>8</v>
      </c>
      <c r="G45" s="160">
        <f>SUM(G46:G56)</f>
        <v>842130.5</v>
      </c>
      <c r="H45" s="160">
        <f aca="true" t="shared" si="22" ref="H45:P45">SUM(H46:H56)</f>
        <v>499527.00000000006</v>
      </c>
      <c r="I45" s="160">
        <f t="shared" si="22"/>
        <v>733918.4</v>
      </c>
      <c r="J45" s="160">
        <f t="shared" si="22"/>
        <v>440924.7</v>
      </c>
      <c r="K45" s="454">
        <f t="shared" si="22"/>
        <v>0</v>
      </c>
      <c r="L45" s="454">
        <f t="shared" si="22"/>
        <v>0</v>
      </c>
      <c r="M45" s="454">
        <f t="shared" si="22"/>
        <v>67806.69999999998</v>
      </c>
      <c r="N45" s="454">
        <f t="shared" si="22"/>
        <v>30586.600000000002</v>
      </c>
      <c r="O45" s="454">
        <f t="shared" si="22"/>
        <v>40405.4</v>
      </c>
      <c r="P45" s="454">
        <f t="shared" si="22"/>
        <v>28015.699999999997</v>
      </c>
      <c r="Q45" s="792" t="s">
        <v>429</v>
      </c>
    </row>
    <row r="46" spans="1:17" ht="14.25">
      <c r="A46" s="795"/>
      <c r="B46" s="803"/>
      <c r="C46" s="793"/>
      <c r="D46" s="795"/>
      <c r="E46" s="795"/>
      <c r="F46" s="450" t="s">
        <v>9</v>
      </c>
      <c r="G46" s="85">
        <f>I46+K46+M46+O46</f>
        <v>54379.5</v>
      </c>
      <c r="H46" s="85">
        <f>J46+L46+N46+P46</f>
        <v>38727.9</v>
      </c>
      <c r="I46" s="85">
        <f>I9</f>
        <v>42244.2</v>
      </c>
      <c r="J46" s="85">
        <f aca="true" t="shared" si="23" ref="J46:P46">J9</f>
        <v>32520.5</v>
      </c>
      <c r="K46" s="85">
        <f t="shared" si="23"/>
        <v>0</v>
      </c>
      <c r="L46" s="85">
        <f t="shared" si="23"/>
        <v>0</v>
      </c>
      <c r="M46" s="85">
        <f t="shared" si="23"/>
        <v>12135.3</v>
      </c>
      <c r="N46" s="85">
        <f t="shared" si="23"/>
        <v>6207.4</v>
      </c>
      <c r="O46" s="85">
        <f t="shared" si="23"/>
        <v>0</v>
      </c>
      <c r="P46" s="85">
        <f t="shared" si="23"/>
        <v>0</v>
      </c>
      <c r="Q46" s="792"/>
    </row>
    <row r="47" spans="1:17" ht="14.25">
      <c r="A47" s="795"/>
      <c r="B47" s="803"/>
      <c r="C47" s="793"/>
      <c r="D47" s="795"/>
      <c r="E47" s="795"/>
      <c r="F47" s="450" t="s">
        <v>10</v>
      </c>
      <c r="G47" s="85">
        <f>I47+K47+M47+O47</f>
        <v>52656.6</v>
      </c>
      <c r="H47" s="85">
        <f aca="true" t="shared" si="24" ref="H47:H56">J47+L47+N47+P47</f>
        <v>37027.1</v>
      </c>
      <c r="I47" s="85">
        <f aca="true" t="shared" si="25" ref="I47:P56">I10</f>
        <v>40673.200000000004</v>
      </c>
      <c r="J47" s="85">
        <f t="shared" si="25"/>
        <v>30001.6</v>
      </c>
      <c r="K47" s="85">
        <f t="shared" si="25"/>
        <v>0</v>
      </c>
      <c r="L47" s="85">
        <f t="shared" si="25"/>
        <v>0</v>
      </c>
      <c r="M47" s="85">
        <f t="shared" si="25"/>
        <v>10995.3</v>
      </c>
      <c r="N47" s="85">
        <f t="shared" si="25"/>
        <v>6037.4</v>
      </c>
      <c r="O47" s="85">
        <f t="shared" si="25"/>
        <v>988.1</v>
      </c>
      <c r="P47" s="85">
        <f t="shared" si="25"/>
        <v>988.1</v>
      </c>
      <c r="Q47" s="792"/>
    </row>
    <row r="48" spans="1:17" ht="14.25">
      <c r="A48" s="795"/>
      <c r="B48" s="803"/>
      <c r="C48" s="793"/>
      <c r="D48" s="795"/>
      <c r="E48" s="795"/>
      <c r="F48" s="450" t="s">
        <v>11</v>
      </c>
      <c r="G48" s="85">
        <f>I48+K48+M48+O48</f>
        <v>55846.09999999999</v>
      </c>
      <c r="H48" s="85">
        <f t="shared" si="24"/>
        <v>41546.8</v>
      </c>
      <c r="I48" s="85">
        <f t="shared" si="25"/>
        <v>40770.1</v>
      </c>
      <c r="J48" s="85">
        <f t="shared" si="25"/>
        <v>30004.500000000004</v>
      </c>
      <c r="K48" s="85">
        <f t="shared" si="25"/>
        <v>0</v>
      </c>
      <c r="L48" s="85">
        <f t="shared" si="25"/>
        <v>0</v>
      </c>
      <c r="M48" s="85">
        <f t="shared" si="25"/>
        <v>10995.3</v>
      </c>
      <c r="N48" s="85">
        <f t="shared" si="25"/>
        <v>7461.6</v>
      </c>
      <c r="O48" s="85">
        <f t="shared" si="25"/>
        <v>4080.7</v>
      </c>
      <c r="P48" s="85">
        <f t="shared" si="25"/>
        <v>4080.7</v>
      </c>
      <c r="Q48" s="792"/>
    </row>
    <row r="49" spans="1:17" ht="14.25">
      <c r="A49" s="795"/>
      <c r="B49" s="803"/>
      <c r="C49" s="793"/>
      <c r="D49" s="795"/>
      <c r="E49" s="795"/>
      <c r="F49" s="450" t="s">
        <v>19</v>
      </c>
      <c r="G49" s="85">
        <f aca="true" t="shared" si="26" ref="G49:G56">I49+K49+M49+O49</f>
        <v>78937.8</v>
      </c>
      <c r="H49" s="85">
        <f t="shared" si="24"/>
        <v>66140.9</v>
      </c>
      <c r="I49" s="85">
        <f t="shared" si="25"/>
        <v>61857.1</v>
      </c>
      <c r="J49" s="85">
        <f t="shared" si="25"/>
        <v>51910.799999999996</v>
      </c>
      <c r="K49" s="85">
        <f t="shared" si="25"/>
        <v>0</v>
      </c>
      <c r="L49" s="85">
        <f t="shared" si="25"/>
        <v>0</v>
      </c>
      <c r="M49" s="85">
        <f t="shared" si="25"/>
        <v>12680.7</v>
      </c>
      <c r="N49" s="85">
        <f t="shared" si="25"/>
        <v>9830.1</v>
      </c>
      <c r="O49" s="85">
        <f t="shared" si="25"/>
        <v>4400</v>
      </c>
      <c r="P49" s="85">
        <f t="shared" si="25"/>
        <v>4400</v>
      </c>
      <c r="Q49" s="792"/>
    </row>
    <row r="50" spans="1:17" ht="14.25">
      <c r="A50" s="795"/>
      <c r="B50" s="803"/>
      <c r="C50" s="793"/>
      <c r="D50" s="795"/>
      <c r="E50" s="795"/>
      <c r="F50" s="450" t="s">
        <v>27</v>
      </c>
      <c r="G50" s="85">
        <f t="shared" si="26"/>
        <v>64450.799999999996</v>
      </c>
      <c r="H50" s="85">
        <f t="shared" si="24"/>
        <v>55011.1</v>
      </c>
      <c r="I50" s="85">
        <f t="shared" si="25"/>
        <v>56388.1</v>
      </c>
      <c r="J50" s="85">
        <f t="shared" si="25"/>
        <v>53388.1</v>
      </c>
      <c r="K50" s="85">
        <f t="shared" si="25"/>
        <v>0</v>
      </c>
      <c r="L50" s="85">
        <f t="shared" si="25"/>
        <v>0</v>
      </c>
      <c r="M50" s="85">
        <f t="shared" si="25"/>
        <v>3662.7</v>
      </c>
      <c r="N50" s="85">
        <f t="shared" si="25"/>
        <v>812.7</v>
      </c>
      <c r="O50" s="85">
        <f t="shared" si="25"/>
        <v>4400</v>
      </c>
      <c r="P50" s="85">
        <f t="shared" si="25"/>
        <v>810.3</v>
      </c>
      <c r="Q50" s="792"/>
    </row>
    <row r="51" spans="1:17" ht="14.25">
      <c r="A51" s="795"/>
      <c r="B51" s="803"/>
      <c r="C51" s="793"/>
      <c r="D51" s="795"/>
      <c r="E51" s="795"/>
      <c r="F51" s="445" t="s">
        <v>28</v>
      </c>
      <c r="G51" s="84">
        <f t="shared" si="26"/>
        <v>98213.40000000001</v>
      </c>
      <c r="H51" s="84">
        <f t="shared" si="24"/>
        <v>47947.799999999996</v>
      </c>
      <c r="I51" s="84">
        <f t="shared" si="25"/>
        <v>90826.8</v>
      </c>
      <c r="J51" s="84">
        <f t="shared" si="25"/>
        <v>43411.2</v>
      </c>
      <c r="K51" s="84">
        <f t="shared" si="25"/>
        <v>0</v>
      </c>
      <c r="L51" s="84">
        <f t="shared" si="25"/>
        <v>0</v>
      </c>
      <c r="M51" s="84">
        <f t="shared" si="25"/>
        <v>2850</v>
      </c>
      <c r="N51" s="84">
        <f t="shared" si="25"/>
        <v>0</v>
      </c>
      <c r="O51" s="84">
        <f t="shared" si="25"/>
        <v>4536.6</v>
      </c>
      <c r="P51" s="84">
        <f t="shared" si="25"/>
        <v>4536.6</v>
      </c>
      <c r="Q51" s="792"/>
    </row>
    <row r="52" spans="1:17" ht="14.25">
      <c r="A52" s="795"/>
      <c r="B52" s="803"/>
      <c r="C52" s="793"/>
      <c r="D52" s="795"/>
      <c r="E52" s="795"/>
      <c r="F52" s="445" t="s">
        <v>483</v>
      </c>
      <c r="G52" s="84">
        <f t="shared" si="26"/>
        <v>83991</v>
      </c>
      <c r="H52" s="84">
        <f t="shared" si="24"/>
        <v>51031.4</v>
      </c>
      <c r="I52" s="84">
        <f t="shared" si="25"/>
        <v>76503.6</v>
      </c>
      <c r="J52" s="84">
        <f t="shared" si="25"/>
        <v>46394</v>
      </c>
      <c r="K52" s="84">
        <f t="shared" si="25"/>
        <v>0</v>
      </c>
      <c r="L52" s="84">
        <f t="shared" si="25"/>
        <v>0</v>
      </c>
      <c r="M52" s="84">
        <f t="shared" si="25"/>
        <v>3087.4</v>
      </c>
      <c r="N52" s="84">
        <f t="shared" si="25"/>
        <v>237.4</v>
      </c>
      <c r="O52" s="84">
        <f t="shared" si="25"/>
        <v>4400</v>
      </c>
      <c r="P52" s="84">
        <f t="shared" si="25"/>
        <v>4400</v>
      </c>
      <c r="Q52" s="792"/>
    </row>
    <row r="53" spans="1:17" ht="15.75" customHeight="1">
      <c r="A53" s="795"/>
      <c r="B53" s="803"/>
      <c r="C53" s="793"/>
      <c r="D53" s="795"/>
      <c r="E53" s="795"/>
      <c r="F53" s="445" t="s">
        <v>484</v>
      </c>
      <c r="G53" s="84">
        <f t="shared" si="26"/>
        <v>84910.2</v>
      </c>
      <c r="H53" s="84">
        <f t="shared" si="24"/>
        <v>46573.299999999996</v>
      </c>
      <c r="I53" s="84">
        <f t="shared" si="25"/>
        <v>77660.2</v>
      </c>
      <c r="J53" s="84">
        <f t="shared" si="25"/>
        <v>42173.299999999996</v>
      </c>
      <c r="K53" s="84">
        <f t="shared" si="25"/>
        <v>0</v>
      </c>
      <c r="L53" s="84">
        <f t="shared" si="25"/>
        <v>0</v>
      </c>
      <c r="M53" s="84">
        <f t="shared" si="25"/>
        <v>2850</v>
      </c>
      <c r="N53" s="84">
        <f t="shared" si="25"/>
        <v>0</v>
      </c>
      <c r="O53" s="84">
        <f t="shared" si="25"/>
        <v>4400</v>
      </c>
      <c r="P53" s="84">
        <f t="shared" si="25"/>
        <v>4400</v>
      </c>
      <c r="Q53" s="792"/>
    </row>
    <row r="54" spans="1:17" ht="15.75" customHeight="1">
      <c r="A54" s="795"/>
      <c r="B54" s="803"/>
      <c r="C54" s="793"/>
      <c r="D54" s="795"/>
      <c r="E54" s="795"/>
      <c r="F54" s="445" t="s">
        <v>485</v>
      </c>
      <c r="G54" s="84">
        <f t="shared" si="26"/>
        <v>85098.5</v>
      </c>
      <c r="H54" s="84">
        <f t="shared" si="24"/>
        <v>46573.299999999996</v>
      </c>
      <c r="I54" s="84">
        <f>I17</f>
        <v>77848.5</v>
      </c>
      <c r="J54" s="84">
        <f t="shared" si="25"/>
        <v>42173.299999999996</v>
      </c>
      <c r="K54" s="84">
        <f t="shared" si="25"/>
        <v>0</v>
      </c>
      <c r="L54" s="84">
        <f t="shared" si="25"/>
        <v>0</v>
      </c>
      <c r="M54" s="84">
        <f t="shared" si="25"/>
        <v>2850</v>
      </c>
      <c r="N54" s="84">
        <f t="shared" si="25"/>
        <v>0</v>
      </c>
      <c r="O54" s="84">
        <f t="shared" si="25"/>
        <v>4400</v>
      </c>
      <c r="P54" s="84">
        <f t="shared" si="25"/>
        <v>4400</v>
      </c>
      <c r="Q54" s="792"/>
    </row>
    <row r="55" spans="1:17" ht="15.75" customHeight="1">
      <c r="A55" s="795"/>
      <c r="B55" s="803"/>
      <c r="C55" s="793"/>
      <c r="D55" s="795"/>
      <c r="E55" s="795"/>
      <c r="F55" s="445" t="s">
        <v>486</v>
      </c>
      <c r="G55" s="84">
        <f t="shared" si="26"/>
        <v>85681.5</v>
      </c>
      <c r="H55" s="84">
        <f t="shared" si="24"/>
        <v>40023.7</v>
      </c>
      <c r="I55" s="84">
        <f>I18</f>
        <v>78431.5</v>
      </c>
      <c r="J55" s="84">
        <f t="shared" si="25"/>
        <v>40023.7</v>
      </c>
      <c r="K55" s="84">
        <f t="shared" si="25"/>
        <v>0</v>
      </c>
      <c r="L55" s="84">
        <f t="shared" si="25"/>
        <v>0</v>
      </c>
      <c r="M55" s="84">
        <f t="shared" si="25"/>
        <v>2850</v>
      </c>
      <c r="N55" s="84">
        <f t="shared" si="25"/>
        <v>0</v>
      </c>
      <c r="O55" s="84">
        <f t="shared" si="25"/>
        <v>4400</v>
      </c>
      <c r="P55" s="84">
        <f t="shared" si="25"/>
        <v>0</v>
      </c>
      <c r="Q55" s="792"/>
    </row>
    <row r="56" spans="1:17" ht="15.75" customHeight="1">
      <c r="A56" s="796"/>
      <c r="B56" s="804"/>
      <c r="C56" s="793"/>
      <c r="D56" s="796"/>
      <c r="E56" s="796"/>
      <c r="F56" s="445" t="s">
        <v>498</v>
      </c>
      <c r="G56" s="84">
        <f t="shared" si="26"/>
        <v>97965.1</v>
      </c>
      <c r="H56" s="84">
        <f t="shared" si="24"/>
        <v>28923.7</v>
      </c>
      <c r="I56" s="84">
        <f t="shared" si="25"/>
        <v>90715.1</v>
      </c>
      <c r="J56" s="84">
        <f t="shared" si="25"/>
        <v>28923.7</v>
      </c>
      <c r="K56" s="84">
        <f t="shared" si="25"/>
        <v>0</v>
      </c>
      <c r="L56" s="84">
        <f t="shared" si="25"/>
        <v>0</v>
      </c>
      <c r="M56" s="84">
        <f t="shared" si="25"/>
        <v>2850</v>
      </c>
      <c r="N56" s="84">
        <f t="shared" si="25"/>
        <v>0</v>
      </c>
      <c r="O56" s="84">
        <f t="shared" si="25"/>
        <v>4400</v>
      </c>
      <c r="P56" s="84">
        <f t="shared" si="25"/>
        <v>0</v>
      </c>
      <c r="Q56" s="792"/>
    </row>
    <row r="57" spans="1:17" s="4" customFormat="1" ht="15" customHeight="1">
      <c r="A57" s="794" t="s">
        <v>77</v>
      </c>
      <c r="B57" s="794" t="s">
        <v>13</v>
      </c>
      <c r="C57" s="455"/>
      <c r="D57" s="794" t="s">
        <v>1030</v>
      </c>
      <c r="E57" s="794" t="s">
        <v>1034</v>
      </c>
      <c r="F57" s="449" t="s">
        <v>8</v>
      </c>
      <c r="G57" s="160">
        <f>SUM(G58:G68)</f>
        <v>137788.30000000002</v>
      </c>
      <c r="H57" s="160">
        <f aca="true" t="shared" si="27" ref="H57:P57">SUM(H58:H68)</f>
        <v>96628.40000000001</v>
      </c>
      <c r="I57" s="160">
        <f t="shared" si="27"/>
        <v>137788.30000000002</v>
      </c>
      <c r="J57" s="160">
        <f t="shared" si="27"/>
        <v>96628.40000000001</v>
      </c>
      <c r="K57" s="160">
        <f t="shared" si="27"/>
        <v>0</v>
      </c>
      <c r="L57" s="160">
        <f t="shared" si="27"/>
        <v>0</v>
      </c>
      <c r="M57" s="160">
        <f t="shared" si="27"/>
        <v>0</v>
      </c>
      <c r="N57" s="160">
        <f t="shared" si="27"/>
        <v>0</v>
      </c>
      <c r="O57" s="160">
        <f t="shared" si="27"/>
        <v>0</v>
      </c>
      <c r="P57" s="160">
        <f t="shared" si="27"/>
        <v>0</v>
      </c>
      <c r="Q57" s="817" t="s">
        <v>24</v>
      </c>
    </row>
    <row r="58" spans="1:17" ht="14.25">
      <c r="A58" s="795"/>
      <c r="B58" s="795"/>
      <c r="C58" s="444"/>
      <c r="D58" s="795"/>
      <c r="E58" s="795"/>
      <c r="F58" s="450" t="s">
        <v>9</v>
      </c>
      <c r="G58" s="85">
        <f>I58+K58+M58+O58</f>
        <v>14027.1</v>
      </c>
      <c r="H58" s="85">
        <f>J58+L58+N58+P58</f>
        <v>8557.7</v>
      </c>
      <c r="I58" s="85">
        <v>14027.1</v>
      </c>
      <c r="J58" s="85">
        <v>8557.7</v>
      </c>
      <c r="K58" s="85"/>
      <c r="L58" s="85"/>
      <c r="M58" s="85"/>
      <c r="N58" s="85"/>
      <c r="O58" s="85"/>
      <c r="P58" s="85"/>
      <c r="Q58" s="817"/>
    </row>
    <row r="59" spans="1:17" ht="14.25">
      <c r="A59" s="795"/>
      <c r="B59" s="795"/>
      <c r="C59" s="794" t="s">
        <v>105</v>
      </c>
      <c r="D59" s="795"/>
      <c r="E59" s="795"/>
      <c r="F59" s="450" t="s">
        <v>10</v>
      </c>
      <c r="G59" s="85">
        <f aca="true" t="shared" si="28" ref="G59:H63">I59+K59+M59+O59</f>
        <v>13648.8</v>
      </c>
      <c r="H59" s="85">
        <f t="shared" si="28"/>
        <v>9527.4</v>
      </c>
      <c r="I59" s="85">
        <v>13648.8</v>
      </c>
      <c r="J59" s="85">
        <v>9527.4</v>
      </c>
      <c r="K59" s="85"/>
      <c r="L59" s="85"/>
      <c r="M59" s="85"/>
      <c r="N59" s="85"/>
      <c r="O59" s="85"/>
      <c r="P59" s="85"/>
      <c r="Q59" s="817"/>
    </row>
    <row r="60" spans="1:17" ht="14.25">
      <c r="A60" s="795"/>
      <c r="B60" s="795"/>
      <c r="C60" s="795"/>
      <c r="D60" s="795"/>
      <c r="E60" s="795"/>
      <c r="F60" s="450" t="s">
        <v>11</v>
      </c>
      <c r="G60" s="85">
        <f t="shared" si="28"/>
        <v>13648.8</v>
      </c>
      <c r="H60" s="85">
        <f t="shared" si="28"/>
        <v>8182.4</v>
      </c>
      <c r="I60" s="85">
        <v>13648.8</v>
      </c>
      <c r="J60" s="85">
        <v>8182.4</v>
      </c>
      <c r="K60" s="85"/>
      <c r="L60" s="85"/>
      <c r="M60" s="85"/>
      <c r="N60" s="85"/>
      <c r="O60" s="85"/>
      <c r="P60" s="85"/>
      <c r="Q60" s="817"/>
    </row>
    <row r="61" spans="1:17" ht="14.25">
      <c r="A61" s="795"/>
      <c r="B61" s="795"/>
      <c r="C61" s="795"/>
      <c r="D61" s="795"/>
      <c r="E61" s="795"/>
      <c r="F61" s="450" t="s">
        <v>19</v>
      </c>
      <c r="G61" s="85">
        <f t="shared" si="28"/>
        <v>13648.8</v>
      </c>
      <c r="H61" s="85">
        <f t="shared" si="28"/>
        <v>10276.3</v>
      </c>
      <c r="I61" s="85">
        <v>13648.8</v>
      </c>
      <c r="J61" s="85">
        <v>10276.3</v>
      </c>
      <c r="K61" s="85"/>
      <c r="L61" s="85"/>
      <c r="M61" s="85"/>
      <c r="N61" s="85"/>
      <c r="O61" s="85"/>
      <c r="P61" s="85"/>
      <c r="Q61" s="817"/>
    </row>
    <row r="62" spans="1:17" ht="14.25">
      <c r="A62" s="795"/>
      <c r="B62" s="795"/>
      <c r="C62" s="795"/>
      <c r="D62" s="795"/>
      <c r="E62" s="795"/>
      <c r="F62" s="450" t="s">
        <v>27</v>
      </c>
      <c r="G62" s="85">
        <f t="shared" si="28"/>
        <v>10489</v>
      </c>
      <c r="H62" s="85">
        <f t="shared" si="28"/>
        <v>10489</v>
      </c>
      <c r="I62" s="85">
        <v>10489</v>
      </c>
      <c r="J62" s="85">
        <v>10489</v>
      </c>
      <c r="K62" s="85"/>
      <c r="L62" s="85"/>
      <c r="M62" s="85"/>
      <c r="N62" s="85"/>
      <c r="O62" s="85"/>
      <c r="P62" s="85"/>
      <c r="Q62" s="817"/>
    </row>
    <row r="63" spans="1:17" ht="14.25">
      <c r="A63" s="795"/>
      <c r="B63" s="795"/>
      <c r="C63" s="795"/>
      <c r="D63" s="795"/>
      <c r="E63" s="795"/>
      <c r="F63" s="445" t="s">
        <v>28</v>
      </c>
      <c r="G63" s="84">
        <f t="shared" si="28"/>
        <v>10554.3</v>
      </c>
      <c r="H63" s="84">
        <f t="shared" si="28"/>
        <v>664.4</v>
      </c>
      <c r="I63" s="84">
        <v>10554.3</v>
      </c>
      <c r="J63" s="84">
        <v>664.4</v>
      </c>
      <c r="K63" s="84"/>
      <c r="L63" s="84"/>
      <c r="M63" s="84"/>
      <c r="N63" s="84"/>
      <c r="O63" s="84"/>
      <c r="P63" s="84"/>
      <c r="Q63" s="817"/>
    </row>
    <row r="64" spans="1:17" ht="14.25">
      <c r="A64" s="795"/>
      <c r="B64" s="795"/>
      <c r="C64" s="795"/>
      <c r="D64" s="795"/>
      <c r="E64" s="795"/>
      <c r="F64" s="445" t="s">
        <v>483</v>
      </c>
      <c r="G64" s="84">
        <f aca="true" t="shared" si="29" ref="G64:H68">I64+K64+M64+O64</f>
        <v>10554.3</v>
      </c>
      <c r="H64" s="84">
        <f t="shared" si="29"/>
        <v>8846.6</v>
      </c>
      <c r="I64" s="84">
        <v>10554.3</v>
      </c>
      <c r="J64" s="84">
        <v>8846.6</v>
      </c>
      <c r="K64" s="84"/>
      <c r="L64" s="84"/>
      <c r="M64" s="84"/>
      <c r="N64" s="84"/>
      <c r="O64" s="84"/>
      <c r="P64" s="84"/>
      <c r="Q64" s="817"/>
    </row>
    <row r="65" spans="1:17" ht="14.25">
      <c r="A65" s="795"/>
      <c r="B65" s="795"/>
      <c r="C65" s="795"/>
      <c r="D65" s="795"/>
      <c r="E65" s="795"/>
      <c r="F65" s="445" t="s">
        <v>484</v>
      </c>
      <c r="G65" s="84">
        <f t="shared" si="29"/>
        <v>13554.3</v>
      </c>
      <c r="H65" s="84">
        <f t="shared" si="29"/>
        <v>9488</v>
      </c>
      <c r="I65" s="84">
        <v>13554.3</v>
      </c>
      <c r="J65" s="84">
        <v>9488</v>
      </c>
      <c r="K65" s="84"/>
      <c r="L65" s="84"/>
      <c r="M65" s="84"/>
      <c r="N65" s="84"/>
      <c r="O65" s="84"/>
      <c r="P65" s="84"/>
      <c r="Q65" s="817"/>
    </row>
    <row r="66" spans="1:17" ht="14.25">
      <c r="A66" s="795"/>
      <c r="B66" s="795"/>
      <c r="C66" s="795"/>
      <c r="D66" s="795"/>
      <c r="E66" s="795"/>
      <c r="F66" s="445" t="s">
        <v>485</v>
      </c>
      <c r="G66" s="84">
        <f t="shared" si="29"/>
        <v>13554.3</v>
      </c>
      <c r="H66" s="84">
        <f t="shared" si="29"/>
        <v>9488</v>
      </c>
      <c r="I66" s="84">
        <v>13554.3</v>
      </c>
      <c r="J66" s="84">
        <v>9488</v>
      </c>
      <c r="K66" s="84"/>
      <c r="L66" s="84"/>
      <c r="M66" s="84"/>
      <c r="N66" s="84"/>
      <c r="O66" s="84"/>
      <c r="P66" s="84"/>
      <c r="Q66" s="817"/>
    </row>
    <row r="67" spans="1:17" ht="14.25">
      <c r="A67" s="795"/>
      <c r="B67" s="795"/>
      <c r="C67" s="795"/>
      <c r="D67" s="795"/>
      <c r="E67" s="795"/>
      <c r="F67" s="445" t="s">
        <v>486</v>
      </c>
      <c r="G67" s="84">
        <f t="shared" si="29"/>
        <v>13554.3</v>
      </c>
      <c r="H67" s="84">
        <f t="shared" si="29"/>
        <v>10554.3</v>
      </c>
      <c r="I67" s="84">
        <v>13554.3</v>
      </c>
      <c r="J67" s="84">
        <v>10554.3</v>
      </c>
      <c r="K67" s="84"/>
      <c r="L67" s="84"/>
      <c r="M67" s="84"/>
      <c r="N67" s="84"/>
      <c r="O67" s="84"/>
      <c r="P67" s="84"/>
      <c r="Q67" s="817"/>
    </row>
    <row r="68" spans="1:17" ht="14.25">
      <c r="A68" s="796"/>
      <c r="B68" s="796"/>
      <c r="C68" s="796"/>
      <c r="D68" s="796"/>
      <c r="E68" s="796"/>
      <c r="F68" s="445" t="s">
        <v>498</v>
      </c>
      <c r="G68" s="84">
        <f t="shared" si="29"/>
        <v>10554.3</v>
      </c>
      <c r="H68" s="84">
        <f t="shared" si="29"/>
        <v>10554.3</v>
      </c>
      <c r="I68" s="84">
        <v>10554.3</v>
      </c>
      <c r="J68" s="84">
        <v>10554.3</v>
      </c>
      <c r="K68" s="84"/>
      <c r="L68" s="84"/>
      <c r="M68" s="84"/>
      <c r="N68" s="84"/>
      <c r="O68" s="84"/>
      <c r="P68" s="84"/>
      <c r="Q68" s="817"/>
    </row>
    <row r="69" spans="1:17" s="4" customFormat="1" ht="15" customHeight="1">
      <c r="A69" s="794"/>
      <c r="B69" s="794" t="s">
        <v>106</v>
      </c>
      <c r="C69" s="456"/>
      <c r="D69" s="843"/>
      <c r="E69" s="843"/>
      <c r="F69" s="449" t="s">
        <v>8</v>
      </c>
      <c r="G69" s="160">
        <f>SUM(G70:G80)</f>
        <v>99000</v>
      </c>
      <c r="H69" s="160">
        <f aca="true" t="shared" si="30" ref="H69:P69">SUM(H70:H80)</f>
        <v>0</v>
      </c>
      <c r="I69" s="160">
        <f t="shared" si="30"/>
        <v>99000</v>
      </c>
      <c r="J69" s="160">
        <f t="shared" si="30"/>
        <v>0</v>
      </c>
      <c r="K69" s="160">
        <f t="shared" si="30"/>
        <v>0</v>
      </c>
      <c r="L69" s="160">
        <f t="shared" si="30"/>
        <v>0</v>
      </c>
      <c r="M69" s="160">
        <f t="shared" si="30"/>
        <v>0</v>
      </c>
      <c r="N69" s="160">
        <f t="shared" si="30"/>
        <v>0</v>
      </c>
      <c r="O69" s="160">
        <f t="shared" si="30"/>
        <v>0</v>
      </c>
      <c r="P69" s="160">
        <f t="shared" si="30"/>
        <v>0</v>
      </c>
      <c r="Q69" s="819" t="s">
        <v>24</v>
      </c>
    </row>
    <row r="70" spans="1:17" ht="14.25">
      <c r="A70" s="795"/>
      <c r="B70" s="795"/>
      <c r="C70" s="794"/>
      <c r="D70" s="844"/>
      <c r="E70" s="844"/>
      <c r="F70" s="450" t="s">
        <v>9</v>
      </c>
      <c r="G70" s="85">
        <f>I70+K70+M70+O70</f>
        <v>9000</v>
      </c>
      <c r="H70" s="85">
        <f>J70+L70+N70+P70</f>
        <v>0</v>
      </c>
      <c r="I70" s="85">
        <v>9000</v>
      </c>
      <c r="J70" s="457"/>
      <c r="K70" s="457"/>
      <c r="L70" s="457"/>
      <c r="M70" s="457"/>
      <c r="N70" s="457"/>
      <c r="O70" s="457"/>
      <c r="P70" s="457"/>
      <c r="Q70" s="819"/>
    </row>
    <row r="71" spans="1:17" ht="14.25">
      <c r="A71" s="795"/>
      <c r="B71" s="795"/>
      <c r="C71" s="795"/>
      <c r="D71" s="844"/>
      <c r="E71" s="844"/>
      <c r="F71" s="450" t="s">
        <v>10</v>
      </c>
      <c r="G71" s="85">
        <f aca="true" t="shared" si="31" ref="G71:H75">I71+K71+M71+O71</f>
        <v>9000</v>
      </c>
      <c r="H71" s="85">
        <f t="shared" si="31"/>
        <v>0</v>
      </c>
      <c r="I71" s="85">
        <v>9000</v>
      </c>
      <c r="J71" s="457"/>
      <c r="K71" s="457"/>
      <c r="L71" s="457"/>
      <c r="M71" s="457"/>
      <c r="N71" s="457"/>
      <c r="O71" s="457"/>
      <c r="P71" s="457"/>
      <c r="Q71" s="819"/>
    </row>
    <row r="72" spans="1:17" ht="14.25">
      <c r="A72" s="795"/>
      <c r="B72" s="795"/>
      <c r="C72" s="795"/>
      <c r="D72" s="844"/>
      <c r="E72" s="844"/>
      <c r="F72" s="450" t="s">
        <v>11</v>
      </c>
      <c r="G72" s="85">
        <f t="shared" si="31"/>
        <v>9000</v>
      </c>
      <c r="H72" s="85">
        <f t="shared" si="31"/>
        <v>0</v>
      </c>
      <c r="I72" s="85">
        <v>9000</v>
      </c>
      <c r="J72" s="457"/>
      <c r="K72" s="457"/>
      <c r="L72" s="457"/>
      <c r="M72" s="457"/>
      <c r="N72" s="457"/>
      <c r="O72" s="457"/>
      <c r="P72" s="457"/>
      <c r="Q72" s="819"/>
    </row>
    <row r="73" spans="1:17" ht="14.25">
      <c r="A73" s="795"/>
      <c r="B73" s="795"/>
      <c r="C73" s="795"/>
      <c r="D73" s="844"/>
      <c r="E73" s="844"/>
      <c r="F73" s="450" t="s">
        <v>19</v>
      </c>
      <c r="G73" s="85">
        <f t="shared" si="31"/>
        <v>9000</v>
      </c>
      <c r="H73" s="85">
        <f t="shared" si="31"/>
        <v>0</v>
      </c>
      <c r="I73" s="85">
        <v>9000</v>
      </c>
      <c r="J73" s="457"/>
      <c r="K73" s="457"/>
      <c r="L73" s="457"/>
      <c r="M73" s="457"/>
      <c r="N73" s="457"/>
      <c r="O73" s="457"/>
      <c r="P73" s="457"/>
      <c r="Q73" s="819"/>
    </row>
    <row r="74" spans="1:17" ht="14.25">
      <c r="A74" s="795"/>
      <c r="B74" s="795"/>
      <c r="C74" s="795"/>
      <c r="D74" s="844"/>
      <c r="E74" s="844"/>
      <c r="F74" s="450" t="s">
        <v>27</v>
      </c>
      <c r="G74" s="85">
        <f t="shared" si="31"/>
        <v>9000</v>
      </c>
      <c r="H74" s="85">
        <f t="shared" si="31"/>
        <v>0</v>
      </c>
      <c r="I74" s="85">
        <v>9000</v>
      </c>
      <c r="J74" s="457"/>
      <c r="K74" s="457"/>
      <c r="L74" s="457"/>
      <c r="M74" s="457"/>
      <c r="N74" s="457"/>
      <c r="O74" s="457"/>
      <c r="P74" s="457"/>
      <c r="Q74" s="819"/>
    </row>
    <row r="75" spans="1:17" ht="14.25">
      <c r="A75" s="795"/>
      <c r="B75" s="795"/>
      <c r="C75" s="795"/>
      <c r="D75" s="844"/>
      <c r="E75" s="844"/>
      <c r="F75" s="445" t="s">
        <v>28</v>
      </c>
      <c r="G75" s="84">
        <f t="shared" si="31"/>
        <v>9000</v>
      </c>
      <c r="H75" s="84">
        <f t="shared" si="31"/>
        <v>0</v>
      </c>
      <c r="I75" s="84">
        <v>9000</v>
      </c>
      <c r="J75" s="458"/>
      <c r="K75" s="458"/>
      <c r="L75" s="458"/>
      <c r="M75" s="458"/>
      <c r="N75" s="458"/>
      <c r="O75" s="458"/>
      <c r="P75" s="458"/>
      <c r="Q75" s="819"/>
    </row>
    <row r="76" spans="1:17" ht="14.25">
      <c r="A76" s="795"/>
      <c r="B76" s="795"/>
      <c r="C76" s="795"/>
      <c r="D76" s="844"/>
      <c r="E76" s="844"/>
      <c r="F76" s="445" t="s">
        <v>483</v>
      </c>
      <c r="G76" s="84">
        <f aca="true" t="shared" si="32" ref="G76:H80">I76+K76+M76+O76</f>
        <v>9000</v>
      </c>
      <c r="H76" s="84">
        <f t="shared" si="32"/>
        <v>0</v>
      </c>
      <c r="I76" s="84">
        <v>9000</v>
      </c>
      <c r="J76" s="458"/>
      <c r="K76" s="458"/>
      <c r="L76" s="458"/>
      <c r="M76" s="458"/>
      <c r="N76" s="458"/>
      <c r="O76" s="458"/>
      <c r="P76" s="458"/>
      <c r="Q76" s="819"/>
    </row>
    <row r="77" spans="1:17" ht="14.25">
      <c r="A77" s="795"/>
      <c r="B77" s="795"/>
      <c r="C77" s="795"/>
      <c r="D77" s="844"/>
      <c r="E77" s="844"/>
      <c r="F77" s="445" t="s">
        <v>484</v>
      </c>
      <c r="G77" s="84">
        <f t="shared" si="32"/>
        <v>9000</v>
      </c>
      <c r="H77" s="84">
        <f t="shared" si="32"/>
        <v>0</v>
      </c>
      <c r="I77" s="84">
        <v>9000</v>
      </c>
      <c r="J77" s="458"/>
      <c r="K77" s="458"/>
      <c r="L77" s="458"/>
      <c r="M77" s="458"/>
      <c r="N77" s="458"/>
      <c r="O77" s="458"/>
      <c r="P77" s="458"/>
      <c r="Q77" s="819"/>
    </row>
    <row r="78" spans="1:17" ht="14.25">
      <c r="A78" s="795"/>
      <c r="B78" s="795"/>
      <c r="C78" s="795"/>
      <c r="D78" s="844"/>
      <c r="E78" s="844"/>
      <c r="F78" s="445" t="s">
        <v>485</v>
      </c>
      <c r="G78" s="84">
        <f t="shared" si="32"/>
        <v>9000</v>
      </c>
      <c r="H78" s="84">
        <f t="shared" si="32"/>
        <v>0</v>
      </c>
      <c r="I78" s="84">
        <v>9000</v>
      </c>
      <c r="J78" s="458"/>
      <c r="K78" s="458"/>
      <c r="L78" s="458"/>
      <c r="M78" s="458"/>
      <c r="N78" s="458"/>
      <c r="O78" s="458"/>
      <c r="P78" s="458"/>
      <c r="Q78" s="819"/>
    </row>
    <row r="79" spans="1:17" ht="14.25">
      <c r="A79" s="795"/>
      <c r="B79" s="795"/>
      <c r="C79" s="795"/>
      <c r="D79" s="844"/>
      <c r="E79" s="844"/>
      <c r="F79" s="445" t="s">
        <v>486</v>
      </c>
      <c r="G79" s="84">
        <f t="shared" si="32"/>
        <v>9000</v>
      </c>
      <c r="H79" s="84">
        <f t="shared" si="32"/>
        <v>0</v>
      </c>
      <c r="I79" s="84">
        <v>9000</v>
      </c>
      <c r="J79" s="458"/>
      <c r="K79" s="458"/>
      <c r="L79" s="458"/>
      <c r="M79" s="458"/>
      <c r="N79" s="458"/>
      <c r="O79" s="458"/>
      <c r="P79" s="458"/>
      <c r="Q79" s="819"/>
    </row>
    <row r="80" spans="1:17" ht="14.25">
      <c r="A80" s="796"/>
      <c r="B80" s="796"/>
      <c r="C80" s="796"/>
      <c r="D80" s="845"/>
      <c r="E80" s="845"/>
      <c r="F80" s="445" t="s">
        <v>498</v>
      </c>
      <c r="G80" s="84">
        <f t="shared" si="32"/>
        <v>9000</v>
      </c>
      <c r="H80" s="84">
        <f t="shared" si="32"/>
        <v>0</v>
      </c>
      <c r="I80" s="84">
        <v>9000</v>
      </c>
      <c r="J80" s="458"/>
      <c r="K80" s="458"/>
      <c r="L80" s="458"/>
      <c r="M80" s="458"/>
      <c r="N80" s="458"/>
      <c r="O80" s="458"/>
      <c r="P80" s="458"/>
      <c r="Q80" s="820"/>
    </row>
    <row r="81" spans="1:17" s="4" customFormat="1" ht="15" customHeight="1">
      <c r="A81" s="794" t="s">
        <v>574</v>
      </c>
      <c r="B81" s="794" t="s">
        <v>102</v>
      </c>
      <c r="C81" s="456"/>
      <c r="D81" s="794" t="s">
        <v>1026</v>
      </c>
      <c r="E81" s="794" t="s">
        <v>1034</v>
      </c>
      <c r="F81" s="449" t="s">
        <v>8</v>
      </c>
      <c r="G81" s="160">
        <f>SUM(G82:G92)</f>
        <v>11000</v>
      </c>
      <c r="H81" s="160">
        <f aca="true" t="shared" si="33" ref="H81:P81">SUM(H82:H92)</f>
        <v>10500</v>
      </c>
      <c r="I81" s="160">
        <f t="shared" si="33"/>
        <v>11000</v>
      </c>
      <c r="J81" s="160">
        <f t="shared" si="33"/>
        <v>10500</v>
      </c>
      <c r="K81" s="160">
        <f t="shared" si="33"/>
        <v>0</v>
      </c>
      <c r="L81" s="160">
        <f t="shared" si="33"/>
        <v>0</v>
      </c>
      <c r="M81" s="160">
        <f t="shared" si="33"/>
        <v>0</v>
      </c>
      <c r="N81" s="160">
        <f t="shared" si="33"/>
        <v>0</v>
      </c>
      <c r="O81" s="160">
        <f t="shared" si="33"/>
        <v>0</v>
      </c>
      <c r="P81" s="160">
        <f t="shared" si="33"/>
        <v>0</v>
      </c>
      <c r="Q81" s="821" t="s">
        <v>24</v>
      </c>
    </row>
    <row r="82" spans="1:17" ht="14.25">
      <c r="A82" s="795"/>
      <c r="B82" s="795"/>
      <c r="C82" s="459"/>
      <c r="D82" s="795"/>
      <c r="E82" s="795"/>
      <c r="F82" s="450" t="s">
        <v>9</v>
      </c>
      <c r="G82" s="85">
        <f>I82+K82+M82+O82</f>
        <v>1000</v>
      </c>
      <c r="H82" s="85">
        <f>J82+L82+N82+P82</f>
        <v>500</v>
      </c>
      <c r="I82" s="85">
        <v>1000</v>
      </c>
      <c r="J82" s="85">
        <v>500</v>
      </c>
      <c r="K82" s="457"/>
      <c r="L82" s="457"/>
      <c r="M82" s="457"/>
      <c r="N82" s="457"/>
      <c r="O82" s="457"/>
      <c r="P82" s="457"/>
      <c r="Q82" s="819"/>
    </row>
    <row r="83" spans="1:17" ht="14.25">
      <c r="A83" s="795"/>
      <c r="B83" s="795"/>
      <c r="C83" s="794" t="s">
        <v>107</v>
      </c>
      <c r="D83" s="795"/>
      <c r="E83" s="795"/>
      <c r="F83" s="450" t="s">
        <v>10</v>
      </c>
      <c r="G83" s="85">
        <f aca="true" t="shared" si="34" ref="G83:H87">I83+K83+M83+O83</f>
        <v>1000</v>
      </c>
      <c r="H83" s="85">
        <f t="shared" si="34"/>
        <v>1000</v>
      </c>
      <c r="I83" s="85">
        <v>1000</v>
      </c>
      <c r="J83" s="85">
        <v>1000</v>
      </c>
      <c r="K83" s="457"/>
      <c r="L83" s="457"/>
      <c r="M83" s="457"/>
      <c r="N83" s="457"/>
      <c r="O83" s="457"/>
      <c r="P83" s="457"/>
      <c r="Q83" s="819"/>
    </row>
    <row r="84" spans="1:17" ht="14.25">
      <c r="A84" s="795"/>
      <c r="B84" s="795"/>
      <c r="C84" s="795"/>
      <c r="D84" s="795"/>
      <c r="E84" s="795"/>
      <c r="F84" s="450" t="s">
        <v>11</v>
      </c>
      <c r="G84" s="85">
        <f t="shared" si="34"/>
        <v>1000</v>
      </c>
      <c r="H84" s="85">
        <f t="shared" si="34"/>
        <v>1000</v>
      </c>
      <c r="I84" s="85">
        <v>1000</v>
      </c>
      <c r="J84" s="85">
        <v>1000</v>
      </c>
      <c r="K84" s="457"/>
      <c r="L84" s="457"/>
      <c r="M84" s="457"/>
      <c r="N84" s="457"/>
      <c r="O84" s="457"/>
      <c r="P84" s="457"/>
      <c r="Q84" s="819"/>
    </row>
    <row r="85" spans="1:17" ht="14.25">
      <c r="A85" s="795"/>
      <c r="B85" s="795"/>
      <c r="C85" s="795"/>
      <c r="D85" s="795"/>
      <c r="E85" s="795"/>
      <c r="F85" s="450" t="s">
        <v>19</v>
      </c>
      <c r="G85" s="85">
        <f t="shared" si="34"/>
        <v>1000</v>
      </c>
      <c r="H85" s="85">
        <f t="shared" si="34"/>
        <v>1000</v>
      </c>
      <c r="I85" s="85">
        <v>1000</v>
      </c>
      <c r="J85" s="85">
        <v>1000</v>
      </c>
      <c r="K85" s="457"/>
      <c r="L85" s="457"/>
      <c r="M85" s="457"/>
      <c r="N85" s="457"/>
      <c r="O85" s="457"/>
      <c r="P85" s="457"/>
      <c r="Q85" s="819"/>
    </row>
    <row r="86" spans="1:17" ht="14.25">
      <c r="A86" s="795"/>
      <c r="B86" s="795"/>
      <c r="C86" s="795"/>
      <c r="D86" s="795"/>
      <c r="E86" s="795"/>
      <c r="F86" s="450" t="s">
        <v>27</v>
      </c>
      <c r="G86" s="85">
        <f t="shared" si="34"/>
        <v>1000</v>
      </c>
      <c r="H86" s="85">
        <f t="shared" si="34"/>
        <v>1000</v>
      </c>
      <c r="I86" s="85">
        <v>1000</v>
      </c>
      <c r="J86" s="85">
        <v>1000</v>
      </c>
      <c r="K86" s="457"/>
      <c r="L86" s="457"/>
      <c r="M86" s="457"/>
      <c r="N86" s="457"/>
      <c r="O86" s="457"/>
      <c r="P86" s="457"/>
      <c r="Q86" s="819"/>
    </row>
    <row r="87" spans="1:17" ht="14.25">
      <c r="A87" s="795"/>
      <c r="B87" s="795"/>
      <c r="C87" s="795"/>
      <c r="D87" s="795"/>
      <c r="E87" s="795"/>
      <c r="F87" s="445" t="s">
        <v>28</v>
      </c>
      <c r="G87" s="84">
        <f t="shared" si="34"/>
        <v>1000</v>
      </c>
      <c r="H87" s="84">
        <f t="shared" si="34"/>
        <v>1000</v>
      </c>
      <c r="I87" s="84">
        <v>1000</v>
      </c>
      <c r="J87" s="84">
        <v>1000</v>
      </c>
      <c r="K87" s="458"/>
      <c r="L87" s="458"/>
      <c r="M87" s="458"/>
      <c r="N87" s="458"/>
      <c r="O87" s="458"/>
      <c r="P87" s="458"/>
      <c r="Q87" s="819"/>
    </row>
    <row r="88" spans="1:17" ht="14.25">
      <c r="A88" s="795"/>
      <c r="B88" s="795"/>
      <c r="C88" s="795"/>
      <c r="D88" s="795"/>
      <c r="E88" s="795"/>
      <c r="F88" s="445" t="s">
        <v>483</v>
      </c>
      <c r="G88" s="84">
        <f aca="true" t="shared" si="35" ref="G88:H92">I88+K88+M88+O88</f>
        <v>1000</v>
      </c>
      <c r="H88" s="84">
        <f t="shared" si="35"/>
        <v>1000</v>
      </c>
      <c r="I88" s="84">
        <v>1000</v>
      </c>
      <c r="J88" s="84">
        <v>1000</v>
      </c>
      <c r="K88" s="458"/>
      <c r="L88" s="458"/>
      <c r="M88" s="458"/>
      <c r="N88" s="458"/>
      <c r="O88" s="458"/>
      <c r="P88" s="458"/>
      <c r="Q88" s="819"/>
    </row>
    <row r="89" spans="1:17" ht="14.25">
      <c r="A89" s="795"/>
      <c r="B89" s="795"/>
      <c r="C89" s="795"/>
      <c r="D89" s="795"/>
      <c r="E89" s="795"/>
      <c r="F89" s="445" t="s">
        <v>484</v>
      </c>
      <c r="G89" s="84">
        <f t="shared" si="35"/>
        <v>1000</v>
      </c>
      <c r="H89" s="84">
        <f t="shared" si="35"/>
        <v>1000</v>
      </c>
      <c r="I89" s="84">
        <v>1000</v>
      </c>
      <c r="J89" s="84">
        <v>1000</v>
      </c>
      <c r="K89" s="458"/>
      <c r="L89" s="458"/>
      <c r="M89" s="458"/>
      <c r="N89" s="458"/>
      <c r="O89" s="458"/>
      <c r="P89" s="458"/>
      <c r="Q89" s="819"/>
    </row>
    <row r="90" spans="1:17" ht="14.25">
      <c r="A90" s="795"/>
      <c r="B90" s="795"/>
      <c r="C90" s="795"/>
      <c r="D90" s="795"/>
      <c r="E90" s="795"/>
      <c r="F90" s="445" t="s">
        <v>485</v>
      </c>
      <c r="G90" s="84">
        <f t="shared" si="35"/>
        <v>1000</v>
      </c>
      <c r="H90" s="84">
        <f t="shared" si="35"/>
        <v>1000</v>
      </c>
      <c r="I90" s="84">
        <v>1000</v>
      </c>
      <c r="J90" s="84">
        <v>1000</v>
      </c>
      <c r="K90" s="458"/>
      <c r="L90" s="458"/>
      <c r="M90" s="458"/>
      <c r="N90" s="458"/>
      <c r="O90" s="458"/>
      <c r="P90" s="458"/>
      <c r="Q90" s="819"/>
    </row>
    <row r="91" spans="1:17" ht="14.25">
      <c r="A91" s="795"/>
      <c r="B91" s="795"/>
      <c r="C91" s="795"/>
      <c r="D91" s="795"/>
      <c r="E91" s="795"/>
      <c r="F91" s="445" t="s">
        <v>486</v>
      </c>
      <c r="G91" s="84">
        <f t="shared" si="35"/>
        <v>1000</v>
      </c>
      <c r="H91" s="84">
        <f t="shared" si="35"/>
        <v>1000</v>
      </c>
      <c r="I91" s="84">
        <v>1000</v>
      </c>
      <c r="J91" s="84">
        <v>1000</v>
      </c>
      <c r="K91" s="458"/>
      <c r="L91" s="458"/>
      <c r="M91" s="458"/>
      <c r="N91" s="458"/>
      <c r="O91" s="458"/>
      <c r="P91" s="458"/>
      <c r="Q91" s="819"/>
    </row>
    <row r="92" spans="1:17" ht="14.25">
      <c r="A92" s="796"/>
      <c r="B92" s="796"/>
      <c r="C92" s="796"/>
      <c r="D92" s="796"/>
      <c r="E92" s="796"/>
      <c r="F92" s="445" t="s">
        <v>498</v>
      </c>
      <c r="G92" s="84">
        <f t="shared" si="35"/>
        <v>1000</v>
      </c>
      <c r="H92" s="84">
        <f t="shared" si="35"/>
        <v>1000</v>
      </c>
      <c r="I92" s="84">
        <v>1000</v>
      </c>
      <c r="J92" s="84">
        <v>1000</v>
      </c>
      <c r="K92" s="458"/>
      <c r="L92" s="458"/>
      <c r="M92" s="458"/>
      <c r="N92" s="458"/>
      <c r="O92" s="458"/>
      <c r="P92" s="458"/>
      <c r="Q92" s="820"/>
    </row>
    <row r="93" spans="1:17" s="4" customFormat="1" ht="15" customHeight="1">
      <c r="A93" s="794" t="s">
        <v>575</v>
      </c>
      <c r="B93" s="822" t="s">
        <v>759</v>
      </c>
      <c r="C93" s="456"/>
      <c r="D93" s="794" t="s">
        <v>1030</v>
      </c>
      <c r="E93" s="794" t="s">
        <v>1033</v>
      </c>
      <c r="F93" s="449" t="s">
        <v>8</v>
      </c>
      <c r="G93" s="160">
        <f>SUM(G94:G104)</f>
        <v>504801.70000000007</v>
      </c>
      <c r="H93" s="160">
        <f aca="true" t="shared" si="36" ref="H93:P93">SUM(H94:H104)</f>
        <v>345234.2</v>
      </c>
      <c r="I93" s="160">
        <f t="shared" si="36"/>
        <v>429822.70000000007</v>
      </c>
      <c r="J93" s="160">
        <f t="shared" si="36"/>
        <v>288684.4</v>
      </c>
      <c r="K93" s="160">
        <f t="shared" si="36"/>
        <v>0</v>
      </c>
      <c r="L93" s="160">
        <f t="shared" si="36"/>
        <v>0</v>
      </c>
      <c r="M93" s="160">
        <f t="shared" si="36"/>
        <v>34573.6</v>
      </c>
      <c r="N93" s="160">
        <f t="shared" si="36"/>
        <v>28534.100000000002</v>
      </c>
      <c r="O93" s="160">
        <f t="shared" si="36"/>
        <v>40405.4</v>
      </c>
      <c r="P93" s="160">
        <f t="shared" si="36"/>
        <v>28015.699999999997</v>
      </c>
      <c r="Q93" s="792" t="s">
        <v>24</v>
      </c>
    </row>
    <row r="94" spans="1:17" ht="14.25">
      <c r="A94" s="795"/>
      <c r="B94" s="823"/>
      <c r="C94" s="459"/>
      <c r="D94" s="795"/>
      <c r="E94" s="795"/>
      <c r="F94" s="450" t="s">
        <v>9</v>
      </c>
      <c r="G94" s="85">
        <f>I94+K94+M94+O94</f>
        <v>29897.8</v>
      </c>
      <c r="H94" s="85">
        <f>J94+L94+N94+P94</f>
        <v>26361.6</v>
      </c>
      <c r="I94" s="85">
        <v>20612.5</v>
      </c>
      <c r="J94" s="85">
        <v>20324.2</v>
      </c>
      <c r="K94" s="457"/>
      <c r="L94" s="457"/>
      <c r="M94" s="85">
        <v>9285.3</v>
      </c>
      <c r="N94" s="85">
        <v>6037.4</v>
      </c>
      <c r="O94" s="457"/>
      <c r="P94" s="457"/>
      <c r="Q94" s="792"/>
    </row>
    <row r="95" spans="1:17" ht="14.25">
      <c r="A95" s="795"/>
      <c r="B95" s="823"/>
      <c r="C95" s="794" t="s">
        <v>108</v>
      </c>
      <c r="D95" s="795"/>
      <c r="E95" s="795"/>
      <c r="F95" s="450" t="s">
        <v>10</v>
      </c>
      <c r="G95" s="85">
        <f aca="true" t="shared" si="37" ref="G95:H99">I95+K95+M95+O95</f>
        <v>29745.899999999998</v>
      </c>
      <c r="H95" s="85">
        <f t="shared" si="37"/>
        <v>24887.799999999996</v>
      </c>
      <c r="I95" s="85">
        <v>20612.5</v>
      </c>
      <c r="J95" s="85">
        <v>17862.3</v>
      </c>
      <c r="K95" s="457"/>
      <c r="L95" s="457"/>
      <c r="M95" s="85">
        <v>8145.3</v>
      </c>
      <c r="N95" s="85">
        <v>6037.4</v>
      </c>
      <c r="O95" s="85">
        <v>988.1</v>
      </c>
      <c r="P95" s="85">
        <v>988.1</v>
      </c>
      <c r="Q95" s="792"/>
    </row>
    <row r="96" spans="1:17" ht="14.25">
      <c r="A96" s="795"/>
      <c r="B96" s="823"/>
      <c r="C96" s="795"/>
      <c r="D96" s="795"/>
      <c r="E96" s="795"/>
      <c r="F96" s="450" t="s">
        <v>11</v>
      </c>
      <c r="G96" s="85">
        <f t="shared" si="37"/>
        <v>32935.4</v>
      </c>
      <c r="H96" s="85">
        <f t="shared" si="37"/>
        <v>32251.7</v>
      </c>
      <c r="I96" s="85">
        <v>20709.4</v>
      </c>
      <c r="J96" s="85">
        <v>20709.4</v>
      </c>
      <c r="K96" s="457"/>
      <c r="L96" s="457"/>
      <c r="M96" s="85">
        <v>8145.3</v>
      </c>
      <c r="N96" s="85">
        <v>7461.6</v>
      </c>
      <c r="O96" s="85">
        <v>4080.7</v>
      </c>
      <c r="P96" s="85">
        <v>4080.7</v>
      </c>
      <c r="Q96" s="792"/>
    </row>
    <row r="97" spans="1:17" ht="14.25">
      <c r="A97" s="795"/>
      <c r="B97" s="823"/>
      <c r="C97" s="795"/>
      <c r="D97" s="795"/>
      <c r="E97" s="795"/>
      <c r="F97" s="450" t="s">
        <v>19</v>
      </c>
      <c r="G97" s="85">
        <f t="shared" si="37"/>
        <v>40474.3</v>
      </c>
      <c r="H97" s="85">
        <f t="shared" si="37"/>
        <v>40474.3</v>
      </c>
      <c r="I97" s="85">
        <v>27076.6</v>
      </c>
      <c r="J97" s="85">
        <v>27076.6</v>
      </c>
      <c r="K97" s="457"/>
      <c r="L97" s="457"/>
      <c r="M97" s="85">
        <v>8997.7</v>
      </c>
      <c r="N97" s="85">
        <v>8997.7</v>
      </c>
      <c r="O97" s="85">
        <v>4400</v>
      </c>
      <c r="P97" s="85">
        <v>4400</v>
      </c>
      <c r="Q97" s="792"/>
    </row>
    <row r="98" spans="1:17" ht="14.25">
      <c r="A98" s="795"/>
      <c r="B98" s="823"/>
      <c r="C98" s="795"/>
      <c r="D98" s="795"/>
      <c r="E98" s="795"/>
      <c r="F98" s="450" t="s">
        <v>27</v>
      </c>
      <c r="G98" s="85">
        <f t="shared" si="37"/>
        <v>32184.5</v>
      </c>
      <c r="H98" s="85">
        <f t="shared" si="37"/>
        <v>28594.8</v>
      </c>
      <c r="I98" s="85">
        <v>27784.5</v>
      </c>
      <c r="J98" s="85">
        <v>27784.5</v>
      </c>
      <c r="K98" s="457"/>
      <c r="L98" s="457"/>
      <c r="M98" s="85"/>
      <c r="N98" s="85"/>
      <c r="O98" s="85">
        <v>4400</v>
      </c>
      <c r="P98" s="85">
        <v>810.3</v>
      </c>
      <c r="Q98" s="792"/>
    </row>
    <row r="99" spans="1:17" ht="14.25">
      <c r="A99" s="795"/>
      <c r="B99" s="823"/>
      <c r="C99" s="795"/>
      <c r="D99" s="795"/>
      <c r="E99" s="795"/>
      <c r="F99" s="445" t="s">
        <v>28</v>
      </c>
      <c r="G99" s="84">
        <f t="shared" si="37"/>
        <v>58348.6</v>
      </c>
      <c r="H99" s="84">
        <f t="shared" si="37"/>
        <v>39835.6</v>
      </c>
      <c r="I99" s="84">
        <v>53812</v>
      </c>
      <c r="J99" s="84">
        <v>35299</v>
      </c>
      <c r="K99" s="458"/>
      <c r="L99" s="458"/>
      <c r="M99" s="84"/>
      <c r="N99" s="84"/>
      <c r="O99" s="84">
        <v>4536.6</v>
      </c>
      <c r="P99" s="84">
        <v>4536.6</v>
      </c>
      <c r="Q99" s="792"/>
    </row>
    <row r="100" spans="1:17" ht="14.25">
      <c r="A100" s="795"/>
      <c r="B100" s="823"/>
      <c r="C100" s="795"/>
      <c r="D100" s="795"/>
      <c r="E100" s="795"/>
      <c r="F100" s="445" t="s">
        <v>483</v>
      </c>
      <c r="G100" s="84">
        <f aca="true" t="shared" si="38" ref="G100:H104">I100+K100+M100+O100</f>
        <v>58212</v>
      </c>
      <c r="H100" s="84">
        <f t="shared" si="38"/>
        <v>36208.4</v>
      </c>
      <c r="I100" s="84">
        <v>53812</v>
      </c>
      <c r="J100" s="84">
        <v>31808.4</v>
      </c>
      <c r="K100" s="458"/>
      <c r="L100" s="458"/>
      <c r="M100" s="84"/>
      <c r="N100" s="84"/>
      <c r="O100" s="84">
        <v>4400</v>
      </c>
      <c r="P100" s="84">
        <v>4400</v>
      </c>
      <c r="Q100" s="792"/>
    </row>
    <row r="101" spans="1:17" ht="14.25">
      <c r="A101" s="795"/>
      <c r="B101" s="823"/>
      <c r="C101" s="795"/>
      <c r="D101" s="795"/>
      <c r="E101" s="795"/>
      <c r="F101" s="445" t="s">
        <v>484</v>
      </c>
      <c r="G101" s="84">
        <f t="shared" si="38"/>
        <v>54930.4</v>
      </c>
      <c r="H101" s="84">
        <f t="shared" si="38"/>
        <v>35390.6</v>
      </c>
      <c r="I101" s="84">
        <v>50530.4</v>
      </c>
      <c r="J101" s="84">
        <v>30990.6</v>
      </c>
      <c r="K101" s="458"/>
      <c r="L101" s="458"/>
      <c r="M101" s="84"/>
      <c r="N101" s="84"/>
      <c r="O101" s="84">
        <v>4400</v>
      </c>
      <c r="P101" s="84">
        <v>4400</v>
      </c>
      <c r="Q101" s="792"/>
    </row>
    <row r="102" spans="1:17" ht="14.25">
      <c r="A102" s="795"/>
      <c r="B102" s="823"/>
      <c r="C102" s="795"/>
      <c r="D102" s="795"/>
      <c r="E102" s="795"/>
      <c r="F102" s="445" t="s">
        <v>485</v>
      </c>
      <c r="G102" s="84">
        <f t="shared" si="38"/>
        <v>54930.4</v>
      </c>
      <c r="H102" s="84">
        <f t="shared" si="38"/>
        <v>35390.6</v>
      </c>
      <c r="I102" s="84">
        <v>50530.4</v>
      </c>
      <c r="J102" s="84">
        <v>30990.6</v>
      </c>
      <c r="K102" s="458"/>
      <c r="L102" s="458"/>
      <c r="M102" s="84"/>
      <c r="N102" s="84"/>
      <c r="O102" s="84">
        <v>4400</v>
      </c>
      <c r="P102" s="84">
        <v>4400</v>
      </c>
      <c r="Q102" s="792"/>
    </row>
    <row r="103" spans="1:17" ht="14.25">
      <c r="A103" s="795"/>
      <c r="B103" s="823"/>
      <c r="C103" s="795"/>
      <c r="D103" s="795"/>
      <c r="E103" s="795"/>
      <c r="F103" s="445" t="s">
        <v>486</v>
      </c>
      <c r="G103" s="84">
        <f t="shared" si="38"/>
        <v>54930.4</v>
      </c>
      <c r="H103" s="84">
        <f t="shared" si="38"/>
        <v>28469.4</v>
      </c>
      <c r="I103" s="84">
        <v>50530.4</v>
      </c>
      <c r="J103" s="84">
        <v>28469.4</v>
      </c>
      <c r="K103" s="458"/>
      <c r="L103" s="458"/>
      <c r="M103" s="84"/>
      <c r="N103" s="84"/>
      <c r="O103" s="84">
        <v>4400</v>
      </c>
      <c r="P103" s="84"/>
      <c r="Q103" s="792"/>
    </row>
    <row r="104" spans="1:17" ht="14.25">
      <c r="A104" s="796"/>
      <c r="B104" s="824"/>
      <c r="C104" s="796"/>
      <c r="D104" s="796"/>
      <c r="E104" s="796"/>
      <c r="F104" s="445" t="s">
        <v>498</v>
      </c>
      <c r="G104" s="84">
        <f t="shared" si="38"/>
        <v>58212</v>
      </c>
      <c r="H104" s="84">
        <f t="shared" si="38"/>
        <v>17369.4</v>
      </c>
      <c r="I104" s="84">
        <v>53812</v>
      </c>
      <c r="J104" s="84">
        <v>17369.4</v>
      </c>
      <c r="K104" s="458"/>
      <c r="L104" s="458"/>
      <c r="M104" s="84"/>
      <c r="N104" s="84"/>
      <c r="O104" s="84">
        <v>4400</v>
      </c>
      <c r="P104" s="84"/>
      <c r="Q104" s="792"/>
    </row>
    <row r="105" spans="1:17" s="4" customFormat="1" ht="15" customHeight="1">
      <c r="A105" s="793" t="s">
        <v>576</v>
      </c>
      <c r="B105" s="793" t="s">
        <v>760</v>
      </c>
      <c r="C105" s="456"/>
      <c r="D105" s="794" t="s">
        <v>1030</v>
      </c>
      <c r="E105" s="794" t="s">
        <v>1033</v>
      </c>
      <c r="F105" s="449" t="s">
        <v>8</v>
      </c>
      <c r="G105" s="160">
        <f>SUM(G106:G116)</f>
        <v>63019.8</v>
      </c>
      <c r="H105" s="160">
        <f aca="true" t="shared" si="39" ref="H105:P105">SUM(H106:H116)</f>
        <v>8333</v>
      </c>
      <c r="I105" s="160">
        <f t="shared" si="39"/>
        <v>31669.8</v>
      </c>
      <c r="J105" s="160">
        <f t="shared" si="39"/>
        <v>8163</v>
      </c>
      <c r="K105" s="160">
        <f t="shared" si="39"/>
        <v>0</v>
      </c>
      <c r="L105" s="160">
        <f t="shared" si="39"/>
        <v>0</v>
      </c>
      <c r="M105" s="160">
        <f t="shared" si="39"/>
        <v>31350</v>
      </c>
      <c r="N105" s="160">
        <f t="shared" si="39"/>
        <v>170</v>
      </c>
      <c r="O105" s="160">
        <f t="shared" si="39"/>
        <v>0</v>
      </c>
      <c r="P105" s="160">
        <f t="shared" si="39"/>
        <v>0</v>
      </c>
      <c r="Q105" s="792" t="s">
        <v>24</v>
      </c>
    </row>
    <row r="106" spans="1:17" ht="14.25">
      <c r="A106" s="793"/>
      <c r="B106" s="793"/>
      <c r="C106" s="459"/>
      <c r="D106" s="795"/>
      <c r="E106" s="795"/>
      <c r="F106" s="450" t="s">
        <v>9</v>
      </c>
      <c r="G106" s="85">
        <f>I106+K106+M106+O106</f>
        <v>5888.6</v>
      </c>
      <c r="H106" s="85">
        <f>J106+L106+N106+P106</f>
        <v>3208.6</v>
      </c>
      <c r="I106" s="85">
        <v>3038.6</v>
      </c>
      <c r="J106" s="85">
        <v>3038.6</v>
      </c>
      <c r="K106" s="457"/>
      <c r="L106" s="457"/>
      <c r="M106" s="85">
        <v>2850</v>
      </c>
      <c r="N106" s="85">
        <v>170</v>
      </c>
      <c r="O106" s="457"/>
      <c r="P106" s="457"/>
      <c r="Q106" s="792"/>
    </row>
    <row r="107" spans="1:17" ht="14.25">
      <c r="A107" s="793"/>
      <c r="B107" s="793"/>
      <c r="C107" s="793" t="s">
        <v>109</v>
      </c>
      <c r="D107" s="795"/>
      <c r="E107" s="795"/>
      <c r="F107" s="450" t="s">
        <v>10</v>
      </c>
      <c r="G107" s="85">
        <f aca="true" t="shared" si="40" ref="G107:H111">I107+K107+M107+O107</f>
        <v>5261.9</v>
      </c>
      <c r="H107" s="85">
        <f t="shared" si="40"/>
        <v>1611.9</v>
      </c>
      <c r="I107" s="85">
        <v>2411.9</v>
      </c>
      <c r="J107" s="85">
        <v>1611.9</v>
      </c>
      <c r="K107" s="457"/>
      <c r="L107" s="457"/>
      <c r="M107" s="85">
        <v>2850</v>
      </c>
      <c r="N107" s="457"/>
      <c r="O107" s="457"/>
      <c r="P107" s="457"/>
      <c r="Q107" s="792"/>
    </row>
    <row r="108" spans="1:17" ht="14.25">
      <c r="A108" s="793"/>
      <c r="B108" s="793"/>
      <c r="C108" s="793"/>
      <c r="D108" s="795"/>
      <c r="E108" s="795"/>
      <c r="F108" s="450" t="s">
        <v>11</v>
      </c>
      <c r="G108" s="85">
        <f t="shared" si="40"/>
        <v>5261.9</v>
      </c>
      <c r="H108" s="85">
        <f t="shared" si="40"/>
        <v>112.7</v>
      </c>
      <c r="I108" s="85">
        <v>2411.9</v>
      </c>
      <c r="J108" s="85">
        <v>112.7</v>
      </c>
      <c r="K108" s="457"/>
      <c r="L108" s="457"/>
      <c r="M108" s="85">
        <v>2850</v>
      </c>
      <c r="N108" s="457"/>
      <c r="O108" s="457"/>
      <c r="P108" s="457"/>
      <c r="Q108" s="792"/>
    </row>
    <row r="109" spans="1:17" ht="14.25">
      <c r="A109" s="793"/>
      <c r="B109" s="793"/>
      <c r="C109" s="793"/>
      <c r="D109" s="795"/>
      <c r="E109" s="795"/>
      <c r="F109" s="450" t="s">
        <v>19</v>
      </c>
      <c r="G109" s="85">
        <f t="shared" si="40"/>
        <v>5261.9</v>
      </c>
      <c r="H109" s="85">
        <f t="shared" si="40"/>
        <v>183.7</v>
      </c>
      <c r="I109" s="85">
        <v>2411.9</v>
      </c>
      <c r="J109" s="85">
        <v>183.7</v>
      </c>
      <c r="K109" s="457"/>
      <c r="L109" s="457"/>
      <c r="M109" s="85">
        <v>2850</v>
      </c>
      <c r="N109" s="457"/>
      <c r="O109" s="457"/>
      <c r="P109" s="457"/>
      <c r="Q109" s="792"/>
    </row>
    <row r="110" spans="1:17" ht="14.25">
      <c r="A110" s="793"/>
      <c r="B110" s="793"/>
      <c r="C110" s="794"/>
      <c r="D110" s="795"/>
      <c r="E110" s="795"/>
      <c r="F110" s="450" t="s">
        <v>27</v>
      </c>
      <c r="G110" s="85">
        <f t="shared" si="40"/>
        <v>5906.5</v>
      </c>
      <c r="H110" s="85">
        <f t="shared" si="40"/>
        <v>3056.5</v>
      </c>
      <c r="I110" s="85">
        <v>3056.5</v>
      </c>
      <c r="J110" s="85">
        <v>3056.5</v>
      </c>
      <c r="K110" s="457"/>
      <c r="L110" s="457"/>
      <c r="M110" s="85">
        <v>2850</v>
      </c>
      <c r="N110" s="457"/>
      <c r="O110" s="457"/>
      <c r="P110" s="457"/>
      <c r="Q110" s="792"/>
    </row>
    <row r="111" spans="1:17" ht="14.25">
      <c r="A111" s="793"/>
      <c r="B111" s="816"/>
      <c r="C111" s="460"/>
      <c r="D111" s="825"/>
      <c r="E111" s="795"/>
      <c r="F111" s="445" t="s">
        <v>28</v>
      </c>
      <c r="G111" s="84">
        <f t="shared" si="40"/>
        <v>5906.5</v>
      </c>
      <c r="H111" s="84">
        <f t="shared" si="40"/>
        <v>0</v>
      </c>
      <c r="I111" s="84">
        <v>3056.5</v>
      </c>
      <c r="J111" s="84"/>
      <c r="K111" s="458"/>
      <c r="L111" s="458"/>
      <c r="M111" s="84">
        <v>2850</v>
      </c>
      <c r="N111" s="458"/>
      <c r="O111" s="458"/>
      <c r="P111" s="458"/>
      <c r="Q111" s="792"/>
    </row>
    <row r="112" spans="1:17" ht="14.25">
      <c r="A112" s="793"/>
      <c r="B112" s="816"/>
      <c r="C112" s="461"/>
      <c r="D112" s="825"/>
      <c r="E112" s="795"/>
      <c r="F112" s="445" t="s">
        <v>483</v>
      </c>
      <c r="G112" s="84">
        <f aca="true" t="shared" si="41" ref="G112:H116">I112+K112+M112+O112</f>
        <v>5906.5</v>
      </c>
      <c r="H112" s="84">
        <f t="shared" si="41"/>
        <v>159.6</v>
      </c>
      <c r="I112" s="84">
        <v>3056.5</v>
      </c>
      <c r="J112" s="84">
        <v>159.6</v>
      </c>
      <c r="K112" s="458"/>
      <c r="L112" s="458"/>
      <c r="M112" s="84">
        <v>2850</v>
      </c>
      <c r="N112" s="458"/>
      <c r="O112" s="458"/>
      <c r="P112" s="458"/>
      <c r="Q112" s="792"/>
    </row>
    <row r="113" spans="1:17" ht="14.25">
      <c r="A113" s="793"/>
      <c r="B113" s="816"/>
      <c r="C113" s="461"/>
      <c r="D113" s="825"/>
      <c r="E113" s="795"/>
      <c r="F113" s="445" t="s">
        <v>484</v>
      </c>
      <c r="G113" s="84">
        <f t="shared" si="41"/>
        <v>5906.5</v>
      </c>
      <c r="H113" s="84">
        <f t="shared" si="41"/>
        <v>0</v>
      </c>
      <c r="I113" s="84">
        <v>3056.5</v>
      </c>
      <c r="J113" s="84"/>
      <c r="K113" s="458"/>
      <c r="L113" s="458"/>
      <c r="M113" s="84">
        <v>2850</v>
      </c>
      <c r="N113" s="458"/>
      <c r="O113" s="458"/>
      <c r="P113" s="458"/>
      <c r="Q113" s="792"/>
    </row>
    <row r="114" spans="1:17" ht="14.25">
      <c r="A114" s="793"/>
      <c r="B114" s="816"/>
      <c r="C114" s="461"/>
      <c r="D114" s="825"/>
      <c r="E114" s="795"/>
      <c r="F114" s="445" t="s">
        <v>485</v>
      </c>
      <c r="G114" s="84">
        <f t="shared" si="41"/>
        <v>5906.5</v>
      </c>
      <c r="H114" s="84">
        <f t="shared" si="41"/>
        <v>0</v>
      </c>
      <c r="I114" s="84">
        <v>3056.5</v>
      </c>
      <c r="J114" s="84"/>
      <c r="K114" s="458"/>
      <c r="L114" s="458"/>
      <c r="M114" s="84">
        <v>2850</v>
      </c>
      <c r="N114" s="458"/>
      <c r="O114" s="458"/>
      <c r="P114" s="458"/>
      <c r="Q114" s="792"/>
    </row>
    <row r="115" spans="1:17" ht="14.25">
      <c r="A115" s="793"/>
      <c r="B115" s="816"/>
      <c r="C115" s="461"/>
      <c r="D115" s="825"/>
      <c r="E115" s="795"/>
      <c r="F115" s="445" t="s">
        <v>486</v>
      </c>
      <c r="G115" s="84">
        <f t="shared" si="41"/>
        <v>5906.5</v>
      </c>
      <c r="H115" s="84">
        <f t="shared" si="41"/>
        <v>0</v>
      </c>
      <c r="I115" s="84">
        <v>3056.5</v>
      </c>
      <c r="J115" s="84"/>
      <c r="K115" s="458"/>
      <c r="L115" s="458"/>
      <c r="M115" s="84">
        <v>2850</v>
      </c>
      <c r="N115" s="458"/>
      <c r="O115" s="458"/>
      <c r="P115" s="458"/>
      <c r="Q115" s="792"/>
    </row>
    <row r="116" spans="1:17" ht="14.25">
      <c r="A116" s="793"/>
      <c r="B116" s="816"/>
      <c r="C116" s="462"/>
      <c r="D116" s="826"/>
      <c r="E116" s="796"/>
      <c r="F116" s="445" t="s">
        <v>498</v>
      </c>
      <c r="G116" s="84">
        <f t="shared" si="41"/>
        <v>5906.5</v>
      </c>
      <c r="H116" s="84">
        <f t="shared" si="41"/>
        <v>0</v>
      </c>
      <c r="I116" s="84">
        <v>3056.5</v>
      </c>
      <c r="J116" s="84"/>
      <c r="K116" s="458"/>
      <c r="L116" s="458"/>
      <c r="M116" s="84">
        <v>2850</v>
      </c>
      <c r="N116" s="458"/>
      <c r="O116" s="458"/>
      <c r="P116" s="458"/>
      <c r="Q116" s="792"/>
    </row>
    <row r="117" spans="1:17" ht="14.25">
      <c r="A117" s="463"/>
      <c r="B117" s="463"/>
      <c r="C117" s="464"/>
      <c r="D117" s="464"/>
      <c r="E117" s="464"/>
      <c r="F117" s="465"/>
      <c r="G117" s="466"/>
      <c r="H117" s="466"/>
      <c r="I117" s="466"/>
      <c r="J117" s="466"/>
      <c r="K117" s="467"/>
      <c r="L117" s="467"/>
      <c r="M117" s="466"/>
      <c r="N117" s="467"/>
      <c r="O117" s="467"/>
      <c r="P117" s="467"/>
      <c r="Q117" s="468">
        <v>28</v>
      </c>
    </row>
    <row r="118" spans="1:17" s="4" customFormat="1" ht="15" customHeight="1">
      <c r="A118" s="793" t="s">
        <v>577</v>
      </c>
      <c r="B118" s="793" t="s">
        <v>761</v>
      </c>
      <c r="C118" s="456"/>
      <c r="D118" s="794" t="s">
        <v>1030</v>
      </c>
      <c r="E118" s="794" t="s">
        <v>1033</v>
      </c>
      <c r="F118" s="449" t="s">
        <v>8</v>
      </c>
      <c r="G118" s="160">
        <f>SUM(G119:G129)</f>
        <v>2264.5</v>
      </c>
      <c r="H118" s="160">
        <f aca="true" t="shared" si="42" ref="H118:P118">SUM(H119:H129)</f>
        <v>727.2</v>
      </c>
      <c r="I118" s="160">
        <f t="shared" si="42"/>
        <v>2264.5</v>
      </c>
      <c r="J118" s="160">
        <f t="shared" si="42"/>
        <v>727.2</v>
      </c>
      <c r="K118" s="160">
        <f t="shared" si="42"/>
        <v>0</v>
      </c>
      <c r="L118" s="160">
        <f t="shared" si="42"/>
        <v>0</v>
      </c>
      <c r="M118" s="160">
        <f t="shared" si="42"/>
        <v>0</v>
      </c>
      <c r="N118" s="160">
        <f t="shared" si="42"/>
        <v>0</v>
      </c>
      <c r="O118" s="160">
        <f t="shared" si="42"/>
        <v>0</v>
      </c>
      <c r="P118" s="160">
        <f t="shared" si="42"/>
        <v>0</v>
      </c>
      <c r="Q118" s="792" t="s">
        <v>24</v>
      </c>
    </row>
    <row r="119" spans="1:17" ht="14.25">
      <c r="A119" s="793"/>
      <c r="B119" s="793"/>
      <c r="C119" s="793" t="s">
        <v>109</v>
      </c>
      <c r="D119" s="795"/>
      <c r="E119" s="795"/>
      <c r="F119" s="450" t="s">
        <v>9</v>
      </c>
      <c r="G119" s="85">
        <f aca="true" t="shared" si="43" ref="G119:H124">I119+K119+M119+O119</f>
        <v>566</v>
      </c>
      <c r="H119" s="85">
        <f t="shared" si="43"/>
        <v>100</v>
      </c>
      <c r="I119" s="85">
        <v>566</v>
      </c>
      <c r="J119" s="85">
        <v>100</v>
      </c>
      <c r="K119" s="457"/>
      <c r="L119" s="457"/>
      <c r="M119" s="457"/>
      <c r="N119" s="457"/>
      <c r="O119" s="457"/>
      <c r="P119" s="457"/>
      <c r="Q119" s="792"/>
    </row>
    <row r="120" spans="1:17" ht="14.25">
      <c r="A120" s="793"/>
      <c r="B120" s="793"/>
      <c r="C120" s="793"/>
      <c r="D120" s="795"/>
      <c r="E120" s="795"/>
      <c r="F120" s="450" t="s">
        <v>10</v>
      </c>
      <c r="G120" s="85">
        <f t="shared" si="43"/>
        <v>0</v>
      </c>
      <c r="H120" s="85">
        <f t="shared" si="43"/>
        <v>0</v>
      </c>
      <c r="I120" s="457"/>
      <c r="J120" s="457"/>
      <c r="K120" s="457"/>
      <c r="L120" s="457"/>
      <c r="M120" s="457"/>
      <c r="N120" s="457"/>
      <c r="O120" s="457"/>
      <c r="P120" s="457"/>
      <c r="Q120" s="792"/>
    </row>
    <row r="121" spans="1:17" ht="14.25">
      <c r="A121" s="793"/>
      <c r="B121" s="793"/>
      <c r="C121" s="793"/>
      <c r="D121" s="795"/>
      <c r="E121" s="795"/>
      <c r="F121" s="450" t="s">
        <v>11</v>
      </c>
      <c r="G121" s="85">
        <f t="shared" si="43"/>
        <v>0</v>
      </c>
      <c r="H121" s="85">
        <f t="shared" si="43"/>
        <v>0</v>
      </c>
      <c r="I121" s="457"/>
      <c r="J121" s="457"/>
      <c r="K121" s="457"/>
      <c r="L121" s="457"/>
      <c r="M121" s="457"/>
      <c r="N121" s="457"/>
      <c r="O121" s="457"/>
      <c r="P121" s="457"/>
      <c r="Q121" s="792"/>
    </row>
    <row r="122" spans="1:17" ht="14.25">
      <c r="A122" s="793"/>
      <c r="B122" s="793"/>
      <c r="C122" s="793"/>
      <c r="D122" s="795"/>
      <c r="E122" s="795"/>
      <c r="F122" s="450" t="s">
        <v>19</v>
      </c>
      <c r="G122" s="85">
        <f t="shared" si="43"/>
        <v>0</v>
      </c>
      <c r="H122" s="85">
        <f t="shared" si="43"/>
        <v>0</v>
      </c>
      <c r="I122" s="457"/>
      <c r="J122" s="457"/>
      <c r="K122" s="457"/>
      <c r="L122" s="457"/>
      <c r="M122" s="457"/>
      <c r="N122" s="457"/>
      <c r="O122" s="457"/>
      <c r="P122" s="457"/>
      <c r="Q122" s="792"/>
    </row>
    <row r="123" spans="1:17" ht="14.25">
      <c r="A123" s="793"/>
      <c r="B123" s="793"/>
      <c r="C123" s="793"/>
      <c r="D123" s="795"/>
      <c r="E123" s="795"/>
      <c r="F123" s="450" t="s">
        <v>27</v>
      </c>
      <c r="G123" s="85">
        <f t="shared" si="43"/>
        <v>180.5</v>
      </c>
      <c r="H123" s="85">
        <f t="shared" si="43"/>
        <v>180.5</v>
      </c>
      <c r="I123" s="85">
        <v>180.5</v>
      </c>
      <c r="J123" s="85">
        <v>180.5</v>
      </c>
      <c r="K123" s="457"/>
      <c r="L123" s="457"/>
      <c r="M123" s="457"/>
      <c r="N123" s="457"/>
      <c r="O123" s="457"/>
      <c r="P123" s="457"/>
      <c r="Q123" s="792"/>
    </row>
    <row r="124" spans="1:17" ht="14.25">
      <c r="A124" s="793"/>
      <c r="B124" s="793"/>
      <c r="C124" s="793"/>
      <c r="D124" s="795"/>
      <c r="E124" s="795"/>
      <c r="F124" s="445" t="s">
        <v>28</v>
      </c>
      <c r="G124" s="84">
        <f t="shared" si="43"/>
        <v>111.7</v>
      </c>
      <c r="H124" s="84">
        <f t="shared" si="43"/>
        <v>111.7</v>
      </c>
      <c r="I124" s="84">
        <v>111.7</v>
      </c>
      <c r="J124" s="84">
        <v>111.7</v>
      </c>
      <c r="K124" s="458"/>
      <c r="L124" s="458"/>
      <c r="M124" s="458"/>
      <c r="N124" s="458"/>
      <c r="O124" s="458"/>
      <c r="P124" s="458"/>
      <c r="Q124" s="792"/>
    </row>
    <row r="125" spans="1:17" ht="14.25">
      <c r="A125" s="793"/>
      <c r="B125" s="793"/>
      <c r="C125" s="793"/>
      <c r="D125" s="795"/>
      <c r="E125" s="795"/>
      <c r="F125" s="445" t="s">
        <v>483</v>
      </c>
      <c r="G125" s="84">
        <f aca="true" t="shared" si="44" ref="G125:H129">I125+K125+M125+O125</f>
        <v>111.6</v>
      </c>
      <c r="H125" s="84">
        <f t="shared" si="44"/>
        <v>111.6</v>
      </c>
      <c r="I125" s="84">
        <v>111.6</v>
      </c>
      <c r="J125" s="84">
        <v>111.6</v>
      </c>
      <c r="K125" s="458"/>
      <c r="L125" s="458"/>
      <c r="M125" s="458"/>
      <c r="N125" s="458"/>
      <c r="O125" s="458"/>
      <c r="P125" s="458"/>
      <c r="Q125" s="792"/>
    </row>
    <row r="126" spans="1:17" ht="14.25">
      <c r="A126" s="793"/>
      <c r="B126" s="793"/>
      <c r="C126" s="793"/>
      <c r="D126" s="795"/>
      <c r="E126" s="795"/>
      <c r="F126" s="445" t="s">
        <v>484</v>
      </c>
      <c r="G126" s="84">
        <f t="shared" si="44"/>
        <v>111.7</v>
      </c>
      <c r="H126" s="84">
        <f t="shared" si="44"/>
        <v>111.7</v>
      </c>
      <c r="I126" s="84">
        <v>111.7</v>
      </c>
      <c r="J126" s="84">
        <v>111.7</v>
      </c>
      <c r="K126" s="458"/>
      <c r="L126" s="458"/>
      <c r="M126" s="458"/>
      <c r="N126" s="458"/>
      <c r="O126" s="458"/>
      <c r="P126" s="458"/>
      <c r="Q126" s="792"/>
    </row>
    <row r="127" spans="1:17" ht="14.25">
      <c r="A127" s="793"/>
      <c r="B127" s="793"/>
      <c r="C127" s="793"/>
      <c r="D127" s="795"/>
      <c r="E127" s="795"/>
      <c r="F127" s="445" t="s">
        <v>485</v>
      </c>
      <c r="G127" s="84">
        <f t="shared" si="44"/>
        <v>300</v>
      </c>
      <c r="H127" s="84">
        <f t="shared" si="44"/>
        <v>111.7</v>
      </c>
      <c r="I127" s="84">
        <v>300</v>
      </c>
      <c r="J127" s="84">
        <v>111.7</v>
      </c>
      <c r="K127" s="458"/>
      <c r="L127" s="458"/>
      <c r="M127" s="458"/>
      <c r="N127" s="458"/>
      <c r="O127" s="458"/>
      <c r="P127" s="458"/>
      <c r="Q127" s="792"/>
    </row>
    <row r="128" spans="1:17" ht="14.25">
      <c r="A128" s="793"/>
      <c r="B128" s="793"/>
      <c r="C128" s="793"/>
      <c r="D128" s="795"/>
      <c r="E128" s="795"/>
      <c r="F128" s="445" t="s">
        <v>486</v>
      </c>
      <c r="G128" s="84">
        <f t="shared" si="44"/>
        <v>883</v>
      </c>
      <c r="H128" s="84">
        <f t="shared" si="44"/>
        <v>0</v>
      </c>
      <c r="I128" s="84">
        <v>883</v>
      </c>
      <c r="J128" s="458"/>
      <c r="K128" s="458"/>
      <c r="L128" s="458"/>
      <c r="M128" s="458"/>
      <c r="N128" s="458"/>
      <c r="O128" s="458"/>
      <c r="P128" s="458"/>
      <c r="Q128" s="792"/>
    </row>
    <row r="129" spans="1:17" ht="14.25">
      <c r="A129" s="793"/>
      <c r="B129" s="793"/>
      <c r="C129" s="794"/>
      <c r="D129" s="796"/>
      <c r="E129" s="796"/>
      <c r="F129" s="445" t="s">
        <v>498</v>
      </c>
      <c r="G129" s="84">
        <f t="shared" si="44"/>
        <v>0</v>
      </c>
      <c r="H129" s="84">
        <f t="shared" si="44"/>
        <v>0</v>
      </c>
      <c r="I129" s="458"/>
      <c r="J129" s="458"/>
      <c r="K129" s="458"/>
      <c r="L129" s="458"/>
      <c r="M129" s="458"/>
      <c r="N129" s="458"/>
      <c r="O129" s="458"/>
      <c r="P129" s="458"/>
      <c r="Q129" s="792"/>
    </row>
    <row r="130" spans="1:17" s="4" customFormat="1" ht="15" customHeight="1">
      <c r="A130" s="794" t="s">
        <v>578</v>
      </c>
      <c r="B130" s="802" t="s">
        <v>101</v>
      </c>
      <c r="C130" s="469"/>
      <c r="D130" s="846" t="s">
        <v>1026</v>
      </c>
      <c r="E130" s="794" t="s">
        <v>1028</v>
      </c>
      <c r="F130" s="449" t="s">
        <v>8</v>
      </c>
      <c r="G130" s="160">
        <f>SUM(G131:G141)</f>
        <v>33000</v>
      </c>
      <c r="H130" s="160">
        <f aca="true" t="shared" si="45" ref="H130:P130">SUM(H131:H141)</f>
        <v>0</v>
      </c>
      <c r="I130" s="160">
        <f t="shared" si="45"/>
        <v>33000</v>
      </c>
      <c r="J130" s="160">
        <f t="shared" si="45"/>
        <v>0</v>
      </c>
      <c r="K130" s="160">
        <f t="shared" si="45"/>
        <v>0</v>
      </c>
      <c r="L130" s="160">
        <f t="shared" si="45"/>
        <v>0</v>
      </c>
      <c r="M130" s="160">
        <f t="shared" si="45"/>
        <v>0</v>
      </c>
      <c r="N130" s="160">
        <f t="shared" si="45"/>
        <v>0</v>
      </c>
      <c r="O130" s="160">
        <f t="shared" si="45"/>
        <v>0</v>
      </c>
      <c r="P130" s="160">
        <f t="shared" si="45"/>
        <v>0</v>
      </c>
      <c r="Q130" s="817" t="s">
        <v>24</v>
      </c>
    </row>
    <row r="131" spans="1:17" ht="14.25">
      <c r="A131" s="795"/>
      <c r="B131" s="803"/>
      <c r="C131" s="461"/>
      <c r="D131" s="825"/>
      <c r="E131" s="795"/>
      <c r="F131" s="450" t="s">
        <v>9</v>
      </c>
      <c r="G131" s="85">
        <f aca="true" t="shared" si="46" ref="G131:H136">I131+K131+M131+O131</f>
        <v>3000</v>
      </c>
      <c r="H131" s="85">
        <f t="shared" si="46"/>
        <v>0</v>
      </c>
      <c r="I131" s="85">
        <v>3000</v>
      </c>
      <c r="J131" s="457"/>
      <c r="K131" s="457"/>
      <c r="L131" s="457"/>
      <c r="M131" s="457"/>
      <c r="N131" s="457"/>
      <c r="O131" s="457"/>
      <c r="P131" s="457"/>
      <c r="Q131" s="817"/>
    </row>
    <row r="132" spans="1:17" ht="14.25">
      <c r="A132" s="795"/>
      <c r="B132" s="803"/>
      <c r="C132" s="461"/>
      <c r="D132" s="825"/>
      <c r="E132" s="795"/>
      <c r="F132" s="450" t="s">
        <v>10</v>
      </c>
      <c r="G132" s="85">
        <f t="shared" si="46"/>
        <v>3000</v>
      </c>
      <c r="H132" s="85">
        <f t="shared" si="46"/>
        <v>0</v>
      </c>
      <c r="I132" s="85">
        <v>3000</v>
      </c>
      <c r="J132" s="457"/>
      <c r="K132" s="457"/>
      <c r="L132" s="457"/>
      <c r="M132" s="457"/>
      <c r="N132" s="457"/>
      <c r="O132" s="457"/>
      <c r="P132" s="457"/>
      <c r="Q132" s="817"/>
    </row>
    <row r="133" spans="1:17" ht="14.25">
      <c r="A133" s="795"/>
      <c r="B133" s="803"/>
      <c r="C133" s="461"/>
      <c r="D133" s="825"/>
      <c r="E133" s="795"/>
      <c r="F133" s="450" t="s">
        <v>11</v>
      </c>
      <c r="G133" s="85">
        <f t="shared" si="46"/>
        <v>3000</v>
      </c>
      <c r="H133" s="85">
        <f t="shared" si="46"/>
        <v>0</v>
      </c>
      <c r="I133" s="85">
        <v>3000</v>
      </c>
      <c r="J133" s="457"/>
      <c r="K133" s="457"/>
      <c r="L133" s="457"/>
      <c r="M133" s="457"/>
      <c r="N133" s="457"/>
      <c r="O133" s="457"/>
      <c r="P133" s="457"/>
      <c r="Q133" s="817"/>
    </row>
    <row r="134" spans="1:17" ht="14.25">
      <c r="A134" s="795"/>
      <c r="B134" s="803"/>
      <c r="C134" s="461"/>
      <c r="D134" s="825"/>
      <c r="E134" s="795"/>
      <c r="F134" s="450" t="s">
        <v>19</v>
      </c>
      <c r="G134" s="85">
        <f t="shared" si="46"/>
        <v>3000</v>
      </c>
      <c r="H134" s="85">
        <f t="shared" si="46"/>
        <v>0</v>
      </c>
      <c r="I134" s="85">
        <v>3000</v>
      </c>
      <c r="J134" s="457"/>
      <c r="K134" s="457"/>
      <c r="L134" s="457"/>
      <c r="M134" s="457"/>
      <c r="N134" s="457"/>
      <c r="O134" s="457"/>
      <c r="P134" s="457"/>
      <c r="Q134" s="817"/>
    </row>
    <row r="135" spans="1:17" ht="14.25">
      <c r="A135" s="795"/>
      <c r="B135" s="803"/>
      <c r="C135" s="461"/>
      <c r="D135" s="825"/>
      <c r="E135" s="795"/>
      <c r="F135" s="450" t="s">
        <v>27</v>
      </c>
      <c r="G135" s="85">
        <f t="shared" si="46"/>
        <v>3000</v>
      </c>
      <c r="H135" s="85">
        <f t="shared" si="46"/>
        <v>0</v>
      </c>
      <c r="I135" s="85">
        <v>3000</v>
      </c>
      <c r="J135" s="457"/>
      <c r="K135" s="457"/>
      <c r="L135" s="457"/>
      <c r="M135" s="457"/>
      <c r="N135" s="457"/>
      <c r="O135" s="457"/>
      <c r="P135" s="457"/>
      <c r="Q135" s="817"/>
    </row>
    <row r="136" spans="1:17" ht="14.25">
      <c r="A136" s="795"/>
      <c r="B136" s="803"/>
      <c r="C136" s="461"/>
      <c r="D136" s="825"/>
      <c r="E136" s="795"/>
      <c r="F136" s="445" t="s">
        <v>28</v>
      </c>
      <c r="G136" s="84">
        <f t="shared" si="46"/>
        <v>3000</v>
      </c>
      <c r="H136" s="84">
        <f t="shared" si="46"/>
        <v>0</v>
      </c>
      <c r="I136" s="84">
        <v>3000</v>
      </c>
      <c r="J136" s="458"/>
      <c r="K136" s="458"/>
      <c r="L136" s="458"/>
      <c r="M136" s="458"/>
      <c r="N136" s="458"/>
      <c r="O136" s="458"/>
      <c r="P136" s="458"/>
      <c r="Q136" s="817"/>
    </row>
    <row r="137" spans="1:17" ht="14.25">
      <c r="A137" s="795"/>
      <c r="B137" s="803"/>
      <c r="C137" s="461"/>
      <c r="D137" s="825"/>
      <c r="E137" s="795"/>
      <c r="F137" s="445" t="s">
        <v>483</v>
      </c>
      <c r="G137" s="84">
        <f aca="true" t="shared" si="47" ref="G137:H141">I137+K137+M137+O137</f>
        <v>3000</v>
      </c>
      <c r="H137" s="84">
        <f t="shared" si="47"/>
        <v>0</v>
      </c>
      <c r="I137" s="84">
        <v>3000</v>
      </c>
      <c r="J137" s="458"/>
      <c r="K137" s="458"/>
      <c r="L137" s="458"/>
      <c r="M137" s="458"/>
      <c r="N137" s="458"/>
      <c r="O137" s="458"/>
      <c r="P137" s="458"/>
      <c r="Q137" s="817"/>
    </row>
    <row r="138" spans="1:17" ht="14.25">
      <c r="A138" s="795"/>
      <c r="B138" s="803"/>
      <c r="C138" s="461"/>
      <c r="D138" s="825"/>
      <c r="E138" s="795"/>
      <c r="F138" s="445" t="s">
        <v>484</v>
      </c>
      <c r="G138" s="84">
        <f t="shared" si="47"/>
        <v>3000</v>
      </c>
      <c r="H138" s="84">
        <f t="shared" si="47"/>
        <v>0</v>
      </c>
      <c r="I138" s="84">
        <v>3000</v>
      </c>
      <c r="J138" s="458"/>
      <c r="K138" s="458"/>
      <c r="L138" s="458"/>
      <c r="M138" s="458"/>
      <c r="N138" s="458"/>
      <c r="O138" s="458"/>
      <c r="P138" s="458"/>
      <c r="Q138" s="817"/>
    </row>
    <row r="139" spans="1:17" ht="14.25">
      <c r="A139" s="795"/>
      <c r="B139" s="803"/>
      <c r="C139" s="461"/>
      <c r="D139" s="825"/>
      <c r="E139" s="795"/>
      <c r="F139" s="445" t="s">
        <v>485</v>
      </c>
      <c r="G139" s="84">
        <f t="shared" si="47"/>
        <v>3000</v>
      </c>
      <c r="H139" s="84">
        <f t="shared" si="47"/>
        <v>0</v>
      </c>
      <c r="I139" s="84">
        <v>3000</v>
      </c>
      <c r="J139" s="458"/>
      <c r="K139" s="458"/>
      <c r="L139" s="458"/>
      <c r="M139" s="458"/>
      <c r="N139" s="458"/>
      <c r="O139" s="458"/>
      <c r="P139" s="458"/>
      <c r="Q139" s="817"/>
    </row>
    <row r="140" spans="1:17" ht="14.25">
      <c r="A140" s="795"/>
      <c r="B140" s="803"/>
      <c r="C140" s="461"/>
      <c r="D140" s="825"/>
      <c r="E140" s="795"/>
      <c r="F140" s="445" t="s">
        <v>486</v>
      </c>
      <c r="G140" s="84">
        <f t="shared" si="47"/>
        <v>3000</v>
      </c>
      <c r="H140" s="84">
        <f t="shared" si="47"/>
        <v>0</v>
      </c>
      <c r="I140" s="84">
        <v>3000</v>
      </c>
      <c r="J140" s="458"/>
      <c r="K140" s="458"/>
      <c r="L140" s="458"/>
      <c r="M140" s="458"/>
      <c r="N140" s="458"/>
      <c r="O140" s="458"/>
      <c r="P140" s="458"/>
      <c r="Q140" s="817"/>
    </row>
    <row r="141" spans="1:17" ht="14.25">
      <c r="A141" s="796"/>
      <c r="B141" s="804"/>
      <c r="C141" s="462"/>
      <c r="D141" s="826"/>
      <c r="E141" s="796"/>
      <c r="F141" s="445" t="s">
        <v>498</v>
      </c>
      <c r="G141" s="84">
        <f t="shared" si="47"/>
        <v>3000</v>
      </c>
      <c r="H141" s="84">
        <f t="shared" si="47"/>
        <v>0</v>
      </c>
      <c r="I141" s="84">
        <v>3000</v>
      </c>
      <c r="J141" s="458"/>
      <c r="K141" s="458"/>
      <c r="L141" s="458"/>
      <c r="M141" s="458"/>
      <c r="N141" s="458"/>
      <c r="O141" s="458"/>
      <c r="P141" s="458"/>
      <c r="Q141" s="817"/>
    </row>
    <row r="142" spans="1:17" ht="15" customHeight="1">
      <c r="A142" s="794" t="s">
        <v>579</v>
      </c>
      <c r="B142" s="794" t="s">
        <v>403</v>
      </c>
      <c r="C142" s="462"/>
      <c r="D142" s="794" t="s">
        <v>1030</v>
      </c>
      <c r="E142" s="794" t="s">
        <v>1034</v>
      </c>
      <c r="F142" s="449" t="s">
        <v>8</v>
      </c>
      <c r="G142" s="160">
        <f>SUM(G143:G153)</f>
        <v>7014.400000000001</v>
      </c>
      <c r="H142" s="160">
        <f aca="true" t="shared" si="48" ref="H142:P142">SUM(H143:H153)</f>
        <v>3295.5</v>
      </c>
      <c r="I142" s="160">
        <f t="shared" si="48"/>
        <v>7014.400000000001</v>
      </c>
      <c r="J142" s="160">
        <f>SUM(J143:J153)</f>
        <v>3295.5</v>
      </c>
      <c r="K142" s="160">
        <f t="shared" si="48"/>
        <v>0</v>
      </c>
      <c r="L142" s="160">
        <f t="shared" si="48"/>
        <v>0</v>
      </c>
      <c r="M142" s="160">
        <f t="shared" si="48"/>
        <v>0</v>
      </c>
      <c r="N142" s="160">
        <f t="shared" si="48"/>
        <v>0</v>
      </c>
      <c r="O142" s="160">
        <f t="shared" si="48"/>
        <v>0</v>
      </c>
      <c r="P142" s="160">
        <f t="shared" si="48"/>
        <v>0</v>
      </c>
      <c r="Q142" s="818"/>
    </row>
    <row r="143" spans="1:17" ht="15" customHeight="1">
      <c r="A143" s="795"/>
      <c r="B143" s="795"/>
      <c r="C143" s="459"/>
      <c r="D143" s="795"/>
      <c r="E143" s="795"/>
      <c r="F143" s="445" t="s">
        <v>9</v>
      </c>
      <c r="G143" s="85">
        <f aca="true" t="shared" si="49" ref="G143:H146">I143+K143+M143+O143</f>
        <v>0</v>
      </c>
      <c r="H143" s="85">
        <f t="shared" si="49"/>
        <v>0</v>
      </c>
      <c r="I143" s="85"/>
      <c r="J143" s="85"/>
      <c r="K143" s="85"/>
      <c r="L143" s="85"/>
      <c r="M143" s="85"/>
      <c r="N143" s="85"/>
      <c r="O143" s="85"/>
      <c r="P143" s="85"/>
      <c r="Q143" s="818"/>
    </row>
    <row r="144" spans="1:17" ht="15" customHeight="1">
      <c r="A144" s="795"/>
      <c r="B144" s="795"/>
      <c r="C144" s="459"/>
      <c r="D144" s="795"/>
      <c r="E144" s="795"/>
      <c r="F144" s="445" t="s">
        <v>10</v>
      </c>
      <c r="G144" s="85">
        <f t="shared" si="49"/>
        <v>0</v>
      </c>
      <c r="H144" s="85">
        <f t="shared" si="49"/>
        <v>0</v>
      </c>
      <c r="I144" s="85"/>
      <c r="J144" s="85"/>
      <c r="K144" s="85"/>
      <c r="L144" s="85"/>
      <c r="M144" s="85"/>
      <c r="N144" s="85"/>
      <c r="O144" s="85"/>
      <c r="P144" s="85"/>
      <c r="Q144" s="818"/>
    </row>
    <row r="145" spans="1:17" ht="15" customHeight="1">
      <c r="A145" s="795"/>
      <c r="B145" s="795"/>
      <c r="C145" s="459"/>
      <c r="D145" s="795"/>
      <c r="E145" s="795"/>
      <c r="F145" s="445" t="s">
        <v>11</v>
      </c>
      <c r="G145" s="85">
        <f t="shared" si="49"/>
        <v>0</v>
      </c>
      <c r="H145" s="85">
        <f t="shared" si="49"/>
        <v>0</v>
      </c>
      <c r="I145" s="85"/>
      <c r="J145" s="85"/>
      <c r="K145" s="85"/>
      <c r="L145" s="85"/>
      <c r="M145" s="85"/>
      <c r="N145" s="85"/>
      <c r="O145" s="85"/>
      <c r="P145" s="85"/>
      <c r="Q145" s="818"/>
    </row>
    <row r="146" spans="1:17" ht="14.25">
      <c r="A146" s="795"/>
      <c r="B146" s="795"/>
      <c r="C146" s="794" t="s">
        <v>105</v>
      </c>
      <c r="D146" s="795"/>
      <c r="E146" s="795"/>
      <c r="F146" s="445" t="s">
        <v>19</v>
      </c>
      <c r="G146" s="85">
        <f t="shared" si="49"/>
        <v>1010</v>
      </c>
      <c r="H146" s="85">
        <f t="shared" si="49"/>
        <v>804.8</v>
      </c>
      <c r="I146" s="85">
        <f aca="true" t="shared" si="50" ref="I146:J153">I158+I170+I182+I194</f>
        <v>1010</v>
      </c>
      <c r="J146" s="85">
        <f t="shared" si="50"/>
        <v>804.8</v>
      </c>
      <c r="K146" s="457"/>
      <c r="L146" s="457"/>
      <c r="M146" s="457"/>
      <c r="N146" s="457"/>
      <c r="O146" s="457"/>
      <c r="P146" s="457"/>
      <c r="Q146" s="818"/>
    </row>
    <row r="147" spans="1:17" ht="14.25">
      <c r="A147" s="795"/>
      <c r="B147" s="795"/>
      <c r="C147" s="795"/>
      <c r="D147" s="795"/>
      <c r="E147" s="795"/>
      <c r="F147" s="445" t="s">
        <v>27</v>
      </c>
      <c r="G147" s="85">
        <f aca="true" t="shared" si="51" ref="G147:G153">I147+K147+M147+O147</f>
        <v>650.6</v>
      </c>
      <c r="H147" s="85">
        <f aca="true" t="shared" si="52" ref="H147:H153">J147+L147+N147+P147</f>
        <v>650.6</v>
      </c>
      <c r="I147" s="85">
        <f t="shared" si="50"/>
        <v>650.6</v>
      </c>
      <c r="J147" s="85">
        <f t="shared" si="50"/>
        <v>650.6</v>
      </c>
      <c r="K147" s="457"/>
      <c r="L147" s="457"/>
      <c r="M147" s="457"/>
      <c r="N147" s="457"/>
      <c r="O147" s="457"/>
      <c r="P147" s="457"/>
      <c r="Q147" s="818"/>
    </row>
    <row r="148" spans="1:17" ht="18" customHeight="1">
      <c r="A148" s="795"/>
      <c r="B148" s="795"/>
      <c r="C148" s="795"/>
      <c r="D148" s="795"/>
      <c r="E148" s="795"/>
      <c r="F148" s="445" t="s">
        <v>28</v>
      </c>
      <c r="G148" s="84">
        <f t="shared" si="51"/>
        <v>892.3</v>
      </c>
      <c r="H148" s="84">
        <f t="shared" si="52"/>
        <v>277.5</v>
      </c>
      <c r="I148" s="84">
        <f t="shared" si="50"/>
        <v>892.3</v>
      </c>
      <c r="J148" s="84">
        <f t="shared" si="50"/>
        <v>277.5</v>
      </c>
      <c r="K148" s="458"/>
      <c r="L148" s="458"/>
      <c r="M148" s="458"/>
      <c r="N148" s="458"/>
      <c r="O148" s="458"/>
      <c r="P148" s="458"/>
      <c r="Q148" s="818"/>
    </row>
    <row r="149" spans="1:17" ht="14.25">
      <c r="A149" s="795"/>
      <c r="B149" s="795"/>
      <c r="C149" s="795"/>
      <c r="D149" s="795"/>
      <c r="E149" s="795"/>
      <c r="F149" s="445" t="s">
        <v>483</v>
      </c>
      <c r="G149" s="84">
        <f t="shared" si="51"/>
        <v>892.3</v>
      </c>
      <c r="H149" s="84">
        <f t="shared" si="52"/>
        <v>396.6</v>
      </c>
      <c r="I149" s="84">
        <f t="shared" si="50"/>
        <v>892.3</v>
      </c>
      <c r="J149" s="84">
        <f t="shared" si="50"/>
        <v>396.6</v>
      </c>
      <c r="K149" s="458"/>
      <c r="L149" s="458"/>
      <c r="M149" s="458"/>
      <c r="N149" s="458"/>
      <c r="O149" s="458"/>
      <c r="P149" s="458"/>
      <c r="Q149" s="818"/>
    </row>
    <row r="150" spans="1:17" ht="14.25">
      <c r="A150" s="795"/>
      <c r="B150" s="795"/>
      <c r="C150" s="795"/>
      <c r="D150" s="795"/>
      <c r="E150" s="795"/>
      <c r="F150" s="445" t="s">
        <v>484</v>
      </c>
      <c r="G150" s="84">
        <f t="shared" si="51"/>
        <v>892.3</v>
      </c>
      <c r="H150" s="84">
        <f t="shared" si="52"/>
        <v>583</v>
      </c>
      <c r="I150" s="84">
        <f t="shared" si="50"/>
        <v>892.3</v>
      </c>
      <c r="J150" s="84">
        <f t="shared" si="50"/>
        <v>583</v>
      </c>
      <c r="K150" s="458"/>
      <c r="L150" s="458"/>
      <c r="M150" s="458"/>
      <c r="N150" s="458"/>
      <c r="O150" s="458"/>
      <c r="P150" s="458"/>
      <c r="Q150" s="818"/>
    </row>
    <row r="151" spans="1:17" ht="14.25">
      <c r="A151" s="795"/>
      <c r="B151" s="795"/>
      <c r="C151" s="795"/>
      <c r="D151" s="795"/>
      <c r="E151" s="795"/>
      <c r="F151" s="445" t="s">
        <v>485</v>
      </c>
      <c r="G151" s="84">
        <f t="shared" si="51"/>
        <v>892.3</v>
      </c>
      <c r="H151" s="84">
        <f t="shared" si="52"/>
        <v>583</v>
      </c>
      <c r="I151" s="84">
        <f t="shared" si="50"/>
        <v>892.3</v>
      </c>
      <c r="J151" s="84">
        <f t="shared" si="50"/>
        <v>583</v>
      </c>
      <c r="K151" s="458"/>
      <c r="L151" s="458"/>
      <c r="M151" s="458"/>
      <c r="N151" s="458"/>
      <c r="O151" s="458"/>
      <c r="P151" s="458"/>
      <c r="Q151" s="818"/>
    </row>
    <row r="152" spans="1:17" ht="14.25">
      <c r="A152" s="795"/>
      <c r="B152" s="795"/>
      <c r="C152" s="795"/>
      <c r="D152" s="795"/>
      <c r="E152" s="795"/>
      <c r="F152" s="445" t="s">
        <v>486</v>
      </c>
      <c r="G152" s="84">
        <f t="shared" si="51"/>
        <v>892.3</v>
      </c>
      <c r="H152" s="84">
        <f t="shared" si="52"/>
        <v>0</v>
      </c>
      <c r="I152" s="84">
        <f t="shared" si="50"/>
        <v>892.3</v>
      </c>
      <c r="J152" s="84">
        <f t="shared" si="50"/>
        <v>0</v>
      </c>
      <c r="K152" s="458"/>
      <c r="L152" s="458"/>
      <c r="M152" s="458"/>
      <c r="N152" s="458"/>
      <c r="O152" s="458"/>
      <c r="P152" s="458"/>
      <c r="Q152" s="818"/>
    </row>
    <row r="153" spans="1:17" ht="14.25">
      <c r="A153" s="795"/>
      <c r="B153" s="796"/>
      <c r="C153" s="796"/>
      <c r="D153" s="796"/>
      <c r="E153" s="796"/>
      <c r="F153" s="445" t="s">
        <v>498</v>
      </c>
      <c r="G153" s="84">
        <f t="shared" si="51"/>
        <v>892.3</v>
      </c>
      <c r="H153" s="84">
        <f t="shared" si="52"/>
        <v>0</v>
      </c>
      <c r="I153" s="84">
        <f t="shared" si="50"/>
        <v>892.3</v>
      </c>
      <c r="J153" s="84">
        <f t="shared" si="50"/>
        <v>0</v>
      </c>
      <c r="K153" s="458"/>
      <c r="L153" s="458"/>
      <c r="M153" s="458"/>
      <c r="N153" s="458"/>
      <c r="O153" s="458"/>
      <c r="P153" s="458"/>
      <c r="Q153" s="818"/>
    </row>
    <row r="154" spans="1:17" ht="15" customHeight="1">
      <c r="A154" s="795"/>
      <c r="B154" s="794" t="s">
        <v>356</v>
      </c>
      <c r="C154" s="459"/>
      <c r="D154" s="794"/>
      <c r="E154" s="794"/>
      <c r="F154" s="449" t="s">
        <v>8</v>
      </c>
      <c r="G154" s="84">
        <f>SUM(G155:G165)</f>
        <v>1278.4</v>
      </c>
      <c r="H154" s="84">
        <f aca="true" t="shared" si="53" ref="H154:P154">SUM(H155:H165)</f>
        <v>566.1</v>
      </c>
      <c r="I154" s="84">
        <f t="shared" si="53"/>
        <v>1278.4</v>
      </c>
      <c r="J154" s="84">
        <f>SUM(J155:J165)</f>
        <v>566.1</v>
      </c>
      <c r="K154" s="84">
        <f t="shared" si="53"/>
        <v>0</v>
      </c>
      <c r="L154" s="84">
        <f t="shared" si="53"/>
        <v>0</v>
      </c>
      <c r="M154" s="84">
        <f t="shared" si="53"/>
        <v>0</v>
      </c>
      <c r="N154" s="84">
        <f t="shared" si="53"/>
        <v>0</v>
      </c>
      <c r="O154" s="84">
        <f t="shared" si="53"/>
        <v>0</v>
      </c>
      <c r="P154" s="84">
        <f t="shared" si="53"/>
        <v>0</v>
      </c>
      <c r="Q154" s="817" t="s">
        <v>127</v>
      </c>
    </row>
    <row r="155" spans="1:17" s="32" customFormat="1" ht="15" customHeight="1">
      <c r="A155" s="795"/>
      <c r="B155" s="795"/>
      <c r="C155" s="459"/>
      <c r="D155" s="795"/>
      <c r="E155" s="795"/>
      <c r="F155" s="450" t="s">
        <v>9</v>
      </c>
      <c r="G155" s="85">
        <f aca="true" t="shared" si="54" ref="G155:H157">I155+K155+M155+O155</f>
        <v>0</v>
      </c>
      <c r="H155" s="85">
        <f t="shared" si="54"/>
        <v>0</v>
      </c>
      <c r="I155" s="85"/>
      <c r="J155" s="85"/>
      <c r="K155" s="85"/>
      <c r="L155" s="85"/>
      <c r="M155" s="85"/>
      <c r="N155" s="85"/>
      <c r="O155" s="85"/>
      <c r="P155" s="85"/>
      <c r="Q155" s="817"/>
    </row>
    <row r="156" spans="1:17" s="32" customFormat="1" ht="15" customHeight="1">
      <c r="A156" s="795"/>
      <c r="B156" s="795"/>
      <c r="C156" s="459"/>
      <c r="D156" s="795"/>
      <c r="E156" s="795"/>
      <c r="F156" s="450" t="s">
        <v>10</v>
      </c>
      <c r="G156" s="85">
        <f t="shared" si="54"/>
        <v>0</v>
      </c>
      <c r="H156" s="85">
        <f t="shared" si="54"/>
        <v>0</v>
      </c>
      <c r="I156" s="85"/>
      <c r="J156" s="85"/>
      <c r="K156" s="85"/>
      <c r="L156" s="85"/>
      <c r="M156" s="85"/>
      <c r="N156" s="85"/>
      <c r="O156" s="85"/>
      <c r="P156" s="85"/>
      <c r="Q156" s="817"/>
    </row>
    <row r="157" spans="1:17" s="32" customFormat="1" ht="15" customHeight="1">
      <c r="A157" s="795"/>
      <c r="B157" s="795"/>
      <c r="C157" s="459"/>
      <c r="D157" s="795"/>
      <c r="E157" s="795"/>
      <c r="F157" s="450" t="s">
        <v>11</v>
      </c>
      <c r="G157" s="85">
        <f t="shared" si="54"/>
        <v>0</v>
      </c>
      <c r="H157" s="85">
        <f t="shared" si="54"/>
        <v>0</v>
      </c>
      <c r="I157" s="85"/>
      <c r="J157" s="85"/>
      <c r="K157" s="85"/>
      <c r="L157" s="85"/>
      <c r="M157" s="85"/>
      <c r="N157" s="85"/>
      <c r="O157" s="85"/>
      <c r="P157" s="85"/>
      <c r="Q157" s="817"/>
    </row>
    <row r="158" spans="1:17" ht="14.25">
      <c r="A158" s="795"/>
      <c r="B158" s="795"/>
      <c r="C158" s="794" t="s">
        <v>105</v>
      </c>
      <c r="D158" s="795"/>
      <c r="E158" s="795"/>
      <c r="F158" s="450" t="s">
        <v>19</v>
      </c>
      <c r="G158" s="85">
        <f>I158+K158+M158+O158</f>
        <v>166</v>
      </c>
      <c r="H158" s="85">
        <f>J158+L158+N158+P158</f>
        <v>141</v>
      </c>
      <c r="I158" s="85">
        <v>166</v>
      </c>
      <c r="J158" s="85">
        <v>141</v>
      </c>
      <c r="K158" s="457"/>
      <c r="L158" s="457"/>
      <c r="M158" s="457"/>
      <c r="N158" s="457"/>
      <c r="O158" s="457"/>
      <c r="P158" s="457"/>
      <c r="Q158" s="817"/>
    </row>
    <row r="159" spans="1:17" ht="14.25">
      <c r="A159" s="795"/>
      <c r="B159" s="795"/>
      <c r="C159" s="795"/>
      <c r="D159" s="795"/>
      <c r="E159" s="795"/>
      <c r="F159" s="450" t="s">
        <v>27</v>
      </c>
      <c r="G159" s="85">
        <f aca="true" t="shared" si="55" ref="G159:G165">I159+K159+M159+O159</f>
        <v>116.4</v>
      </c>
      <c r="H159" s="85">
        <f aca="true" t="shared" si="56" ref="H159:H165">J159+L159+N159+P159</f>
        <v>116.4</v>
      </c>
      <c r="I159" s="85">
        <v>116.4</v>
      </c>
      <c r="J159" s="85">
        <v>116.4</v>
      </c>
      <c r="K159" s="457"/>
      <c r="L159" s="457"/>
      <c r="M159" s="457"/>
      <c r="N159" s="457"/>
      <c r="O159" s="457"/>
      <c r="P159" s="457"/>
      <c r="Q159" s="817"/>
    </row>
    <row r="160" spans="1:17" ht="14.25">
      <c r="A160" s="795"/>
      <c r="B160" s="795"/>
      <c r="C160" s="795"/>
      <c r="D160" s="795"/>
      <c r="E160" s="795"/>
      <c r="F160" s="445" t="s">
        <v>28</v>
      </c>
      <c r="G160" s="84">
        <f t="shared" si="55"/>
        <v>166</v>
      </c>
      <c r="H160" s="84">
        <f t="shared" si="56"/>
        <v>11</v>
      </c>
      <c r="I160" s="84">
        <v>166</v>
      </c>
      <c r="J160" s="84">
        <v>11</v>
      </c>
      <c r="K160" s="458"/>
      <c r="L160" s="458"/>
      <c r="M160" s="458"/>
      <c r="N160" s="458"/>
      <c r="O160" s="458"/>
      <c r="P160" s="458"/>
      <c r="Q160" s="817"/>
    </row>
    <row r="161" spans="1:17" ht="14.25">
      <c r="A161" s="795"/>
      <c r="B161" s="795"/>
      <c r="C161" s="795"/>
      <c r="D161" s="795"/>
      <c r="E161" s="795"/>
      <c r="F161" s="445" t="s">
        <v>483</v>
      </c>
      <c r="G161" s="84">
        <f t="shared" si="55"/>
        <v>166</v>
      </c>
      <c r="H161" s="84">
        <f t="shared" si="56"/>
        <v>65.3</v>
      </c>
      <c r="I161" s="84">
        <v>166</v>
      </c>
      <c r="J161" s="84">
        <v>65.3</v>
      </c>
      <c r="K161" s="458"/>
      <c r="L161" s="458"/>
      <c r="M161" s="458"/>
      <c r="N161" s="458"/>
      <c r="O161" s="458"/>
      <c r="P161" s="458"/>
      <c r="Q161" s="817"/>
    </row>
    <row r="162" spans="1:17" ht="14.25">
      <c r="A162" s="795"/>
      <c r="B162" s="795"/>
      <c r="C162" s="795"/>
      <c r="D162" s="795"/>
      <c r="E162" s="795"/>
      <c r="F162" s="445" t="s">
        <v>484</v>
      </c>
      <c r="G162" s="84">
        <f t="shared" si="55"/>
        <v>166</v>
      </c>
      <c r="H162" s="84">
        <f t="shared" si="56"/>
        <v>116.2</v>
      </c>
      <c r="I162" s="84">
        <v>166</v>
      </c>
      <c r="J162" s="84">
        <v>116.2</v>
      </c>
      <c r="K162" s="458"/>
      <c r="L162" s="458"/>
      <c r="M162" s="458"/>
      <c r="N162" s="458"/>
      <c r="O162" s="458"/>
      <c r="P162" s="458"/>
      <c r="Q162" s="817"/>
    </row>
    <row r="163" spans="1:17" ht="14.25">
      <c r="A163" s="795"/>
      <c r="B163" s="795"/>
      <c r="C163" s="795"/>
      <c r="D163" s="795"/>
      <c r="E163" s="795"/>
      <c r="F163" s="445" t="s">
        <v>485</v>
      </c>
      <c r="G163" s="84">
        <f t="shared" si="55"/>
        <v>166</v>
      </c>
      <c r="H163" s="84">
        <f t="shared" si="56"/>
        <v>116.2</v>
      </c>
      <c r="I163" s="84">
        <v>166</v>
      </c>
      <c r="J163" s="84">
        <v>116.2</v>
      </c>
      <c r="K163" s="458"/>
      <c r="L163" s="458"/>
      <c r="M163" s="458"/>
      <c r="N163" s="458"/>
      <c r="O163" s="458"/>
      <c r="P163" s="458"/>
      <c r="Q163" s="817"/>
    </row>
    <row r="164" spans="1:17" ht="14.25">
      <c r="A164" s="795"/>
      <c r="B164" s="795"/>
      <c r="C164" s="795"/>
      <c r="D164" s="795"/>
      <c r="E164" s="795"/>
      <c r="F164" s="445" t="s">
        <v>486</v>
      </c>
      <c r="G164" s="84">
        <f t="shared" si="55"/>
        <v>166</v>
      </c>
      <c r="H164" s="84">
        <f t="shared" si="56"/>
        <v>0</v>
      </c>
      <c r="I164" s="84">
        <v>166</v>
      </c>
      <c r="J164" s="84">
        <v>0</v>
      </c>
      <c r="K164" s="458"/>
      <c r="L164" s="458"/>
      <c r="M164" s="458"/>
      <c r="N164" s="458"/>
      <c r="O164" s="458"/>
      <c r="P164" s="458"/>
      <c r="Q164" s="817"/>
    </row>
    <row r="165" spans="1:17" ht="14.25">
      <c r="A165" s="795"/>
      <c r="B165" s="796"/>
      <c r="C165" s="796"/>
      <c r="D165" s="796"/>
      <c r="E165" s="796"/>
      <c r="F165" s="445" t="s">
        <v>498</v>
      </c>
      <c r="G165" s="84">
        <f t="shared" si="55"/>
        <v>166</v>
      </c>
      <c r="H165" s="84">
        <f t="shared" si="56"/>
        <v>0</v>
      </c>
      <c r="I165" s="84">
        <v>166</v>
      </c>
      <c r="J165" s="84">
        <v>0</v>
      </c>
      <c r="K165" s="458"/>
      <c r="L165" s="458"/>
      <c r="M165" s="458"/>
      <c r="N165" s="458"/>
      <c r="O165" s="458"/>
      <c r="P165" s="458"/>
      <c r="Q165" s="817"/>
    </row>
    <row r="166" spans="1:17" ht="15" customHeight="1">
      <c r="A166" s="795"/>
      <c r="B166" s="794" t="s">
        <v>357</v>
      </c>
      <c r="C166" s="459"/>
      <c r="D166" s="794"/>
      <c r="E166" s="794"/>
      <c r="F166" s="449" t="s">
        <v>8</v>
      </c>
      <c r="G166" s="84">
        <f>SUM(G167:G177)</f>
        <v>2042.6999999999998</v>
      </c>
      <c r="H166" s="84">
        <f aca="true" t="shared" si="57" ref="H166:P166">SUM(H167:H177)</f>
        <v>947.4000000000001</v>
      </c>
      <c r="I166" s="84">
        <f t="shared" si="57"/>
        <v>2042.6999999999998</v>
      </c>
      <c r="J166" s="84">
        <f>SUM(J167:J177)</f>
        <v>947.4000000000001</v>
      </c>
      <c r="K166" s="84">
        <f t="shared" si="57"/>
        <v>0</v>
      </c>
      <c r="L166" s="84">
        <f t="shared" si="57"/>
        <v>0</v>
      </c>
      <c r="M166" s="84">
        <f t="shared" si="57"/>
        <v>0</v>
      </c>
      <c r="N166" s="84">
        <f t="shared" si="57"/>
        <v>0</v>
      </c>
      <c r="O166" s="84">
        <f t="shared" si="57"/>
        <v>0</v>
      </c>
      <c r="P166" s="84">
        <f t="shared" si="57"/>
        <v>0</v>
      </c>
      <c r="Q166" s="817" t="s">
        <v>128</v>
      </c>
    </row>
    <row r="167" spans="1:17" s="32" customFormat="1" ht="15" customHeight="1">
      <c r="A167" s="795"/>
      <c r="B167" s="795"/>
      <c r="C167" s="459"/>
      <c r="D167" s="795"/>
      <c r="E167" s="795"/>
      <c r="F167" s="450" t="s">
        <v>9</v>
      </c>
      <c r="G167" s="85">
        <f aca="true" t="shared" si="58" ref="G167:H169">I167+K167+M167+O167</f>
        <v>0</v>
      </c>
      <c r="H167" s="85">
        <f t="shared" si="58"/>
        <v>0</v>
      </c>
      <c r="I167" s="85"/>
      <c r="J167" s="85"/>
      <c r="K167" s="85"/>
      <c r="L167" s="85"/>
      <c r="M167" s="85"/>
      <c r="N167" s="85"/>
      <c r="O167" s="85"/>
      <c r="P167" s="85"/>
      <c r="Q167" s="817"/>
    </row>
    <row r="168" spans="1:17" s="32" customFormat="1" ht="15" customHeight="1">
      <c r="A168" s="795"/>
      <c r="B168" s="795"/>
      <c r="C168" s="459"/>
      <c r="D168" s="795"/>
      <c r="E168" s="795"/>
      <c r="F168" s="450" t="s">
        <v>10</v>
      </c>
      <c r="G168" s="85">
        <f t="shared" si="58"/>
        <v>0</v>
      </c>
      <c r="H168" s="85">
        <f t="shared" si="58"/>
        <v>0</v>
      </c>
      <c r="I168" s="85"/>
      <c r="J168" s="85"/>
      <c r="K168" s="85"/>
      <c r="L168" s="85"/>
      <c r="M168" s="85"/>
      <c r="N168" s="85"/>
      <c r="O168" s="85"/>
      <c r="P168" s="85"/>
      <c r="Q168" s="817"/>
    </row>
    <row r="169" spans="1:17" s="32" customFormat="1" ht="15" customHeight="1">
      <c r="A169" s="795"/>
      <c r="B169" s="795"/>
      <c r="C169" s="459"/>
      <c r="D169" s="795"/>
      <c r="E169" s="795"/>
      <c r="F169" s="450" t="s">
        <v>11</v>
      </c>
      <c r="G169" s="85">
        <f t="shared" si="58"/>
        <v>0</v>
      </c>
      <c r="H169" s="85">
        <f t="shared" si="58"/>
        <v>0</v>
      </c>
      <c r="I169" s="85"/>
      <c r="J169" s="85"/>
      <c r="K169" s="85"/>
      <c r="L169" s="85"/>
      <c r="M169" s="85"/>
      <c r="N169" s="85"/>
      <c r="O169" s="85"/>
      <c r="P169" s="85"/>
      <c r="Q169" s="817"/>
    </row>
    <row r="170" spans="1:17" ht="14.25">
      <c r="A170" s="795"/>
      <c r="B170" s="795"/>
      <c r="C170" s="794" t="s">
        <v>105</v>
      </c>
      <c r="D170" s="795"/>
      <c r="E170" s="795"/>
      <c r="F170" s="450" t="s">
        <v>19</v>
      </c>
      <c r="G170" s="85">
        <f>I170+K170+M170+O170</f>
        <v>344</v>
      </c>
      <c r="H170" s="85">
        <f>J170+L170+N170+P170</f>
        <v>202.8</v>
      </c>
      <c r="I170" s="85">
        <v>344</v>
      </c>
      <c r="J170" s="85">
        <v>202.8</v>
      </c>
      <c r="K170" s="457"/>
      <c r="L170" s="457"/>
      <c r="M170" s="457"/>
      <c r="N170" s="457"/>
      <c r="O170" s="457"/>
      <c r="P170" s="457"/>
      <c r="Q170" s="817"/>
    </row>
    <row r="171" spans="1:17" ht="14.25">
      <c r="A171" s="795"/>
      <c r="B171" s="795"/>
      <c r="C171" s="795"/>
      <c r="D171" s="795"/>
      <c r="E171" s="795"/>
      <c r="F171" s="450" t="s">
        <v>27</v>
      </c>
      <c r="G171" s="85">
        <f aca="true" t="shared" si="59" ref="G171:G177">I171+K171+M171+O171</f>
        <v>106.9</v>
      </c>
      <c r="H171" s="85">
        <f aca="true" t="shared" si="60" ref="H171:H177">J171+L171+N171+P171</f>
        <v>106.9</v>
      </c>
      <c r="I171" s="85">
        <v>106.9</v>
      </c>
      <c r="J171" s="85">
        <v>106.9</v>
      </c>
      <c r="K171" s="457"/>
      <c r="L171" s="457"/>
      <c r="M171" s="457"/>
      <c r="N171" s="457"/>
      <c r="O171" s="457"/>
      <c r="P171" s="457"/>
      <c r="Q171" s="817"/>
    </row>
    <row r="172" spans="1:17" ht="14.25">
      <c r="A172" s="795"/>
      <c r="B172" s="795"/>
      <c r="C172" s="795"/>
      <c r="D172" s="795"/>
      <c r="E172" s="795"/>
      <c r="F172" s="445" t="s">
        <v>28</v>
      </c>
      <c r="G172" s="84">
        <f t="shared" si="59"/>
        <v>265.3</v>
      </c>
      <c r="H172" s="84">
        <f t="shared" si="60"/>
        <v>205.5</v>
      </c>
      <c r="I172" s="84">
        <v>265.3</v>
      </c>
      <c r="J172" s="84">
        <v>205.5</v>
      </c>
      <c r="K172" s="458"/>
      <c r="L172" s="458"/>
      <c r="M172" s="458"/>
      <c r="N172" s="458"/>
      <c r="O172" s="458"/>
      <c r="P172" s="458"/>
      <c r="Q172" s="817"/>
    </row>
    <row r="173" spans="1:17" ht="14.25">
      <c r="A173" s="795"/>
      <c r="B173" s="795"/>
      <c r="C173" s="795"/>
      <c r="D173" s="795"/>
      <c r="E173" s="795"/>
      <c r="F173" s="445" t="s">
        <v>483</v>
      </c>
      <c r="G173" s="84">
        <f t="shared" si="59"/>
        <v>265.3</v>
      </c>
      <c r="H173" s="84">
        <f t="shared" si="60"/>
        <v>144</v>
      </c>
      <c r="I173" s="84">
        <v>265.3</v>
      </c>
      <c r="J173" s="84">
        <v>144</v>
      </c>
      <c r="K173" s="458"/>
      <c r="L173" s="458"/>
      <c r="M173" s="458"/>
      <c r="N173" s="458"/>
      <c r="O173" s="458"/>
      <c r="P173" s="458"/>
      <c r="Q173" s="817"/>
    </row>
    <row r="174" spans="1:17" ht="14.25">
      <c r="A174" s="795"/>
      <c r="B174" s="795"/>
      <c r="C174" s="795"/>
      <c r="D174" s="795"/>
      <c r="E174" s="795"/>
      <c r="F174" s="445" t="s">
        <v>484</v>
      </c>
      <c r="G174" s="84">
        <f t="shared" si="59"/>
        <v>265.3</v>
      </c>
      <c r="H174" s="84">
        <f t="shared" si="60"/>
        <v>144.1</v>
      </c>
      <c r="I174" s="84">
        <v>265.3</v>
      </c>
      <c r="J174" s="84">
        <v>144.1</v>
      </c>
      <c r="K174" s="458"/>
      <c r="L174" s="458"/>
      <c r="M174" s="458"/>
      <c r="N174" s="458"/>
      <c r="O174" s="458"/>
      <c r="P174" s="458"/>
      <c r="Q174" s="817"/>
    </row>
    <row r="175" spans="1:17" ht="14.25">
      <c r="A175" s="795"/>
      <c r="B175" s="795"/>
      <c r="C175" s="795"/>
      <c r="D175" s="795"/>
      <c r="E175" s="795"/>
      <c r="F175" s="445" t="s">
        <v>485</v>
      </c>
      <c r="G175" s="84">
        <f t="shared" si="59"/>
        <v>265.3</v>
      </c>
      <c r="H175" s="84">
        <f t="shared" si="60"/>
        <v>144.1</v>
      </c>
      <c r="I175" s="84">
        <v>265.3</v>
      </c>
      <c r="J175" s="84">
        <v>144.1</v>
      </c>
      <c r="K175" s="458"/>
      <c r="L175" s="458"/>
      <c r="M175" s="458"/>
      <c r="N175" s="458"/>
      <c r="O175" s="458"/>
      <c r="P175" s="458"/>
      <c r="Q175" s="817"/>
    </row>
    <row r="176" spans="1:17" ht="14.25">
      <c r="A176" s="795"/>
      <c r="B176" s="795"/>
      <c r="C176" s="795"/>
      <c r="D176" s="795"/>
      <c r="E176" s="795"/>
      <c r="F176" s="445" t="s">
        <v>486</v>
      </c>
      <c r="G176" s="84">
        <f t="shared" si="59"/>
        <v>265.3</v>
      </c>
      <c r="H176" s="84">
        <f t="shared" si="60"/>
        <v>0</v>
      </c>
      <c r="I176" s="84">
        <v>265.3</v>
      </c>
      <c r="J176" s="84">
        <v>0</v>
      </c>
      <c r="K176" s="458"/>
      <c r="L176" s="458"/>
      <c r="M176" s="458"/>
      <c r="N176" s="458"/>
      <c r="O176" s="458"/>
      <c r="P176" s="458"/>
      <c r="Q176" s="817"/>
    </row>
    <row r="177" spans="1:17" ht="14.25">
      <c r="A177" s="795"/>
      <c r="B177" s="796"/>
      <c r="C177" s="796"/>
      <c r="D177" s="796"/>
      <c r="E177" s="796"/>
      <c r="F177" s="445" t="s">
        <v>498</v>
      </c>
      <c r="G177" s="84">
        <f t="shared" si="59"/>
        <v>265.3</v>
      </c>
      <c r="H177" s="84">
        <f t="shared" si="60"/>
        <v>0</v>
      </c>
      <c r="I177" s="84">
        <v>265.3</v>
      </c>
      <c r="J177" s="84">
        <v>0</v>
      </c>
      <c r="K177" s="458"/>
      <c r="L177" s="458"/>
      <c r="M177" s="458"/>
      <c r="N177" s="458"/>
      <c r="O177" s="458"/>
      <c r="P177" s="458"/>
      <c r="Q177" s="817"/>
    </row>
    <row r="178" spans="1:17" ht="15" customHeight="1">
      <c r="A178" s="795"/>
      <c r="B178" s="794" t="s">
        <v>404</v>
      </c>
      <c r="C178" s="459"/>
      <c r="D178" s="794"/>
      <c r="E178" s="794"/>
      <c r="F178" s="449" t="s">
        <v>8</v>
      </c>
      <c r="G178" s="84">
        <f>SUM(G179:G189)</f>
        <v>1600</v>
      </c>
      <c r="H178" s="84">
        <f aca="true" t="shared" si="61" ref="H178:P178">SUM(H179:H189)</f>
        <v>881</v>
      </c>
      <c r="I178" s="84">
        <f t="shared" si="61"/>
        <v>1600</v>
      </c>
      <c r="J178" s="84">
        <f t="shared" si="61"/>
        <v>881</v>
      </c>
      <c r="K178" s="84">
        <f t="shared" si="61"/>
        <v>0</v>
      </c>
      <c r="L178" s="84">
        <f t="shared" si="61"/>
        <v>0</v>
      </c>
      <c r="M178" s="84">
        <f t="shared" si="61"/>
        <v>0</v>
      </c>
      <c r="N178" s="84">
        <f t="shared" si="61"/>
        <v>0</v>
      </c>
      <c r="O178" s="84">
        <f t="shared" si="61"/>
        <v>0</v>
      </c>
      <c r="P178" s="84">
        <f t="shared" si="61"/>
        <v>0</v>
      </c>
      <c r="Q178" s="817" t="s">
        <v>130</v>
      </c>
    </row>
    <row r="179" spans="1:17" s="32" customFormat="1" ht="15" customHeight="1">
      <c r="A179" s="795"/>
      <c r="B179" s="795"/>
      <c r="C179" s="459"/>
      <c r="D179" s="795"/>
      <c r="E179" s="795"/>
      <c r="F179" s="450" t="s">
        <v>9</v>
      </c>
      <c r="G179" s="85">
        <f aca="true" t="shared" si="62" ref="G179:H182">I179+K179+M179+O179</f>
        <v>0</v>
      </c>
      <c r="H179" s="85">
        <f t="shared" si="62"/>
        <v>0</v>
      </c>
      <c r="I179" s="85"/>
      <c r="J179" s="85"/>
      <c r="K179" s="85"/>
      <c r="L179" s="85"/>
      <c r="M179" s="85"/>
      <c r="N179" s="85"/>
      <c r="O179" s="85"/>
      <c r="P179" s="85"/>
      <c r="Q179" s="817"/>
    </row>
    <row r="180" spans="1:17" s="32" customFormat="1" ht="15" customHeight="1">
      <c r="A180" s="795"/>
      <c r="B180" s="795"/>
      <c r="C180" s="459"/>
      <c r="D180" s="795"/>
      <c r="E180" s="795"/>
      <c r="F180" s="450" t="s">
        <v>10</v>
      </c>
      <c r="G180" s="85">
        <f t="shared" si="62"/>
        <v>0</v>
      </c>
      <c r="H180" s="85">
        <f t="shared" si="62"/>
        <v>0</v>
      </c>
      <c r="I180" s="85"/>
      <c r="J180" s="85"/>
      <c r="K180" s="85"/>
      <c r="L180" s="85"/>
      <c r="M180" s="85"/>
      <c r="N180" s="85"/>
      <c r="O180" s="85"/>
      <c r="P180" s="85"/>
      <c r="Q180" s="817"/>
    </row>
    <row r="181" spans="1:17" s="32" customFormat="1" ht="15" customHeight="1">
      <c r="A181" s="795"/>
      <c r="B181" s="795"/>
      <c r="C181" s="459"/>
      <c r="D181" s="795"/>
      <c r="E181" s="795"/>
      <c r="F181" s="450" t="s">
        <v>11</v>
      </c>
      <c r="G181" s="85">
        <f t="shared" si="62"/>
        <v>0</v>
      </c>
      <c r="H181" s="85">
        <f t="shared" si="62"/>
        <v>0</v>
      </c>
      <c r="I181" s="85"/>
      <c r="J181" s="85"/>
      <c r="K181" s="85"/>
      <c r="L181" s="85"/>
      <c r="M181" s="85"/>
      <c r="N181" s="85"/>
      <c r="O181" s="85"/>
      <c r="P181" s="85"/>
      <c r="Q181" s="817"/>
    </row>
    <row r="182" spans="1:17" ht="14.25">
      <c r="A182" s="795"/>
      <c r="B182" s="795"/>
      <c r="C182" s="794" t="s">
        <v>105</v>
      </c>
      <c r="D182" s="795"/>
      <c r="E182" s="795"/>
      <c r="F182" s="450" t="s">
        <v>19</v>
      </c>
      <c r="G182" s="85">
        <f t="shared" si="62"/>
        <v>200</v>
      </c>
      <c r="H182" s="85">
        <f t="shared" si="62"/>
        <v>200</v>
      </c>
      <c r="I182" s="85">
        <v>200</v>
      </c>
      <c r="J182" s="85">
        <v>200</v>
      </c>
      <c r="K182" s="457"/>
      <c r="L182" s="457"/>
      <c r="M182" s="457"/>
      <c r="N182" s="457"/>
      <c r="O182" s="457"/>
      <c r="P182" s="457"/>
      <c r="Q182" s="817"/>
    </row>
    <row r="183" spans="1:17" ht="14.25">
      <c r="A183" s="795"/>
      <c r="B183" s="795"/>
      <c r="C183" s="795"/>
      <c r="D183" s="795"/>
      <c r="E183" s="795"/>
      <c r="F183" s="450" t="s">
        <v>27</v>
      </c>
      <c r="G183" s="85">
        <f aca="true" t="shared" si="63" ref="G183:G189">I183+K183+M183+O183</f>
        <v>200</v>
      </c>
      <c r="H183" s="85">
        <f aca="true" t="shared" si="64" ref="H183:H189">J183+L183+N183+P183</f>
        <v>200</v>
      </c>
      <c r="I183" s="85">
        <v>200</v>
      </c>
      <c r="J183" s="85">
        <v>200</v>
      </c>
      <c r="K183" s="457"/>
      <c r="L183" s="457"/>
      <c r="M183" s="457"/>
      <c r="N183" s="457"/>
      <c r="O183" s="457"/>
      <c r="P183" s="457"/>
      <c r="Q183" s="817"/>
    </row>
    <row r="184" spans="1:17" ht="14.25">
      <c r="A184" s="795"/>
      <c r="B184" s="795"/>
      <c r="C184" s="795"/>
      <c r="D184" s="795"/>
      <c r="E184" s="795"/>
      <c r="F184" s="445" t="s">
        <v>28</v>
      </c>
      <c r="G184" s="84">
        <f t="shared" si="63"/>
        <v>200</v>
      </c>
      <c r="H184" s="84">
        <f t="shared" si="64"/>
        <v>61</v>
      </c>
      <c r="I184" s="84">
        <v>200</v>
      </c>
      <c r="J184" s="84">
        <v>61</v>
      </c>
      <c r="K184" s="458"/>
      <c r="L184" s="458"/>
      <c r="M184" s="458"/>
      <c r="N184" s="458"/>
      <c r="O184" s="458"/>
      <c r="P184" s="458"/>
      <c r="Q184" s="817"/>
    </row>
    <row r="185" spans="1:17" ht="14.25">
      <c r="A185" s="795"/>
      <c r="B185" s="795"/>
      <c r="C185" s="795"/>
      <c r="D185" s="795"/>
      <c r="E185" s="795"/>
      <c r="F185" s="445" t="s">
        <v>483</v>
      </c>
      <c r="G185" s="84">
        <f t="shared" si="63"/>
        <v>200</v>
      </c>
      <c r="H185" s="84">
        <f t="shared" si="64"/>
        <v>140</v>
      </c>
      <c r="I185" s="84">
        <v>200</v>
      </c>
      <c r="J185" s="84">
        <v>140</v>
      </c>
      <c r="K185" s="458"/>
      <c r="L185" s="458"/>
      <c r="M185" s="458"/>
      <c r="N185" s="458"/>
      <c r="O185" s="458"/>
      <c r="P185" s="458"/>
      <c r="Q185" s="817"/>
    </row>
    <row r="186" spans="1:17" ht="14.25">
      <c r="A186" s="795"/>
      <c r="B186" s="795"/>
      <c r="C186" s="795"/>
      <c r="D186" s="795"/>
      <c r="E186" s="795"/>
      <c r="F186" s="445" t="s">
        <v>484</v>
      </c>
      <c r="G186" s="84">
        <f t="shared" si="63"/>
        <v>200</v>
      </c>
      <c r="H186" s="84">
        <f t="shared" si="64"/>
        <v>140</v>
      </c>
      <c r="I186" s="84">
        <v>200</v>
      </c>
      <c r="J186" s="84">
        <v>140</v>
      </c>
      <c r="K186" s="458"/>
      <c r="L186" s="458"/>
      <c r="M186" s="458"/>
      <c r="N186" s="458"/>
      <c r="O186" s="458"/>
      <c r="P186" s="458"/>
      <c r="Q186" s="817"/>
    </row>
    <row r="187" spans="1:17" ht="14.25">
      <c r="A187" s="795"/>
      <c r="B187" s="795"/>
      <c r="C187" s="795"/>
      <c r="D187" s="795"/>
      <c r="E187" s="795"/>
      <c r="F187" s="445" t="s">
        <v>485</v>
      </c>
      <c r="G187" s="84">
        <f t="shared" si="63"/>
        <v>200</v>
      </c>
      <c r="H187" s="84">
        <f t="shared" si="64"/>
        <v>140</v>
      </c>
      <c r="I187" s="84">
        <v>200</v>
      </c>
      <c r="J187" s="84">
        <v>140</v>
      </c>
      <c r="K187" s="458"/>
      <c r="L187" s="458"/>
      <c r="M187" s="458"/>
      <c r="N187" s="458"/>
      <c r="O187" s="458"/>
      <c r="P187" s="458"/>
      <c r="Q187" s="817"/>
    </row>
    <row r="188" spans="1:17" ht="14.25">
      <c r="A188" s="795"/>
      <c r="B188" s="795"/>
      <c r="C188" s="795"/>
      <c r="D188" s="795"/>
      <c r="E188" s="795"/>
      <c r="F188" s="445" t="s">
        <v>486</v>
      </c>
      <c r="G188" s="84">
        <f t="shared" si="63"/>
        <v>200</v>
      </c>
      <c r="H188" s="84">
        <f t="shared" si="64"/>
        <v>0</v>
      </c>
      <c r="I188" s="84">
        <v>200</v>
      </c>
      <c r="J188" s="84">
        <v>0</v>
      </c>
      <c r="K188" s="458"/>
      <c r="L188" s="458"/>
      <c r="M188" s="458"/>
      <c r="N188" s="458"/>
      <c r="O188" s="458"/>
      <c r="P188" s="458"/>
      <c r="Q188" s="817"/>
    </row>
    <row r="189" spans="1:17" ht="14.25">
      <c r="A189" s="795"/>
      <c r="B189" s="796"/>
      <c r="C189" s="796"/>
      <c r="D189" s="796"/>
      <c r="E189" s="796"/>
      <c r="F189" s="445" t="s">
        <v>498</v>
      </c>
      <c r="G189" s="84">
        <f t="shared" si="63"/>
        <v>200</v>
      </c>
      <c r="H189" s="84">
        <f t="shared" si="64"/>
        <v>0</v>
      </c>
      <c r="I189" s="84">
        <v>200</v>
      </c>
      <c r="J189" s="84">
        <v>0</v>
      </c>
      <c r="K189" s="458"/>
      <c r="L189" s="458"/>
      <c r="M189" s="458"/>
      <c r="N189" s="458"/>
      <c r="O189" s="458"/>
      <c r="P189" s="458"/>
      <c r="Q189" s="817"/>
    </row>
    <row r="190" spans="1:17" ht="15" customHeight="1">
      <c r="A190" s="795"/>
      <c r="B190" s="802" t="s">
        <v>358</v>
      </c>
      <c r="C190" s="459"/>
      <c r="D190" s="794"/>
      <c r="E190" s="794"/>
      <c r="F190" s="449" t="s">
        <v>8</v>
      </c>
      <c r="G190" s="84">
        <f>SUM(G191:G201)</f>
        <v>2093.3</v>
      </c>
      <c r="H190" s="84">
        <f aca="true" t="shared" si="65" ref="H190:P190">SUM(H191:H201)</f>
        <v>901</v>
      </c>
      <c r="I190" s="84">
        <f t="shared" si="65"/>
        <v>2093.3</v>
      </c>
      <c r="J190" s="84">
        <f t="shared" si="65"/>
        <v>901</v>
      </c>
      <c r="K190" s="84">
        <f t="shared" si="65"/>
        <v>0</v>
      </c>
      <c r="L190" s="84">
        <f t="shared" si="65"/>
        <v>0</v>
      </c>
      <c r="M190" s="84">
        <f t="shared" si="65"/>
        <v>0</v>
      </c>
      <c r="N190" s="84">
        <f t="shared" si="65"/>
        <v>0</v>
      </c>
      <c r="O190" s="84">
        <f t="shared" si="65"/>
        <v>0</v>
      </c>
      <c r="P190" s="84">
        <f t="shared" si="65"/>
        <v>0</v>
      </c>
      <c r="Q190" s="817" t="s">
        <v>129</v>
      </c>
    </row>
    <row r="191" spans="1:17" s="32" customFormat="1" ht="15" customHeight="1">
      <c r="A191" s="795"/>
      <c r="B191" s="803"/>
      <c r="C191" s="459"/>
      <c r="D191" s="795"/>
      <c r="E191" s="795"/>
      <c r="F191" s="450" t="s">
        <v>9</v>
      </c>
      <c r="G191" s="85">
        <f aca="true" t="shared" si="66" ref="G191:H194">I191+K191+M191+O191</f>
        <v>0</v>
      </c>
      <c r="H191" s="85">
        <f t="shared" si="66"/>
        <v>0</v>
      </c>
      <c r="I191" s="85"/>
      <c r="J191" s="85"/>
      <c r="K191" s="85"/>
      <c r="L191" s="85"/>
      <c r="M191" s="85"/>
      <c r="N191" s="85"/>
      <c r="O191" s="85"/>
      <c r="P191" s="85"/>
      <c r="Q191" s="817"/>
    </row>
    <row r="192" spans="1:17" s="32" customFormat="1" ht="15" customHeight="1">
      <c r="A192" s="795"/>
      <c r="B192" s="803"/>
      <c r="C192" s="459"/>
      <c r="D192" s="795"/>
      <c r="E192" s="795"/>
      <c r="F192" s="450" t="s">
        <v>10</v>
      </c>
      <c r="G192" s="85">
        <f t="shared" si="66"/>
        <v>0</v>
      </c>
      <c r="H192" s="85">
        <f t="shared" si="66"/>
        <v>0</v>
      </c>
      <c r="I192" s="85"/>
      <c r="J192" s="85"/>
      <c r="K192" s="85"/>
      <c r="L192" s="85"/>
      <c r="M192" s="85"/>
      <c r="N192" s="85"/>
      <c r="O192" s="85"/>
      <c r="P192" s="85"/>
      <c r="Q192" s="817"/>
    </row>
    <row r="193" spans="1:17" s="32" customFormat="1" ht="15" customHeight="1">
      <c r="A193" s="795"/>
      <c r="B193" s="803"/>
      <c r="C193" s="459"/>
      <c r="D193" s="795"/>
      <c r="E193" s="795"/>
      <c r="F193" s="450" t="s">
        <v>11</v>
      </c>
      <c r="G193" s="85">
        <f t="shared" si="66"/>
        <v>0</v>
      </c>
      <c r="H193" s="85">
        <f t="shared" si="66"/>
        <v>0</v>
      </c>
      <c r="I193" s="85"/>
      <c r="J193" s="85"/>
      <c r="K193" s="85"/>
      <c r="L193" s="85"/>
      <c r="M193" s="85"/>
      <c r="N193" s="85"/>
      <c r="O193" s="85"/>
      <c r="P193" s="85"/>
      <c r="Q193" s="817"/>
    </row>
    <row r="194" spans="1:17" ht="14.25">
      <c r="A194" s="795"/>
      <c r="B194" s="803"/>
      <c r="C194" s="794" t="s">
        <v>105</v>
      </c>
      <c r="D194" s="795"/>
      <c r="E194" s="795"/>
      <c r="F194" s="450" t="s">
        <v>19</v>
      </c>
      <c r="G194" s="85">
        <f t="shared" si="66"/>
        <v>300</v>
      </c>
      <c r="H194" s="85">
        <f t="shared" si="66"/>
        <v>261</v>
      </c>
      <c r="I194" s="85">
        <v>300</v>
      </c>
      <c r="J194" s="85">
        <v>261</v>
      </c>
      <c r="K194" s="457"/>
      <c r="L194" s="457"/>
      <c r="M194" s="457"/>
      <c r="N194" s="457"/>
      <c r="O194" s="457"/>
      <c r="P194" s="457"/>
      <c r="Q194" s="817"/>
    </row>
    <row r="195" spans="1:17" ht="14.25">
      <c r="A195" s="795"/>
      <c r="B195" s="803"/>
      <c r="C195" s="795"/>
      <c r="D195" s="795"/>
      <c r="E195" s="795"/>
      <c r="F195" s="450" t="s">
        <v>27</v>
      </c>
      <c r="G195" s="85">
        <f aca="true" t="shared" si="67" ref="G195:G201">I195+K195+M195+O195</f>
        <v>227.3</v>
      </c>
      <c r="H195" s="85">
        <f aca="true" t="shared" si="68" ref="H195:H201">J195+L195+N195+P195</f>
        <v>227.3</v>
      </c>
      <c r="I195" s="85">
        <v>227.3</v>
      </c>
      <c r="J195" s="85">
        <v>227.3</v>
      </c>
      <c r="K195" s="457"/>
      <c r="L195" s="457"/>
      <c r="M195" s="457"/>
      <c r="N195" s="457"/>
      <c r="O195" s="457"/>
      <c r="P195" s="457"/>
      <c r="Q195" s="817"/>
    </row>
    <row r="196" spans="1:17" ht="14.25">
      <c r="A196" s="795"/>
      <c r="B196" s="803"/>
      <c r="C196" s="795"/>
      <c r="D196" s="795"/>
      <c r="E196" s="795"/>
      <c r="F196" s="445" t="s">
        <v>28</v>
      </c>
      <c r="G196" s="84">
        <f t="shared" si="67"/>
        <v>261</v>
      </c>
      <c r="H196" s="84">
        <f t="shared" si="68"/>
        <v>0</v>
      </c>
      <c r="I196" s="84">
        <v>261</v>
      </c>
      <c r="J196" s="84">
        <v>0</v>
      </c>
      <c r="K196" s="458"/>
      <c r="L196" s="458"/>
      <c r="M196" s="458"/>
      <c r="N196" s="458"/>
      <c r="O196" s="458"/>
      <c r="P196" s="458"/>
      <c r="Q196" s="817"/>
    </row>
    <row r="197" spans="1:17" ht="14.25">
      <c r="A197" s="795"/>
      <c r="B197" s="803"/>
      <c r="C197" s="795"/>
      <c r="D197" s="795"/>
      <c r="E197" s="795"/>
      <c r="F197" s="445" t="s">
        <v>483</v>
      </c>
      <c r="G197" s="84">
        <f t="shared" si="67"/>
        <v>261</v>
      </c>
      <c r="H197" s="84">
        <f t="shared" si="68"/>
        <v>47.3</v>
      </c>
      <c r="I197" s="84">
        <v>261</v>
      </c>
      <c r="J197" s="84">
        <v>47.3</v>
      </c>
      <c r="K197" s="458"/>
      <c r="L197" s="458"/>
      <c r="M197" s="458"/>
      <c r="N197" s="458"/>
      <c r="O197" s="458"/>
      <c r="P197" s="458"/>
      <c r="Q197" s="817"/>
    </row>
    <row r="198" spans="1:17" ht="14.25">
      <c r="A198" s="795"/>
      <c r="B198" s="803"/>
      <c r="C198" s="795"/>
      <c r="D198" s="795"/>
      <c r="E198" s="795"/>
      <c r="F198" s="445" t="s">
        <v>484</v>
      </c>
      <c r="G198" s="84">
        <f t="shared" si="67"/>
        <v>261</v>
      </c>
      <c r="H198" s="84">
        <f t="shared" si="68"/>
        <v>182.7</v>
      </c>
      <c r="I198" s="84">
        <v>261</v>
      </c>
      <c r="J198" s="84">
        <v>182.7</v>
      </c>
      <c r="K198" s="458"/>
      <c r="L198" s="458"/>
      <c r="M198" s="458"/>
      <c r="N198" s="458"/>
      <c r="O198" s="458"/>
      <c r="P198" s="458"/>
      <c r="Q198" s="817"/>
    </row>
    <row r="199" spans="1:17" ht="14.25">
      <c r="A199" s="795"/>
      <c r="B199" s="803"/>
      <c r="C199" s="795"/>
      <c r="D199" s="795"/>
      <c r="E199" s="795"/>
      <c r="F199" s="445" t="s">
        <v>485</v>
      </c>
      <c r="G199" s="84">
        <f t="shared" si="67"/>
        <v>261</v>
      </c>
      <c r="H199" s="84">
        <f t="shared" si="68"/>
        <v>182.7</v>
      </c>
      <c r="I199" s="84">
        <v>261</v>
      </c>
      <c r="J199" s="84">
        <v>182.7</v>
      </c>
      <c r="K199" s="458"/>
      <c r="L199" s="458"/>
      <c r="M199" s="458"/>
      <c r="N199" s="458"/>
      <c r="O199" s="458"/>
      <c r="P199" s="458"/>
      <c r="Q199" s="817"/>
    </row>
    <row r="200" spans="1:17" ht="14.25">
      <c r="A200" s="795"/>
      <c r="B200" s="803"/>
      <c r="C200" s="795"/>
      <c r="D200" s="795"/>
      <c r="E200" s="795"/>
      <c r="F200" s="445" t="s">
        <v>486</v>
      </c>
      <c r="G200" s="84">
        <f t="shared" si="67"/>
        <v>261</v>
      </c>
      <c r="H200" s="84">
        <f t="shared" si="68"/>
        <v>0</v>
      </c>
      <c r="I200" s="84">
        <v>261</v>
      </c>
      <c r="J200" s="84">
        <v>0</v>
      </c>
      <c r="K200" s="458"/>
      <c r="L200" s="458"/>
      <c r="M200" s="458"/>
      <c r="N200" s="458"/>
      <c r="O200" s="458"/>
      <c r="P200" s="458"/>
      <c r="Q200" s="817"/>
    </row>
    <row r="201" spans="1:17" ht="14.25">
      <c r="A201" s="796"/>
      <c r="B201" s="804"/>
      <c r="C201" s="796"/>
      <c r="D201" s="796"/>
      <c r="E201" s="796"/>
      <c r="F201" s="445" t="s">
        <v>498</v>
      </c>
      <c r="G201" s="84">
        <f t="shared" si="67"/>
        <v>261</v>
      </c>
      <c r="H201" s="84">
        <f t="shared" si="68"/>
        <v>0</v>
      </c>
      <c r="I201" s="84">
        <v>261</v>
      </c>
      <c r="J201" s="84">
        <v>0</v>
      </c>
      <c r="K201" s="458"/>
      <c r="L201" s="458"/>
      <c r="M201" s="458"/>
      <c r="N201" s="458"/>
      <c r="O201" s="458"/>
      <c r="P201" s="458"/>
      <c r="Q201" s="817"/>
    </row>
    <row r="202" spans="1:17" ht="15" customHeight="1">
      <c r="A202" s="794" t="s">
        <v>580</v>
      </c>
      <c r="B202" s="797" t="s">
        <v>502</v>
      </c>
      <c r="C202" s="797" t="s">
        <v>916</v>
      </c>
      <c r="D202" s="797" t="s">
        <v>1026</v>
      </c>
      <c r="E202" s="797" t="s">
        <v>1027</v>
      </c>
      <c r="F202" s="449" t="s">
        <v>22</v>
      </c>
      <c r="G202" s="160">
        <f>SUM(G203:G213)</f>
        <v>72007.1</v>
      </c>
      <c r="H202" s="160">
        <f aca="true" t="shared" si="69" ref="H202:P202">SUM(H203:H213)</f>
        <v>28982.9</v>
      </c>
      <c r="I202" s="160">
        <f t="shared" si="69"/>
        <v>72007.1</v>
      </c>
      <c r="J202" s="160">
        <f t="shared" si="69"/>
        <v>28982.9</v>
      </c>
      <c r="K202" s="160">
        <f t="shared" si="69"/>
        <v>0</v>
      </c>
      <c r="L202" s="160">
        <f t="shared" si="69"/>
        <v>0</v>
      </c>
      <c r="M202" s="160">
        <f t="shared" si="69"/>
        <v>0</v>
      </c>
      <c r="N202" s="160">
        <f t="shared" si="69"/>
        <v>0</v>
      </c>
      <c r="O202" s="160">
        <f t="shared" si="69"/>
        <v>0</v>
      </c>
      <c r="P202" s="160">
        <f t="shared" si="69"/>
        <v>0</v>
      </c>
      <c r="Q202" s="792"/>
    </row>
    <row r="203" spans="1:17" ht="15" customHeight="1">
      <c r="A203" s="795"/>
      <c r="B203" s="798"/>
      <c r="C203" s="798"/>
      <c r="D203" s="798"/>
      <c r="E203" s="798"/>
      <c r="F203" s="450" t="s">
        <v>9</v>
      </c>
      <c r="G203" s="85">
        <f>I203+K203+M203+O203</f>
        <v>0</v>
      </c>
      <c r="H203" s="85">
        <f>J203+L203+N203+P203</f>
        <v>0</v>
      </c>
      <c r="I203" s="85">
        <f aca="true" t="shared" si="70" ref="I203:J213">I215+I227+I240+I252</f>
        <v>0</v>
      </c>
      <c r="J203" s="85">
        <f t="shared" si="70"/>
        <v>0</v>
      </c>
      <c r="K203" s="450"/>
      <c r="L203" s="450"/>
      <c r="M203" s="450"/>
      <c r="N203" s="450"/>
      <c r="O203" s="450"/>
      <c r="P203" s="450"/>
      <c r="Q203" s="792"/>
    </row>
    <row r="204" spans="1:17" ht="15" customHeight="1">
      <c r="A204" s="795"/>
      <c r="B204" s="798"/>
      <c r="C204" s="798"/>
      <c r="D204" s="798"/>
      <c r="E204" s="798"/>
      <c r="F204" s="450" t="s">
        <v>10</v>
      </c>
      <c r="G204" s="85">
        <f aca="true" t="shared" si="71" ref="G204:H213">I204+K204+M204+O204</f>
        <v>0</v>
      </c>
      <c r="H204" s="85">
        <f t="shared" si="71"/>
        <v>0</v>
      </c>
      <c r="I204" s="85">
        <f t="shared" si="70"/>
        <v>0</v>
      </c>
      <c r="J204" s="85">
        <f t="shared" si="70"/>
        <v>0</v>
      </c>
      <c r="K204" s="450"/>
      <c r="L204" s="450"/>
      <c r="M204" s="450"/>
      <c r="N204" s="450"/>
      <c r="O204" s="450"/>
      <c r="P204" s="450"/>
      <c r="Q204" s="792"/>
    </row>
    <row r="205" spans="1:17" ht="15" customHeight="1">
      <c r="A205" s="795"/>
      <c r="B205" s="798"/>
      <c r="C205" s="798"/>
      <c r="D205" s="798"/>
      <c r="E205" s="798"/>
      <c r="F205" s="450" t="s">
        <v>11</v>
      </c>
      <c r="G205" s="85">
        <f t="shared" si="71"/>
        <v>0</v>
      </c>
      <c r="H205" s="85">
        <f t="shared" si="71"/>
        <v>0</v>
      </c>
      <c r="I205" s="85">
        <f t="shared" si="70"/>
        <v>0</v>
      </c>
      <c r="J205" s="85">
        <f t="shared" si="70"/>
        <v>0</v>
      </c>
      <c r="K205" s="450"/>
      <c r="L205" s="450"/>
      <c r="M205" s="450"/>
      <c r="N205" s="450"/>
      <c r="O205" s="450"/>
      <c r="P205" s="450"/>
      <c r="Q205" s="792"/>
    </row>
    <row r="206" spans="1:17" ht="15" customHeight="1">
      <c r="A206" s="795"/>
      <c r="B206" s="798"/>
      <c r="C206" s="798"/>
      <c r="D206" s="798"/>
      <c r="E206" s="798"/>
      <c r="F206" s="450" t="s">
        <v>19</v>
      </c>
      <c r="G206" s="85">
        <f t="shared" si="71"/>
        <v>12426.4</v>
      </c>
      <c r="H206" s="85">
        <f t="shared" si="71"/>
        <v>11301</v>
      </c>
      <c r="I206" s="85">
        <f t="shared" si="70"/>
        <v>12426.4</v>
      </c>
      <c r="J206" s="85">
        <f t="shared" si="70"/>
        <v>11301</v>
      </c>
      <c r="K206" s="450"/>
      <c r="L206" s="450"/>
      <c r="M206" s="450"/>
      <c r="N206" s="450"/>
      <c r="O206" s="450"/>
      <c r="P206" s="450"/>
      <c r="Q206" s="792"/>
    </row>
    <row r="207" spans="1:17" ht="15" customHeight="1">
      <c r="A207" s="795"/>
      <c r="B207" s="798"/>
      <c r="C207" s="798"/>
      <c r="D207" s="798"/>
      <c r="E207" s="798"/>
      <c r="F207" s="450" t="s">
        <v>27</v>
      </c>
      <c r="G207" s="85">
        <f t="shared" si="71"/>
        <v>9280.7</v>
      </c>
      <c r="H207" s="85">
        <f t="shared" si="71"/>
        <v>9280.7</v>
      </c>
      <c r="I207" s="85">
        <f t="shared" si="70"/>
        <v>9280.7</v>
      </c>
      <c r="J207" s="85">
        <f t="shared" si="70"/>
        <v>9280.7</v>
      </c>
      <c r="K207" s="450"/>
      <c r="L207" s="450"/>
      <c r="M207" s="450"/>
      <c r="N207" s="450"/>
      <c r="O207" s="450"/>
      <c r="P207" s="450"/>
      <c r="Q207" s="792"/>
    </row>
    <row r="208" spans="1:17" ht="15" customHeight="1">
      <c r="A208" s="795"/>
      <c r="B208" s="798"/>
      <c r="C208" s="798"/>
      <c r="D208" s="798"/>
      <c r="E208" s="798"/>
      <c r="F208" s="445" t="s">
        <v>28</v>
      </c>
      <c r="G208" s="84">
        <f t="shared" si="71"/>
        <v>17800</v>
      </c>
      <c r="H208" s="84">
        <f t="shared" si="71"/>
        <v>5901.2</v>
      </c>
      <c r="I208" s="84">
        <f t="shared" si="70"/>
        <v>17800</v>
      </c>
      <c r="J208" s="84">
        <f t="shared" si="70"/>
        <v>5901.2</v>
      </c>
      <c r="K208" s="445"/>
      <c r="L208" s="445"/>
      <c r="M208" s="445"/>
      <c r="N208" s="445"/>
      <c r="O208" s="445"/>
      <c r="P208" s="445"/>
      <c r="Q208" s="792"/>
    </row>
    <row r="209" spans="1:17" ht="15" customHeight="1">
      <c r="A209" s="795"/>
      <c r="B209" s="798"/>
      <c r="C209" s="798"/>
      <c r="D209" s="798"/>
      <c r="E209" s="798"/>
      <c r="F209" s="445" t="s">
        <v>483</v>
      </c>
      <c r="G209" s="84">
        <f t="shared" si="71"/>
        <v>2500</v>
      </c>
      <c r="H209" s="84">
        <f t="shared" si="71"/>
        <v>2500</v>
      </c>
      <c r="I209" s="84">
        <f t="shared" si="70"/>
        <v>2500</v>
      </c>
      <c r="J209" s="84">
        <f t="shared" si="70"/>
        <v>2500</v>
      </c>
      <c r="K209" s="445"/>
      <c r="L209" s="445"/>
      <c r="M209" s="445"/>
      <c r="N209" s="445"/>
      <c r="O209" s="445"/>
      <c r="P209" s="445"/>
      <c r="Q209" s="792"/>
    </row>
    <row r="210" spans="1:17" ht="15" customHeight="1">
      <c r="A210" s="795"/>
      <c r="B210" s="798"/>
      <c r="C210" s="798"/>
      <c r="D210" s="798"/>
      <c r="E210" s="798"/>
      <c r="F210" s="445" t="s">
        <v>484</v>
      </c>
      <c r="G210" s="84">
        <f t="shared" si="71"/>
        <v>4000</v>
      </c>
      <c r="H210" s="84">
        <f t="shared" si="71"/>
        <v>0</v>
      </c>
      <c r="I210" s="84">
        <f t="shared" si="70"/>
        <v>4000</v>
      </c>
      <c r="J210" s="84">
        <f t="shared" si="70"/>
        <v>0</v>
      </c>
      <c r="K210" s="445"/>
      <c r="L210" s="445"/>
      <c r="M210" s="445"/>
      <c r="N210" s="445"/>
      <c r="O210" s="445"/>
      <c r="P210" s="445"/>
      <c r="Q210" s="792"/>
    </row>
    <row r="211" spans="1:17" ht="15" customHeight="1">
      <c r="A211" s="795"/>
      <c r="B211" s="798"/>
      <c r="C211" s="798"/>
      <c r="D211" s="798"/>
      <c r="E211" s="798"/>
      <c r="F211" s="445" t="s">
        <v>485</v>
      </c>
      <c r="G211" s="84">
        <f t="shared" si="71"/>
        <v>4000</v>
      </c>
      <c r="H211" s="84">
        <f t="shared" si="71"/>
        <v>0</v>
      </c>
      <c r="I211" s="84">
        <f t="shared" si="70"/>
        <v>4000</v>
      </c>
      <c r="J211" s="84">
        <f t="shared" si="70"/>
        <v>0</v>
      </c>
      <c r="K211" s="445"/>
      <c r="L211" s="445"/>
      <c r="M211" s="445"/>
      <c r="N211" s="445"/>
      <c r="O211" s="445"/>
      <c r="P211" s="445"/>
      <c r="Q211" s="792"/>
    </row>
    <row r="212" spans="1:17" ht="15" customHeight="1">
      <c r="A212" s="795"/>
      <c r="B212" s="798"/>
      <c r="C212" s="798"/>
      <c r="D212" s="798"/>
      <c r="E212" s="798"/>
      <c r="F212" s="445" t="s">
        <v>486</v>
      </c>
      <c r="G212" s="84">
        <f t="shared" si="71"/>
        <v>4000</v>
      </c>
      <c r="H212" s="84">
        <f t="shared" si="71"/>
        <v>0</v>
      </c>
      <c r="I212" s="84">
        <f t="shared" si="70"/>
        <v>4000</v>
      </c>
      <c r="J212" s="84">
        <f t="shared" si="70"/>
        <v>0</v>
      </c>
      <c r="K212" s="445"/>
      <c r="L212" s="445"/>
      <c r="M212" s="445"/>
      <c r="N212" s="445"/>
      <c r="O212" s="445"/>
      <c r="P212" s="445"/>
      <c r="Q212" s="792"/>
    </row>
    <row r="213" spans="1:17" ht="15" customHeight="1">
      <c r="A213" s="795"/>
      <c r="B213" s="799"/>
      <c r="C213" s="799"/>
      <c r="D213" s="799"/>
      <c r="E213" s="799"/>
      <c r="F213" s="445" t="s">
        <v>498</v>
      </c>
      <c r="G213" s="84">
        <f t="shared" si="71"/>
        <v>18000</v>
      </c>
      <c r="H213" s="84">
        <f t="shared" si="71"/>
        <v>0</v>
      </c>
      <c r="I213" s="84">
        <f t="shared" si="70"/>
        <v>18000</v>
      </c>
      <c r="J213" s="84">
        <f t="shared" si="70"/>
        <v>0</v>
      </c>
      <c r="K213" s="445"/>
      <c r="L213" s="445"/>
      <c r="M213" s="445"/>
      <c r="N213" s="445"/>
      <c r="O213" s="445"/>
      <c r="P213" s="445"/>
      <c r="Q213" s="792"/>
    </row>
    <row r="214" spans="1:17" ht="15" customHeight="1">
      <c r="A214" s="795"/>
      <c r="B214" s="797" t="s">
        <v>219</v>
      </c>
      <c r="C214" s="830" t="s">
        <v>916</v>
      </c>
      <c r="D214" s="792"/>
      <c r="E214" s="792"/>
      <c r="F214" s="449" t="s">
        <v>22</v>
      </c>
      <c r="G214" s="160">
        <f>SUM(G215:G225)</f>
        <v>12091.7</v>
      </c>
      <c r="H214" s="160">
        <f aca="true" t="shared" si="72" ref="H214:P214">SUM(H215:H225)</f>
        <v>4641.7</v>
      </c>
      <c r="I214" s="160">
        <f t="shared" si="72"/>
        <v>12091.7</v>
      </c>
      <c r="J214" s="160">
        <f>SUM(J215:J225)</f>
        <v>4641.7</v>
      </c>
      <c r="K214" s="160">
        <f t="shared" si="72"/>
        <v>0</v>
      </c>
      <c r="L214" s="160">
        <f t="shared" si="72"/>
        <v>0</v>
      </c>
      <c r="M214" s="160">
        <f t="shared" si="72"/>
        <v>0</v>
      </c>
      <c r="N214" s="160">
        <f t="shared" si="72"/>
        <v>0</v>
      </c>
      <c r="O214" s="160">
        <f t="shared" si="72"/>
        <v>0</v>
      </c>
      <c r="P214" s="160">
        <f t="shared" si="72"/>
        <v>0</v>
      </c>
      <c r="Q214" s="792" t="s">
        <v>127</v>
      </c>
    </row>
    <row r="215" spans="1:17" ht="15" customHeight="1">
      <c r="A215" s="795"/>
      <c r="B215" s="798"/>
      <c r="C215" s="831"/>
      <c r="D215" s="792"/>
      <c r="E215" s="792"/>
      <c r="F215" s="450" t="s">
        <v>9</v>
      </c>
      <c r="G215" s="85">
        <f aca="true" t="shared" si="73" ref="G215:H225">I215+K215+M215+O215</f>
        <v>0</v>
      </c>
      <c r="H215" s="85">
        <f t="shared" si="73"/>
        <v>0</v>
      </c>
      <c r="I215" s="85"/>
      <c r="J215" s="85"/>
      <c r="K215" s="457"/>
      <c r="L215" s="457"/>
      <c r="M215" s="457"/>
      <c r="N215" s="457"/>
      <c r="O215" s="457"/>
      <c r="P215" s="457"/>
      <c r="Q215" s="792"/>
    </row>
    <row r="216" spans="1:17" ht="14.25">
      <c r="A216" s="795"/>
      <c r="B216" s="798"/>
      <c r="C216" s="831"/>
      <c r="D216" s="792"/>
      <c r="E216" s="792"/>
      <c r="F216" s="450" t="s">
        <v>10</v>
      </c>
      <c r="G216" s="85">
        <f t="shared" si="73"/>
        <v>0</v>
      </c>
      <c r="H216" s="85">
        <f t="shared" si="73"/>
        <v>0</v>
      </c>
      <c r="I216" s="85"/>
      <c r="J216" s="85"/>
      <c r="K216" s="457"/>
      <c r="L216" s="457"/>
      <c r="M216" s="457"/>
      <c r="N216" s="457"/>
      <c r="O216" s="457"/>
      <c r="P216" s="457"/>
      <c r="Q216" s="792"/>
    </row>
    <row r="217" spans="1:17" ht="14.25">
      <c r="A217" s="795"/>
      <c r="B217" s="798"/>
      <c r="C217" s="831"/>
      <c r="D217" s="792"/>
      <c r="E217" s="792"/>
      <c r="F217" s="450" t="s">
        <v>11</v>
      </c>
      <c r="G217" s="85">
        <f t="shared" si="73"/>
        <v>0</v>
      </c>
      <c r="H217" s="85">
        <f t="shared" si="73"/>
        <v>0</v>
      </c>
      <c r="I217" s="85"/>
      <c r="J217" s="85"/>
      <c r="K217" s="457"/>
      <c r="L217" s="457"/>
      <c r="M217" s="457"/>
      <c r="N217" s="457"/>
      <c r="O217" s="457"/>
      <c r="P217" s="457"/>
      <c r="Q217" s="792"/>
    </row>
    <row r="218" spans="1:17" ht="14.25">
      <c r="A218" s="795"/>
      <c r="B218" s="798"/>
      <c r="C218" s="831"/>
      <c r="D218" s="792"/>
      <c r="E218" s="792"/>
      <c r="F218" s="450" t="s">
        <v>19</v>
      </c>
      <c r="G218" s="85">
        <f t="shared" si="73"/>
        <v>2655</v>
      </c>
      <c r="H218" s="85">
        <f t="shared" si="73"/>
        <v>2655</v>
      </c>
      <c r="I218" s="85">
        <v>2655</v>
      </c>
      <c r="J218" s="85">
        <v>2655</v>
      </c>
      <c r="K218" s="457"/>
      <c r="L218" s="457"/>
      <c r="M218" s="85"/>
      <c r="N218" s="85"/>
      <c r="O218" s="457"/>
      <c r="P218" s="457"/>
      <c r="Q218" s="792"/>
    </row>
    <row r="219" spans="1:17" ht="14.25">
      <c r="A219" s="795"/>
      <c r="B219" s="798"/>
      <c r="C219" s="831"/>
      <c r="D219" s="792"/>
      <c r="E219" s="792"/>
      <c r="F219" s="450" t="s">
        <v>27</v>
      </c>
      <c r="G219" s="85">
        <f t="shared" si="73"/>
        <v>1636.7</v>
      </c>
      <c r="H219" s="85">
        <f t="shared" si="73"/>
        <v>1636.7</v>
      </c>
      <c r="I219" s="85">
        <v>1636.7</v>
      </c>
      <c r="J219" s="85">
        <v>1636.7</v>
      </c>
      <c r="K219" s="457"/>
      <c r="L219" s="457"/>
      <c r="M219" s="457"/>
      <c r="N219" s="457"/>
      <c r="O219" s="457"/>
      <c r="P219" s="457"/>
      <c r="Q219" s="792"/>
    </row>
    <row r="220" spans="1:17" ht="14.25">
      <c r="A220" s="795"/>
      <c r="B220" s="798"/>
      <c r="C220" s="831"/>
      <c r="D220" s="792"/>
      <c r="E220" s="792"/>
      <c r="F220" s="445" t="s">
        <v>28</v>
      </c>
      <c r="G220" s="84">
        <f t="shared" si="73"/>
        <v>3800</v>
      </c>
      <c r="H220" s="84">
        <f t="shared" si="73"/>
        <v>350</v>
      </c>
      <c r="I220" s="84">
        <v>3800</v>
      </c>
      <c r="J220" s="84">
        <v>350</v>
      </c>
      <c r="K220" s="458"/>
      <c r="L220" s="458"/>
      <c r="M220" s="458"/>
      <c r="N220" s="458"/>
      <c r="O220" s="458"/>
      <c r="P220" s="458"/>
      <c r="Q220" s="792"/>
    </row>
    <row r="221" spans="1:17" ht="14.25">
      <c r="A221" s="795"/>
      <c r="B221" s="798"/>
      <c r="C221" s="831"/>
      <c r="D221" s="792"/>
      <c r="E221" s="792"/>
      <c r="F221" s="445" t="s">
        <v>483</v>
      </c>
      <c r="G221" s="84">
        <f t="shared" si="73"/>
        <v>0</v>
      </c>
      <c r="H221" s="84">
        <f t="shared" si="73"/>
        <v>0</v>
      </c>
      <c r="I221" s="84">
        <v>0</v>
      </c>
      <c r="J221" s="84">
        <v>0</v>
      </c>
      <c r="K221" s="458"/>
      <c r="L221" s="458"/>
      <c r="M221" s="458"/>
      <c r="N221" s="458"/>
      <c r="O221" s="458"/>
      <c r="P221" s="458"/>
      <c r="Q221" s="792"/>
    </row>
    <row r="222" spans="1:17" ht="14.25">
      <c r="A222" s="795"/>
      <c r="B222" s="798"/>
      <c r="C222" s="831"/>
      <c r="D222" s="792"/>
      <c r="E222" s="792"/>
      <c r="F222" s="445" t="s">
        <v>484</v>
      </c>
      <c r="G222" s="84">
        <f t="shared" si="73"/>
        <v>0</v>
      </c>
      <c r="H222" s="84">
        <f t="shared" si="73"/>
        <v>0</v>
      </c>
      <c r="I222" s="84">
        <v>0</v>
      </c>
      <c r="J222" s="84">
        <v>0</v>
      </c>
      <c r="K222" s="458"/>
      <c r="L222" s="458"/>
      <c r="M222" s="458"/>
      <c r="N222" s="458"/>
      <c r="O222" s="458"/>
      <c r="P222" s="458"/>
      <c r="Q222" s="792"/>
    </row>
    <row r="223" spans="1:17" ht="14.25">
      <c r="A223" s="795"/>
      <c r="B223" s="798"/>
      <c r="C223" s="831"/>
      <c r="D223" s="792"/>
      <c r="E223" s="792"/>
      <c r="F223" s="445" t="s">
        <v>485</v>
      </c>
      <c r="G223" s="84">
        <f t="shared" si="73"/>
        <v>0</v>
      </c>
      <c r="H223" s="84">
        <f t="shared" si="73"/>
        <v>0</v>
      </c>
      <c r="I223" s="84">
        <v>0</v>
      </c>
      <c r="J223" s="84">
        <v>0</v>
      </c>
      <c r="K223" s="458"/>
      <c r="L223" s="458"/>
      <c r="M223" s="458"/>
      <c r="N223" s="458"/>
      <c r="O223" s="458"/>
      <c r="P223" s="458"/>
      <c r="Q223" s="792"/>
    </row>
    <row r="224" spans="1:17" ht="14.25">
      <c r="A224" s="795"/>
      <c r="B224" s="798"/>
      <c r="C224" s="831"/>
      <c r="D224" s="792"/>
      <c r="E224" s="792"/>
      <c r="F224" s="445" t="s">
        <v>486</v>
      </c>
      <c r="G224" s="84">
        <f t="shared" si="73"/>
        <v>0</v>
      </c>
      <c r="H224" s="84">
        <f t="shared" si="73"/>
        <v>0</v>
      </c>
      <c r="I224" s="84">
        <v>0</v>
      </c>
      <c r="J224" s="84">
        <v>0</v>
      </c>
      <c r="K224" s="458"/>
      <c r="L224" s="458"/>
      <c r="M224" s="458"/>
      <c r="N224" s="458"/>
      <c r="O224" s="458"/>
      <c r="P224" s="458"/>
      <c r="Q224" s="792"/>
    </row>
    <row r="225" spans="1:17" ht="14.25">
      <c r="A225" s="795"/>
      <c r="B225" s="799"/>
      <c r="C225" s="831"/>
      <c r="D225" s="792"/>
      <c r="E225" s="792"/>
      <c r="F225" s="445" t="s">
        <v>498</v>
      </c>
      <c r="G225" s="84">
        <f t="shared" si="73"/>
        <v>4000</v>
      </c>
      <c r="H225" s="84">
        <f t="shared" si="73"/>
        <v>0</v>
      </c>
      <c r="I225" s="84">
        <v>4000</v>
      </c>
      <c r="J225" s="84">
        <v>0</v>
      </c>
      <c r="K225" s="458"/>
      <c r="L225" s="458"/>
      <c r="M225" s="458"/>
      <c r="N225" s="458"/>
      <c r="O225" s="458"/>
      <c r="P225" s="458"/>
      <c r="Q225" s="792"/>
    </row>
    <row r="226" spans="1:17" ht="15" customHeight="1">
      <c r="A226" s="795"/>
      <c r="B226" s="797" t="s">
        <v>220</v>
      </c>
      <c r="C226" s="831"/>
      <c r="D226" s="792"/>
      <c r="E226" s="792"/>
      <c r="F226" s="449" t="s">
        <v>22</v>
      </c>
      <c r="G226" s="160">
        <f>SUM(G227:G237)</f>
        <v>13998.9</v>
      </c>
      <c r="H226" s="160">
        <f aca="true" t="shared" si="74" ref="H226:P226">SUM(H227:H237)</f>
        <v>7570.799999999999</v>
      </c>
      <c r="I226" s="160">
        <f t="shared" si="74"/>
        <v>13998.9</v>
      </c>
      <c r="J226" s="160">
        <f>SUM(J227:J237)</f>
        <v>7570.799999999999</v>
      </c>
      <c r="K226" s="160">
        <f t="shared" si="74"/>
        <v>0</v>
      </c>
      <c r="L226" s="160">
        <f t="shared" si="74"/>
        <v>0</v>
      </c>
      <c r="M226" s="160">
        <f t="shared" si="74"/>
        <v>0</v>
      </c>
      <c r="N226" s="160">
        <f t="shared" si="74"/>
        <v>0</v>
      </c>
      <c r="O226" s="160">
        <f t="shared" si="74"/>
        <v>0</v>
      </c>
      <c r="P226" s="160">
        <f t="shared" si="74"/>
        <v>0</v>
      </c>
      <c r="Q226" s="792" t="s">
        <v>128</v>
      </c>
    </row>
    <row r="227" spans="1:17" ht="15" customHeight="1">
      <c r="A227" s="795"/>
      <c r="B227" s="798"/>
      <c r="C227" s="831"/>
      <c r="D227" s="792"/>
      <c r="E227" s="792"/>
      <c r="F227" s="450" t="s">
        <v>9</v>
      </c>
      <c r="G227" s="85">
        <f aca="true" t="shared" si="75" ref="G227:H237">I227+K227+M227+O227</f>
        <v>0</v>
      </c>
      <c r="H227" s="85">
        <f t="shared" si="75"/>
        <v>0</v>
      </c>
      <c r="I227" s="85"/>
      <c r="J227" s="85"/>
      <c r="K227" s="457"/>
      <c r="L227" s="457"/>
      <c r="M227" s="457"/>
      <c r="N227" s="457"/>
      <c r="O227" s="457"/>
      <c r="P227" s="457"/>
      <c r="Q227" s="792"/>
    </row>
    <row r="228" spans="1:17" ht="14.25">
      <c r="A228" s="795"/>
      <c r="B228" s="798"/>
      <c r="C228" s="831"/>
      <c r="D228" s="792"/>
      <c r="E228" s="792"/>
      <c r="F228" s="450" t="s">
        <v>10</v>
      </c>
      <c r="G228" s="85">
        <f t="shared" si="75"/>
        <v>0</v>
      </c>
      <c r="H228" s="85">
        <f t="shared" si="75"/>
        <v>0</v>
      </c>
      <c r="I228" s="85"/>
      <c r="J228" s="85"/>
      <c r="K228" s="457"/>
      <c r="L228" s="457"/>
      <c r="M228" s="457"/>
      <c r="N228" s="457"/>
      <c r="O228" s="457"/>
      <c r="P228" s="457"/>
      <c r="Q228" s="792"/>
    </row>
    <row r="229" spans="1:17" ht="14.25">
      <c r="A229" s="795"/>
      <c r="B229" s="798"/>
      <c r="C229" s="831"/>
      <c r="D229" s="792"/>
      <c r="E229" s="792"/>
      <c r="F229" s="450" t="s">
        <v>11</v>
      </c>
      <c r="G229" s="85">
        <f t="shared" si="75"/>
        <v>0</v>
      </c>
      <c r="H229" s="85">
        <f t="shared" si="75"/>
        <v>0</v>
      </c>
      <c r="I229" s="85"/>
      <c r="J229" s="85"/>
      <c r="K229" s="457"/>
      <c r="L229" s="457"/>
      <c r="M229" s="457"/>
      <c r="N229" s="457"/>
      <c r="O229" s="457"/>
      <c r="P229" s="457"/>
      <c r="Q229" s="792"/>
    </row>
    <row r="230" spans="1:17" ht="14.25">
      <c r="A230" s="795"/>
      <c r="B230" s="798"/>
      <c r="C230" s="831"/>
      <c r="D230" s="792"/>
      <c r="E230" s="792"/>
      <c r="F230" s="450" t="s">
        <v>19</v>
      </c>
      <c r="G230" s="85">
        <f t="shared" si="75"/>
        <v>2666.7</v>
      </c>
      <c r="H230" s="85">
        <f t="shared" si="75"/>
        <v>2653.1</v>
      </c>
      <c r="I230" s="85">
        <v>2666.7</v>
      </c>
      <c r="J230" s="85">
        <v>2653.1</v>
      </c>
      <c r="K230" s="457"/>
      <c r="L230" s="457"/>
      <c r="M230" s="457"/>
      <c r="N230" s="457"/>
      <c r="O230" s="457"/>
      <c r="P230" s="457"/>
      <c r="Q230" s="792"/>
    </row>
    <row r="231" spans="1:17" ht="14.25">
      <c r="A231" s="795"/>
      <c r="B231" s="798"/>
      <c r="C231" s="831"/>
      <c r="D231" s="792"/>
      <c r="E231" s="792"/>
      <c r="F231" s="450" t="s">
        <v>27</v>
      </c>
      <c r="G231" s="85">
        <f t="shared" si="75"/>
        <v>2082.2</v>
      </c>
      <c r="H231" s="85">
        <f t="shared" si="75"/>
        <v>2082.2</v>
      </c>
      <c r="I231" s="85">
        <v>2082.2</v>
      </c>
      <c r="J231" s="85">
        <v>2082.2</v>
      </c>
      <c r="K231" s="457"/>
      <c r="L231" s="457"/>
      <c r="M231" s="457"/>
      <c r="N231" s="457"/>
      <c r="O231" s="457"/>
      <c r="P231" s="457"/>
      <c r="Q231" s="792"/>
    </row>
    <row r="232" spans="1:17" ht="14.25">
      <c r="A232" s="795"/>
      <c r="B232" s="798"/>
      <c r="C232" s="831"/>
      <c r="D232" s="792"/>
      <c r="E232" s="792"/>
      <c r="F232" s="445" t="s">
        <v>28</v>
      </c>
      <c r="G232" s="84">
        <f t="shared" si="75"/>
        <v>4000</v>
      </c>
      <c r="H232" s="84">
        <f t="shared" si="75"/>
        <v>1585.5</v>
      </c>
      <c r="I232" s="84">
        <v>4000</v>
      </c>
      <c r="J232" s="84">
        <v>1585.5</v>
      </c>
      <c r="K232" s="458"/>
      <c r="L232" s="458"/>
      <c r="M232" s="458"/>
      <c r="N232" s="458"/>
      <c r="O232" s="458"/>
      <c r="P232" s="458"/>
      <c r="Q232" s="792"/>
    </row>
    <row r="233" spans="1:17" ht="14.25">
      <c r="A233" s="795"/>
      <c r="B233" s="798"/>
      <c r="C233" s="831"/>
      <c r="D233" s="792"/>
      <c r="E233" s="792"/>
      <c r="F233" s="445" t="s">
        <v>483</v>
      </c>
      <c r="G233" s="84">
        <f t="shared" si="75"/>
        <v>1250</v>
      </c>
      <c r="H233" s="84">
        <f t="shared" si="75"/>
        <v>1250</v>
      </c>
      <c r="I233" s="84">
        <v>1250</v>
      </c>
      <c r="J233" s="84">
        <v>1250</v>
      </c>
      <c r="K233" s="458"/>
      <c r="L233" s="458"/>
      <c r="M233" s="458"/>
      <c r="N233" s="458"/>
      <c r="O233" s="458"/>
      <c r="P233" s="458"/>
      <c r="Q233" s="792"/>
    </row>
    <row r="234" spans="1:17" ht="14.25">
      <c r="A234" s="795"/>
      <c r="B234" s="798"/>
      <c r="C234" s="831"/>
      <c r="D234" s="792"/>
      <c r="E234" s="792"/>
      <c r="F234" s="445" t="s">
        <v>484</v>
      </c>
      <c r="G234" s="84">
        <f t="shared" si="75"/>
        <v>0</v>
      </c>
      <c r="H234" s="84">
        <f t="shared" si="75"/>
        <v>0</v>
      </c>
      <c r="I234" s="84">
        <v>0</v>
      </c>
      <c r="J234" s="84">
        <v>0</v>
      </c>
      <c r="K234" s="458"/>
      <c r="L234" s="458"/>
      <c r="M234" s="458"/>
      <c r="N234" s="458"/>
      <c r="O234" s="458"/>
      <c r="P234" s="458"/>
      <c r="Q234" s="792"/>
    </row>
    <row r="235" spans="1:17" ht="14.25">
      <c r="A235" s="795"/>
      <c r="B235" s="798"/>
      <c r="C235" s="831"/>
      <c r="D235" s="792"/>
      <c r="E235" s="792"/>
      <c r="F235" s="445" t="s">
        <v>485</v>
      </c>
      <c r="G235" s="84">
        <f t="shared" si="75"/>
        <v>0</v>
      </c>
      <c r="H235" s="84">
        <f t="shared" si="75"/>
        <v>0</v>
      </c>
      <c r="I235" s="84">
        <v>0</v>
      </c>
      <c r="J235" s="84">
        <v>0</v>
      </c>
      <c r="K235" s="458"/>
      <c r="L235" s="458"/>
      <c r="M235" s="458"/>
      <c r="N235" s="458"/>
      <c r="O235" s="458"/>
      <c r="P235" s="458"/>
      <c r="Q235" s="792"/>
    </row>
    <row r="236" spans="1:17" ht="14.25">
      <c r="A236" s="795"/>
      <c r="B236" s="798"/>
      <c r="C236" s="831"/>
      <c r="D236" s="792"/>
      <c r="E236" s="792"/>
      <c r="F236" s="445" t="s">
        <v>486</v>
      </c>
      <c r="G236" s="84">
        <f t="shared" si="75"/>
        <v>0</v>
      </c>
      <c r="H236" s="84">
        <f t="shared" si="75"/>
        <v>0</v>
      </c>
      <c r="I236" s="84">
        <v>0</v>
      </c>
      <c r="J236" s="84">
        <v>0</v>
      </c>
      <c r="K236" s="458"/>
      <c r="L236" s="458"/>
      <c r="M236" s="458"/>
      <c r="N236" s="458"/>
      <c r="O236" s="458"/>
      <c r="P236" s="458"/>
      <c r="Q236" s="792"/>
    </row>
    <row r="237" spans="1:17" ht="14.25">
      <c r="A237" s="795"/>
      <c r="B237" s="799"/>
      <c r="C237" s="831"/>
      <c r="D237" s="792"/>
      <c r="E237" s="792"/>
      <c r="F237" s="445" t="s">
        <v>498</v>
      </c>
      <c r="G237" s="84">
        <f t="shared" si="75"/>
        <v>4000</v>
      </c>
      <c r="H237" s="84">
        <f t="shared" si="75"/>
        <v>0</v>
      </c>
      <c r="I237" s="84">
        <v>4000</v>
      </c>
      <c r="J237" s="84">
        <v>0</v>
      </c>
      <c r="K237" s="458"/>
      <c r="L237" s="458"/>
      <c r="M237" s="458"/>
      <c r="N237" s="458"/>
      <c r="O237" s="458"/>
      <c r="P237" s="458"/>
      <c r="Q237" s="792"/>
    </row>
    <row r="238" spans="1:17" ht="14.25">
      <c r="A238" s="795"/>
      <c r="B238" s="451"/>
      <c r="C238" s="831"/>
      <c r="D238" s="470"/>
      <c r="E238" s="465"/>
      <c r="F238" s="813">
        <v>29</v>
      </c>
      <c r="G238" s="814"/>
      <c r="H238" s="814"/>
      <c r="I238" s="814"/>
      <c r="J238" s="814"/>
      <c r="K238" s="814"/>
      <c r="L238" s="814"/>
      <c r="M238" s="814"/>
      <c r="N238" s="814"/>
      <c r="O238" s="814"/>
      <c r="P238" s="814"/>
      <c r="Q238" s="815"/>
    </row>
    <row r="239" spans="1:17" ht="15" customHeight="1">
      <c r="A239" s="795"/>
      <c r="B239" s="797" t="s">
        <v>221</v>
      </c>
      <c r="C239" s="831"/>
      <c r="D239" s="792"/>
      <c r="E239" s="792"/>
      <c r="F239" s="449" t="s">
        <v>22</v>
      </c>
      <c r="G239" s="160">
        <f>SUM(G240:G250)</f>
        <v>21216.8</v>
      </c>
      <c r="H239" s="160">
        <f aca="true" t="shared" si="76" ref="H239:P239">SUM(H240:H250)</f>
        <v>10623.7</v>
      </c>
      <c r="I239" s="160">
        <f t="shared" si="76"/>
        <v>21216.8</v>
      </c>
      <c r="J239" s="160">
        <f>SUM(J240:J250)</f>
        <v>10623.7</v>
      </c>
      <c r="K239" s="160">
        <f t="shared" si="76"/>
        <v>0</v>
      </c>
      <c r="L239" s="160">
        <f t="shared" si="76"/>
        <v>0</v>
      </c>
      <c r="M239" s="160">
        <f t="shared" si="76"/>
        <v>0</v>
      </c>
      <c r="N239" s="160">
        <f t="shared" si="76"/>
        <v>0</v>
      </c>
      <c r="O239" s="160">
        <f t="shared" si="76"/>
        <v>0</v>
      </c>
      <c r="P239" s="160">
        <f t="shared" si="76"/>
        <v>0</v>
      </c>
      <c r="Q239" s="792" t="s">
        <v>130</v>
      </c>
    </row>
    <row r="240" spans="1:17" ht="15" customHeight="1">
      <c r="A240" s="795"/>
      <c r="B240" s="798"/>
      <c r="C240" s="831"/>
      <c r="D240" s="792"/>
      <c r="E240" s="792"/>
      <c r="F240" s="450" t="s">
        <v>9</v>
      </c>
      <c r="G240" s="85">
        <f aca="true" t="shared" si="77" ref="G240:H250">I240+K240+M240+O240</f>
        <v>0</v>
      </c>
      <c r="H240" s="85">
        <f t="shared" si="77"/>
        <v>0</v>
      </c>
      <c r="I240" s="85"/>
      <c r="J240" s="85"/>
      <c r="K240" s="457"/>
      <c r="L240" s="457"/>
      <c r="M240" s="457"/>
      <c r="N240" s="457"/>
      <c r="O240" s="457"/>
      <c r="P240" s="457"/>
      <c r="Q240" s="792"/>
    </row>
    <row r="241" spans="1:17" ht="14.25">
      <c r="A241" s="795"/>
      <c r="B241" s="798"/>
      <c r="C241" s="831"/>
      <c r="D241" s="792"/>
      <c r="E241" s="792"/>
      <c r="F241" s="450" t="s">
        <v>10</v>
      </c>
      <c r="G241" s="85">
        <f t="shared" si="77"/>
        <v>0</v>
      </c>
      <c r="H241" s="85">
        <f t="shared" si="77"/>
        <v>0</v>
      </c>
      <c r="I241" s="85"/>
      <c r="J241" s="85"/>
      <c r="K241" s="457"/>
      <c r="L241" s="457"/>
      <c r="M241" s="457"/>
      <c r="N241" s="457"/>
      <c r="O241" s="457"/>
      <c r="P241" s="457"/>
      <c r="Q241" s="792"/>
    </row>
    <row r="242" spans="1:17" ht="14.25">
      <c r="A242" s="795"/>
      <c r="B242" s="798"/>
      <c r="C242" s="831"/>
      <c r="D242" s="792"/>
      <c r="E242" s="792"/>
      <c r="F242" s="450" t="s">
        <v>11</v>
      </c>
      <c r="G242" s="85">
        <f t="shared" si="77"/>
        <v>0</v>
      </c>
      <c r="H242" s="85">
        <f t="shared" si="77"/>
        <v>0</v>
      </c>
      <c r="I242" s="85"/>
      <c r="J242" s="85"/>
      <c r="K242" s="457"/>
      <c r="L242" s="457"/>
      <c r="M242" s="457"/>
      <c r="N242" s="457"/>
      <c r="O242" s="457"/>
      <c r="P242" s="457"/>
      <c r="Q242" s="792"/>
    </row>
    <row r="243" spans="1:17" ht="14.25">
      <c r="A243" s="795"/>
      <c r="B243" s="798"/>
      <c r="C243" s="831"/>
      <c r="D243" s="792"/>
      <c r="E243" s="792"/>
      <c r="F243" s="450" t="s">
        <v>19</v>
      </c>
      <c r="G243" s="85">
        <f t="shared" si="77"/>
        <v>4666.7</v>
      </c>
      <c r="H243" s="85">
        <f t="shared" si="77"/>
        <v>3554.9</v>
      </c>
      <c r="I243" s="85">
        <v>4666.7</v>
      </c>
      <c r="J243" s="85">
        <v>3554.9</v>
      </c>
      <c r="K243" s="457"/>
      <c r="L243" s="457"/>
      <c r="M243" s="457"/>
      <c r="N243" s="457"/>
      <c r="O243" s="457"/>
      <c r="P243" s="457"/>
      <c r="Q243" s="792"/>
    </row>
    <row r="244" spans="1:17" s="4" customFormat="1" ht="14.25">
      <c r="A244" s="795"/>
      <c r="B244" s="798"/>
      <c r="C244" s="831"/>
      <c r="D244" s="792"/>
      <c r="E244" s="792"/>
      <c r="F244" s="450" t="s">
        <v>27</v>
      </c>
      <c r="G244" s="85">
        <f t="shared" si="77"/>
        <v>3300.1</v>
      </c>
      <c r="H244" s="85">
        <f t="shared" si="77"/>
        <v>3300.1</v>
      </c>
      <c r="I244" s="85">
        <v>3300.1</v>
      </c>
      <c r="J244" s="85">
        <v>3300.1</v>
      </c>
      <c r="K244" s="457"/>
      <c r="L244" s="457"/>
      <c r="M244" s="457"/>
      <c r="N244" s="457"/>
      <c r="O244" s="457"/>
      <c r="P244" s="457"/>
      <c r="Q244" s="792"/>
    </row>
    <row r="245" spans="1:17" ht="14.25">
      <c r="A245" s="795"/>
      <c r="B245" s="798"/>
      <c r="C245" s="831"/>
      <c r="D245" s="792"/>
      <c r="E245" s="792"/>
      <c r="F245" s="445" t="s">
        <v>28</v>
      </c>
      <c r="G245" s="84">
        <f t="shared" si="77"/>
        <v>6000</v>
      </c>
      <c r="H245" s="84">
        <f t="shared" si="77"/>
        <v>2518.7</v>
      </c>
      <c r="I245" s="84">
        <v>6000</v>
      </c>
      <c r="J245" s="84">
        <v>2518.7</v>
      </c>
      <c r="K245" s="458"/>
      <c r="L245" s="458"/>
      <c r="M245" s="458"/>
      <c r="N245" s="458"/>
      <c r="O245" s="458"/>
      <c r="P245" s="458"/>
      <c r="Q245" s="792"/>
    </row>
    <row r="246" spans="1:17" ht="14.25">
      <c r="A246" s="795"/>
      <c r="B246" s="798"/>
      <c r="C246" s="831"/>
      <c r="D246" s="792"/>
      <c r="E246" s="792"/>
      <c r="F246" s="445" t="s">
        <v>483</v>
      </c>
      <c r="G246" s="84">
        <f t="shared" si="77"/>
        <v>1250</v>
      </c>
      <c r="H246" s="84">
        <f t="shared" si="77"/>
        <v>1250</v>
      </c>
      <c r="I246" s="84">
        <v>1250</v>
      </c>
      <c r="J246" s="84">
        <v>1250</v>
      </c>
      <c r="K246" s="458"/>
      <c r="L246" s="458"/>
      <c r="M246" s="458"/>
      <c r="N246" s="458"/>
      <c r="O246" s="458"/>
      <c r="P246" s="458"/>
      <c r="Q246" s="792"/>
    </row>
    <row r="247" spans="1:17" ht="14.25">
      <c r="A247" s="795"/>
      <c r="B247" s="798"/>
      <c r="C247" s="831"/>
      <c r="D247" s="792"/>
      <c r="E247" s="792"/>
      <c r="F247" s="445" t="s">
        <v>484</v>
      </c>
      <c r="G247" s="84">
        <f t="shared" si="77"/>
        <v>0</v>
      </c>
      <c r="H247" s="84">
        <f t="shared" si="77"/>
        <v>0</v>
      </c>
      <c r="I247" s="84">
        <v>0</v>
      </c>
      <c r="J247" s="84">
        <v>0</v>
      </c>
      <c r="K247" s="458"/>
      <c r="L247" s="458"/>
      <c r="M247" s="458"/>
      <c r="N247" s="458"/>
      <c r="O247" s="458"/>
      <c r="P247" s="458"/>
      <c r="Q247" s="792"/>
    </row>
    <row r="248" spans="1:17" ht="14.25">
      <c r="A248" s="795"/>
      <c r="B248" s="798"/>
      <c r="C248" s="831"/>
      <c r="D248" s="792"/>
      <c r="E248" s="792"/>
      <c r="F248" s="445" t="s">
        <v>485</v>
      </c>
      <c r="G248" s="84">
        <f t="shared" si="77"/>
        <v>0</v>
      </c>
      <c r="H248" s="84">
        <f t="shared" si="77"/>
        <v>0</v>
      </c>
      <c r="I248" s="84">
        <v>0</v>
      </c>
      <c r="J248" s="84">
        <v>0</v>
      </c>
      <c r="K248" s="458"/>
      <c r="L248" s="458"/>
      <c r="M248" s="458"/>
      <c r="N248" s="458"/>
      <c r="O248" s="458"/>
      <c r="P248" s="458"/>
      <c r="Q248" s="792"/>
    </row>
    <row r="249" spans="1:17" ht="14.25">
      <c r="A249" s="795"/>
      <c r="B249" s="798"/>
      <c r="C249" s="831"/>
      <c r="D249" s="792"/>
      <c r="E249" s="792"/>
      <c r="F249" s="445" t="s">
        <v>486</v>
      </c>
      <c r="G249" s="84">
        <f t="shared" si="77"/>
        <v>0</v>
      </c>
      <c r="H249" s="84">
        <f t="shared" si="77"/>
        <v>0</v>
      </c>
      <c r="I249" s="84">
        <v>0</v>
      </c>
      <c r="J249" s="84">
        <v>0</v>
      </c>
      <c r="K249" s="458"/>
      <c r="L249" s="458"/>
      <c r="M249" s="458"/>
      <c r="N249" s="458"/>
      <c r="O249" s="458"/>
      <c r="P249" s="458"/>
      <c r="Q249" s="792"/>
    </row>
    <row r="250" spans="1:17" ht="14.25">
      <c r="A250" s="795"/>
      <c r="B250" s="799"/>
      <c r="C250" s="831"/>
      <c r="D250" s="792"/>
      <c r="E250" s="792"/>
      <c r="F250" s="445" t="s">
        <v>498</v>
      </c>
      <c r="G250" s="84">
        <f t="shared" si="77"/>
        <v>6000</v>
      </c>
      <c r="H250" s="84">
        <f t="shared" si="77"/>
        <v>0</v>
      </c>
      <c r="I250" s="84">
        <v>6000</v>
      </c>
      <c r="J250" s="84">
        <v>0</v>
      </c>
      <c r="K250" s="458"/>
      <c r="L250" s="458"/>
      <c r="M250" s="458"/>
      <c r="N250" s="458"/>
      <c r="O250" s="458"/>
      <c r="P250" s="458"/>
      <c r="Q250" s="792"/>
    </row>
    <row r="251" spans="1:17" ht="15" customHeight="1">
      <c r="A251" s="795"/>
      <c r="B251" s="792" t="s">
        <v>222</v>
      </c>
      <c r="C251" s="831"/>
      <c r="D251" s="792"/>
      <c r="E251" s="792"/>
      <c r="F251" s="449" t="s">
        <v>22</v>
      </c>
      <c r="G251" s="160">
        <f>SUM(G252:G262)</f>
        <v>24699.7</v>
      </c>
      <c r="H251" s="160">
        <f aca="true" t="shared" si="78" ref="H251:P251">SUM(H252:H262)</f>
        <v>6146.7</v>
      </c>
      <c r="I251" s="160">
        <f t="shared" si="78"/>
        <v>24699.7</v>
      </c>
      <c r="J251" s="160">
        <f>SUM(J252:J262)</f>
        <v>6146.7</v>
      </c>
      <c r="K251" s="160">
        <f t="shared" si="78"/>
        <v>0</v>
      </c>
      <c r="L251" s="160">
        <f t="shared" si="78"/>
        <v>0</v>
      </c>
      <c r="M251" s="160">
        <f t="shared" si="78"/>
        <v>0</v>
      </c>
      <c r="N251" s="160">
        <f t="shared" si="78"/>
        <v>0</v>
      </c>
      <c r="O251" s="160">
        <f t="shared" si="78"/>
        <v>0</v>
      </c>
      <c r="P251" s="160">
        <f t="shared" si="78"/>
        <v>0</v>
      </c>
      <c r="Q251" s="792" t="s">
        <v>129</v>
      </c>
    </row>
    <row r="252" spans="1:17" ht="15" customHeight="1">
      <c r="A252" s="795"/>
      <c r="B252" s="792"/>
      <c r="C252" s="831"/>
      <c r="D252" s="792"/>
      <c r="E252" s="792"/>
      <c r="F252" s="450" t="s">
        <v>9</v>
      </c>
      <c r="G252" s="85">
        <f aca="true" t="shared" si="79" ref="G252:H262">I252+K252+M252+O252</f>
        <v>0</v>
      </c>
      <c r="H252" s="85">
        <f t="shared" si="79"/>
        <v>0</v>
      </c>
      <c r="I252" s="85"/>
      <c r="J252" s="85"/>
      <c r="K252" s="457"/>
      <c r="L252" s="457"/>
      <c r="M252" s="457"/>
      <c r="N252" s="457"/>
      <c r="O252" s="457"/>
      <c r="P252" s="457"/>
      <c r="Q252" s="792"/>
    </row>
    <row r="253" spans="1:17" ht="14.25">
      <c r="A253" s="795"/>
      <c r="B253" s="792"/>
      <c r="C253" s="831"/>
      <c r="D253" s="792"/>
      <c r="E253" s="792"/>
      <c r="F253" s="450" t="s">
        <v>10</v>
      </c>
      <c r="G253" s="85">
        <f t="shared" si="79"/>
        <v>0</v>
      </c>
      <c r="H253" s="85">
        <f t="shared" si="79"/>
        <v>0</v>
      </c>
      <c r="I253" s="85"/>
      <c r="J253" s="85"/>
      <c r="K253" s="457"/>
      <c r="L253" s="457"/>
      <c r="M253" s="457"/>
      <c r="N253" s="457"/>
      <c r="O253" s="457"/>
      <c r="P253" s="457"/>
      <c r="Q253" s="792"/>
    </row>
    <row r="254" spans="1:17" ht="14.25">
      <c r="A254" s="795"/>
      <c r="B254" s="792"/>
      <c r="C254" s="831"/>
      <c r="D254" s="792"/>
      <c r="E254" s="792"/>
      <c r="F254" s="450" t="s">
        <v>11</v>
      </c>
      <c r="G254" s="85">
        <f t="shared" si="79"/>
        <v>0</v>
      </c>
      <c r="H254" s="85">
        <f t="shared" si="79"/>
        <v>0</v>
      </c>
      <c r="I254" s="85"/>
      <c r="J254" s="85"/>
      <c r="K254" s="457"/>
      <c r="L254" s="457"/>
      <c r="M254" s="457"/>
      <c r="N254" s="457"/>
      <c r="O254" s="457"/>
      <c r="P254" s="457"/>
      <c r="Q254" s="792"/>
    </row>
    <row r="255" spans="1:17" ht="14.25">
      <c r="A255" s="795"/>
      <c r="B255" s="792"/>
      <c r="C255" s="831"/>
      <c r="D255" s="792"/>
      <c r="E255" s="792"/>
      <c r="F255" s="450" t="s">
        <v>19</v>
      </c>
      <c r="G255" s="85">
        <f t="shared" si="79"/>
        <v>2438</v>
      </c>
      <c r="H255" s="85">
        <f t="shared" si="79"/>
        <v>2438</v>
      </c>
      <c r="I255" s="85">
        <v>2438</v>
      </c>
      <c r="J255" s="85">
        <v>2438</v>
      </c>
      <c r="K255" s="457"/>
      <c r="L255" s="457"/>
      <c r="M255" s="457"/>
      <c r="N255" s="457"/>
      <c r="O255" s="457"/>
      <c r="P255" s="457"/>
      <c r="Q255" s="792"/>
    </row>
    <row r="256" spans="1:17" ht="14.25">
      <c r="A256" s="795"/>
      <c r="B256" s="792"/>
      <c r="C256" s="831"/>
      <c r="D256" s="792"/>
      <c r="E256" s="792"/>
      <c r="F256" s="450" t="s">
        <v>27</v>
      </c>
      <c r="G256" s="85">
        <f t="shared" si="79"/>
        <v>2261.7</v>
      </c>
      <c r="H256" s="85">
        <f t="shared" si="79"/>
        <v>2261.7</v>
      </c>
      <c r="I256" s="85">
        <v>2261.7</v>
      </c>
      <c r="J256" s="85">
        <v>2261.7</v>
      </c>
      <c r="K256" s="457"/>
      <c r="L256" s="457"/>
      <c r="M256" s="457"/>
      <c r="N256" s="457"/>
      <c r="O256" s="457"/>
      <c r="P256" s="457"/>
      <c r="Q256" s="792"/>
    </row>
    <row r="257" spans="1:17" ht="14.25">
      <c r="A257" s="795"/>
      <c r="B257" s="792"/>
      <c r="C257" s="831"/>
      <c r="D257" s="792"/>
      <c r="E257" s="792"/>
      <c r="F257" s="445" t="s">
        <v>28</v>
      </c>
      <c r="G257" s="84">
        <f t="shared" si="79"/>
        <v>4000</v>
      </c>
      <c r="H257" s="84">
        <f t="shared" si="79"/>
        <v>1447</v>
      </c>
      <c r="I257" s="84">
        <v>4000</v>
      </c>
      <c r="J257" s="84">
        <v>1447</v>
      </c>
      <c r="K257" s="458"/>
      <c r="L257" s="458"/>
      <c r="M257" s="458"/>
      <c r="N257" s="458"/>
      <c r="O257" s="458"/>
      <c r="P257" s="458"/>
      <c r="Q257" s="792"/>
    </row>
    <row r="258" spans="1:17" ht="14.25">
      <c r="A258" s="795"/>
      <c r="B258" s="792"/>
      <c r="C258" s="831"/>
      <c r="D258" s="792"/>
      <c r="E258" s="792"/>
      <c r="F258" s="445" t="s">
        <v>483</v>
      </c>
      <c r="G258" s="84">
        <f t="shared" si="79"/>
        <v>0</v>
      </c>
      <c r="H258" s="84">
        <f t="shared" si="79"/>
        <v>0</v>
      </c>
      <c r="I258" s="84">
        <v>0</v>
      </c>
      <c r="J258" s="84">
        <v>0</v>
      </c>
      <c r="K258" s="458"/>
      <c r="L258" s="458"/>
      <c r="M258" s="458"/>
      <c r="N258" s="458"/>
      <c r="O258" s="458"/>
      <c r="P258" s="458"/>
      <c r="Q258" s="792"/>
    </row>
    <row r="259" spans="1:17" ht="14.25">
      <c r="A259" s="795"/>
      <c r="B259" s="792"/>
      <c r="C259" s="831"/>
      <c r="D259" s="792"/>
      <c r="E259" s="792"/>
      <c r="F259" s="445" t="s">
        <v>484</v>
      </c>
      <c r="G259" s="84">
        <f t="shared" si="79"/>
        <v>4000</v>
      </c>
      <c r="H259" s="84">
        <f t="shared" si="79"/>
        <v>0</v>
      </c>
      <c r="I259" s="84">
        <v>4000</v>
      </c>
      <c r="J259" s="84">
        <v>0</v>
      </c>
      <c r="K259" s="458"/>
      <c r="L259" s="458"/>
      <c r="M259" s="458"/>
      <c r="N259" s="458"/>
      <c r="O259" s="458"/>
      <c r="P259" s="458"/>
      <c r="Q259" s="792"/>
    </row>
    <row r="260" spans="1:17" ht="14.25">
      <c r="A260" s="795"/>
      <c r="B260" s="792"/>
      <c r="C260" s="831"/>
      <c r="D260" s="792"/>
      <c r="E260" s="792"/>
      <c r="F260" s="445" t="s">
        <v>485</v>
      </c>
      <c r="G260" s="84">
        <f t="shared" si="79"/>
        <v>4000</v>
      </c>
      <c r="H260" s="84">
        <f t="shared" si="79"/>
        <v>0</v>
      </c>
      <c r="I260" s="84">
        <v>4000</v>
      </c>
      <c r="J260" s="84">
        <v>0</v>
      </c>
      <c r="K260" s="458"/>
      <c r="L260" s="458"/>
      <c r="M260" s="458"/>
      <c r="N260" s="458"/>
      <c r="O260" s="458"/>
      <c r="P260" s="458"/>
      <c r="Q260" s="792"/>
    </row>
    <row r="261" spans="1:17" ht="14.25">
      <c r="A261" s="795"/>
      <c r="B261" s="792"/>
      <c r="C261" s="831"/>
      <c r="D261" s="792"/>
      <c r="E261" s="792"/>
      <c r="F261" s="445" t="s">
        <v>486</v>
      </c>
      <c r="G261" s="84">
        <f t="shared" si="79"/>
        <v>4000</v>
      </c>
      <c r="H261" s="84">
        <f t="shared" si="79"/>
        <v>0</v>
      </c>
      <c r="I261" s="84">
        <v>4000</v>
      </c>
      <c r="J261" s="84">
        <v>0</v>
      </c>
      <c r="K261" s="458"/>
      <c r="L261" s="458"/>
      <c r="M261" s="458"/>
      <c r="N261" s="458"/>
      <c r="O261" s="458"/>
      <c r="P261" s="458"/>
      <c r="Q261" s="792"/>
    </row>
    <row r="262" spans="1:17" ht="14.25">
      <c r="A262" s="796"/>
      <c r="B262" s="792"/>
      <c r="C262" s="832"/>
      <c r="D262" s="792"/>
      <c r="E262" s="792"/>
      <c r="F262" s="445" t="s">
        <v>498</v>
      </c>
      <c r="G262" s="84">
        <f t="shared" si="79"/>
        <v>4000</v>
      </c>
      <c r="H262" s="84">
        <f t="shared" si="79"/>
        <v>0</v>
      </c>
      <c r="I262" s="84">
        <v>4000</v>
      </c>
      <c r="J262" s="84">
        <v>0</v>
      </c>
      <c r="K262" s="458"/>
      <c r="L262" s="458"/>
      <c r="M262" s="458"/>
      <c r="N262" s="458"/>
      <c r="O262" s="458"/>
      <c r="P262" s="458"/>
      <c r="Q262" s="792"/>
    </row>
    <row r="263" spans="1:17" ht="15" customHeight="1">
      <c r="A263" s="795" t="s">
        <v>581</v>
      </c>
      <c r="B263" s="797" t="s">
        <v>476</v>
      </c>
      <c r="C263" s="470"/>
      <c r="D263" s="797"/>
      <c r="E263" s="797"/>
      <c r="F263" s="449" t="s">
        <v>22</v>
      </c>
      <c r="G263" s="160">
        <f>SUM(G264:G274)</f>
        <v>981.1</v>
      </c>
      <c r="H263" s="160">
        <f aca="true" t="shared" si="80" ref="H263:P263">SUM(H264:H274)</f>
        <v>980.4</v>
      </c>
      <c r="I263" s="160">
        <f t="shared" si="80"/>
        <v>148.1</v>
      </c>
      <c r="J263" s="160">
        <f t="shared" si="80"/>
        <v>148</v>
      </c>
      <c r="K263" s="160">
        <f t="shared" si="80"/>
        <v>0</v>
      </c>
      <c r="L263" s="160">
        <f t="shared" si="80"/>
        <v>0</v>
      </c>
      <c r="M263" s="160">
        <f t="shared" si="80"/>
        <v>833</v>
      </c>
      <c r="N263" s="160">
        <f t="shared" si="80"/>
        <v>832.4</v>
      </c>
      <c r="O263" s="160">
        <f t="shared" si="80"/>
        <v>0</v>
      </c>
      <c r="P263" s="160">
        <f t="shared" si="80"/>
        <v>0</v>
      </c>
      <c r="Q263" s="792" t="s">
        <v>127</v>
      </c>
    </row>
    <row r="264" spans="1:17" ht="15" customHeight="1">
      <c r="A264" s="795"/>
      <c r="B264" s="798"/>
      <c r="C264" s="470"/>
      <c r="D264" s="798"/>
      <c r="E264" s="798"/>
      <c r="F264" s="450" t="s">
        <v>9</v>
      </c>
      <c r="G264" s="85">
        <f aca="true" t="shared" si="81" ref="G264:H274">I264+K264+M264+O264</f>
        <v>0</v>
      </c>
      <c r="H264" s="85">
        <f>J264+L264+N264+P264</f>
        <v>0</v>
      </c>
      <c r="I264" s="85"/>
      <c r="J264" s="85"/>
      <c r="K264" s="457"/>
      <c r="L264" s="457"/>
      <c r="M264" s="457"/>
      <c r="N264" s="457"/>
      <c r="O264" s="457"/>
      <c r="P264" s="457"/>
      <c r="Q264" s="792"/>
    </row>
    <row r="265" spans="1:17" ht="14.25">
      <c r="A265" s="795"/>
      <c r="B265" s="798"/>
      <c r="C265" s="797" t="s">
        <v>916</v>
      </c>
      <c r="D265" s="798"/>
      <c r="E265" s="798"/>
      <c r="F265" s="450" t="s">
        <v>10</v>
      </c>
      <c r="G265" s="85">
        <f t="shared" si="81"/>
        <v>0</v>
      </c>
      <c r="H265" s="85">
        <f>J265+L265+N265+P265</f>
        <v>0</v>
      </c>
      <c r="I265" s="85"/>
      <c r="J265" s="85"/>
      <c r="K265" s="457"/>
      <c r="L265" s="457"/>
      <c r="M265" s="457"/>
      <c r="N265" s="457"/>
      <c r="O265" s="457"/>
      <c r="P265" s="457"/>
      <c r="Q265" s="792"/>
    </row>
    <row r="266" spans="1:17" ht="14.25">
      <c r="A266" s="795"/>
      <c r="B266" s="798"/>
      <c r="C266" s="798"/>
      <c r="D266" s="798"/>
      <c r="E266" s="798"/>
      <c r="F266" s="450" t="s">
        <v>11</v>
      </c>
      <c r="G266" s="85">
        <f t="shared" si="81"/>
        <v>0</v>
      </c>
      <c r="H266" s="85">
        <f>J266+L266+N266+P266</f>
        <v>0</v>
      </c>
      <c r="I266" s="85"/>
      <c r="J266" s="85"/>
      <c r="K266" s="457"/>
      <c r="L266" s="457"/>
      <c r="M266" s="457"/>
      <c r="N266" s="457"/>
      <c r="O266" s="457"/>
      <c r="P266" s="457"/>
      <c r="Q266" s="792"/>
    </row>
    <row r="267" spans="1:17" s="32" customFormat="1" ht="14.25">
      <c r="A267" s="795"/>
      <c r="B267" s="798"/>
      <c r="C267" s="798"/>
      <c r="D267" s="798"/>
      <c r="E267" s="798"/>
      <c r="F267" s="450" t="s">
        <v>19</v>
      </c>
      <c r="G267" s="85">
        <f t="shared" si="81"/>
        <v>981.1</v>
      </c>
      <c r="H267" s="85">
        <f>J267+L267+N267+P267</f>
        <v>980.4</v>
      </c>
      <c r="I267" s="85">
        <v>148.1</v>
      </c>
      <c r="J267" s="85">
        <v>148</v>
      </c>
      <c r="K267" s="457"/>
      <c r="L267" s="457"/>
      <c r="M267" s="85">
        <v>833</v>
      </c>
      <c r="N267" s="85">
        <v>832.4</v>
      </c>
      <c r="O267" s="457"/>
      <c r="P267" s="457"/>
      <c r="Q267" s="792"/>
    </row>
    <row r="268" spans="1:17" ht="14.25">
      <c r="A268" s="795"/>
      <c r="B268" s="798"/>
      <c r="C268" s="798"/>
      <c r="D268" s="798"/>
      <c r="E268" s="798"/>
      <c r="F268" s="450" t="s">
        <v>27</v>
      </c>
      <c r="G268" s="85">
        <f t="shared" si="81"/>
        <v>0</v>
      </c>
      <c r="H268" s="85">
        <f>J268+L268+N268+P268</f>
        <v>0</v>
      </c>
      <c r="I268" s="85"/>
      <c r="J268" s="85"/>
      <c r="K268" s="457"/>
      <c r="L268" s="457"/>
      <c r="M268" s="457"/>
      <c r="N268" s="457"/>
      <c r="O268" s="457"/>
      <c r="P268" s="457"/>
      <c r="Q268" s="792"/>
    </row>
    <row r="269" spans="1:17" ht="14.25">
      <c r="A269" s="795"/>
      <c r="B269" s="798"/>
      <c r="C269" s="798"/>
      <c r="D269" s="798"/>
      <c r="E269" s="798"/>
      <c r="F269" s="445" t="s">
        <v>28</v>
      </c>
      <c r="G269" s="84">
        <f t="shared" si="81"/>
        <v>0</v>
      </c>
      <c r="H269" s="84">
        <f t="shared" si="81"/>
        <v>0</v>
      </c>
      <c r="I269" s="84"/>
      <c r="J269" s="84"/>
      <c r="K269" s="458"/>
      <c r="L269" s="458"/>
      <c r="M269" s="458"/>
      <c r="N269" s="458"/>
      <c r="O269" s="458"/>
      <c r="P269" s="458"/>
      <c r="Q269" s="792"/>
    </row>
    <row r="270" spans="1:17" ht="14.25">
      <c r="A270" s="795"/>
      <c r="B270" s="798"/>
      <c r="C270" s="798"/>
      <c r="D270" s="798"/>
      <c r="E270" s="798"/>
      <c r="F270" s="445" t="s">
        <v>483</v>
      </c>
      <c r="G270" s="84">
        <f t="shared" si="81"/>
        <v>0</v>
      </c>
      <c r="H270" s="84">
        <f t="shared" si="81"/>
        <v>0</v>
      </c>
      <c r="I270" s="84"/>
      <c r="J270" s="84"/>
      <c r="K270" s="458"/>
      <c r="L270" s="458"/>
      <c r="M270" s="458"/>
      <c r="N270" s="458"/>
      <c r="O270" s="458"/>
      <c r="P270" s="458"/>
      <c r="Q270" s="792"/>
    </row>
    <row r="271" spans="1:17" ht="14.25">
      <c r="A271" s="795"/>
      <c r="B271" s="798"/>
      <c r="C271" s="798"/>
      <c r="D271" s="798"/>
      <c r="E271" s="798"/>
      <c r="F271" s="445" t="s">
        <v>484</v>
      </c>
      <c r="G271" s="84">
        <f t="shared" si="81"/>
        <v>0</v>
      </c>
      <c r="H271" s="84">
        <f t="shared" si="81"/>
        <v>0</v>
      </c>
      <c r="I271" s="84"/>
      <c r="J271" s="84"/>
      <c r="K271" s="458"/>
      <c r="L271" s="458"/>
      <c r="M271" s="458"/>
      <c r="N271" s="458"/>
      <c r="O271" s="458"/>
      <c r="P271" s="458"/>
      <c r="Q271" s="792"/>
    </row>
    <row r="272" spans="1:17" ht="14.25">
      <c r="A272" s="795"/>
      <c r="B272" s="798"/>
      <c r="C272" s="798"/>
      <c r="D272" s="798"/>
      <c r="E272" s="798"/>
      <c r="F272" s="445" t="s">
        <v>485</v>
      </c>
      <c r="G272" s="84">
        <f t="shared" si="81"/>
        <v>0</v>
      </c>
      <c r="H272" s="84">
        <f t="shared" si="81"/>
        <v>0</v>
      </c>
      <c r="I272" s="84"/>
      <c r="J272" s="84"/>
      <c r="K272" s="458"/>
      <c r="L272" s="458"/>
      <c r="M272" s="458"/>
      <c r="N272" s="458"/>
      <c r="O272" s="458"/>
      <c r="P272" s="458"/>
      <c r="Q272" s="792"/>
    </row>
    <row r="273" spans="1:17" ht="14.25">
      <c r="A273" s="795"/>
      <c r="B273" s="798"/>
      <c r="C273" s="798"/>
      <c r="D273" s="798"/>
      <c r="E273" s="798"/>
      <c r="F273" s="445" t="s">
        <v>486</v>
      </c>
      <c r="G273" s="84">
        <f t="shared" si="81"/>
        <v>0</v>
      </c>
      <c r="H273" s="84">
        <f t="shared" si="81"/>
        <v>0</v>
      </c>
      <c r="I273" s="84"/>
      <c r="J273" s="84"/>
      <c r="K273" s="458"/>
      <c r="L273" s="458"/>
      <c r="M273" s="458"/>
      <c r="N273" s="458"/>
      <c r="O273" s="458"/>
      <c r="P273" s="458"/>
      <c r="Q273" s="792"/>
    </row>
    <row r="274" spans="1:17" ht="14.25">
      <c r="A274" s="795"/>
      <c r="B274" s="798"/>
      <c r="C274" s="799"/>
      <c r="D274" s="799"/>
      <c r="E274" s="799"/>
      <c r="F274" s="447" t="s">
        <v>498</v>
      </c>
      <c r="G274" s="471">
        <f t="shared" si="81"/>
        <v>0</v>
      </c>
      <c r="H274" s="471">
        <f t="shared" si="81"/>
        <v>0</v>
      </c>
      <c r="I274" s="471"/>
      <c r="J274" s="471"/>
      <c r="K274" s="472"/>
      <c r="L274" s="472"/>
      <c r="M274" s="472"/>
      <c r="N274" s="472"/>
      <c r="O274" s="472"/>
      <c r="P274" s="472"/>
      <c r="Q274" s="797"/>
    </row>
    <row r="275" spans="1:17" ht="14.25">
      <c r="A275" s="793" t="s">
        <v>662</v>
      </c>
      <c r="B275" s="792" t="s">
        <v>511</v>
      </c>
      <c r="C275" s="797"/>
      <c r="D275" s="797"/>
      <c r="E275" s="797"/>
      <c r="F275" s="449" t="s">
        <v>22</v>
      </c>
      <c r="G275" s="160">
        <f>SUM(G276:G286)</f>
        <v>74.3</v>
      </c>
      <c r="H275" s="160">
        <f aca="true" t="shared" si="82" ref="H275:P275">SUM(H276:H286)</f>
        <v>59.4</v>
      </c>
      <c r="I275" s="160">
        <f t="shared" si="82"/>
        <v>74.3</v>
      </c>
      <c r="J275" s="160">
        <f t="shared" si="82"/>
        <v>59.4</v>
      </c>
      <c r="K275" s="160">
        <f t="shared" si="82"/>
        <v>0</v>
      </c>
      <c r="L275" s="160">
        <f t="shared" si="82"/>
        <v>0</v>
      </c>
      <c r="M275" s="160">
        <f t="shared" si="82"/>
        <v>0</v>
      </c>
      <c r="N275" s="160">
        <f t="shared" si="82"/>
        <v>0</v>
      </c>
      <c r="O275" s="160">
        <f t="shared" si="82"/>
        <v>0</v>
      </c>
      <c r="P275" s="160">
        <f t="shared" si="82"/>
        <v>0</v>
      </c>
      <c r="Q275" s="797" t="s">
        <v>127</v>
      </c>
    </row>
    <row r="276" spans="1:17" ht="14.25">
      <c r="A276" s="793"/>
      <c r="B276" s="792"/>
      <c r="C276" s="798"/>
      <c r="D276" s="798"/>
      <c r="E276" s="798"/>
      <c r="F276" s="450" t="s">
        <v>9</v>
      </c>
      <c r="G276" s="85">
        <f aca="true" t="shared" si="83" ref="G276:G286">I276+K276+M276+O276</f>
        <v>0</v>
      </c>
      <c r="H276" s="85">
        <f>J276+L276+N276+P276</f>
        <v>0</v>
      </c>
      <c r="I276" s="85"/>
      <c r="J276" s="85"/>
      <c r="K276" s="457"/>
      <c r="L276" s="457"/>
      <c r="M276" s="457"/>
      <c r="N276" s="457"/>
      <c r="O276" s="457"/>
      <c r="P276" s="457"/>
      <c r="Q276" s="798"/>
    </row>
    <row r="277" spans="1:17" ht="14.25">
      <c r="A277" s="793"/>
      <c r="B277" s="792"/>
      <c r="C277" s="798"/>
      <c r="D277" s="798"/>
      <c r="E277" s="798"/>
      <c r="F277" s="450" t="s">
        <v>10</v>
      </c>
      <c r="G277" s="85">
        <f t="shared" si="83"/>
        <v>0</v>
      </c>
      <c r="H277" s="85">
        <f>J277+L277+N277+P277</f>
        <v>0</v>
      </c>
      <c r="I277" s="85"/>
      <c r="J277" s="85"/>
      <c r="K277" s="457"/>
      <c r="L277" s="457"/>
      <c r="M277" s="457"/>
      <c r="N277" s="457"/>
      <c r="O277" s="457"/>
      <c r="P277" s="457"/>
      <c r="Q277" s="798"/>
    </row>
    <row r="278" spans="1:17" ht="14.25">
      <c r="A278" s="793"/>
      <c r="B278" s="792"/>
      <c r="C278" s="799"/>
      <c r="D278" s="798"/>
      <c r="E278" s="798"/>
      <c r="F278" s="450" t="s">
        <v>11</v>
      </c>
      <c r="G278" s="85">
        <f t="shared" si="83"/>
        <v>0</v>
      </c>
      <c r="H278" s="85">
        <f>J278+L278+N278+P278</f>
        <v>0</v>
      </c>
      <c r="I278" s="85"/>
      <c r="J278" s="85"/>
      <c r="K278" s="457"/>
      <c r="L278" s="457"/>
      <c r="M278" s="457"/>
      <c r="N278" s="457"/>
      <c r="O278" s="457"/>
      <c r="P278" s="457"/>
      <c r="Q278" s="798"/>
    </row>
    <row r="279" spans="1:17" ht="26.25">
      <c r="A279" s="793"/>
      <c r="B279" s="792"/>
      <c r="C279" s="473" t="s">
        <v>916</v>
      </c>
      <c r="D279" s="798"/>
      <c r="E279" s="798"/>
      <c r="F279" s="450" t="s">
        <v>19</v>
      </c>
      <c r="G279" s="85">
        <f t="shared" si="83"/>
        <v>74.3</v>
      </c>
      <c r="H279" s="85">
        <f>J279+L279+N279+P279</f>
        <v>59.4</v>
      </c>
      <c r="I279" s="85">
        <v>74.3</v>
      </c>
      <c r="J279" s="85">
        <v>59.4</v>
      </c>
      <c r="K279" s="457"/>
      <c r="L279" s="457"/>
      <c r="M279" s="457"/>
      <c r="N279" s="457"/>
      <c r="O279" s="457"/>
      <c r="P279" s="457"/>
      <c r="Q279" s="798"/>
    </row>
    <row r="280" spans="1:17" ht="14.25">
      <c r="A280" s="793"/>
      <c r="B280" s="792"/>
      <c r="C280" s="797"/>
      <c r="D280" s="798"/>
      <c r="E280" s="798"/>
      <c r="F280" s="450" t="s">
        <v>27</v>
      </c>
      <c r="G280" s="85">
        <f t="shared" si="83"/>
        <v>0</v>
      </c>
      <c r="H280" s="85">
        <f>J280+L280+N280+P280</f>
        <v>0</v>
      </c>
      <c r="I280" s="85"/>
      <c r="J280" s="85"/>
      <c r="K280" s="457"/>
      <c r="L280" s="457"/>
      <c r="M280" s="457"/>
      <c r="N280" s="457"/>
      <c r="O280" s="457"/>
      <c r="P280" s="457"/>
      <c r="Q280" s="798"/>
    </row>
    <row r="281" spans="1:17" ht="14.25">
      <c r="A281" s="793"/>
      <c r="B281" s="792"/>
      <c r="C281" s="798"/>
      <c r="D281" s="798"/>
      <c r="E281" s="798"/>
      <c r="F281" s="445" t="s">
        <v>28</v>
      </c>
      <c r="G281" s="84">
        <f t="shared" si="83"/>
        <v>0</v>
      </c>
      <c r="H281" s="84">
        <f aca="true" t="shared" si="84" ref="H281:H286">J281+L281+N281+P281</f>
        <v>0</v>
      </c>
      <c r="I281" s="84"/>
      <c r="J281" s="84"/>
      <c r="K281" s="458"/>
      <c r="L281" s="458"/>
      <c r="M281" s="458"/>
      <c r="N281" s="458"/>
      <c r="O281" s="458"/>
      <c r="P281" s="458"/>
      <c r="Q281" s="798"/>
    </row>
    <row r="282" spans="1:17" ht="14.25">
      <c r="A282" s="793"/>
      <c r="B282" s="792"/>
      <c r="C282" s="798"/>
      <c r="D282" s="798"/>
      <c r="E282" s="798"/>
      <c r="F282" s="445" t="s">
        <v>483</v>
      </c>
      <c r="G282" s="84">
        <f t="shared" si="83"/>
        <v>0</v>
      </c>
      <c r="H282" s="84">
        <f t="shared" si="84"/>
        <v>0</v>
      </c>
      <c r="I282" s="84"/>
      <c r="J282" s="84"/>
      <c r="K282" s="458"/>
      <c r="L282" s="458"/>
      <c r="M282" s="458"/>
      <c r="N282" s="458"/>
      <c r="O282" s="458"/>
      <c r="P282" s="458"/>
      <c r="Q282" s="798"/>
    </row>
    <row r="283" spans="1:17" ht="14.25">
      <c r="A283" s="793"/>
      <c r="B283" s="792"/>
      <c r="C283" s="798"/>
      <c r="D283" s="798"/>
      <c r="E283" s="798"/>
      <c r="F283" s="445" t="s">
        <v>484</v>
      </c>
      <c r="G283" s="84">
        <f t="shared" si="83"/>
        <v>0</v>
      </c>
      <c r="H283" s="84">
        <f t="shared" si="84"/>
        <v>0</v>
      </c>
      <c r="I283" s="84"/>
      <c r="J283" s="84"/>
      <c r="K283" s="458"/>
      <c r="L283" s="458"/>
      <c r="M283" s="458"/>
      <c r="N283" s="458"/>
      <c r="O283" s="458"/>
      <c r="P283" s="458"/>
      <c r="Q283" s="798"/>
    </row>
    <row r="284" spans="1:17" ht="14.25">
      <c r="A284" s="793"/>
      <c r="B284" s="792"/>
      <c r="C284" s="798"/>
      <c r="D284" s="798"/>
      <c r="E284" s="798"/>
      <c r="F284" s="445" t="s">
        <v>485</v>
      </c>
      <c r="G284" s="84">
        <f t="shared" si="83"/>
        <v>0</v>
      </c>
      <c r="H284" s="84">
        <f t="shared" si="84"/>
        <v>0</v>
      </c>
      <c r="I284" s="84"/>
      <c r="J284" s="84"/>
      <c r="K284" s="458"/>
      <c r="L284" s="458"/>
      <c r="M284" s="458"/>
      <c r="N284" s="458"/>
      <c r="O284" s="458"/>
      <c r="P284" s="458"/>
      <c r="Q284" s="798"/>
    </row>
    <row r="285" spans="1:17" ht="14.25">
      <c r="A285" s="793"/>
      <c r="B285" s="792"/>
      <c r="C285" s="798"/>
      <c r="D285" s="798"/>
      <c r="E285" s="798"/>
      <c r="F285" s="445" t="s">
        <v>486</v>
      </c>
      <c r="G285" s="84">
        <f t="shared" si="83"/>
        <v>0</v>
      </c>
      <c r="H285" s="84">
        <f t="shared" si="84"/>
        <v>0</v>
      </c>
      <c r="I285" s="84"/>
      <c r="J285" s="84"/>
      <c r="K285" s="458"/>
      <c r="L285" s="458"/>
      <c r="M285" s="458"/>
      <c r="N285" s="458"/>
      <c r="O285" s="458"/>
      <c r="P285" s="458"/>
      <c r="Q285" s="798"/>
    </row>
    <row r="286" spans="1:17" ht="14.25">
      <c r="A286" s="793"/>
      <c r="B286" s="792"/>
      <c r="C286" s="799"/>
      <c r="D286" s="799"/>
      <c r="E286" s="799"/>
      <c r="F286" s="447" t="s">
        <v>498</v>
      </c>
      <c r="G286" s="471">
        <f t="shared" si="83"/>
        <v>0</v>
      </c>
      <c r="H286" s="471">
        <f t="shared" si="84"/>
        <v>0</v>
      </c>
      <c r="I286" s="471"/>
      <c r="J286" s="471"/>
      <c r="K286" s="458"/>
      <c r="L286" s="458"/>
      <c r="M286" s="458"/>
      <c r="N286" s="458"/>
      <c r="O286" s="458"/>
      <c r="P286" s="458"/>
      <c r="Q286" s="799"/>
    </row>
    <row r="287" spans="1:17" s="32" customFormat="1" ht="15" customHeight="1">
      <c r="A287" s="793" t="s">
        <v>681</v>
      </c>
      <c r="B287" s="792" t="s">
        <v>617</v>
      </c>
      <c r="C287" s="797" t="s">
        <v>916</v>
      </c>
      <c r="D287" s="797" t="s">
        <v>1029</v>
      </c>
      <c r="E287" s="797" t="s">
        <v>1027</v>
      </c>
      <c r="F287" s="449" t="s">
        <v>22</v>
      </c>
      <c r="G287" s="160">
        <f>SUM(G288:G312)</f>
        <v>8164.6</v>
      </c>
      <c r="H287" s="160">
        <f aca="true" t="shared" si="85" ref="H287:P287">SUM(H288:H312)</f>
        <v>2771.3</v>
      </c>
      <c r="I287" s="160">
        <f>SUM(I288:I312)</f>
        <v>8164.6</v>
      </c>
      <c r="J287" s="160">
        <f>SUM(J288:J312)</f>
        <v>2771.3</v>
      </c>
      <c r="K287" s="160">
        <f t="shared" si="85"/>
        <v>0</v>
      </c>
      <c r="L287" s="160">
        <f t="shared" si="85"/>
        <v>0</v>
      </c>
      <c r="M287" s="160">
        <f t="shared" si="85"/>
        <v>0</v>
      </c>
      <c r="N287" s="160">
        <f t="shared" si="85"/>
        <v>0</v>
      </c>
      <c r="O287" s="160">
        <f t="shared" si="85"/>
        <v>0</v>
      </c>
      <c r="P287" s="160">
        <f t="shared" si="85"/>
        <v>0</v>
      </c>
      <c r="Q287" s="474"/>
    </row>
    <row r="288" spans="1:17" s="32" customFormat="1" ht="14.25">
      <c r="A288" s="793"/>
      <c r="B288" s="792"/>
      <c r="C288" s="798"/>
      <c r="D288" s="798"/>
      <c r="E288" s="798"/>
      <c r="F288" s="450" t="s">
        <v>9</v>
      </c>
      <c r="G288" s="85">
        <f aca="true" t="shared" si="86" ref="G288:H312">I288+K288+M288+O288</f>
        <v>0</v>
      </c>
      <c r="H288" s="85">
        <f t="shared" si="86"/>
        <v>0</v>
      </c>
      <c r="I288" s="85"/>
      <c r="J288" s="85"/>
      <c r="K288" s="475"/>
      <c r="L288" s="475"/>
      <c r="M288" s="475"/>
      <c r="N288" s="475"/>
      <c r="O288" s="475"/>
      <c r="P288" s="475"/>
      <c r="Q288" s="470"/>
    </row>
    <row r="289" spans="1:17" s="32" customFormat="1" ht="14.25">
      <c r="A289" s="793"/>
      <c r="B289" s="792"/>
      <c r="C289" s="798"/>
      <c r="D289" s="798"/>
      <c r="E289" s="798"/>
      <c r="F289" s="450" t="s">
        <v>10</v>
      </c>
      <c r="G289" s="85">
        <f t="shared" si="86"/>
        <v>0</v>
      </c>
      <c r="H289" s="85">
        <f t="shared" si="86"/>
        <v>0</v>
      </c>
      <c r="I289" s="85"/>
      <c r="J289" s="85"/>
      <c r="K289" s="475"/>
      <c r="L289" s="475"/>
      <c r="M289" s="475"/>
      <c r="N289" s="475"/>
      <c r="O289" s="475"/>
      <c r="P289" s="475"/>
      <c r="Q289" s="470"/>
    </row>
    <row r="290" spans="1:17" s="32" customFormat="1" ht="14.25">
      <c r="A290" s="793"/>
      <c r="B290" s="792"/>
      <c r="C290" s="798"/>
      <c r="D290" s="798"/>
      <c r="E290" s="798"/>
      <c r="F290" s="450" t="s">
        <v>11</v>
      </c>
      <c r="G290" s="85">
        <f t="shared" si="86"/>
        <v>0</v>
      </c>
      <c r="H290" s="85">
        <f t="shared" si="86"/>
        <v>0</v>
      </c>
      <c r="I290" s="85"/>
      <c r="J290" s="85"/>
      <c r="K290" s="475"/>
      <c r="L290" s="475"/>
      <c r="M290" s="475"/>
      <c r="N290" s="475"/>
      <c r="O290" s="475"/>
      <c r="P290" s="475"/>
      <c r="Q290" s="470"/>
    </row>
    <row r="291" spans="1:17" s="32" customFormat="1" ht="14.25">
      <c r="A291" s="793"/>
      <c r="B291" s="792"/>
      <c r="C291" s="798"/>
      <c r="D291" s="798"/>
      <c r="E291" s="798"/>
      <c r="F291" s="450" t="s">
        <v>19</v>
      </c>
      <c r="G291" s="85">
        <f t="shared" si="86"/>
        <v>344</v>
      </c>
      <c r="H291" s="85">
        <f t="shared" si="86"/>
        <v>344</v>
      </c>
      <c r="I291" s="85">
        <v>344</v>
      </c>
      <c r="J291" s="85">
        <v>344</v>
      </c>
      <c r="K291" s="475"/>
      <c r="L291" s="475"/>
      <c r="M291" s="475"/>
      <c r="N291" s="475"/>
      <c r="O291" s="475"/>
      <c r="P291" s="475"/>
      <c r="Q291" s="470" t="s">
        <v>129</v>
      </c>
    </row>
    <row r="292" spans="1:17" s="32" customFormat="1" ht="14.25">
      <c r="A292" s="793"/>
      <c r="B292" s="792"/>
      <c r="C292" s="798"/>
      <c r="D292" s="798"/>
      <c r="E292" s="798"/>
      <c r="F292" s="800" t="s">
        <v>27</v>
      </c>
      <c r="G292" s="85">
        <f t="shared" si="86"/>
        <v>730.6</v>
      </c>
      <c r="H292" s="85">
        <f t="shared" si="86"/>
        <v>730.6</v>
      </c>
      <c r="I292" s="85">
        <v>730.6</v>
      </c>
      <c r="J292" s="85">
        <v>730.6</v>
      </c>
      <c r="K292" s="475"/>
      <c r="L292" s="475"/>
      <c r="M292" s="475"/>
      <c r="N292" s="475"/>
      <c r="O292" s="475"/>
      <c r="P292" s="475"/>
      <c r="Q292" s="470" t="s">
        <v>129</v>
      </c>
    </row>
    <row r="293" spans="1:17" s="32" customFormat="1" ht="15" thickBot="1">
      <c r="A293" s="793"/>
      <c r="B293" s="792"/>
      <c r="C293" s="798"/>
      <c r="D293" s="798"/>
      <c r="E293" s="798"/>
      <c r="F293" s="801"/>
      <c r="G293" s="476">
        <f t="shared" si="86"/>
        <v>30</v>
      </c>
      <c r="H293" s="476">
        <f t="shared" si="86"/>
        <v>30</v>
      </c>
      <c r="I293" s="476">
        <v>30</v>
      </c>
      <c r="J293" s="476">
        <v>30</v>
      </c>
      <c r="K293" s="477"/>
      <c r="L293" s="477"/>
      <c r="M293" s="477"/>
      <c r="N293" s="477"/>
      <c r="O293" s="477"/>
      <c r="P293" s="477"/>
      <c r="Q293" s="478" t="s">
        <v>127</v>
      </c>
    </row>
    <row r="294" spans="1:17" s="32" customFormat="1" ht="14.25">
      <c r="A294" s="793"/>
      <c r="B294" s="792"/>
      <c r="C294" s="798"/>
      <c r="D294" s="798"/>
      <c r="E294" s="847"/>
      <c r="F294" s="789" t="s">
        <v>28</v>
      </c>
      <c r="G294" s="479">
        <f t="shared" si="86"/>
        <v>400</v>
      </c>
      <c r="H294" s="479">
        <f t="shared" si="86"/>
        <v>157.4</v>
      </c>
      <c r="I294" s="479">
        <v>400</v>
      </c>
      <c r="J294" s="479">
        <v>157.4</v>
      </c>
      <c r="K294" s="480"/>
      <c r="L294" s="480"/>
      <c r="M294" s="480"/>
      <c r="N294" s="480"/>
      <c r="O294" s="480"/>
      <c r="P294" s="480"/>
      <c r="Q294" s="481" t="s">
        <v>129</v>
      </c>
    </row>
    <row r="295" spans="1:17" s="32" customFormat="1" ht="15" thickBot="1">
      <c r="A295" s="793"/>
      <c r="B295" s="792"/>
      <c r="C295" s="798"/>
      <c r="D295" s="798"/>
      <c r="E295" s="847"/>
      <c r="F295" s="790"/>
      <c r="G295" s="471">
        <f t="shared" si="86"/>
        <v>200</v>
      </c>
      <c r="H295" s="471">
        <f t="shared" si="86"/>
        <v>0</v>
      </c>
      <c r="I295" s="471">
        <v>200</v>
      </c>
      <c r="J295" s="471"/>
      <c r="K295" s="482"/>
      <c r="L295" s="482"/>
      <c r="M295" s="482"/>
      <c r="N295" s="482"/>
      <c r="O295" s="482"/>
      <c r="P295" s="482"/>
      <c r="Q295" s="483" t="s">
        <v>127</v>
      </c>
    </row>
    <row r="296" spans="1:17" s="32" customFormat="1" ht="14.25">
      <c r="A296" s="793"/>
      <c r="B296" s="792"/>
      <c r="C296" s="798"/>
      <c r="D296" s="798"/>
      <c r="E296" s="847"/>
      <c r="F296" s="789" t="s">
        <v>483</v>
      </c>
      <c r="G296" s="479">
        <f t="shared" si="86"/>
        <v>205</v>
      </c>
      <c r="H296" s="479">
        <f t="shared" si="86"/>
        <v>199.3</v>
      </c>
      <c r="I296" s="484">
        <v>205</v>
      </c>
      <c r="J296" s="484">
        <v>199.3</v>
      </c>
      <c r="K296" s="480"/>
      <c r="L296" s="480"/>
      <c r="M296" s="480"/>
      <c r="N296" s="480"/>
      <c r="O296" s="480"/>
      <c r="P296" s="480"/>
      <c r="Q296" s="481" t="s">
        <v>127</v>
      </c>
    </row>
    <row r="297" spans="1:17" s="32" customFormat="1" ht="14.25">
      <c r="A297" s="793"/>
      <c r="B297" s="792"/>
      <c r="C297" s="798"/>
      <c r="D297" s="798"/>
      <c r="E297" s="847"/>
      <c r="F297" s="790"/>
      <c r="G297" s="84">
        <f t="shared" si="86"/>
        <v>500</v>
      </c>
      <c r="H297" s="84">
        <f t="shared" si="86"/>
        <v>500</v>
      </c>
      <c r="I297" s="471">
        <v>500</v>
      </c>
      <c r="J297" s="471">
        <v>500</v>
      </c>
      <c r="K297" s="485"/>
      <c r="L297" s="485"/>
      <c r="M297" s="485"/>
      <c r="N297" s="485"/>
      <c r="O297" s="485"/>
      <c r="P297" s="485"/>
      <c r="Q297" s="486" t="s">
        <v>128</v>
      </c>
    </row>
    <row r="298" spans="1:17" s="32" customFormat="1" ht="14.25">
      <c r="A298" s="793"/>
      <c r="B298" s="792"/>
      <c r="C298" s="798"/>
      <c r="D298" s="798"/>
      <c r="E298" s="847"/>
      <c r="F298" s="790"/>
      <c r="G298" s="84">
        <f t="shared" si="86"/>
        <v>500</v>
      </c>
      <c r="H298" s="84">
        <f t="shared" si="86"/>
        <v>500</v>
      </c>
      <c r="I298" s="471">
        <v>500</v>
      </c>
      <c r="J298" s="471">
        <v>500</v>
      </c>
      <c r="K298" s="485"/>
      <c r="L298" s="485"/>
      <c r="M298" s="485"/>
      <c r="N298" s="485"/>
      <c r="O298" s="485"/>
      <c r="P298" s="485"/>
      <c r="Q298" s="486" t="s">
        <v>130</v>
      </c>
    </row>
    <row r="299" spans="1:17" s="32" customFormat="1" ht="15" thickBot="1">
      <c r="A299" s="793"/>
      <c r="B299" s="792"/>
      <c r="C299" s="798"/>
      <c r="D299" s="798"/>
      <c r="E299" s="847"/>
      <c r="F299" s="791"/>
      <c r="G299" s="487">
        <f t="shared" si="86"/>
        <v>310</v>
      </c>
      <c r="H299" s="487">
        <f t="shared" si="86"/>
        <v>310</v>
      </c>
      <c r="I299" s="487">
        <v>310</v>
      </c>
      <c r="J299" s="487">
        <v>310</v>
      </c>
      <c r="K299" s="488"/>
      <c r="L299" s="488"/>
      <c r="M299" s="488"/>
      <c r="N299" s="488"/>
      <c r="O299" s="488"/>
      <c r="P299" s="488"/>
      <c r="Q299" s="489" t="s">
        <v>129</v>
      </c>
    </row>
    <row r="300" spans="1:17" s="32" customFormat="1" ht="14.25">
      <c r="A300" s="793"/>
      <c r="B300" s="792"/>
      <c r="C300" s="798"/>
      <c r="D300" s="798"/>
      <c r="E300" s="847"/>
      <c r="F300" s="789" t="s">
        <v>484</v>
      </c>
      <c r="G300" s="479">
        <f t="shared" si="86"/>
        <v>205</v>
      </c>
      <c r="H300" s="479">
        <f t="shared" si="86"/>
        <v>0</v>
      </c>
      <c r="I300" s="484">
        <v>205</v>
      </c>
      <c r="J300" s="484">
        <v>0</v>
      </c>
      <c r="K300" s="480"/>
      <c r="L300" s="480"/>
      <c r="M300" s="480"/>
      <c r="N300" s="480"/>
      <c r="O300" s="480"/>
      <c r="P300" s="480"/>
      <c r="Q300" s="481" t="s">
        <v>127</v>
      </c>
    </row>
    <row r="301" spans="1:17" s="32" customFormat="1" ht="14.25">
      <c r="A301" s="793"/>
      <c r="B301" s="792"/>
      <c r="C301" s="798"/>
      <c r="D301" s="798"/>
      <c r="E301" s="847"/>
      <c r="F301" s="790"/>
      <c r="G301" s="84">
        <f t="shared" si="86"/>
        <v>500</v>
      </c>
      <c r="H301" s="84">
        <f t="shared" si="86"/>
        <v>0</v>
      </c>
      <c r="I301" s="471">
        <v>500</v>
      </c>
      <c r="J301" s="471">
        <v>0</v>
      </c>
      <c r="K301" s="485"/>
      <c r="L301" s="485"/>
      <c r="M301" s="485"/>
      <c r="N301" s="485"/>
      <c r="O301" s="485"/>
      <c r="P301" s="485"/>
      <c r="Q301" s="486" t="s">
        <v>128</v>
      </c>
    </row>
    <row r="302" spans="1:17" s="32" customFormat="1" ht="14.25">
      <c r="A302" s="793"/>
      <c r="B302" s="792"/>
      <c r="C302" s="798"/>
      <c r="D302" s="798"/>
      <c r="E302" s="847"/>
      <c r="F302" s="790"/>
      <c r="G302" s="84">
        <f t="shared" si="86"/>
        <v>500</v>
      </c>
      <c r="H302" s="84">
        <f t="shared" si="86"/>
        <v>0</v>
      </c>
      <c r="I302" s="471">
        <v>500</v>
      </c>
      <c r="J302" s="471"/>
      <c r="K302" s="485"/>
      <c r="L302" s="485"/>
      <c r="M302" s="485"/>
      <c r="N302" s="485"/>
      <c r="O302" s="485"/>
      <c r="P302" s="485"/>
      <c r="Q302" s="486" t="s">
        <v>130</v>
      </c>
    </row>
    <row r="303" spans="1:17" s="32" customFormat="1" ht="15" thickBot="1">
      <c r="A303" s="793"/>
      <c r="B303" s="792"/>
      <c r="C303" s="798"/>
      <c r="D303" s="798"/>
      <c r="E303" s="847"/>
      <c r="F303" s="791"/>
      <c r="G303" s="487">
        <f t="shared" si="86"/>
        <v>310</v>
      </c>
      <c r="H303" s="487">
        <f t="shared" si="86"/>
        <v>0</v>
      </c>
      <c r="I303" s="487">
        <v>310</v>
      </c>
      <c r="J303" s="487"/>
      <c r="K303" s="488"/>
      <c r="L303" s="488"/>
      <c r="M303" s="488"/>
      <c r="N303" s="488"/>
      <c r="O303" s="488"/>
      <c r="P303" s="488"/>
      <c r="Q303" s="489" t="s">
        <v>129</v>
      </c>
    </row>
    <row r="304" spans="1:17" s="32" customFormat="1" ht="14.25">
      <c r="A304" s="793"/>
      <c r="B304" s="792"/>
      <c r="C304" s="798"/>
      <c r="D304" s="798"/>
      <c r="E304" s="847"/>
      <c r="F304" s="790" t="s">
        <v>485</v>
      </c>
      <c r="G304" s="490">
        <f t="shared" si="86"/>
        <v>205</v>
      </c>
      <c r="H304" s="490">
        <f t="shared" si="86"/>
        <v>0</v>
      </c>
      <c r="I304" s="491">
        <v>205</v>
      </c>
      <c r="J304" s="491">
        <v>0</v>
      </c>
      <c r="K304" s="485"/>
      <c r="L304" s="485"/>
      <c r="M304" s="485"/>
      <c r="N304" s="485"/>
      <c r="O304" s="485"/>
      <c r="P304" s="485"/>
      <c r="Q304" s="492" t="s">
        <v>127</v>
      </c>
    </row>
    <row r="305" spans="1:17" s="32" customFormat="1" ht="14.25">
      <c r="A305" s="793"/>
      <c r="B305" s="792"/>
      <c r="C305" s="798"/>
      <c r="D305" s="798"/>
      <c r="E305" s="847"/>
      <c r="F305" s="790"/>
      <c r="G305" s="84">
        <f t="shared" si="86"/>
        <v>500</v>
      </c>
      <c r="H305" s="84">
        <f t="shared" si="86"/>
        <v>0</v>
      </c>
      <c r="I305" s="471">
        <v>500</v>
      </c>
      <c r="J305" s="471">
        <v>0</v>
      </c>
      <c r="K305" s="485"/>
      <c r="L305" s="485"/>
      <c r="M305" s="485"/>
      <c r="N305" s="485"/>
      <c r="O305" s="485"/>
      <c r="P305" s="485"/>
      <c r="Q305" s="486" t="s">
        <v>128</v>
      </c>
    </row>
    <row r="306" spans="1:17" s="32" customFormat="1" ht="14.25">
      <c r="A306" s="793"/>
      <c r="B306" s="792"/>
      <c r="C306" s="798"/>
      <c r="D306" s="798"/>
      <c r="E306" s="847"/>
      <c r="F306" s="790"/>
      <c r="G306" s="84">
        <f t="shared" si="86"/>
        <v>500</v>
      </c>
      <c r="H306" s="84">
        <f t="shared" si="86"/>
        <v>0</v>
      </c>
      <c r="I306" s="471">
        <v>500</v>
      </c>
      <c r="J306" s="471"/>
      <c r="K306" s="485"/>
      <c r="L306" s="485"/>
      <c r="M306" s="485"/>
      <c r="N306" s="485"/>
      <c r="O306" s="485"/>
      <c r="P306" s="485"/>
      <c r="Q306" s="486" t="s">
        <v>130</v>
      </c>
    </row>
    <row r="307" spans="1:17" s="32" customFormat="1" ht="15" thickBot="1">
      <c r="A307" s="793"/>
      <c r="B307" s="792"/>
      <c r="C307" s="798"/>
      <c r="D307" s="798"/>
      <c r="E307" s="847"/>
      <c r="F307" s="790"/>
      <c r="G307" s="471">
        <f t="shared" si="86"/>
        <v>310</v>
      </c>
      <c r="H307" s="471">
        <f t="shared" si="86"/>
        <v>0</v>
      </c>
      <c r="I307" s="471">
        <v>310</v>
      </c>
      <c r="J307" s="471"/>
      <c r="K307" s="482"/>
      <c r="L307" s="482"/>
      <c r="M307" s="482"/>
      <c r="N307" s="482"/>
      <c r="O307" s="482"/>
      <c r="P307" s="482"/>
      <c r="Q307" s="483" t="s">
        <v>129</v>
      </c>
    </row>
    <row r="308" spans="1:17" s="32" customFormat="1" ht="14.25">
      <c r="A308" s="793"/>
      <c r="B308" s="792"/>
      <c r="C308" s="798"/>
      <c r="D308" s="798"/>
      <c r="E308" s="847"/>
      <c r="F308" s="789" t="s">
        <v>486</v>
      </c>
      <c r="G308" s="479">
        <f t="shared" si="86"/>
        <v>205</v>
      </c>
      <c r="H308" s="479">
        <f t="shared" si="86"/>
        <v>0</v>
      </c>
      <c r="I308" s="484">
        <v>205</v>
      </c>
      <c r="J308" s="484">
        <v>0</v>
      </c>
      <c r="K308" s="480"/>
      <c r="L308" s="480"/>
      <c r="M308" s="480"/>
      <c r="N308" s="480"/>
      <c r="O308" s="480"/>
      <c r="P308" s="480"/>
      <c r="Q308" s="481" t="s">
        <v>127</v>
      </c>
    </row>
    <row r="309" spans="1:17" s="32" customFormat="1" ht="14.25">
      <c r="A309" s="793"/>
      <c r="B309" s="792"/>
      <c r="C309" s="798"/>
      <c r="D309" s="798"/>
      <c r="E309" s="847"/>
      <c r="F309" s="790"/>
      <c r="G309" s="84">
        <f t="shared" si="86"/>
        <v>500</v>
      </c>
      <c r="H309" s="84">
        <f t="shared" si="86"/>
        <v>0</v>
      </c>
      <c r="I309" s="471">
        <v>500</v>
      </c>
      <c r="J309" s="471"/>
      <c r="K309" s="485"/>
      <c r="L309" s="485"/>
      <c r="M309" s="485"/>
      <c r="N309" s="485"/>
      <c r="O309" s="485"/>
      <c r="P309" s="485"/>
      <c r="Q309" s="486" t="s">
        <v>128</v>
      </c>
    </row>
    <row r="310" spans="1:17" s="32" customFormat="1" ht="14.25">
      <c r="A310" s="793"/>
      <c r="B310" s="792"/>
      <c r="C310" s="798"/>
      <c r="D310" s="798"/>
      <c r="E310" s="847"/>
      <c r="F310" s="790"/>
      <c r="G310" s="84">
        <f t="shared" si="86"/>
        <v>500</v>
      </c>
      <c r="H310" s="84">
        <f t="shared" si="86"/>
        <v>0</v>
      </c>
      <c r="I310" s="471">
        <v>500</v>
      </c>
      <c r="J310" s="471"/>
      <c r="K310" s="485"/>
      <c r="L310" s="485"/>
      <c r="M310" s="485"/>
      <c r="N310" s="485"/>
      <c r="O310" s="485"/>
      <c r="P310" s="485"/>
      <c r="Q310" s="486" t="s">
        <v>130</v>
      </c>
    </row>
    <row r="311" spans="1:17" s="32" customFormat="1" ht="15" thickBot="1">
      <c r="A311" s="793"/>
      <c r="B311" s="792"/>
      <c r="C311" s="798"/>
      <c r="D311" s="798"/>
      <c r="E311" s="847"/>
      <c r="F311" s="791"/>
      <c r="G311" s="487">
        <f t="shared" si="86"/>
        <v>310</v>
      </c>
      <c r="H311" s="487">
        <f t="shared" si="86"/>
        <v>0</v>
      </c>
      <c r="I311" s="487">
        <v>310</v>
      </c>
      <c r="J311" s="487"/>
      <c r="K311" s="488"/>
      <c r="L311" s="488"/>
      <c r="M311" s="488"/>
      <c r="N311" s="488"/>
      <c r="O311" s="488"/>
      <c r="P311" s="488"/>
      <c r="Q311" s="489" t="s">
        <v>129</v>
      </c>
    </row>
    <row r="312" spans="1:17" s="32" customFormat="1" ht="14.25">
      <c r="A312" s="793"/>
      <c r="B312" s="792"/>
      <c r="C312" s="799"/>
      <c r="D312" s="799"/>
      <c r="E312" s="799"/>
      <c r="F312" s="451" t="s">
        <v>498</v>
      </c>
      <c r="G312" s="491">
        <f t="shared" si="86"/>
        <v>400</v>
      </c>
      <c r="H312" s="491">
        <f t="shared" si="86"/>
        <v>0</v>
      </c>
      <c r="I312" s="491">
        <v>400</v>
      </c>
      <c r="J312" s="491">
        <v>0</v>
      </c>
      <c r="K312" s="485"/>
      <c r="L312" s="485"/>
      <c r="M312" s="485"/>
      <c r="N312" s="485"/>
      <c r="O312" s="485"/>
      <c r="P312" s="485"/>
      <c r="Q312" s="493" t="s">
        <v>129</v>
      </c>
    </row>
    <row r="313" spans="1:17" s="32" customFormat="1" ht="15" customHeight="1">
      <c r="A313" s="793" t="s">
        <v>682</v>
      </c>
      <c r="B313" s="792" t="s">
        <v>618</v>
      </c>
      <c r="C313" s="792" t="s">
        <v>916</v>
      </c>
      <c r="D313" s="797"/>
      <c r="E313" s="797"/>
      <c r="F313" s="449" t="s">
        <v>22</v>
      </c>
      <c r="G313" s="160">
        <f>SUM(G314:G324)</f>
        <v>717</v>
      </c>
      <c r="H313" s="160">
        <f aca="true" t="shared" si="87" ref="H313:P313">SUM(H314:H324)</f>
        <v>717</v>
      </c>
      <c r="I313" s="160">
        <f t="shared" si="87"/>
        <v>717</v>
      </c>
      <c r="J313" s="160">
        <f t="shared" si="87"/>
        <v>717</v>
      </c>
      <c r="K313" s="160">
        <f t="shared" si="87"/>
        <v>0</v>
      </c>
      <c r="L313" s="160">
        <f t="shared" si="87"/>
        <v>0</v>
      </c>
      <c r="M313" s="160">
        <f t="shared" si="87"/>
        <v>0</v>
      </c>
      <c r="N313" s="160">
        <f t="shared" si="87"/>
        <v>0</v>
      </c>
      <c r="O313" s="160">
        <f t="shared" si="87"/>
        <v>0</v>
      </c>
      <c r="P313" s="160">
        <f t="shared" si="87"/>
        <v>0</v>
      </c>
      <c r="Q313" s="797" t="s">
        <v>129</v>
      </c>
    </row>
    <row r="314" spans="1:17" s="32" customFormat="1" ht="14.25">
      <c r="A314" s="793"/>
      <c r="B314" s="792"/>
      <c r="C314" s="792"/>
      <c r="D314" s="798"/>
      <c r="E314" s="798"/>
      <c r="F314" s="450" t="s">
        <v>9</v>
      </c>
      <c r="G314" s="85">
        <f aca="true" t="shared" si="88" ref="G314:H324">I314+K314+M314+O314</f>
        <v>0</v>
      </c>
      <c r="H314" s="85">
        <f t="shared" si="88"/>
        <v>0</v>
      </c>
      <c r="I314" s="85"/>
      <c r="J314" s="85"/>
      <c r="K314" s="475"/>
      <c r="L314" s="475"/>
      <c r="M314" s="475"/>
      <c r="N314" s="475"/>
      <c r="O314" s="475"/>
      <c r="P314" s="475"/>
      <c r="Q314" s="798"/>
    </row>
    <row r="315" spans="1:17" s="32" customFormat="1" ht="14.25">
      <c r="A315" s="793"/>
      <c r="B315" s="792"/>
      <c r="C315" s="792"/>
      <c r="D315" s="798"/>
      <c r="E315" s="798"/>
      <c r="F315" s="450" t="s">
        <v>10</v>
      </c>
      <c r="G315" s="85">
        <f t="shared" si="88"/>
        <v>0</v>
      </c>
      <c r="H315" s="85">
        <f t="shared" si="88"/>
        <v>0</v>
      </c>
      <c r="I315" s="85"/>
      <c r="J315" s="85"/>
      <c r="K315" s="475"/>
      <c r="L315" s="475"/>
      <c r="M315" s="475"/>
      <c r="N315" s="475"/>
      <c r="O315" s="475"/>
      <c r="P315" s="475"/>
      <c r="Q315" s="798"/>
    </row>
    <row r="316" spans="1:17" s="32" customFormat="1" ht="14.25">
      <c r="A316" s="793"/>
      <c r="B316" s="792"/>
      <c r="C316" s="792"/>
      <c r="D316" s="798"/>
      <c r="E316" s="798"/>
      <c r="F316" s="450" t="s">
        <v>11</v>
      </c>
      <c r="G316" s="85">
        <f t="shared" si="88"/>
        <v>0</v>
      </c>
      <c r="H316" s="85">
        <f t="shared" si="88"/>
        <v>0</v>
      </c>
      <c r="I316" s="85"/>
      <c r="J316" s="85"/>
      <c r="K316" s="475"/>
      <c r="L316" s="475"/>
      <c r="M316" s="475"/>
      <c r="N316" s="475"/>
      <c r="O316" s="475"/>
      <c r="P316" s="475"/>
      <c r="Q316" s="798"/>
    </row>
    <row r="317" spans="1:17" s="32" customFormat="1" ht="14.25">
      <c r="A317" s="793"/>
      <c r="B317" s="792"/>
      <c r="C317" s="792"/>
      <c r="D317" s="798"/>
      <c r="E317" s="798"/>
      <c r="F317" s="450" t="s">
        <v>19</v>
      </c>
      <c r="G317" s="85">
        <f t="shared" si="88"/>
        <v>717</v>
      </c>
      <c r="H317" s="85">
        <f t="shared" si="88"/>
        <v>717</v>
      </c>
      <c r="I317" s="85">
        <v>717</v>
      </c>
      <c r="J317" s="85">
        <v>717</v>
      </c>
      <c r="K317" s="475"/>
      <c r="L317" s="475"/>
      <c r="M317" s="475"/>
      <c r="N317" s="475"/>
      <c r="O317" s="475"/>
      <c r="P317" s="475"/>
      <c r="Q317" s="798"/>
    </row>
    <row r="318" spans="1:17" s="32" customFormat="1" ht="14.25">
      <c r="A318" s="793"/>
      <c r="B318" s="792"/>
      <c r="C318" s="792"/>
      <c r="D318" s="798"/>
      <c r="E318" s="798"/>
      <c r="F318" s="450" t="s">
        <v>27</v>
      </c>
      <c r="G318" s="85">
        <f t="shared" si="88"/>
        <v>0</v>
      </c>
      <c r="H318" s="85">
        <f t="shared" si="88"/>
        <v>0</v>
      </c>
      <c r="I318" s="85"/>
      <c r="J318" s="85"/>
      <c r="K318" s="475"/>
      <c r="L318" s="475"/>
      <c r="M318" s="475"/>
      <c r="N318" s="475"/>
      <c r="O318" s="475"/>
      <c r="P318" s="475"/>
      <c r="Q318" s="798"/>
    </row>
    <row r="319" spans="1:17" s="32" customFormat="1" ht="14.25">
      <c r="A319" s="793"/>
      <c r="B319" s="792"/>
      <c r="C319" s="792"/>
      <c r="D319" s="798"/>
      <c r="E319" s="798"/>
      <c r="F319" s="450" t="s">
        <v>28</v>
      </c>
      <c r="G319" s="85">
        <f t="shared" si="88"/>
        <v>0</v>
      </c>
      <c r="H319" s="85">
        <f t="shared" si="88"/>
        <v>0</v>
      </c>
      <c r="I319" s="85"/>
      <c r="J319" s="85"/>
      <c r="K319" s="475"/>
      <c r="L319" s="475"/>
      <c r="M319" s="475"/>
      <c r="N319" s="475"/>
      <c r="O319" s="475"/>
      <c r="P319" s="475"/>
      <c r="Q319" s="798"/>
    </row>
    <row r="320" spans="1:17" s="32" customFormat="1" ht="14.25">
      <c r="A320" s="793"/>
      <c r="B320" s="792"/>
      <c r="C320" s="792"/>
      <c r="D320" s="798"/>
      <c r="E320" s="798"/>
      <c r="F320" s="445" t="s">
        <v>483</v>
      </c>
      <c r="G320" s="84">
        <f t="shared" si="88"/>
        <v>0</v>
      </c>
      <c r="H320" s="84">
        <f t="shared" si="88"/>
        <v>0</v>
      </c>
      <c r="I320" s="471"/>
      <c r="J320" s="471"/>
      <c r="K320" s="485"/>
      <c r="L320" s="485"/>
      <c r="M320" s="485"/>
      <c r="N320" s="485"/>
      <c r="O320" s="485"/>
      <c r="P320" s="485"/>
      <c r="Q320" s="798"/>
    </row>
    <row r="321" spans="1:17" s="32" customFormat="1" ht="14.25">
      <c r="A321" s="793"/>
      <c r="B321" s="792"/>
      <c r="C321" s="792"/>
      <c r="D321" s="798"/>
      <c r="E321" s="798"/>
      <c r="F321" s="445" t="s">
        <v>484</v>
      </c>
      <c r="G321" s="84">
        <f t="shared" si="88"/>
        <v>0</v>
      </c>
      <c r="H321" s="84">
        <f t="shared" si="88"/>
        <v>0</v>
      </c>
      <c r="I321" s="471"/>
      <c r="J321" s="471"/>
      <c r="K321" s="485"/>
      <c r="L321" s="485"/>
      <c r="M321" s="485"/>
      <c r="N321" s="485"/>
      <c r="O321" s="485"/>
      <c r="P321" s="485"/>
      <c r="Q321" s="798"/>
    </row>
    <row r="322" spans="1:17" s="32" customFormat="1" ht="14.25">
      <c r="A322" s="793"/>
      <c r="B322" s="792"/>
      <c r="C322" s="792"/>
      <c r="D322" s="798"/>
      <c r="E322" s="798"/>
      <c r="F322" s="445" t="s">
        <v>485</v>
      </c>
      <c r="G322" s="84">
        <f t="shared" si="88"/>
        <v>0</v>
      </c>
      <c r="H322" s="84">
        <f t="shared" si="88"/>
        <v>0</v>
      </c>
      <c r="I322" s="471"/>
      <c r="J322" s="471"/>
      <c r="K322" s="485"/>
      <c r="L322" s="485"/>
      <c r="M322" s="485"/>
      <c r="N322" s="485"/>
      <c r="O322" s="485"/>
      <c r="P322" s="485"/>
      <c r="Q322" s="798"/>
    </row>
    <row r="323" spans="1:17" s="32" customFormat="1" ht="14.25">
      <c r="A323" s="793"/>
      <c r="B323" s="792"/>
      <c r="C323" s="792"/>
      <c r="D323" s="798"/>
      <c r="E323" s="798"/>
      <c r="F323" s="445" t="s">
        <v>486</v>
      </c>
      <c r="G323" s="84">
        <f t="shared" si="88"/>
        <v>0</v>
      </c>
      <c r="H323" s="84">
        <f t="shared" si="88"/>
        <v>0</v>
      </c>
      <c r="I323" s="471"/>
      <c r="J323" s="471"/>
      <c r="K323" s="485"/>
      <c r="L323" s="485"/>
      <c r="M323" s="485"/>
      <c r="N323" s="485"/>
      <c r="O323" s="485"/>
      <c r="P323" s="485"/>
      <c r="Q323" s="798"/>
    </row>
    <row r="324" spans="1:17" s="32" customFormat="1" ht="14.25">
      <c r="A324" s="793"/>
      <c r="B324" s="792"/>
      <c r="C324" s="792"/>
      <c r="D324" s="799"/>
      <c r="E324" s="799"/>
      <c r="F324" s="447" t="s">
        <v>498</v>
      </c>
      <c r="G324" s="471">
        <f t="shared" si="88"/>
        <v>0</v>
      </c>
      <c r="H324" s="471">
        <f t="shared" si="88"/>
        <v>0</v>
      </c>
      <c r="I324" s="471"/>
      <c r="J324" s="471"/>
      <c r="K324" s="485"/>
      <c r="L324" s="485"/>
      <c r="M324" s="485"/>
      <c r="N324" s="485"/>
      <c r="O324" s="485"/>
      <c r="P324" s="485"/>
      <c r="Q324" s="799"/>
    </row>
    <row r="325" spans="1:17" s="32" customFormat="1" ht="14.25">
      <c r="A325" s="793" t="s">
        <v>683</v>
      </c>
      <c r="B325" s="792" t="s">
        <v>672</v>
      </c>
      <c r="C325" s="797" t="s">
        <v>917</v>
      </c>
      <c r="D325" s="797"/>
      <c r="E325" s="797"/>
      <c r="F325" s="449" t="s">
        <v>22</v>
      </c>
      <c r="G325" s="160">
        <f>SUM(G326:G336)</f>
        <v>998.4000000000001</v>
      </c>
      <c r="H325" s="160">
        <f aca="true" t="shared" si="89" ref="H325:P325">SUM(H326:H336)</f>
        <v>998.4000000000001</v>
      </c>
      <c r="I325" s="160">
        <f t="shared" si="89"/>
        <v>185.7</v>
      </c>
      <c r="J325" s="160">
        <f t="shared" si="89"/>
        <v>185.7</v>
      </c>
      <c r="K325" s="160">
        <f t="shared" si="89"/>
        <v>0</v>
      </c>
      <c r="L325" s="160">
        <f t="shared" si="89"/>
        <v>0</v>
      </c>
      <c r="M325" s="160">
        <f t="shared" si="89"/>
        <v>812.7</v>
      </c>
      <c r="N325" s="160">
        <f t="shared" si="89"/>
        <v>812.7</v>
      </c>
      <c r="O325" s="160">
        <f t="shared" si="89"/>
        <v>0</v>
      </c>
      <c r="P325" s="160">
        <f t="shared" si="89"/>
        <v>0</v>
      </c>
      <c r="Q325" s="797" t="s">
        <v>127</v>
      </c>
    </row>
    <row r="326" spans="1:17" s="32" customFormat="1" ht="14.25">
      <c r="A326" s="793"/>
      <c r="B326" s="792"/>
      <c r="C326" s="798"/>
      <c r="D326" s="798"/>
      <c r="E326" s="798"/>
      <c r="F326" s="450" t="s">
        <v>9</v>
      </c>
      <c r="G326" s="85">
        <f aca="true" t="shared" si="90" ref="G326:G336">I326+K326+M326+O326</f>
        <v>0</v>
      </c>
      <c r="H326" s="85">
        <f aca="true" t="shared" si="91" ref="H326:H336">J326+L326+N326+P326</f>
        <v>0</v>
      </c>
      <c r="I326" s="476"/>
      <c r="J326" s="476"/>
      <c r="K326" s="475"/>
      <c r="L326" s="475"/>
      <c r="M326" s="475"/>
      <c r="N326" s="475"/>
      <c r="O326" s="475"/>
      <c r="P326" s="475"/>
      <c r="Q326" s="798"/>
    </row>
    <row r="327" spans="1:17" s="32" customFormat="1" ht="14.25">
      <c r="A327" s="793"/>
      <c r="B327" s="792"/>
      <c r="C327" s="798"/>
      <c r="D327" s="798"/>
      <c r="E327" s="798"/>
      <c r="F327" s="450" t="s">
        <v>10</v>
      </c>
      <c r="G327" s="85">
        <f t="shared" si="90"/>
        <v>0</v>
      </c>
      <c r="H327" s="85">
        <f t="shared" si="91"/>
        <v>0</v>
      </c>
      <c r="I327" s="476"/>
      <c r="J327" s="476"/>
      <c r="K327" s="475"/>
      <c r="L327" s="475"/>
      <c r="M327" s="475"/>
      <c r="N327" s="475"/>
      <c r="O327" s="475"/>
      <c r="P327" s="475"/>
      <c r="Q327" s="798"/>
    </row>
    <row r="328" spans="1:17" s="32" customFormat="1" ht="14.25">
      <c r="A328" s="793"/>
      <c r="B328" s="792"/>
      <c r="C328" s="798"/>
      <c r="D328" s="798"/>
      <c r="E328" s="798"/>
      <c r="F328" s="450" t="s">
        <v>11</v>
      </c>
      <c r="G328" s="85">
        <f t="shared" si="90"/>
        <v>0</v>
      </c>
      <c r="H328" s="85">
        <f t="shared" si="91"/>
        <v>0</v>
      </c>
      <c r="I328" s="476"/>
      <c r="J328" s="476"/>
      <c r="K328" s="475"/>
      <c r="L328" s="475"/>
      <c r="M328" s="475"/>
      <c r="N328" s="475"/>
      <c r="O328" s="475"/>
      <c r="P328" s="475"/>
      <c r="Q328" s="798"/>
    </row>
    <row r="329" spans="1:17" s="32" customFormat="1" ht="14.25">
      <c r="A329" s="793"/>
      <c r="B329" s="792"/>
      <c r="C329" s="798"/>
      <c r="D329" s="798"/>
      <c r="E329" s="798"/>
      <c r="F329" s="450" t="s">
        <v>19</v>
      </c>
      <c r="G329" s="85">
        <f t="shared" si="90"/>
        <v>0</v>
      </c>
      <c r="H329" s="85">
        <f t="shared" si="91"/>
        <v>0</v>
      </c>
      <c r="I329" s="476"/>
      <c r="J329" s="476"/>
      <c r="K329" s="475"/>
      <c r="L329" s="475"/>
      <c r="M329" s="475"/>
      <c r="N329" s="475"/>
      <c r="O329" s="475"/>
      <c r="P329" s="475"/>
      <c r="Q329" s="798"/>
    </row>
    <row r="330" spans="1:17" s="32" customFormat="1" ht="14.25">
      <c r="A330" s="793"/>
      <c r="B330" s="792"/>
      <c r="C330" s="798"/>
      <c r="D330" s="798"/>
      <c r="E330" s="798"/>
      <c r="F330" s="450" t="s">
        <v>27</v>
      </c>
      <c r="G330" s="85">
        <f t="shared" si="90"/>
        <v>998.4000000000001</v>
      </c>
      <c r="H330" s="85">
        <f t="shared" si="91"/>
        <v>998.4000000000001</v>
      </c>
      <c r="I330" s="476">
        <v>185.7</v>
      </c>
      <c r="J330" s="476">
        <v>185.7</v>
      </c>
      <c r="K330" s="475"/>
      <c r="L330" s="475"/>
      <c r="M330" s="494">
        <v>812.7</v>
      </c>
      <c r="N330" s="494">
        <v>812.7</v>
      </c>
      <c r="O330" s="475"/>
      <c r="P330" s="475"/>
      <c r="Q330" s="798"/>
    </row>
    <row r="331" spans="1:17" s="32" customFormat="1" ht="14.25">
      <c r="A331" s="793"/>
      <c r="B331" s="792"/>
      <c r="C331" s="798"/>
      <c r="D331" s="798"/>
      <c r="E331" s="798"/>
      <c r="F331" s="445" t="s">
        <v>28</v>
      </c>
      <c r="G331" s="84">
        <f t="shared" si="90"/>
        <v>0</v>
      </c>
      <c r="H331" s="84">
        <f t="shared" si="91"/>
        <v>0</v>
      </c>
      <c r="I331" s="471"/>
      <c r="J331" s="471"/>
      <c r="K331" s="485"/>
      <c r="L331" s="485"/>
      <c r="M331" s="485"/>
      <c r="N331" s="485"/>
      <c r="O331" s="485"/>
      <c r="P331" s="485"/>
      <c r="Q331" s="798"/>
    </row>
    <row r="332" spans="1:17" s="32" customFormat="1" ht="14.25">
      <c r="A332" s="793"/>
      <c r="B332" s="792"/>
      <c r="C332" s="798"/>
      <c r="D332" s="798"/>
      <c r="E332" s="798"/>
      <c r="F332" s="445" t="s">
        <v>483</v>
      </c>
      <c r="G332" s="84">
        <f t="shared" si="90"/>
        <v>0</v>
      </c>
      <c r="H332" s="84">
        <f t="shared" si="91"/>
        <v>0</v>
      </c>
      <c r="I332" s="471"/>
      <c r="J332" s="471"/>
      <c r="K332" s="485"/>
      <c r="L332" s="485"/>
      <c r="M332" s="485"/>
      <c r="N332" s="485"/>
      <c r="O332" s="485"/>
      <c r="P332" s="485"/>
      <c r="Q332" s="798"/>
    </row>
    <row r="333" spans="1:17" s="32" customFormat="1" ht="14.25">
      <c r="A333" s="793"/>
      <c r="B333" s="792"/>
      <c r="C333" s="798"/>
      <c r="D333" s="798"/>
      <c r="E333" s="798"/>
      <c r="F333" s="445" t="s">
        <v>484</v>
      </c>
      <c r="G333" s="84">
        <f t="shared" si="90"/>
        <v>0</v>
      </c>
      <c r="H333" s="84">
        <f t="shared" si="91"/>
        <v>0</v>
      </c>
      <c r="I333" s="471"/>
      <c r="J333" s="471"/>
      <c r="K333" s="485"/>
      <c r="L333" s="485"/>
      <c r="M333" s="485"/>
      <c r="N333" s="485"/>
      <c r="O333" s="485"/>
      <c r="P333" s="485"/>
      <c r="Q333" s="798"/>
    </row>
    <row r="334" spans="1:17" s="32" customFormat="1" ht="14.25">
      <c r="A334" s="793"/>
      <c r="B334" s="792"/>
      <c r="C334" s="798"/>
      <c r="D334" s="798"/>
      <c r="E334" s="798"/>
      <c r="F334" s="445" t="s">
        <v>485</v>
      </c>
      <c r="G334" s="84">
        <f t="shared" si="90"/>
        <v>0</v>
      </c>
      <c r="H334" s="84">
        <f t="shared" si="91"/>
        <v>0</v>
      </c>
      <c r="I334" s="471"/>
      <c r="J334" s="471"/>
      <c r="K334" s="485"/>
      <c r="L334" s="485"/>
      <c r="M334" s="485"/>
      <c r="N334" s="485"/>
      <c r="O334" s="485"/>
      <c r="P334" s="485"/>
      <c r="Q334" s="798"/>
    </row>
    <row r="335" spans="1:17" s="32" customFormat="1" ht="14.25">
      <c r="A335" s="793"/>
      <c r="B335" s="792"/>
      <c r="C335" s="798"/>
      <c r="D335" s="798"/>
      <c r="E335" s="798"/>
      <c r="F335" s="445" t="s">
        <v>486</v>
      </c>
      <c r="G335" s="84">
        <f t="shared" si="90"/>
        <v>0</v>
      </c>
      <c r="H335" s="84">
        <f t="shared" si="91"/>
        <v>0</v>
      </c>
      <c r="I335" s="471"/>
      <c r="J335" s="471"/>
      <c r="K335" s="485"/>
      <c r="L335" s="485"/>
      <c r="M335" s="485"/>
      <c r="N335" s="485"/>
      <c r="O335" s="485"/>
      <c r="P335" s="485"/>
      <c r="Q335" s="798"/>
    </row>
    <row r="336" spans="1:17" s="32" customFormat="1" ht="14.25">
      <c r="A336" s="793"/>
      <c r="B336" s="792"/>
      <c r="C336" s="799"/>
      <c r="D336" s="799"/>
      <c r="E336" s="799"/>
      <c r="F336" s="447" t="s">
        <v>498</v>
      </c>
      <c r="G336" s="471">
        <f t="shared" si="90"/>
        <v>0</v>
      </c>
      <c r="H336" s="471">
        <f t="shared" si="91"/>
        <v>0</v>
      </c>
      <c r="I336" s="471"/>
      <c r="J336" s="471"/>
      <c r="K336" s="485"/>
      <c r="L336" s="485"/>
      <c r="M336" s="485"/>
      <c r="N336" s="485"/>
      <c r="O336" s="485"/>
      <c r="P336" s="485"/>
      <c r="Q336" s="799"/>
    </row>
    <row r="337" spans="1:17" s="32" customFormat="1" ht="14.25">
      <c r="A337" s="793" t="s">
        <v>702</v>
      </c>
      <c r="B337" s="792" t="s">
        <v>1047</v>
      </c>
      <c r="C337" s="792" t="s">
        <v>1206</v>
      </c>
      <c r="D337" s="792" t="s">
        <v>1030</v>
      </c>
      <c r="E337" s="792" t="s">
        <v>1035</v>
      </c>
      <c r="F337" s="449" t="s">
        <v>22</v>
      </c>
      <c r="G337" s="160">
        <f>SUM(G338:G348)</f>
        <v>299.3</v>
      </c>
      <c r="H337" s="160">
        <f aca="true" t="shared" si="92" ref="H337:P337">SUM(H338:H348)</f>
        <v>299.3</v>
      </c>
      <c r="I337" s="160">
        <f t="shared" si="92"/>
        <v>61.9</v>
      </c>
      <c r="J337" s="160">
        <f t="shared" si="92"/>
        <v>61.9</v>
      </c>
      <c r="K337" s="160">
        <f t="shared" si="92"/>
        <v>0</v>
      </c>
      <c r="L337" s="160">
        <f t="shared" si="92"/>
        <v>0</v>
      </c>
      <c r="M337" s="160">
        <f t="shared" si="92"/>
        <v>237.4</v>
      </c>
      <c r="N337" s="160">
        <f t="shared" si="92"/>
        <v>237.4</v>
      </c>
      <c r="O337" s="160">
        <f t="shared" si="92"/>
        <v>0</v>
      </c>
      <c r="P337" s="160">
        <f t="shared" si="92"/>
        <v>0</v>
      </c>
      <c r="Q337" s="792" t="s">
        <v>127</v>
      </c>
    </row>
    <row r="338" spans="1:17" s="32" customFormat="1" ht="14.25">
      <c r="A338" s="793"/>
      <c r="B338" s="792"/>
      <c r="C338" s="792"/>
      <c r="D338" s="792"/>
      <c r="E338" s="792"/>
      <c r="F338" s="450" t="s">
        <v>9</v>
      </c>
      <c r="G338" s="85">
        <f aca="true" t="shared" si="93" ref="G338:G348">I338+K338+M338+O338</f>
        <v>0</v>
      </c>
      <c r="H338" s="85">
        <f aca="true" t="shared" si="94" ref="H338:H348">J338+L338+N338+P338</f>
        <v>0</v>
      </c>
      <c r="I338" s="85"/>
      <c r="J338" s="85"/>
      <c r="K338" s="457"/>
      <c r="L338" s="457"/>
      <c r="M338" s="457"/>
      <c r="N338" s="457"/>
      <c r="O338" s="457"/>
      <c r="P338" s="457"/>
      <c r="Q338" s="792"/>
    </row>
    <row r="339" spans="1:17" s="32" customFormat="1" ht="14.25">
      <c r="A339" s="793"/>
      <c r="B339" s="792"/>
      <c r="C339" s="792"/>
      <c r="D339" s="792"/>
      <c r="E339" s="792"/>
      <c r="F339" s="450" t="s">
        <v>10</v>
      </c>
      <c r="G339" s="85">
        <f t="shared" si="93"/>
        <v>0</v>
      </c>
      <c r="H339" s="85">
        <f t="shared" si="94"/>
        <v>0</v>
      </c>
      <c r="I339" s="85"/>
      <c r="J339" s="85"/>
      <c r="K339" s="457"/>
      <c r="L339" s="457"/>
      <c r="M339" s="457"/>
      <c r="N339" s="457"/>
      <c r="O339" s="457"/>
      <c r="P339" s="457"/>
      <c r="Q339" s="792"/>
    </row>
    <row r="340" spans="1:17" s="32" customFormat="1" ht="14.25">
      <c r="A340" s="793"/>
      <c r="B340" s="792"/>
      <c r="C340" s="792"/>
      <c r="D340" s="792"/>
      <c r="E340" s="792"/>
      <c r="F340" s="450" t="s">
        <v>11</v>
      </c>
      <c r="G340" s="85">
        <f t="shared" si="93"/>
        <v>0</v>
      </c>
      <c r="H340" s="85">
        <f t="shared" si="94"/>
        <v>0</v>
      </c>
      <c r="I340" s="85"/>
      <c r="J340" s="85"/>
      <c r="K340" s="457"/>
      <c r="L340" s="457"/>
      <c r="M340" s="457"/>
      <c r="N340" s="457"/>
      <c r="O340" s="457"/>
      <c r="P340" s="457"/>
      <c r="Q340" s="792"/>
    </row>
    <row r="341" spans="1:17" s="32" customFormat="1" ht="14.25">
      <c r="A341" s="793"/>
      <c r="B341" s="792"/>
      <c r="C341" s="792"/>
      <c r="D341" s="792"/>
      <c r="E341" s="792"/>
      <c r="F341" s="450" t="s">
        <v>19</v>
      </c>
      <c r="G341" s="85">
        <f t="shared" si="93"/>
        <v>0</v>
      </c>
      <c r="H341" s="85">
        <f t="shared" si="94"/>
        <v>0</v>
      </c>
      <c r="I341" s="85"/>
      <c r="J341" s="85"/>
      <c r="K341" s="457"/>
      <c r="L341" s="457"/>
      <c r="M341" s="457"/>
      <c r="N341" s="457"/>
      <c r="O341" s="457"/>
      <c r="P341" s="457"/>
      <c r="Q341" s="792"/>
    </row>
    <row r="342" spans="1:17" s="32" customFormat="1" ht="14.25">
      <c r="A342" s="793"/>
      <c r="B342" s="792"/>
      <c r="C342" s="792"/>
      <c r="D342" s="792"/>
      <c r="E342" s="792"/>
      <c r="F342" s="450" t="s">
        <v>27</v>
      </c>
      <c r="G342" s="85">
        <f t="shared" si="93"/>
        <v>0</v>
      </c>
      <c r="H342" s="85">
        <f t="shared" si="94"/>
        <v>0</v>
      </c>
      <c r="I342" s="85"/>
      <c r="J342" s="85"/>
      <c r="K342" s="457"/>
      <c r="L342" s="457"/>
      <c r="M342" s="85"/>
      <c r="N342" s="85"/>
      <c r="O342" s="457"/>
      <c r="P342" s="457"/>
      <c r="Q342" s="792"/>
    </row>
    <row r="343" spans="1:17" s="32" customFormat="1" ht="14.25">
      <c r="A343" s="793"/>
      <c r="B343" s="792"/>
      <c r="C343" s="792"/>
      <c r="D343" s="792"/>
      <c r="E343" s="792"/>
      <c r="F343" s="445" t="s">
        <v>28</v>
      </c>
      <c r="G343" s="84">
        <f t="shared" si="93"/>
        <v>0</v>
      </c>
      <c r="H343" s="84">
        <f t="shared" si="94"/>
        <v>0</v>
      </c>
      <c r="I343" s="84"/>
      <c r="J343" s="84"/>
      <c r="K343" s="458"/>
      <c r="L343" s="458"/>
      <c r="M343" s="458"/>
      <c r="N343" s="458"/>
      <c r="O343" s="458"/>
      <c r="P343" s="458"/>
      <c r="Q343" s="792"/>
    </row>
    <row r="344" spans="1:17" s="32" customFormat="1" ht="14.25">
      <c r="A344" s="793"/>
      <c r="B344" s="792"/>
      <c r="C344" s="792"/>
      <c r="D344" s="792"/>
      <c r="E344" s="792"/>
      <c r="F344" s="445" t="s">
        <v>483</v>
      </c>
      <c r="G344" s="84">
        <f t="shared" si="93"/>
        <v>299.3</v>
      </c>
      <c r="H344" s="84">
        <f t="shared" si="94"/>
        <v>299.3</v>
      </c>
      <c r="I344" s="84">
        <v>61.9</v>
      </c>
      <c r="J344" s="84">
        <v>61.9</v>
      </c>
      <c r="K344" s="458"/>
      <c r="L344" s="458"/>
      <c r="M344" s="84">
        <v>237.4</v>
      </c>
      <c r="N344" s="84">
        <v>237.4</v>
      </c>
      <c r="O344" s="458"/>
      <c r="P344" s="458"/>
      <c r="Q344" s="792"/>
    </row>
    <row r="345" spans="1:17" s="32" customFormat="1" ht="14.25">
      <c r="A345" s="793"/>
      <c r="B345" s="792"/>
      <c r="C345" s="792"/>
      <c r="D345" s="792"/>
      <c r="E345" s="792"/>
      <c r="F345" s="445" t="s">
        <v>484</v>
      </c>
      <c r="G345" s="84">
        <f t="shared" si="93"/>
        <v>0</v>
      </c>
      <c r="H345" s="84">
        <f t="shared" si="94"/>
        <v>0</v>
      </c>
      <c r="I345" s="84"/>
      <c r="J345" s="84"/>
      <c r="K345" s="458"/>
      <c r="L345" s="458"/>
      <c r="M345" s="458"/>
      <c r="N345" s="458"/>
      <c r="O345" s="458"/>
      <c r="P345" s="458"/>
      <c r="Q345" s="792"/>
    </row>
    <row r="346" spans="1:17" s="32" customFormat="1" ht="14.25">
      <c r="A346" s="793"/>
      <c r="B346" s="792"/>
      <c r="C346" s="792"/>
      <c r="D346" s="792"/>
      <c r="E346" s="792"/>
      <c r="F346" s="445" t="s">
        <v>485</v>
      </c>
      <c r="G346" s="84">
        <f t="shared" si="93"/>
        <v>0</v>
      </c>
      <c r="H346" s="84">
        <f t="shared" si="94"/>
        <v>0</v>
      </c>
      <c r="I346" s="84"/>
      <c r="J346" s="84"/>
      <c r="K346" s="458"/>
      <c r="L346" s="458"/>
      <c r="M346" s="458"/>
      <c r="N346" s="458"/>
      <c r="O346" s="458"/>
      <c r="P346" s="458"/>
      <c r="Q346" s="792"/>
    </row>
    <row r="347" spans="1:17" s="32" customFormat="1" ht="14.25">
      <c r="A347" s="793"/>
      <c r="B347" s="792"/>
      <c r="C347" s="792"/>
      <c r="D347" s="792"/>
      <c r="E347" s="792"/>
      <c r="F347" s="445" t="s">
        <v>486</v>
      </c>
      <c r="G347" s="84">
        <f t="shared" si="93"/>
        <v>0</v>
      </c>
      <c r="H347" s="84">
        <f t="shared" si="94"/>
        <v>0</v>
      </c>
      <c r="I347" s="84"/>
      <c r="J347" s="84"/>
      <c r="K347" s="458"/>
      <c r="L347" s="458"/>
      <c r="M347" s="458"/>
      <c r="N347" s="458"/>
      <c r="O347" s="458"/>
      <c r="P347" s="458"/>
      <c r="Q347" s="792"/>
    </row>
    <row r="348" spans="1:17" s="32" customFormat="1" ht="14.25">
      <c r="A348" s="793"/>
      <c r="B348" s="792"/>
      <c r="C348" s="792"/>
      <c r="D348" s="792"/>
      <c r="E348" s="792"/>
      <c r="F348" s="445" t="s">
        <v>498</v>
      </c>
      <c r="G348" s="84">
        <f t="shared" si="93"/>
        <v>0</v>
      </c>
      <c r="H348" s="84">
        <f t="shared" si="94"/>
        <v>0</v>
      </c>
      <c r="I348" s="84"/>
      <c r="J348" s="84"/>
      <c r="K348" s="458"/>
      <c r="L348" s="458"/>
      <c r="M348" s="458"/>
      <c r="N348" s="458"/>
      <c r="O348" s="458"/>
      <c r="P348" s="458"/>
      <c r="Q348" s="792"/>
    </row>
    <row r="349" spans="1:17" ht="15" customHeight="1">
      <c r="A349" s="452" t="s">
        <v>893</v>
      </c>
      <c r="B349" s="810" t="s">
        <v>888</v>
      </c>
      <c r="C349" s="811"/>
      <c r="D349" s="811"/>
      <c r="E349" s="811"/>
      <c r="F349" s="811"/>
      <c r="G349" s="811"/>
      <c r="H349" s="811"/>
      <c r="I349" s="811"/>
      <c r="J349" s="811"/>
      <c r="K349" s="811"/>
      <c r="L349" s="811"/>
      <c r="M349" s="811"/>
      <c r="N349" s="811"/>
      <c r="O349" s="811"/>
      <c r="P349" s="812"/>
      <c r="Q349" s="453"/>
    </row>
    <row r="350" spans="1:17" s="4" customFormat="1" ht="15" customHeight="1">
      <c r="A350" s="794" t="s">
        <v>143</v>
      </c>
      <c r="B350" s="822" t="s">
        <v>1053</v>
      </c>
      <c r="C350" s="456"/>
      <c r="D350" s="794" t="s">
        <v>1030</v>
      </c>
      <c r="E350" s="794" t="s">
        <v>1033</v>
      </c>
      <c r="F350" s="449" t="s">
        <v>8</v>
      </c>
      <c r="G350" s="160">
        <f>SUM(G351:G361)</f>
        <v>7122959.6</v>
      </c>
      <c r="H350" s="160">
        <f aca="true" t="shared" si="95" ref="H350:P350">SUM(H351:H361)</f>
        <v>5670796.789999999</v>
      </c>
      <c r="I350" s="160">
        <f t="shared" si="95"/>
        <v>5225107.3</v>
      </c>
      <c r="J350" s="160">
        <f t="shared" si="95"/>
        <v>4823444.2</v>
      </c>
      <c r="K350" s="160">
        <f t="shared" si="95"/>
        <v>2660.6</v>
      </c>
      <c r="L350" s="160">
        <f t="shared" si="95"/>
        <v>2660.6</v>
      </c>
      <c r="M350" s="160">
        <f t="shared" si="95"/>
        <v>1358256.5000000002</v>
      </c>
      <c r="N350" s="160">
        <f t="shared" si="95"/>
        <v>456489.4</v>
      </c>
      <c r="O350" s="160">
        <f t="shared" si="95"/>
        <v>536935.2000000001</v>
      </c>
      <c r="P350" s="160">
        <f t="shared" si="95"/>
        <v>388202.59</v>
      </c>
      <c r="Q350" s="792" t="s">
        <v>24</v>
      </c>
    </row>
    <row r="351" spans="1:17" ht="14.25">
      <c r="A351" s="795"/>
      <c r="B351" s="823"/>
      <c r="C351" s="459"/>
      <c r="D351" s="795"/>
      <c r="E351" s="795"/>
      <c r="F351" s="450" t="s">
        <v>9</v>
      </c>
      <c r="G351" s="85">
        <f>I351+K351+M351+O351</f>
        <v>453746.69999999995</v>
      </c>
      <c r="H351" s="85">
        <f>J351+L351+N351+P351</f>
        <v>329746.79999999993</v>
      </c>
      <c r="I351" s="85">
        <v>324731.1</v>
      </c>
      <c r="J351" s="85">
        <v>286070.6</v>
      </c>
      <c r="K351" s="85">
        <v>1772.6</v>
      </c>
      <c r="L351" s="85">
        <v>1772.6</v>
      </c>
      <c r="M351" s="85">
        <v>127243</v>
      </c>
      <c r="N351" s="85">
        <v>41903.6</v>
      </c>
      <c r="O351" s="457"/>
      <c r="P351" s="457"/>
      <c r="Q351" s="792"/>
    </row>
    <row r="352" spans="1:17" ht="14.25">
      <c r="A352" s="795"/>
      <c r="B352" s="823"/>
      <c r="C352" s="794" t="s">
        <v>705</v>
      </c>
      <c r="D352" s="795"/>
      <c r="E352" s="795"/>
      <c r="F352" s="450" t="s">
        <v>10</v>
      </c>
      <c r="G352" s="85">
        <f aca="true" t="shared" si="96" ref="G352:H361">I352+K352+M352+O352</f>
        <v>433929.5</v>
      </c>
      <c r="H352" s="85">
        <f t="shared" si="96"/>
        <v>350837.9</v>
      </c>
      <c r="I352" s="85">
        <v>341689.9</v>
      </c>
      <c r="J352" s="85">
        <v>306803.2</v>
      </c>
      <c r="K352" s="85">
        <v>888</v>
      </c>
      <c r="L352" s="85">
        <v>888</v>
      </c>
      <c r="M352" s="85">
        <v>91351.6</v>
      </c>
      <c r="N352" s="85">
        <v>43146.7</v>
      </c>
      <c r="O352" s="457"/>
      <c r="P352" s="457"/>
      <c r="Q352" s="792"/>
    </row>
    <row r="353" spans="1:17" ht="14.25">
      <c r="A353" s="795"/>
      <c r="B353" s="823"/>
      <c r="C353" s="795"/>
      <c r="D353" s="795"/>
      <c r="E353" s="795"/>
      <c r="F353" s="450" t="s">
        <v>11</v>
      </c>
      <c r="G353" s="85">
        <f t="shared" si="96"/>
        <v>472419</v>
      </c>
      <c r="H353" s="85">
        <f t="shared" si="96"/>
        <v>408278.69999999995</v>
      </c>
      <c r="I353" s="85">
        <v>345789.9</v>
      </c>
      <c r="J353" s="85">
        <v>345786.1</v>
      </c>
      <c r="K353" s="457"/>
      <c r="L353" s="457"/>
      <c r="M353" s="85">
        <v>126629.1</v>
      </c>
      <c r="N353" s="85">
        <v>62492.6</v>
      </c>
      <c r="O353" s="457"/>
      <c r="P353" s="457"/>
      <c r="Q353" s="792"/>
    </row>
    <row r="354" spans="1:17" ht="14.25">
      <c r="A354" s="795"/>
      <c r="B354" s="823"/>
      <c r="C354" s="795"/>
      <c r="D354" s="795"/>
      <c r="E354" s="795"/>
      <c r="F354" s="450" t="s">
        <v>19</v>
      </c>
      <c r="G354" s="85">
        <f t="shared" si="96"/>
        <v>643499.4</v>
      </c>
      <c r="H354" s="85">
        <f t="shared" si="96"/>
        <v>594490.6900000001</v>
      </c>
      <c r="I354" s="85">
        <v>449143.9</v>
      </c>
      <c r="J354" s="85">
        <v>449143.9</v>
      </c>
      <c r="K354" s="457"/>
      <c r="L354" s="457"/>
      <c r="M354" s="85">
        <v>126629.1</v>
      </c>
      <c r="N354" s="85">
        <v>87111.5</v>
      </c>
      <c r="O354" s="85">
        <v>67726.4</v>
      </c>
      <c r="P354" s="85">
        <v>58235.29</v>
      </c>
      <c r="Q354" s="792"/>
    </row>
    <row r="355" spans="1:17" ht="14.25">
      <c r="A355" s="795"/>
      <c r="B355" s="823"/>
      <c r="C355" s="795"/>
      <c r="D355" s="795"/>
      <c r="E355" s="795"/>
      <c r="F355" s="450" t="s">
        <v>27</v>
      </c>
      <c r="G355" s="85">
        <f t="shared" si="96"/>
        <v>735576.2</v>
      </c>
      <c r="H355" s="85">
        <f t="shared" si="96"/>
        <v>612865.3999999999</v>
      </c>
      <c r="I355" s="85">
        <v>538720.9</v>
      </c>
      <c r="J355" s="85">
        <v>454661.3</v>
      </c>
      <c r="K355" s="457"/>
      <c r="L355" s="457"/>
      <c r="M355" s="85">
        <v>126629.1</v>
      </c>
      <c r="N355" s="85">
        <v>87977.9</v>
      </c>
      <c r="O355" s="85">
        <v>70226.2</v>
      </c>
      <c r="P355" s="85">
        <v>70226.2</v>
      </c>
      <c r="Q355" s="792"/>
    </row>
    <row r="356" spans="1:17" ht="14.25">
      <c r="A356" s="795"/>
      <c r="B356" s="823"/>
      <c r="C356" s="795"/>
      <c r="D356" s="795"/>
      <c r="E356" s="795"/>
      <c r="F356" s="445" t="s">
        <v>28</v>
      </c>
      <c r="G356" s="84">
        <f t="shared" si="96"/>
        <v>752223.2999999999</v>
      </c>
      <c r="H356" s="84">
        <f t="shared" si="96"/>
        <v>610154.5</v>
      </c>
      <c r="I356" s="84">
        <v>555368</v>
      </c>
      <c r="J356" s="84">
        <v>504808.8</v>
      </c>
      <c r="K356" s="458"/>
      <c r="L356" s="458"/>
      <c r="M356" s="84">
        <v>126629.1</v>
      </c>
      <c r="N356" s="84">
        <v>56283.2</v>
      </c>
      <c r="O356" s="84">
        <v>70226.2</v>
      </c>
      <c r="P356" s="84">
        <v>49062.5</v>
      </c>
      <c r="Q356" s="792"/>
    </row>
    <row r="357" spans="1:17" ht="14.25">
      <c r="A357" s="795"/>
      <c r="B357" s="823"/>
      <c r="C357" s="795"/>
      <c r="D357" s="795"/>
      <c r="E357" s="795"/>
      <c r="F357" s="445" t="s">
        <v>483</v>
      </c>
      <c r="G357" s="84">
        <f t="shared" si="96"/>
        <v>752223.2999999999</v>
      </c>
      <c r="H357" s="84">
        <f t="shared" si="96"/>
        <v>651144.3999999999</v>
      </c>
      <c r="I357" s="84">
        <v>555368</v>
      </c>
      <c r="J357" s="84">
        <v>509926.7</v>
      </c>
      <c r="K357" s="458"/>
      <c r="L357" s="458"/>
      <c r="M357" s="84">
        <v>126629.1</v>
      </c>
      <c r="N357" s="84">
        <v>70991.5</v>
      </c>
      <c r="O357" s="84">
        <v>70226.2</v>
      </c>
      <c r="P357" s="84">
        <v>70226.2</v>
      </c>
      <c r="Q357" s="792"/>
    </row>
    <row r="358" spans="1:17" ht="14.25">
      <c r="A358" s="795"/>
      <c r="B358" s="823"/>
      <c r="C358" s="795"/>
      <c r="D358" s="795"/>
      <c r="E358" s="795"/>
      <c r="F358" s="445" t="s">
        <v>484</v>
      </c>
      <c r="G358" s="84">
        <f t="shared" si="96"/>
        <v>715662.7</v>
      </c>
      <c r="H358" s="84">
        <f t="shared" si="96"/>
        <v>575382.6</v>
      </c>
      <c r="I358" s="84">
        <v>518807.4</v>
      </c>
      <c r="J358" s="84">
        <v>501865.2</v>
      </c>
      <c r="K358" s="458"/>
      <c r="L358" s="458"/>
      <c r="M358" s="84">
        <v>126629.1</v>
      </c>
      <c r="N358" s="84">
        <v>3291.2</v>
      </c>
      <c r="O358" s="84">
        <v>70226.2</v>
      </c>
      <c r="P358" s="84">
        <v>70226.2</v>
      </c>
      <c r="Q358" s="792"/>
    </row>
    <row r="359" spans="1:17" ht="14.25">
      <c r="A359" s="795"/>
      <c r="B359" s="823"/>
      <c r="C359" s="795"/>
      <c r="D359" s="795"/>
      <c r="E359" s="795"/>
      <c r="F359" s="445" t="s">
        <v>485</v>
      </c>
      <c r="G359" s="84">
        <f t="shared" si="96"/>
        <v>716915.3999999999</v>
      </c>
      <c r="H359" s="84">
        <f t="shared" si="96"/>
        <v>575382.6</v>
      </c>
      <c r="I359" s="84">
        <v>520060.1</v>
      </c>
      <c r="J359" s="84">
        <v>501865.2</v>
      </c>
      <c r="K359" s="458"/>
      <c r="L359" s="458"/>
      <c r="M359" s="84">
        <v>126629.1</v>
      </c>
      <c r="N359" s="84">
        <v>3291.2</v>
      </c>
      <c r="O359" s="84">
        <v>70226.2</v>
      </c>
      <c r="P359" s="84">
        <v>70226.2</v>
      </c>
      <c r="Q359" s="792"/>
    </row>
    <row r="360" spans="1:17" ht="14.25">
      <c r="A360" s="795"/>
      <c r="B360" s="823"/>
      <c r="C360" s="795"/>
      <c r="D360" s="795"/>
      <c r="E360" s="795"/>
      <c r="F360" s="445" t="s">
        <v>486</v>
      </c>
      <c r="G360" s="84">
        <f t="shared" si="96"/>
        <v>705728.1</v>
      </c>
      <c r="H360" s="84">
        <f t="shared" si="96"/>
        <v>467906.6</v>
      </c>
      <c r="I360" s="84">
        <v>520060.1</v>
      </c>
      <c r="J360" s="84">
        <v>467906.6</v>
      </c>
      <c r="K360" s="458"/>
      <c r="L360" s="458"/>
      <c r="M360" s="84">
        <v>126629.1</v>
      </c>
      <c r="N360" s="84"/>
      <c r="O360" s="84">
        <v>59038.9</v>
      </c>
      <c r="P360" s="84"/>
      <c r="Q360" s="792"/>
    </row>
    <row r="361" spans="1:17" ht="14.25">
      <c r="A361" s="796"/>
      <c r="B361" s="824"/>
      <c r="C361" s="796"/>
      <c r="D361" s="796"/>
      <c r="E361" s="796"/>
      <c r="F361" s="445" t="s">
        <v>498</v>
      </c>
      <c r="G361" s="84">
        <f t="shared" si="96"/>
        <v>741036</v>
      </c>
      <c r="H361" s="84">
        <f t="shared" si="96"/>
        <v>494606.6</v>
      </c>
      <c r="I361" s="84">
        <v>555368</v>
      </c>
      <c r="J361" s="84">
        <v>494606.6</v>
      </c>
      <c r="K361" s="458"/>
      <c r="L361" s="458"/>
      <c r="M361" s="84">
        <v>126629.1</v>
      </c>
      <c r="N361" s="84"/>
      <c r="O361" s="84">
        <v>59038.9</v>
      </c>
      <c r="P361" s="84"/>
      <c r="Q361" s="792"/>
    </row>
    <row r="362" spans="1:17" ht="14.25">
      <c r="A362" s="835" t="s">
        <v>1227</v>
      </c>
      <c r="B362" s="836"/>
      <c r="C362" s="836"/>
      <c r="D362" s="836"/>
      <c r="E362" s="836"/>
      <c r="F362" s="836"/>
      <c r="G362" s="836"/>
      <c r="H362" s="836"/>
      <c r="I362" s="836"/>
      <c r="J362" s="836"/>
      <c r="K362" s="836"/>
      <c r="L362" s="836"/>
      <c r="M362" s="836"/>
      <c r="N362" s="836"/>
      <c r="O362" s="836"/>
      <c r="P362" s="836"/>
      <c r="Q362" s="837"/>
    </row>
    <row r="363" spans="1:17" ht="23.25" customHeight="1">
      <c r="A363" s="793"/>
      <c r="B363" s="654" t="s">
        <v>1061</v>
      </c>
      <c r="C363" s="793"/>
      <c r="D363" s="793"/>
      <c r="E363" s="793"/>
      <c r="F363" s="449" t="s">
        <v>8</v>
      </c>
      <c r="G363" s="160">
        <f aca="true" t="shared" si="97" ref="G363:P363">SUM(G364:G368)</f>
        <v>711817.8</v>
      </c>
      <c r="H363" s="160">
        <f t="shared" si="97"/>
        <v>711817.8</v>
      </c>
      <c r="I363" s="160">
        <f t="shared" si="97"/>
        <v>648927.5</v>
      </c>
      <c r="J363" s="160">
        <f t="shared" si="97"/>
        <v>648927.5</v>
      </c>
      <c r="K363" s="160">
        <f t="shared" si="97"/>
        <v>0</v>
      </c>
      <c r="L363" s="160">
        <f t="shared" si="97"/>
        <v>0</v>
      </c>
      <c r="M363" s="160">
        <f t="shared" si="97"/>
        <v>62890.3</v>
      </c>
      <c r="N363" s="160">
        <f t="shared" si="97"/>
        <v>62890.3</v>
      </c>
      <c r="O363" s="160">
        <f t="shared" si="97"/>
        <v>0</v>
      </c>
      <c r="P363" s="160">
        <f t="shared" si="97"/>
        <v>0</v>
      </c>
      <c r="Q363" s="792" t="s">
        <v>24</v>
      </c>
    </row>
    <row r="364" spans="1:17" ht="21" customHeight="1">
      <c r="A364" s="793"/>
      <c r="B364" s="654"/>
      <c r="C364" s="793"/>
      <c r="D364" s="793"/>
      <c r="E364" s="793"/>
      <c r="F364" s="445" t="s">
        <v>483</v>
      </c>
      <c r="G364" s="84">
        <f aca="true" t="shared" si="98" ref="G364:H368">I364+K364+M364+O364</f>
        <v>192675.8</v>
      </c>
      <c r="H364" s="84">
        <f t="shared" si="98"/>
        <v>192675.8</v>
      </c>
      <c r="I364" s="84">
        <v>129785.5</v>
      </c>
      <c r="J364" s="84">
        <v>129785.5</v>
      </c>
      <c r="K364" s="458"/>
      <c r="L364" s="458"/>
      <c r="M364" s="84">
        <v>62890.3</v>
      </c>
      <c r="N364" s="84">
        <v>62890.3</v>
      </c>
      <c r="O364" s="84"/>
      <c r="P364" s="84"/>
      <c r="Q364" s="792"/>
    </row>
    <row r="365" spans="1:17" ht="32.25" customHeight="1">
      <c r="A365" s="793"/>
      <c r="B365" s="654"/>
      <c r="C365" s="793"/>
      <c r="D365" s="793"/>
      <c r="E365" s="793"/>
      <c r="F365" s="445" t="s">
        <v>484</v>
      </c>
      <c r="G365" s="84">
        <f t="shared" si="98"/>
        <v>129785.5</v>
      </c>
      <c r="H365" s="84">
        <f t="shared" si="98"/>
        <v>129785.5</v>
      </c>
      <c r="I365" s="84">
        <v>129785.5</v>
      </c>
      <c r="J365" s="84">
        <v>129785.5</v>
      </c>
      <c r="K365" s="458"/>
      <c r="L365" s="458"/>
      <c r="M365" s="84"/>
      <c r="N365" s="84"/>
      <c r="O365" s="84"/>
      <c r="P365" s="84"/>
      <c r="Q365" s="792"/>
    </row>
    <row r="366" spans="1:17" ht="27" customHeight="1">
      <c r="A366" s="793"/>
      <c r="B366" s="654"/>
      <c r="C366" s="793"/>
      <c r="D366" s="793"/>
      <c r="E366" s="793"/>
      <c r="F366" s="445" t="s">
        <v>485</v>
      </c>
      <c r="G366" s="84">
        <f t="shared" si="98"/>
        <v>129785.5</v>
      </c>
      <c r="H366" s="84">
        <f t="shared" si="98"/>
        <v>129785.5</v>
      </c>
      <c r="I366" s="84">
        <v>129785.5</v>
      </c>
      <c r="J366" s="84">
        <v>129785.5</v>
      </c>
      <c r="K366" s="458"/>
      <c r="L366" s="458"/>
      <c r="M366" s="84"/>
      <c r="N366" s="84"/>
      <c r="O366" s="84"/>
      <c r="P366" s="84"/>
      <c r="Q366" s="792"/>
    </row>
    <row r="367" spans="1:17" ht="27.75" customHeight="1">
      <c r="A367" s="793"/>
      <c r="B367" s="654"/>
      <c r="C367" s="793"/>
      <c r="D367" s="793"/>
      <c r="E367" s="793"/>
      <c r="F367" s="445" t="s">
        <v>486</v>
      </c>
      <c r="G367" s="84">
        <f t="shared" si="98"/>
        <v>129785.5</v>
      </c>
      <c r="H367" s="84">
        <f t="shared" si="98"/>
        <v>129785.5</v>
      </c>
      <c r="I367" s="84">
        <v>129785.5</v>
      </c>
      <c r="J367" s="84">
        <v>129785.5</v>
      </c>
      <c r="K367" s="458"/>
      <c r="L367" s="458"/>
      <c r="M367" s="84"/>
      <c r="N367" s="84"/>
      <c r="O367" s="84"/>
      <c r="P367" s="84"/>
      <c r="Q367" s="792"/>
    </row>
    <row r="368" spans="1:17" ht="24.75" customHeight="1">
      <c r="A368" s="793"/>
      <c r="B368" s="654"/>
      <c r="C368" s="793"/>
      <c r="D368" s="793"/>
      <c r="E368" s="793"/>
      <c r="F368" s="445" t="s">
        <v>498</v>
      </c>
      <c r="G368" s="84">
        <f t="shared" si="98"/>
        <v>129785.5</v>
      </c>
      <c r="H368" s="84">
        <f t="shared" si="98"/>
        <v>129785.5</v>
      </c>
      <c r="I368" s="84">
        <v>129785.5</v>
      </c>
      <c r="J368" s="84">
        <v>129785.5</v>
      </c>
      <c r="K368" s="458"/>
      <c r="L368" s="458"/>
      <c r="M368" s="84"/>
      <c r="N368" s="84"/>
      <c r="O368" s="84"/>
      <c r="P368" s="84"/>
      <c r="Q368" s="792"/>
    </row>
    <row r="369" spans="1:17" s="4" customFormat="1" ht="15" customHeight="1">
      <c r="A369" s="794" t="s">
        <v>144</v>
      </c>
      <c r="B369" s="794" t="s">
        <v>14</v>
      </c>
      <c r="C369" s="456"/>
      <c r="D369" s="794" t="s">
        <v>1030</v>
      </c>
      <c r="E369" s="794" t="s">
        <v>1033</v>
      </c>
      <c r="F369" s="449" t="s">
        <v>8</v>
      </c>
      <c r="G369" s="160">
        <f>SUM(G370:G380)</f>
        <v>1068813.1</v>
      </c>
      <c r="H369" s="160">
        <f aca="true" t="shared" si="99" ref="H369:P369">SUM(H370:H380)</f>
        <v>186559.92</v>
      </c>
      <c r="I369" s="160">
        <f t="shared" si="99"/>
        <v>699864.5</v>
      </c>
      <c r="J369" s="160">
        <f t="shared" si="99"/>
        <v>22146</v>
      </c>
      <c r="K369" s="160">
        <f t="shared" si="99"/>
        <v>2506.2</v>
      </c>
      <c r="L369" s="160">
        <f t="shared" si="99"/>
        <v>2506.2</v>
      </c>
      <c r="M369" s="160">
        <f t="shared" si="99"/>
        <v>7920.799999999999</v>
      </c>
      <c r="N369" s="160">
        <f t="shared" si="99"/>
        <v>7920.799999999999</v>
      </c>
      <c r="O369" s="160">
        <f t="shared" si="99"/>
        <v>358521.6</v>
      </c>
      <c r="P369" s="160">
        <f t="shared" si="99"/>
        <v>153986.92</v>
      </c>
      <c r="Q369" s="792" t="s">
        <v>24</v>
      </c>
    </row>
    <row r="370" spans="1:17" ht="14.25">
      <c r="A370" s="795"/>
      <c r="B370" s="795"/>
      <c r="C370" s="459"/>
      <c r="D370" s="795"/>
      <c r="E370" s="795"/>
      <c r="F370" s="450" t="s">
        <v>9</v>
      </c>
      <c r="G370" s="85">
        <f>I370+K370+M370+O370</f>
        <v>59399.3</v>
      </c>
      <c r="H370" s="85">
        <f>J370+L370+N370+P370</f>
        <v>6446.6</v>
      </c>
      <c r="I370" s="85">
        <v>57660.4</v>
      </c>
      <c r="J370" s="85">
        <v>4707.7</v>
      </c>
      <c r="K370" s="85">
        <v>1738.9</v>
      </c>
      <c r="L370" s="85">
        <v>1738.9</v>
      </c>
      <c r="M370" s="457"/>
      <c r="N370" s="457"/>
      <c r="O370" s="457"/>
      <c r="P370" s="457"/>
      <c r="Q370" s="792"/>
    </row>
    <row r="371" spans="1:17" ht="39">
      <c r="A371" s="795"/>
      <c r="B371" s="795"/>
      <c r="C371" s="444" t="s">
        <v>708</v>
      </c>
      <c r="D371" s="795"/>
      <c r="E371" s="795"/>
      <c r="F371" s="450" t="s">
        <v>10</v>
      </c>
      <c r="G371" s="85">
        <f aca="true" t="shared" si="100" ref="G371:H375">I371+K371+M371+O371</f>
        <v>251775.59999999998</v>
      </c>
      <c r="H371" s="85">
        <f t="shared" si="100"/>
        <v>70225.5</v>
      </c>
      <c r="I371" s="85">
        <v>183574.4</v>
      </c>
      <c r="J371" s="85">
        <v>2024.3</v>
      </c>
      <c r="K371" s="85">
        <v>767.3</v>
      </c>
      <c r="L371" s="85">
        <v>767.3</v>
      </c>
      <c r="M371" s="457"/>
      <c r="N371" s="457"/>
      <c r="O371" s="85">
        <v>67433.9</v>
      </c>
      <c r="P371" s="85">
        <v>67433.9</v>
      </c>
      <c r="Q371" s="792"/>
    </row>
    <row r="372" spans="1:17" ht="14.25">
      <c r="A372" s="795"/>
      <c r="B372" s="795"/>
      <c r="C372" s="794" t="s">
        <v>707</v>
      </c>
      <c r="D372" s="795"/>
      <c r="E372" s="795"/>
      <c r="F372" s="450" t="s">
        <v>11</v>
      </c>
      <c r="G372" s="85">
        <f t="shared" si="100"/>
        <v>256318.1</v>
      </c>
      <c r="H372" s="85">
        <f t="shared" si="100"/>
        <v>75484.5</v>
      </c>
      <c r="I372" s="85">
        <v>183574.4</v>
      </c>
      <c r="J372" s="85">
        <v>2740.8</v>
      </c>
      <c r="K372" s="457"/>
      <c r="L372" s="457"/>
      <c r="M372" s="85">
        <v>2475.6</v>
      </c>
      <c r="N372" s="85">
        <v>2475.6</v>
      </c>
      <c r="O372" s="85">
        <v>70268.1</v>
      </c>
      <c r="P372" s="85">
        <v>70268.1</v>
      </c>
      <c r="Q372" s="792"/>
    </row>
    <row r="373" spans="1:17" ht="14.25">
      <c r="A373" s="795"/>
      <c r="B373" s="795"/>
      <c r="C373" s="796"/>
      <c r="D373" s="795"/>
      <c r="E373" s="795"/>
      <c r="F373" s="450" t="s">
        <v>19</v>
      </c>
      <c r="G373" s="85">
        <f t="shared" si="100"/>
        <v>254429.40000000002</v>
      </c>
      <c r="H373" s="85">
        <f t="shared" si="100"/>
        <v>11257.42</v>
      </c>
      <c r="I373" s="85">
        <v>183574.4</v>
      </c>
      <c r="J373" s="85">
        <v>1527.3</v>
      </c>
      <c r="K373" s="457"/>
      <c r="L373" s="457"/>
      <c r="M373" s="85">
        <v>5445.2</v>
      </c>
      <c r="N373" s="85">
        <v>5445.2</v>
      </c>
      <c r="O373" s="85">
        <v>65409.8</v>
      </c>
      <c r="P373" s="85">
        <v>4284.92</v>
      </c>
      <c r="Q373" s="792"/>
    </row>
    <row r="374" spans="1:17" ht="15" customHeight="1">
      <c r="A374" s="795"/>
      <c r="B374" s="795"/>
      <c r="C374" s="794" t="s">
        <v>706</v>
      </c>
      <c r="D374" s="795"/>
      <c r="E374" s="795"/>
      <c r="F374" s="450" t="s">
        <v>27</v>
      </c>
      <c r="G374" s="85">
        <f t="shared" si="100"/>
        <v>147413.2</v>
      </c>
      <c r="H374" s="85">
        <f t="shared" si="100"/>
        <v>4668.4</v>
      </c>
      <c r="I374" s="85">
        <v>82003.4</v>
      </c>
      <c r="J374" s="85">
        <v>1668.4</v>
      </c>
      <c r="K374" s="457"/>
      <c r="L374" s="457"/>
      <c r="M374" s="85"/>
      <c r="N374" s="85"/>
      <c r="O374" s="85">
        <v>65409.8</v>
      </c>
      <c r="P374" s="85">
        <v>3000</v>
      </c>
      <c r="Q374" s="792"/>
    </row>
    <row r="375" spans="1:17" ht="14.25">
      <c r="A375" s="795"/>
      <c r="B375" s="795"/>
      <c r="C375" s="795"/>
      <c r="D375" s="795"/>
      <c r="E375" s="795"/>
      <c r="F375" s="445" t="s">
        <v>28</v>
      </c>
      <c r="G375" s="84">
        <f t="shared" si="100"/>
        <v>30722.5</v>
      </c>
      <c r="H375" s="84">
        <f t="shared" si="100"/>
        <v>3722.5</v>
      </c>
      <c r="I375" s="84">
        <v>722.5</v>
      </c>
      <c r="J375" s="84">
        <v>722.5</v>
      </c>
      <c r="K375" s="458"/>
      <c r="L375" s="458"/>
      <c r="M375" s="458"/>
      <c r="N375" s="458"/>
      <c r="O375" s="84">
        <v>30000</v>
      </c>
      <c r="P375" s="84">
        <v>3000</v>
      </c>
      <c r="Q375" s="792"/>
    </row>
    <row r="376" spans="1:17" ht="14.25">
      <c r="A376" s="795"/>
      <c r="B376" s="795"/>
      <c r="C376" s="795"/>
      <c r="D376" s="795"/>
      <c r="E376" s="795"/>
      <c r="F376" s="445" t="s">
        <v>483</v>
      </c>
      <c r="G376" s="84">
        <f aca="true" t="shared" si="101" ref="G376:H380">I376+K376+M376+O376</f>
        <v>36551</v>
      </c>
      <c r="H376" s="84">
        <f t="shared" si="101"/>
        <v>9551</v>
      </c>
      <c r="I376" s="84">
        <v>6551</v>
      </c>
      <c r="J376" s="84">
        <v>6551</v>
      </c>
      <c r="K376" s="458"/>
      <c r="L376" s="458"/>
      <c r="M376" s="458"/>
      <c r="N376" s="458"/>
      <c r="O376" s="84">
        <v>30000</v>
      </c>
      <c r="P376" s="84">
        <v>3000</v>
      </c>
      <c r="Q376" s="792"/>
    </row>
    <row r="377" spans="1:17" ht="14.25">
      <c r="A377" s="795"/>
      <c r="B377" s="795"/>
      <c r="C377" s="795"/>
      <c r="D377" s="795"/>
      <c r="E377" s="795"/>
      <c r="F377" s="445" t="s">
        <v>484</v>
      </c>
      <c r="G377" s="84">
        <f t="shared" si="101"/>
        <v>30551</v>
      </c>
      <c r="H377" s="84">
        <f t="shared" si="101"/>
        <v>3551</v>
      </c>
      <c r="I377" s="84">
        <v>551</v>
      </c>
      <c r="J377" s="84">
        <v>551</v>
      </c>
      <c r="K377" s="458"/>
      <c r="L377" s="458"/>
      <c r="M377" s="458"/>
      <c r="N377" s="458"/>
      <c r="O377" s="84">
        <v>30000</v>
      </c>
      <c r="P377" s="84">
        <v>3000</v>
      </c>
      <c r="Q377" s="792"/>
    </row>
    <row r="378" spans="1:17" ht="14.25">
      <c r="A378" s="795"/>
      <c r="B378" s="795"/>
      <c r="C378" s="795"/>
      <c r="D378" s="795"/>
      <c r="E378" s="795"/>
      <c r="F378" s="445" t="s">
        <v>485</v>
      </c>
      <c r="G378" s="84">
        <f t="shared" si="101"/>
        <v>551</v>
      </c>
      <c r="H378" s="84">
        <f t="shared" si="101"/>
        <v>551</v>
      </c>
      <c r="I378" s="84">
        <v>551</v>
      </c>
      <c r="J378" s="84">
        <v>551</v>
      </c>
      <c r="K378" s="458"/>
      <c r="L378" s="458"/>
      <c r="M378" s="458"/>
      <c r="N378" s="458"/>
      <c r="O378" s="84"/>
      <c r="P378" s="84"/>
      <c r="Q378" s="792"/>
    </row>
    <row r="379" spans="1:17" ht="14.25">
      <c r="A379" s="795"/>
      <c r="B379" s="795"/>
      <c r="C379" s="795"/>
      <c r="D379" s="795"/>
      <c r="E379" s="795"/>
      <c r="F379" s="445" t="s">
        <v>486</v>
      </c>
      <c r="G379" s="84">
        <f t="shared" si="101"/>
        <v>551</v>
      </c>
      <c r="H379" s="84">
        <f t="shared" si="101"/>
        <v>551</v>
      </c>
      <c r="I379" s="84">
        <v>551</v>
      </c>
      <c r="J379" s="84">
        <v>551</v>
      </c>
      <c r="K379" s="458"/>
      <c r="L379" s="458"/>
      <c r="M379" s="458"/>
      <c r="N379" s="458"/>
      <c r="O379" s="84"/>
      <c r="P379" s="84"/>
      <c r="Q379" s="792"/>
    </row>
    <row r="380" spans="1:17" ht="14.25">
      <c r="A380" s="796"/>
      <c r="B380" s="796"/>
      <c r="C380" s="796"/>
      <c r="D380" s="796"/>
      <c r="E380" s="796"/>
      <c r="F380" s="445" t="s">
        <v>498</v>
      </c>
      <c r="G380" s="84">
        <f t="shared" si="101"/>
        <v>551</v>
      </c>
      <c r="H380" s="84">
        <f t="shared" si="101"/>
        <v>551</v>
      </c>
      <c r="I380" s="84">
        <v>551</v>
      </c>
      <c r="J380" s="84">
        <v>551</v>
      </c>
      <c r="K380" s="458"/>
      <c r="L380" s="458"/>
      <c r="M380" s="458"/>
      <c r="N380" s="458"/>
      <c r="O380" s="84"/>
      <c r="P380" s="84"/>
      <c r="Q380" s="792"/>
    </row>
    <row r="381" spans="1:17" s="4" customFormat="1" ht="15" customHeight="1">
      <c r="A381" s="794" t="s">
        <v>145</v>
      </c>
      <c r="B381" s="794" t="s">
        <v>15</v>
      </c>
      <c r="C381" s="456"/>
      <c r="D381" s="794" t="s">
        <v>1030</v>
      </c>
      <c r="E381" s="794" t="s">
        <v>1033</v>
      </c>
      <c r="F381" s="449" t="s">
        <v>8</v>
      </c>
      <c r="G381" s="160">
        <f>SUM(G382:G392)</f>
        <v>37992</v>
      </c>
      <c r="H381" s="160">
        <f aca="true" t="shared" si="102" ref="H381:P381">SUM(H382:H392)</f>
        <v>13553.499999999998</v>
      </c>
      <c r="I381" s="160">
        <f t="shared" si="102"/>
        <v>37992</v>
      </c>
      <c r="J381" s="160">
        <f t="shared" si="102"/>
        <v>13553.499999999998</v>
      </c>
      <c r="K381" s="160">
        <f t="shared" si="102"/>
        <v>0</v>
      </c>
      <c r="L381" s="160">
        <f t="shared" si="102"/>
        <v>0</v>
      </c>
      <c r="M381" s="160">
        <f t="shared" si="102"/>
        <v>0</v>
      </c>
      <c r="N381" s="160">
        <f t="shared" si="102"/>
        <v>0</v>
      </c>
      <c r="O381" s="160">
        <f t="shared" si="102"/>
        <v>0</v>
      </c>
      <c r="P381" s="160">
        <f t="shared" si="102"/>
        <v>0</v>
      </c>
      <c r="Q381" s="792" t="s">
        <v>24</v>
      </c>
    </row>
    <row r="382" spans="1:17" ht="14.25">
      <c r="A382" s="795"/>
      <c r="B382" s="795"/>
      <c r="C382" s="459"/>
      <c r="D382" s="795"/>
      <c r="E382" s="795"/>
      <c r="F382" s="450" t="s">
        <v>9</v>
      </c>
      <c r="G382" s="85">
        <f>I382+K382+M382+O382</f>
        <v>9622</v>
      </c>
      <c r="H382" s="85">
        <f>J382+L382+N382+P382</f>
        <v>795</v>
      </c>
      <c r="I382" s="85">
        <v>9622</v>
      </c>
      <c r="J382" s="85">
        <v>795</v>
      </c>
      <c r="K382" s="457"/>
      <c r="L382" s="457"/>
      <c r="M382" s="457"/>
      <c r="N382" s="457"/>
      <c r="O382" s="457"/>
      <c r="P382" s="457"/>
      <c r="Q382" s="792"/>
    </row>
    <row r="383" spans="1:17" ht="15" customHeight="1">
      <c r="A383" s="795"/>
      <c r="B383" s="795"/>
      <c r="C383" s="794" t="s">
        <v>111</v>
      </c>
      <c r="D383" s="795"/>
      <c r="E383" s="795"/>
      <c r="F383" s="450" t="s">
        <v>10</v>
      </c>
      <c r="G383" s="85">
        <f aca="true" t="shared" si="103" ref="G383:H387">I383+K383+M383+O383</f>
        <v>4343</v>
      </c>
      <c r="H383" s="85">
        <f t="shared" si="103"/>
        <v>2794.1</v>
      </c>
      <c r="I383" s="85">
        <v>4343</v>
      </c>
      <c r="J383" s="85">
        <v>2794.1</v>
      </c>
      <c r="K383" s="457"/>
      <c r="L383" s="457"/>
      <c r="M383" s="457"/>
      <c r="N383" s="457"/>
      <c r="O383" s="457"/>
      <c r="P383" s="457"/>
      <c r="Q383" s="792"/>
    </row>
    <row r="384" spans="1:17" ht="14.25">
      <c r="A384" s="795"/>
      <c r="B384" s="795"/>
      <c r="C384" s="795"/>
      <c r="D384" s="795"/>
      <c r="E384" s="795"/>
      <c r="F384" s="450" t="s">
        <v>11</v>
      </c>
      <c r="G384" s="85">
        <f t="shared" si="103"/>
        <v>4343</v>
      </c>
      <c r="H384" s="85">
        <f t="shared" si="103"/>
        <v>689.1</v>
      </c>
      <c r="I384" s="85">
        <v>4343</v>
      </c>
      <c r="J384" s="85">
        <v>689.1</v>
      </c>
      <c r="K384" s="457"/>
      <c r="L384" s="457"/>
      <c r="M384" s="457"/>
      <c r="N384" s="457"/>
      <c r="O384" s="457"/>
      <c r="P384" s="457"/>
      <c r="Q384" s="792"/>
    </row>
    <row r="385" spans="1:17" ht="14.25">
      <c r="A385" s="795"/>
      <c r="B385" s="795"/>
      <c r="C385" s="795"/>
      <c r="D385" s="795"/>
      <c r="E385" s="795"/>
      <c r="F385" s="450" t="s">
        <v>19</v>
      </c>
      <c r="G385" s="85">
        <f t="shared" si="103"/>
        <v>4343</v>
      </c>
      <c r="H385" s="85">
        <f t="shared" si="103"/>
        <v>1133</v>
      </c>
      <c r="I385" s="85">
        <v>4343</v>
      </c>
      <c r="J385" s="85">
        <v>1133</v>
      </c>
      <c r="K385" s="457"/>
      <c r="L385" s="457"/>
      <c r="M385" s="457"/>
      <c r="N385" s="457"/>
      <c r="O385" s="457"/>
      <c r="P385" s="457"/>
      <c r="Q385" s="792"/>
    </row>
    <row r="386" spans="1:17" ht="14.25">
      <c r="A386" s="795"/>
      <c r="B386" s="795"/>
      <c r="C386" s="795"/>
      <c r="D386" s="795"/>
      <c r="E386" s="795"/>
      <c r="F386" s="450" t="s">
        <v>27</v>
      </c>
      <c r="G386" s="85">
        <f t="shared" si="103"/>
        <v>4343</v>
      </c>
      <c r="H386" s="85">
        <f t="shared" si="103"/>
        <v>962.3</v>
      </c>
      <c r="I386" s="85">
        <v>4343</v>
      </c>
      <c r="J386" s="85">
        <v>962.3</v>
      </c>
      <c r="K386" s="457"/>
      <c r="L386" s="457"/>
      <c r="M386" s="457"/>
      <c r="N386" s="457"/>
      <c r="O386" s="457"/>
      <c r="P386" s="457"/>
      <c r="Q386" s="792"/>
    </row>
    <row r="387" spans="1:17" ht="14.25">
      <c r="A387" s="795"/>
      <c r="B387" s="795"/>
      <c r="C387" s="795"/>
      <c r="D387" s="795"/>
      <c r="E387" s="795"/>
      <c r="F387" s="445" t="s">
        <v>28</v>
      </c>
      <c r="G387" s="84">
        <f t="shared" si="103"/>
        <v>1883</v>
      </c>
      <c r="H387" s="84">
        <f t="shared" si="103"/>
        <v>1371.3</v>
      </c>
      <c r="I387" s="84">
        <v>1883</v>
      </c>
      <c r="J387" s="84">
        <v>1371.3</v>
      </c>
      <c r="K387" s="458"/>
      <c r="L387" s="458"/>
      <c r="M387" s="458"/>
      <c r="N387" s="458"/>
      <c r="O387" s="458"/>
      <c r="P387" s="458"/>
      <c r="Q387" s="792"/>
    </row>
    <row r="388" spans="1:17" ht="14.25">
      <c r="A388" s="795"/>
      <c r="B388" s="795"/>
      <c r="C388" s="795"/>
      <c r="D388" s="795"/>
      <c r="E388" s="795"/>
      <c r="F388" s="445" t="s">
        <v>483</v>
      </c>
      <c r="G388" s="84">
        <f aca="true" t="shared" si="104" ref="G388:H392">I388+K388+M388+O388</f>
        <v>1883</v>
      </c>
      <c r="H388" s="84">
        <f t="shared" si="104"/>
        <v>323.5</v>
      </c>
      <c r="I388" s="84">
        <v>1883</v>
      </c>
      <c r="J388" s="84">
        <v>323.5</v>
      </c>
      <c r="K388" s="458"/>
      <c r="L388" s="458"/>
      <c r="M388" s="458"/>
      <c r="N388" s="458"/>
      <c r="O388" s="458"/>
      <c r="P388" s="458"/>
      <c r="Q388" s="792"/>
    </row>
    <row r="389" spans="1:17" ht="14.25">
      <c r="A389" s="795"/>
      <c r="B389" s="795"/>
      <c r="C389" s="795"/>
      <c r="D389" s="795"/>
      <c r="E389" s="795"/>
      <c r="F389" s="445" t="s">
        <v>484</v>
      </c>
      <c r="G389" s="84">
        <f t="shared" si="104"/>
        <v>1883</v>
      </c>
      <c r="H389" s="84">
        <f t="shared" si="104"/>
        <v>1371.3</v>
      </c>
      <c r="I389" s="84">
        <v>1883</v>
      </c>
      <c r="J389" s="84">
        <v>1371.3</v>
      </c>
      <c r="K389" s="458"/>
      <c r="L389" s="458"/>
      <c r="M389" s="458"/>
      <c r="N389" s="458"/>
      <c r="O389" s="458"/>
      <c r="P389" s="458"/>
      <c r="Q389" s="792"/>
    </row>
    <row r="390" spans="1:17" ht="14.25">
      <c r="A390" s="795"/>
      <c r="B390" s="795"/>
      <c r="C390" s="795"/>
      <c r="D390" s="795"/>
      <c r="E390" s="795"/>
      <c r="F390" s="445" t="s">
        <v>485</v>
      </c>
      <c r="G390" s="84">
        <f t="shared" si="104"/>
        <v>1583</v>
      </c>
      <c r="H390" s="84">
        <f t="shared" si="104"/>
        <v>1371.3</v>
      </c>
      <c r="I390" s="84">
        <v>1583</v>
      </c>
      <c r="J390" s="84">
        <v>1371.3</v>
      </c>
      <c r="K390" s="458"/>
      <c r="L390" s="458"/>
      <c r="M390" s="458"/>
      <c r="N390" s="458"/>
      <c r="O390" s="458"/>
      <c r="P390" s="458"/>
      <c r="Q390" s="792"/>
    </row>
    <row r="391" spans="1:17" ht="14.25">
      <c r="A391" s="795"/>
      <c r="B391" s="795"/>
      <c r="C391" s="795"/>
      <c r="D391" s="795"/>
      <c r="E391" s="795"/>
      <c r="F391" s="445" t="s">
        <v>486</v>
      </c>
      <c r="G391" s="84">
        <f t="shared" si="104"/>
        <v>1883</v>
      </c>
      <c r="H391" s="84">
        <f t="shared" si="104"/>
        <v>1371.3</v>
      </c>
      <c r="I391" s="84">
        <v>1883</v>
      </c>
      <c r="J391" s="84">
        <v>1371.3</v>
      </c>
      <c r="K391" s="458"/>
      <c r="L391" s="458"/>
      <c r="M391" s="458"/>
      <c r="N391" s="458"/>
      <c r="O391" s="458"/>
      <c r="P391" s="458"/>
      <c r="Q391" s="792"/>
    </row>
    <row r="392" spans="1:17" ht="14.25">
      <c r="A392" s="796"/>
      <c r="B392" s="796"/>
      <c r="C392" s="796"/>
      <c r="D392" s="796"/>
      <c r="E392" s="796"/>
      <c r="F392" s="445" t="s">
        <v>498</v>
      </c>
      <c r="G392" s="84">
        <f t="shared" si="104"/>
        <v>1883</v>
      </c>
      <c r="H392" s="84">
        <f t="shared" si="104"/>
        <v>1371.3</v>
      </c>
      <c r="I392" s="84">
        <v>1883</v>
      </c>
      <c r="J392" s="84">
        <v>1371.3</v>
      </c>
      <c r="K392" s="458"/>
      <c r="L392" s="458"/>
      <c r="M392" s="458"/>
      <c r="N392" s="458"/>
      <c r="O392" s="458"/>
      <c r="P392" s="458"/>
      <c r="Q392" s="792"/>
    </row>
    <row r="393" spans="1:17" ht="14.25">
      <c r="A393" s="794" t="s">
        <v>146</v>
      </c>
      <c r="B393" s="794" t="s">
        <v>745</v>
      </c>
      <c r="C393" s="456"/>
      <c r="D393" s="794"/>
      <c r="E393" s="794"/>
      <c r="F393" s="449" t="s">
        <v>8</v>
      </c>
      <c r="G393" s="160">
        <f aca="true" t="shared" si="105" ref="G393:P393">SUM(G394:G404)</f>
        <v>1590.2</v>
      </c>
      <c r="H393" s="160">
        <f t="shared" si="105"/>
        <v>1590.2</v>
      </c>
      <c r="I393" s="160">
        <f t="shared" si="105"/>
        <v>1590.2</v>
      </c>
      <c r="J393" s="160">
        <f t="shared" si="105"/>
        <v>1590.2</v>
      </c>
      <c r="K393" s="160">
        <f t="shared" si="105"/>
        <v>0</v>
      </c>
      <c r="L393" s="160">
        <f t="shared" si="105"/>
        <v>0</v>
      </c>
      <c r="M393" s="160">
        <f t="shared" si="105"/>
        <v>0</v>
      </c>
      <c r="N393" s="160">
        <f t="shared" si="105"/>
        <v>0</v>
      </c>
      <c r="O393" s="160">
        <f t="shared" si="105"/>
        <v>0</v>
      </c>
      <c r="P393" s="160">
        <f t="shared" si="105"/>
        <v>0</v>
      </c>
      <c r="Q393" s="797" t="s">
        <v>24</v>
      </c>
    </row>
    <row r="394" spans="1:17" ht="15" customHeight="1">
      <c r="A394" s="795"/>
      <c r="B394" s="795"/>
      <c r="C394" s="794"/>
      <c r="D394" s="795"/>
      <c r="E394" s="795"/>
      <c r="F394" s="450" t="s">
        <v>9</v>
      </c>
      <c r="G394" s="85">
        <f>I394+K394+M394+O394</f>
        <v>1590.2</v>
      </c>
      <c r="H394" s="85">
        <f>J394+L394+N394+P394</f>
        <v>1590.2</v>
      </c>
      <c r="I394" s="85">
        <v>1590.2</v>
      </c>
      <c r="J394" s="85">
        <v>1590.2</v>
      </c>
      <c r="K394" s="457"/>
      <c r="L394" s="457"/>
      <c r="M394" s="457"/>
      <c r="N394" s="457"/>
      <c r="O394" s="457"/>
      <c r="P394" s="457"/>
      <c r="Q394" s="798"/>
    </row>
    <row r="395" spans="1:17" ht="14.25">
      <c r="A395" s="795"/>
      <c r="B395" s="795"/>
      <c r="C395" s="795"/>
      <c r="D395" s="795"/>
      <c r="E395" s="795"/>
      <c r="F395" s="450" t="s">
        <v>10</v>
      </c>
      <c r="G395" s="85">
        <f aca="true" t="shared" si="106" ref="G395:H404">I395+K395+M395+O395</f>
        <v>0</v>
      </c>
      <c r="H395" s="85">
        <f t="shared" si="106"/>
        <v>0</v>
      </c>
      <c r="I395" s="85"/>
      <c r="J395" s="85"/>
      <c r="K395" s="457"/>
      <c r="L395" s="457"/>
      <c r="M395" s="457"/>
      <c r="N395" s="457"/>
      <c r="O395" s="457"/>
      <c r="P395" s="457"/>
      <c r="Q395" s="798"/>
    </row>
    <row r="396" spans="1:17" ht="14.25">
      <c r="A396" s="795"/>
      <c r="B396" s="795"/>
      <c r="C396" s="795"/>
      <c r="D396" s="795"/>
      <c r="E396" s="795"/>
      <c r="F396" s="450" t="s">
        <v>11</v>
      </c>
      <c r="G396" s="85">
        <f t="shared" si="106"/>
        <v>0</v>
      </c>
      <c r="H396" s="85">
        <f t="shared" si="106"/>
        <v>0</v>
      </c>
      <c r="I396" s="85"/>
      <c r="J396" s="85"/>
      <c r="K396" s="457"/>
      <c r="L396" s="457"/>
      <c r="M396" s="457"/>
      <c r="N396" s="457"/>
      <c r="O396" s="457"/>
      <c r="P396" s="457"/>
      <c r="Q396" s="798"/>
    </row>
    <row r="397" spans="1:17" ht="14.25">
      <c r="A397" s="795"/>
      <c r="B397" s="795"/>
      <c r="C397" s="795"/>
      <c r="D397" s="795"/>
      <c r="E397" s="795"/>
      <c r="F397" s="450" t="s">
        <v>19</v>
      </c>
      <c r="G397" s="85">
        <f t="shared" si="106"/>
        <v>0</v>
      </c>
      <c r="H397" s="85">
        <f t="shared" si="106"/>
        <v>0</v>
      </c>
      <c r="I397" s="85"/>
      <c r="J397" s="85"/>
      <c r="K397" s="457"/>
      <c r="L397" s="457"/>
      <c r="M397" s="457"/>
      <c r="N397" s="457"/>
      <c r="O397" s="457"/>
      <c r="P397" s="457"/>
      <c r="Q397" s="798"/>
    </row>
    <row r="398" spans="1:17" ht="14.25">
      <c r="A398" s="795"/>
      <c r="B398" s="795"/>
      <c r="C398" s="795"/>
      <c r="D398" s="795"/>
      <c r="E398" s="795"/>
      <c r="F398" s="450" t="s">
        <v>27</v>
      </c>
      <c r="G398" s="85">
        <f t="shared" si="106"/>
        <v>0</v>
      </c>
      <c r="H398" s="85">
        <f t="shared" si="106"/>
        <v>0</v>
      </c>
      <c r="I398" s="85"/>
      <c r="J398" s="85"/>
      <c r="K398" s="457"/>
      <c r="L398" s="457"/>
      <c r="M398" s="457"/>
      <c r="N398" s="457"/>
      <c r="O398" s="457"/>
      <c r="P398" s="457"/>
      <c r="Q398" s="798"/>
    </row>
    <row r="399" spans="1:17" ht="14.25">
      <c r="A399" s="795"/>
      <c r="B399" s="795"/>
      <c r="C399" s="795"/>
      <c r="D399" s="795"/>
      <c r="E399" s="795"/>
      <c r="F399" s="445" t="s">
        <v>28</v>
      </c>
      <c r="G399" s="84">
        <f t="shared" si="106"/>
        <v>0</v>
      </c>
      <c r="H399" s="84">
        <f t="shared" si="106"/>
        <v>0</v>
      </c>
      <c r="I399" s="84"/>
      <c r="J399" s="84"/>
      <c r="K399" s="458"/>
      <c r="L399" s="458"/>
      <c r="M399" s="458"/>
      <c r="N399" s="458"/>
      <c r="O399" s="458"/>
      <c r="P399" s="458"/>
      <c r="Q399" s="798"/>
    </row>
    <row r="400" spans="1:17" ht="14.25">
      <c r="A400" s="795"/>
      <c r="B400" s="795"/>
      <c r="C400" s="795"/>
      <c r="D400" s="795"/>
      <c r="E400" s="795"/>
      <c r="F400" s="445" t="s">
        <v>483</v>
      </c>
      <c r="G400" s="84">
        <f t="shared" si="106"/>
        <v>0</v>
      </c>
      <c r="H400" s="84">
        <f t="shared" si="106"/>
        <v>0</v>
      </c>
      <c r="I400" s="84"/>
      <c r="J400" s="84"/>
      <c r="K400" s="458"/>
      <c r="L400" s="458"/>
      <c r="M400" s="458"/>
      <c r="N400" s="458"/>
      <c r="O400" s="458"/>
      <c r="P400" s="458"/>
      <c r="Q400" s="798"/>
    </row>
    <row r="401" spans="1:17" ht="14.25">
      <c r="A401" s="795"/>
      <c r="B401" s="795"/>
      <c r="C401" s="795"/>
      <c r="D401" s="795"/>
      <c r="E401" s="795"/>
      <c r="F401" s="445" t="s">
        <v>484</v>
      </c>
      <c r="G401" s="84">
        <f t="shared" si="106"/>
        <v>0</v>
      </c>
      <c r="H401" s="84">
        <f t="shared" si="106"/>
        <v>0</v>
      </c>
      <c r="I401" s="84"/>
      <c r="J401" s="84"/>
      <c r="K401" s="458"/>
      <c r="L401" s="458"/>
      <c r="M401" s="458"/>
      <c r="N401" s="458"/>
      <c r="O401" s="458"/>
      <c r="P401" s="458"/>
      <c r="Q401" s="798"/>
    </row>
    <row r="402" spans="1:17" ht="14.25">
      <c r="A402" s="795"/>
      <c r="B402" s="795"/>
      <c r="C402" s="795"/>
      <c r="D402" s="795"/>
      <c r="E402" s="795"/>
      <c r="F402" s="445" t="s">
        <v>485</v>
      </c>
      <c r="G402" s="84">
        <f t="shared" si="106"/>
        <v>0</v>
      </c>
      <c r="H402" s="84">
        <f t="shared" si="106"/>
        <v>0</v>
      </c>
      <c r="I402" s="84"/>
      <c r="J402" s="84"/>
      <c r="K402" s="458"/>
      <c r="L402" s="458"/>
      <c r="M402" s="458"/>
      <c r="N402" s="458"/>
      <c r="O402" s="458"/>
      <c r="P402" s="458"/>
      <c r="Q402" s="798"/>
    </row>
    <row r="403" spans="1:17" ht="14.25">
      <c r="A403" s="795"/>
      <c r="B403" s="795"/>
      <c r="C403" s="795"/>
      <c r="D403" s="795"/>
      <c r="E403" s="795"/>
      <c r="F403" s="445" t="s">
        <v>486</v>
      </c>
      <c r="G403" s="84">
        <f t="shared" si="106"/>
        <v>0</v>
      </c>
      <c r="H403" s="84">
        <f t="shared" si="106"/>
        <v>0</v>
      </c>
      <c r="I403" s="84"/>
      <c r="J403" s="84"/>
      <c r="K403" s="458"/>
      <c r="L403" s="458"/>
      <c r="M403" s="458"/>
      <c r="N403" s="458"/>
      <c r="O403" s="458"/>
      <c r="P403" s="458"/>
      <c r="Q403" s="798"/>
    </row>
    <row r="404" spans="1:17" ht="14.25">
      <c r="A404" s="796"/>
      <c r="B404" s="796"/>
      <c r="C404" s="796"/>
      <c r="D404" s="796"/>
      <c r="E404" s="796"/>
      <c r="F404" s="445" t="s">
        <v>498</v>
      </c>
      <c r="G404" s="84">
        <f t="shared" si="106"/>
        <v>0</v>
      </c>
      <c r="H404" s="84">
        <f t="shared" si="106"/>
        <v>0</v>
      </c>
      <c r="I404" s="84"/>
      <c r="J404" s="84"/>
      <c r="K404" s="458"/>
      <c r="L404" s="458"/>
      <c r="M404" s="458"/>
      <c r="N404" s="458"/>
      <c r="O404" s="458"/>
      <c r="P404" s="458"/>
      <c r="Q404" s="799"/>
    </row>
    <row r="405" spans="1:17" ht="14.25">
      <c r="A405" s="794" t="s">
        <v>147</v>
      </c>
      <c r="B405" s="794" t="s">
        <v>746</v>
      </c>
      <c r="C405" s="456"/>
      <c r="D405" s="794"/>
      <c r="E405" s="794"/>
      <c r="F405" s="449" t="s">
        <v>8</v>
      </c>
      <c r="G405" s="160">
        <f>SUM(G406:G416)</f>
        <v>1665.9</v>
      </c>
      <c r="H405" s="160">
        <f aca="true" t="shared" si="107" ref="H405:P405">SUM(H406:H416)</f>
        <v>1665.9</v>
      </c>
      <c r="I405" s="160">
        <f t="shared" si="107"/>
        <v>1665.9</v>
      </c>
      <c r="J405" s="160">
        <f t="shared" si="107"/>
        <v>1665.9</v>
      </c>
      <c r="K405" s="160">
        <f t="shared" si="107"/>
        <v>0</v>
      </c>
      <c r="L405" s="160">
        <f t="shared" si="107"/>
        <v>0</v>
      </c>
      <c r="M405" s="160">
        <f t="shared" si="107"/>
        <v>0</v>
      </c>
      <c r="N405" s="160">
        <f t="shared" si="107"/>
        <v>0</v>
      </c>
      <c r="O405" s="160">
        <f t="shared" si="107"/>
        <v>0</v>
      </c>
      <c r="P405" s="160">
        <f t="shared" si="107"/>
        <v>0</v>
      </c>
      <c r="Q405" s="797" t="s">
        <v>24</v>
      </c>
    </row>
    <row r="406" spans="1:17" ht="14.25">
      <c r="A406" s="795"/>
      <c r="B406" s="795"/>
      <c r="C406" s="794"/>
      <c r="D406" s="795"/>
      <c r="E406" s="795"/>
      <c r="F406" s="445" t="s">
        <v>9</v>
      </c>
      <c r="G406" s="85">
        <f>I406</f>
        <v>1665.9</v>
      </c>
      <c r="H406" s="85">
        <f>J406</f>
        <v>1665.9</v>
      </c>
      <c r="I406" s="85">
        <v>1665.9</v>
      </c>
      <c r="J406" s="85">
        <v>1665.9</v>
      </c>
      <c r="K406" s="457"/>
      <c r="L406" s="457"/>
      <c r="M406" s="457"/>
      <c r="N406" s="457"/>
      <c r="O406" s="457"/>
      <c r="P406" s="457"/>
      <c r="Q406" s="798"/>
    </row>
    <row r="407" spans="1:17" ht="14.25">
      <c r="A407" s="795"/>
      <c r="B407" s="795"/>
      <c r="C407" s="795"/>
      <c r="D407" s="795"/>
      <c r="E407" s="795"/>
      <c r="F407" s="445" t="s">
        <v>10</v>
      </c>
      <c r="G407" s="85">
        <f aca="true" t="shared" si="108" ref="G407:G416">I407+K407+M407+O407</f>
        <v>0</v>
      </c>
      <c r="H407" s="85">
        <f aca="true" t="shared" si="109" ref="H407:H416">J407+L407+N407+P407</f>
        <v>0</v>
      </c>
      <c r="I407" s="85"/>
      <c r="J407" s="85"/>
      <c r="K407" s="457"/>
      <c r="L407" s="457"/>
      <c r="M407" s="457"/>
      <c r="N407" s="457"/>
      <c r="O407" s="457"/>
      <c r="P407" s="457"/>
      <c r="Q407" s="798"/>
    </row>
    <row r="408" spans="1:17" ht="14.25">
      <c r="A408" s="795"/>
      <c r="B408" s="795"/>
      <c r="C408" s="795"/>
      <c r="D408" s="795"/>
      <c r="E408" s="795"/>
      <c r="F408" s="445" t="s">
        <v>11</v>
      </c>
      <c r="G408" s="85">
        <f t="shared" si="108"/>
        <v>0</v>
      </c>
      <c r="H408" s="85">
        <f t="shared" si="109"/>
        <v>0</v>
      </c>
      <c r="I408" s="85"/>
      <c r="J408" s="85"/>
      <c r="K408" s="457"/>
      <c r="L408" s="457"/>
      <c r="M408" s="457"/>
      <c r="N408" s="457"/>
      <c r="O408" s="457"/>
      <c r="P408" s="457"/>
      <c r="Q408" s="798"/>
    </row>
    <row r="409" spans="1:17" ht="14.25">
      <c r="A409" s="795"/>
      <c r="B409" s="795"/>
      <c r="C409" s="795"/>
      <c r="D409" s="795"/>
      <c r="E409" s="795"/>
      <c r="F409" s="445" t="s">
        <v>19</v>
      </c>
      <c r="G409" s="85">
        <f t="shared" si="108"/>
        <v>0</v>
      </c>
      <c r="H409" s="85">
        <f t="shared" si="109"/>
        <v>0</v>
      </c>
      <c r="I409" s="85"/>
      <c r="J409" s="85"/>
      <c r="K409" s="457"/>
      <c r="L409" s="457"/>
      <c r="M409" s="457"/>
      <c r="N409" s="457"/>
      <c r="O409" s="457"/>
      <c r="P409" s="457"/>
      <c r="Q409" s="798"/>
    </row>
    <row r="410" spans="1:17" ht="14.25">
      <c r="A410" s="795"/>
      <c r="B410" s="795"/>
      <c r="C410" s="795"/>
      <c r="D410" s="795"/>
      <c r="E410" s="795"/>
      <c r="F410" s="445" t="s">
        <v>27</v>
      </c>
      <c r="G410" s="85">
        <f t="shared" si="108"/>
        <v>0</v>
      </c>
      <c r="H410" s="85">
        <f t="shared" si="109"/>
        <v>0</v>
      </c>
      <c r="I410" s="85"/>
      <c r="J410" s="85"/>
      <c r="K410" s="457"/>
      <c r="L410" s="457"/>
      <c r="M410" s="457"/>
      <c r="N410" s="457"/>
      <c r="O410" s="457"/>
      <c r="P410" s="457"/>
      <c r="Q410" s="798"/>
    </row>
    <row r="411" spans="1:17" ht="14.25">
      <c r="A411" s="795"/>
      <c r="B411" s="795"/>
      <c r="C411" s="795"/>
      <c r="D411" s="795"/>
      <c r="E411" s="795"/>
      <c r="F411" s="445" t="s">
        <v>28</v>
      </c>
      <c r="G411" s="84">
        <f t="shared" si="108"/>
        <v>0</v>
      </c>
      <c r="H411" s="84">
        <f t="shared" si="109"/>
        <v>0</v>
      </c>
      <c r="I411" s="84"/>
      <c r="J411" s="84"/>
      <c r="K411" s="458"/>
      <c r="L411" s="458"/>
      <c r="M411" s="458"/>
      <c r="N411" s="458"/>
      <c r="O411" s="458"/>
      <c r="P411" s="458"/>
      <c r="Q411" s="798"/>
    </row>
    <row r="412" spans="1:17" ht="14.25">
      <c r="A412" s="795"/>
      <c r="B412" s="795"/>
      <c r="C412" s="795"/>
      <c r="D412" s="795"/>
      <c r="E412" s="795"/>
      <c r="F412" s="445" t="s">
        <v>483</v>
      </c>
      <c r="G412" s="84">
        <f t="shared" si="108"/>
        <v>0</v>
      </c>
      <c r="H412" s="84">
        <f t="shared" si="109"/>
        <v>0</v>
      </c>
      <c r="I412" s="84"/>
      <c r="J412" s="84"/>
      <c r="K412" s="458"/>
      <c r="L412" s="458"/>
      <c r="M412" s="458"/>
      <c r="N412" s="458"/>
      <c r="O412" s="458"/>
      <c r="P412" s="458"/>
      <c r="Q412" s="798"/>
    </row>
    <row r="413" spans="1:17" ht="14.25">
      <c r="A413" s="795"/>
      <c r="B413" s="795"/>
      <c r="C413" s="795"/>
      <c r="D413" s="795"/>
      <c r="E413" s="795"/>
      <c r="F413" s="445" t="s">
        <v>484</v>
      </c>
      <c r="G413" s="84">
        <f t="shared" si="108"/>
        <v>0</v>
      </c>
      <c r="H413" s="84">
        <f t="shared" si="109"/>
        <v>0</v>
      </c>
      <c r="I413" s="84"/>
      <c r="J413" s="84"/>
      <c r="K413" s="458"/>
      <c r="L413" s="458"/>
      <c r="M413" s="458"/>
      <c r="N413" s="458"/>
      <c r="O413" s="458"/>
      <c r="P413" s="458"/>
      <c r="Q413" s="798"/>
    </row>
    <row r="414" spans="1:17" ht="14.25">
      <c r="A414" s="795"/>
      <c r="B414" s="795"/>
      <c r="C414" s="795"/>
      <c r="D414" s="795"/>
      <c r="E414" s="795"/>
      <c r="F414" s="445" t="s">
        <v>485</v>
      </c>
      <c r="G414" s="84">
        <f t="shared" si="108"/>
        <v>0</v>
      </c>
      <c r="H414" s="84">
        <f t="shared" si="109"/>
        <v>0</v>
      </c>
      <c r="I414" s="84"/>
      <c r="J414" s="84"/>
      <c r="K414" s="458"/>
      <c r="L414" s="458"/>
      <c r="M414" s="458"/>
      <c r="N414" s="458"/>
      <c r="O414" s="458"/>
      <c r="P414" s="458"/>
      <c r="Q414" s="798"/>
    </row>
    <row r="415" spans="1:17" ht="14.25">
      <c r="A415" s="795"/>
      <c r="B415" s="795"/>
      <c r="C415" s="795"/>
      <c r="D415" s="795"/>
      <c r="E415" s="795"/>
      <c r="F415" s="445" t="s">
        <v>486</v>
      </c>
      <c r="G415" s="84">
        <f t="shared" si="108"/>
        <v>0</v>
      </c>
      <c r="H415" s="84">
        <f t="shared" si="109"/>
        <v>0</v>
      </c>
      <c r="I415" s="84"/>
      <c r="J415" s="84"/>
      <c r="K415" s="458"/>
      <c r="L415" s="458"/>
      <c r="M415" s="458"/>
      <c r="N415" s="458"/>
      <c r="O415" s="458"/>
      <c r="P415" s="458"/>
      <c r="Q415" s="798"/>
    </row>
    <row r="416" spans="1:17" ht="14.25">
      <c r="A416" s="796"/>
      <c r="B416" s="796"/>
      <c r="C416" s="796"/>
      <c r="D416" s="796"/>
      <c r="E416" s="796"/>
      <c r="F416" s="445" t="s">
        <v>498</v>
      </c>
      <c r="G416" s="84">
        <f t="shared" si="108"/>
        <v>0</v>
      </c>
      <c r="H416" s="84">
        <f t="shared" si="109"/>
        <v>0</v>
      </c>
      <c r="I416" s="84"/>
      <c r="J416" s="84"/>
      <c r="K416" s="458"/>
      <c r="L416" s="458"/>
      <c r="M416" s="458"/>
      <c r="N416" s="458"/>
      <c r="O416" s="458"/>
      <c r="P416" s="458"/>
      <c r="Q416" s="799"/>
    </row>
    <row r="417" spans="1:17" ht="15" customHeight="1">
      <c r="A417" s="452" t="s">
        <v>894</v>
      </c>
      <c r="B417" s="810" t="s">
        <v>889</v>
      </c>
      <c r="C417" s="811"/>
      <c r="D417" s="811"/>
      <c r="E417" s="811"/>
      <c r="F417" s="811"/>
      <c r="G417" s="811"/>
      <c r="H417" s="811"/>
      <c r="I417" s="811"/>
      <c r="J417" s="811"/>
      <c r="K417" s="811"/>
      <c r="L417" s="811"/>
      <c r="M417" s="811"/>
      <c r="N417" s="811"/>
      <c r="O417" s="811"/>
      <c r="P417" s="811"/>
      <c r="Q417" s="812"/>
    </row>
    <row r="418" spans="1:17" ht="14.25">
      <c r="A418" s="794" t="s">
        <v>895</v>
      </c>
      <c r="B418" s="794" t="s">
        <v>677</v>
      </c>
      <c r="C418" s="794" t="s">
        <v>678</v>
      </c>
      <c r="D418" s="794" t="s">
        <v>1030</v>
      </c>
      <c r="E418" s="794" t="s">
        <v>1027</v>
      </c>
      <c r="F418" s="449" t="s">
        <v>8</v>
      </c>
      <c r="G418" s="160">
        <f>SUM(G419:G429)</f>
        <v>29033.2</v>
      </c>
      <c r="H418" s="160">
        <f aca="true" t="shared" si="110" ref="H418:P418">SUM(H419:H429)</f>
        <v>29033.2</v>
      </c>
      <c r="I418" s="160">
        <f t="shared" si="110"/>
        <v>350.1</v>
      </c>
      <c r="J418" s="160">
        <f t="shared" si="110"/>
        <v>350.1</v>
      </c>
      <c r="K418" s="160">
        <f t="shared" si="110"/>
        <v>27822.6</v>
      </c>
      <c r="L418" s="160">
        <f t="shared" si="110"/>
        <v>27822.6</v>
      </c>
      <c r="M418" s="160">
        <f t="shared" si="110"/>
        <v>860.5</v>
      </c>
      <c r="N418" s="160">
        <f t="shared" si="110"/>
        <v>860.5</v>
      </c>
      <c r="O418" s="160">
        <f t="shared" si="110"/>
        <v>0</v>
      </c>
      <c r="P418" s="160">
        <f t="shared" si="110"/>
        <v>0</v>
      </c>
      <c r="Q418" s="797" t="s">
        <v>971</v>
      </c>
    </row>
    <row r="419" spans="1:17" ht="14.25">
      <c r="A419" s="795"/>
      <c r="B419" s="795"/>
      <c r="C419" s="795"/>
      <c r="D419" s="795"/>
      <c r="E419" s="795"/>
      <c r="F419" s="450" t="s">
        <v>9</v>
      </c>
      <c r="G419" s="85">
        <f>I419</f>
        <v>0</v>
      </c>
      <c r="H419" s="85">
        <f>J419</f>
        <v>0</v>
      </c>
      <c r="I419" s="85"/>
      <c r="J419" s="85"/>
      <c r="K419" s="85"/>
      <c r="L419" s="85"/>
      <c r="M419" s="85"/>
      <c r="N419" s="85"/>
      <c r="O419" s="85"/>
      <c r="P419" s="85"/>
      <c r="Q419" s="798"/>
    </row>
    <row r="420" spans="1:17" ht="14.25">
      <c r="A420" s="795"/>
      <c r="B420" s="795"/>
      <c r="C420" s="795"/>
      <c r="D420" s="795"/>
      <c r="E420" s="795"/>
      <c r="F420" s="450" t="s">
        <v>10</v>
      </c>
      <c r="G420" s="85">
        <f aca="true" t="shared" si="111" ref="G420:G429">I420+K420+M420+O420</f>
        <v>0</v>
      </c>
      <c r="H420" s="85">
        <f aca="true" t="shared" si="112" ref="H420:H429">J420+L420+N420+P420</f>
        <v>0</v>
      </c>
      <c r="I420" s="85"/>
      <c r="J420" s="85"/>
      <c r="K420" s="85"/>
      <c r="L420" s="85"/>
      <c r="M420" s="85"/>
      <c r="N420" s="85"/>
      <c r="O420" s="85"/>
      <c r="P420" s="85"/>
      <c r="Q420" s="798"/>
    </row>
    <row r="421" spans="1:17" ht="14.25">
      <c r="A421" s="795"/>
      <c r="B421" s="795"/>
      <c r="C421" s="795"/>
      <c r="D421" s="795"/>
      <c r="E421" s="795"/>
      <c r="F421" s="450" t="s">
        <v>11</v>
      </c>
      <c r="G421" s="85">
        <f t="shared" si="111"/>
        <v>0</v>
      </c>
      <c r="H421" s="85">
        <f t="shared" si="112"/>
        <v>0</v>
      </c>
      <c r="I421" s="85"/>
      <c r="J421" s="85"/>
      <c r="K421" s="85"/>
      <c r="L421" s="85"/>
      <c r="M421" s="85"/>
      <c r="N421" s="85"/>
      <c r="O421" s="85"/>
      <c r="P421" s="85"/>
      <c r="Q421" s="798"/>
    </row>
    <row r="422" spans="1:17" ht="14.25">
      <c r="A422" s="795"/>
      <c r="B422" s="795"/>
      <c r="C422" s="795"/>
      <c r="D422" s="795"/>
      <c r="E422" s="795"/>
      <c r="F422" s="450" t="s">
        <v>19</v>
      </c>
      <c r="G422" s="85">
        <f t="shared" si="111"/>
        <v>0</v>
      </c>
      <c r="H422" s="85">
        <f t="shared" si="112"/>
        <v>0</v>
      </c>
      <c r="I422" s="85"/>
      <c r="J422" s="85"/>
      <c r="K422" s="85"/>
      <c r="L422" s="85"/>
      <c r="M422" s="85"/>
      <c r="N422" s="85"/>
      <c r="O422" s="85"/>
      <c r="P422" s="85"/>
      <c r="Q422" s="798"/>
    </row>
    <row r="423" spans="1:17" ht="14.25">
      <c r="A423" s="795"/>
      <c r="B423" s="795"/>
      <c r="C423" s="795"/>
      <c r="D423" s="795"/>
      <c r="E423" s="795"/>
      <c r="F423" s="450" t="s">
        <v>27</v>
      </c>
      <c r="G423" s="85">
        <f t="shared" si="111"/>
        <v>2999.7000000000003</v>
      </c>
      <c r="H423" s="85">
        <f t="shared" si="112"/>
        <v>2999.7000000000003</v>
      </c>
      <c r="I423" s="85">
        <v>89.8</v>
      </c>
      <c r="J423" s="85">
        <v>89.8</v>
      </c>
      <c r="K423" s="85">
        <v>2822.6</v>
      </c>
      <c r="L423" s="85">
        <v>2822.6</v>
      </c>
      <c r="M423" s="85">
        <v>87.3</v>
      </c>
      <c r="N423" s="85">
        <v>87.3</v>
      </c>
      <c r="O423" s="85"/>
      <c r="P423" s="85"/>
      <c r="Q423" s="798"/>
    </row>
    <row r="424" spans="1:17" ht="14.25">
      <c r="A424" s="795"/>
      <c r="B424" s="795"/>
      <c r="C424" s="795"/>
      <c r="D424" s="795"/>
      <c r="E424" s="795"/>
      <c r="F424" s="445" t="s">
        <v>28</v>
      </c>
      <c r="G424" s="84">
        <f t="shared" si="111"/>
        <v>26033.5</v>
      </c>
      <c r="H424" s="84">
        <f t="shared" si="112"/>
        <v>26033.5</v>
      </c>
      <c r="I424" s="84">
        <v>260.3</v>
      </c>
      <c r="J424" s="84">
        <v>260.3</v>
      </c>
      <c r="K424" s="84">
        <v>25000</v>
      </c>
      <c r="L424" s="84">
        <v>25000</v>
      </c>
      <c r="M424" s="84">
        <v>773.2</v>
      </c>
      <c r="N424" s="84">
        <v>773.2</v>
      </c>
      <c r="O424" s="84"/>
      <c r="P424" s="84"/>
      <c r="Q424" s="798"/>
    </row>
    <row r="425" spans="1:17" ht="14.25">
      <c r="A425" s="795"/>
      <c r="B425" s="795"/>
      <c r="C425" s="795"/>
      <c r="D425" s="795"/>
      <c r="E425" s="795"/>
      <c r="F425" s="445" t="s">
        <v>483</v>
      </c>
      <c r="G425" s="84">
        <f t="shared" si="111"/>
        <v>0</v>
      </c>
      <c r="H425" s="84">
        <f t="shared" si="112"/>
        <v>0</v>
      </c>
      <c r="I425" s="84"/>
      <c r="J425" s="84"/>
      <c r="K425" s="84"/>
      <c r="L425" s="84"/>
      <c r="M425" s="84"/>
      <c r="N425" s="84"/>
      <c r="O425" s="84"/>
      <c r="P425" s="84"/>
      <c r="Q425" s="798"/>
    </row>
    <row r="426" spans="1:17" ht="14.25">
      <c r="A426" s="795"/>
      <c r="B426" s="795"/>
      <c r="C426" s="795"/>
      <c r="D426" s="795"/>
      <c r="E426" s="795"/>
      <c r="F426" s="445" t="s">
        <v>484</v>
      </c>
      <c r="G426" s="84">
        <f t="shared" si="111"/>
        <v>0</v>
      </c>
      <c r="H426" s="84">
        <f t="shared" si="112"/>
        <v>0</v>
      </c>
      <c r="I426" s="84"/>
      <c r="J426" s="84"/>
      <c r="K426" s="84"/>
      <c r="L426" s="84"/>
      <c r="M426" s="84"/>
      <c r="N426" s="84"/>
      <c r="O426" s="84"/>
      <c r="P426" s="84"/>
      <c r="Q426" s="798"/>
    </row>
    <row r="427" spans="1:17" ht="14.25">
      <c r="A427" s="795"/>
      <c r="B427" s="795"/>
      <c r="C427" s="795"/>
      <c r="D427" s="795"/>
      <c r="E427" s="795"/>
      <c r="F427" s="445" t="s">
        <v>485</v>
      </c>
      <c r="G427" s="84">
        <f t="shared" si="111"/>
        <v>0</v>
      </c>
      <c r="H427" s="84">
        <f t="shared" si="112"/>
        <v>0</v>
      </c>
      <c r="I427" s="84"/>
      <c r="J427" s="84"/>
      <c r="K427" s="84"/>
      <c r="L427" s="84"/>
      <c r="M427" s="84"/>
      <c r="N427" s="84"/>
      <c r="O427" s="84"/>
      <c r="P427" s="84"/>
      <c r="Q427" s="798"/>
    </row>
    <row r="428" spans="1:17" ht="14.25">
      <c r="A428" s="795"/>
      <c r="B428" s="795"/>
      <c r="C428" s="795"/>
      <c r="D428" s="795"/>
      <c r="E428" s="795"/>
      <c r="F428" s="445" t="s">
        <v>486</v>
      </c>
      <c r="G428" s="84">
        <f t="shared" si="111"/>
        <v>0</v>
      </c>
      <c r="H428" s="84">
        <f t="shared" si="112"/>
        <v>0</v>
      </c>
      <c r="I428" s="84"/>
      <c r="J428" s="84"/>
      <c r="K428" s="84"/>
      <c r="L428" s="84"/>
      <c r="M428" s="84"/>
      <c r="N428" s="84"/>
      <c r="O428" s="84"/>
      <c r="P428" s="84"/>
      <c r="Q428" s="798"/>
    </row>
    <row r="429" spans="1:17" ht="14.25">
      <c r="A429" s="796"/>
      <c r="B429" s="796"/>
      <c r="C429" s="796"/>
      <c r="D429" s="796"/>
      <c r="E429" s="796"/>
      <c r="F429" s="445" t="s">
        <v>498</v>
      </c>
      <c r="G429" s="84">
        <f t="shared" si="111"/>
        <v>0</v>
      </c>
      <c r="H429" s="84">
        <f t="shared" si="112"/>
        <v>0</v>
      </c>
      <c r="I429" s="84"/>
      <c r="J429" s="84"/>
      <c r="K429" s="84"/>
      <c r="L429" s="84"/>
      <c r="M429" s="84"/>
      <c r="N429" s="84"/>
      <c r="O429" s="84"/>
      <c r="P429" s="84"/>
      <c r="Q429" s="799"/>
    </row>
    <row r="430" spans="1:17" ht="14.25">
      <c r="A430" s="794" t="s">
        <v>896</v>
      </c>
      <c r="B430" s="794" t="s">
        <v>698</v>
      </c>
      <c r="C430" s="794" t="s">
        <v>700</v>
      </c>
      <c r="D430" s="794" t="s">
        <v>1030</v>
      </c>
      <c r="E430" s="794" t="s">
        <v>1027</v>
      </c>
      <c r="F430" s="449" t="s">
        <v>8</v>
      </c>
      <c r="G430" s="160">
        <f>SUM(G431:G441)</f>
        <v>15234.7</v>
      </c>
      <c r="H430" s="160">
        <f aca="true" t="shared" si="113" ref="H430:P430">SUM(H431:H441)</f>
        <v>15234.7</v>
      </c>
      <c r="I430" s="160">
        <f t="shared" si="113"/>
        <v>725.5</v>
      </c>
      <c r="J430" s="160">
        <f t="shared" si="113"/>
        <v>725.5</v>
      </c>
      <c r="K430" s="160">
        <f t="shared" si="113"/>
        <v>0</v>
      </c>
      <c r="L430" s="160">
        <f t="shared" si="113"/>
        <v>0</v>
      </c>
      <c r="M430" s="160">
        <f t="shared" si="113"/>
        <v>14509.2</v>
      </c>
      <c r="N430" s="160">
        <f t="shared" si="113"/>
        <v>14509.2</v>
      </c>
      <c r="O430" s="160">
        <f t="shared" si="113"/>
        <v>0</v>
      </c>
      <c r="P430" s="160">
        <f t="shared" si="113"/>
        <v>0</v>
      </c>
      <c r="Q430" s="797" t="s">
        <v>24</v>
      </c>
    </row>
    <row r="431" spans="1:17" ht="14.25">
      <c r="A431" s="795"/>
      <c r="B431" s="795"/>
      <c r="C431" s="795"/>
      <c r="D431" s="795"/>
      <c r="E431" s="795"/>
      <c r="F431" s="450" t="s">
        <v>9</v>
      </c>
      <c r="G431" s="85">
        <f>I431</f>
        <v>0</v>
      </c>
      <c r="H431" s="85">
        <f>J431</f>
        <v>0</v>
      </c>
      <c r="I431" s="85"/>
      <c r="J431" s="85"/>
      <c r="K431" s="85"/>
      <c r="L431" s="85"/>
      <c r="M431" s="85"/>
      <c r="N431" s="85"/>
      <c r="O431" s="85"/>
      <c r="P431" s="85"/>
      <c r="Q431" s="798"/>
    </row>
    <row r="432" spans="1:17" ht="14.25">
      <c r="A432" s="795"/>
      <c r="B432" s="795"/>
      <c r="C432" s="795"/>
      <c r="D432" s="795"/>
      <c r="E432" s="795"/>
      <c r="F432" s="450" t="s">
        <v>10</v>
      </c>
      <c r="G432" s="85">
        <f aca="true" t="shared" si="114" ref="G432:G441">I432+K432+M432+O432</f>
        <v>0</v>
      </c>
      <c r="H432" s="85">
        <f aca="true" t="shared" si="115" ref="H432:H441">J432+L432+N432+P432</f>
        <v>0</v>
      </c>
      <c r="I432" s="85"/>
      <c r="J432" s="85"/>
      <c r="K432" s="85"/>
      <c r="L432" s="85"/>
      <c r="M432" s="85"/>
      <c r="N432" s="85"/>
      <c r="O432" s="85"/>
      <c r="P432" s="85"/>
      <c r="Q432" s="798"/>
    </row>
    <row r="433" spans="1:17" ht="14.25">
      <c r="A433" s="795"/>
      <c r="B433" s="795"/>
      <c r="C433" s="795"/>
      <c r="D433" s="795"/>
      <c r="E433" s="795"/>
      <c r="F433" s="450" t="s">
        <v>11</v>
      </c>
      <c r="G433" s="85">
        <f t="shared" si="114"/>
        <v>0</v>
      </c>
      <c r="H433" s="85">
        <f t="shared" si="115"/>
        <v>0</v>
      </c>
      <c r="I433" s="85"/>
      <c r="J433" s="85"/>
      <c r="K433" s="85"/>
      <c r="L433" s="85"/>
      <c r="M433" s="85"/>
      <c r="N433" s="85"/>
      <c r="O433" s="85"/>
      <c r="P433" s="85"/>
      <c r="Q433" s="798"/>
    </row>
    <row r="434" spans="1:17" ht="14.25">
      <c r="A434" s="795"/>
      <c r="B434" s="795"/>
      <c r="C434" s="795"/>
      <c r="D434" s="795"/>
      <c r="E434" s="795"/>
      <c r="F434" s="450" t="s">
        <v>19</v>
      </c>
      <c r="G434" s="85">
        <f t="shared" si="114"/>
        <v>0</v>
      </c>
      <c r="H434" s="85">
        <f t="shared" si="115"/>
        <v>0</v>
      </c>
      <c r="I434" s="85"/>
      <c r="J434" s="85"/>
      <c r="K434" s="85"/>
      <c r="L434" s="85"/>
      <c r="M434" s="85"/>
      <c r="N434" s="85"/>
      <c r="O434" s="85"/>
      <c r="P434" s="85"/>
      <c r="Q434" s="798"/>
    </row>
    <row r="435" spans="1:17" ht="14.25">
      <c r="A435" s="795"/>
      <c r="B435" s="795"/>
      <c r="C435" s="795"/>
      <c r="D435" s="795"/>
      <c r="E435" s="795"/>
      <c r="F435" s="450" t="s">
        <v>27</v>
      </c>
      <c r="G435" s="85">
        <f>I435+K435+M435+O435</f>
        <v>15234.7</v>
      </c>
      <c r="H435" s="85">
        <f>J435+L435+N435+P435</f>
        <v>15234.7</v>
      </c>
      <c r="I435" s="85">
        <v>725.5</v>
      </c>
      <c r="J435" s="85">
        <v>725.5</v>
      </c>
      <c r="K435" s="85"/>
      <c r="L435" s="85"/>
      <c r="M435" s="85">
        <v>14509.2</v>
      </c>
      <c r="N435" s="85">
        <v>14509.2</v>
      </c>
      <c r="O435" s="85"/>
      <c r="P435" s="85"/>
      <c r="Q435" s="798"/>
    </row>
    <row r="436" spans="1:17" ht="14.25">
      <c r="A436" s="795"/>
      <c r="B436" s="795"/>
      <c r="C436" s="795"/>
      <c r="D436" s="795"/>
      <c r="E436" s="795"/>
      <c r="F436" s="445" t="s">
        <v>28</v>
      </c>
      <c r="G436" s="84">
        <f t="shared" si="114"/>
        <v>0</v>
      </c>
      <c r="H436" s="84">
        <f t="shared" si="115"/>
        <v>0</v>
      </c>
      <c r="I436" s="84"/>
      <c r="J436" s="84"/>
      <c r="K436" s="84"/>
      <c r="L436" s="84"/>
      <c r="M436" s="84"/>
      <c r="N436" s="84"/>
      <c r="O436" s="84"/>
      <c r="P436" s="84"/>
      <c r="Q436" s="798"/>
    </row>
    <row r="437" spans="1:17" ht="14.25">
      <c r="A437" s="795"/>
      <c r="B437" s="795"/>
      <c r="C437" s="795"/>
      <c r="D437" s="795"/>
      <c r="E437" s="795"/>
      <c r="F437" s="445" t="s">
        <v>483</v>
      </c>
      <c r="G437" s="84">
        <f t="shared" si="114"/>
        <v>0</v>
      </c>
      <c r="H437" s="84">
        <f t="shared" si="115"/>
        <v>0</v>
      </c>
      <c r="I437" s="84"/>
      <c r="J437" s="84"/>
      <c r="K437" s="84"/>
      <c r="L437" s="84"/>
      <c r="M437" s="84"/>
      <c r="N437" s="84"/>
      <c r="O437" s="84"/>
      <c r="P437" s="84"/>
      <c r="Q437" s="798"/>
    </row>
    <row r="438" spans="1:17" ht="14.25">
      <c r="A438" s="795"/>
      <c r="B438" s="795"/>
      <c r="C438" s="795"/>
      <c r="D438" s="795"/>
      <c r="E438" s="795"/>
      <c r="F438" s="445" t="s">
        <v>484</v>
      </c>
      <c r="G438" s="84">
        <f t="shared" si="114"/>
        <v>0</v>
      </c>
      <c r="H438" s="84">
        <f t="shared" si="115"/>
        <v>0</v>
      </c>
      <c r="I438" s="84"/>
      <c r="J438" s="84"/>
      <c r="K438" s="84"/>
      <c r="L438" s="84"/>
      <c r="M438" s="84"/>
      <c r="N438" s="84"/>
      <c r="O438" s="84"/>
      <c r="P438" s="84"/>
      <c r="Q438" s="798"/>
    </row>
    <row r="439" spans="1:17" ht="14.25">
      <c r="A439" s="795"/>
      <c r="B439" s="795"/>
      <c r="C439" s="795"/>
      <c r="D439" s="795"/>
      <c r="E439" s="795"/>
      <c r="F439" s="445" t="s">
        <v>485</v>
      </c>
      <c r="G439" s="84">
        <f t="shared" si="114"/>
        <v>0</v>
      </c>
      <c r="H439" s="84">
        <f t="shared" si="115"/>
        <v>0</v>
      </c>
      <c r="I439" s="84"/>
      <c r="J439" s="84"/>
      <c r="K439" s="84"/>
      <c r="L439" s="84"/>
      <c r="M439" s="84"/>
      <c r="N439" s="84"/>
      <c r="O439" s="84"/>
      <c r="P439" s="84"/>
      <c r="Q439" s="798"/>
    </row>
    <row r="440" spans="1:17" ht="14.25">
      <c r="A440" s="795"/>
      <c r="B440" s="795"/>
      <c r="C440" s="795"/>
      <c r="D440" s="795"/>
      <c r="E440" s="795"/>
      <c r="F440" s="445" t="s">
        <v>486</v>
      </c>
      <c r="G440" s="84">
        <f t="shared" si="114"/>
        <v>0</v>
      </c>
      <c r="H440" s="84">
        <f t="shared" si="115"/>
        <v>0</v>
      </c>
      <c r="I440" s="84"/>
      <c r="J440" s="84"/>
      <c r="K440" s="84"/>
      <c r="L440" s="84"/>
      <c r="M440" s="84"/>
      <c r="N440" s="84"/>
      <c r="O440" s="84"/>
      <c r="P440" s="84"/>
      <c r="Q440" s="798"/>
    </row>
    <row r="441" spans="1:17" ht="14.25">
      <c r="A441" s="796"/>
      <c r="B441" s="796"/>
      <c r="C441" s="796"/>
      <c r="D441" s="796"/>
      <c r="E441" s="796"/>
      <c r="F441" s="445" t="s">
        <v>498</v>
      </c>
      <c r="G441" s="84">
        <f t="shared" si="114"/>
        <v>0</v>
      </c>
      <c r="H441" s="84">
        <f t="shared" si="115"/>
        <v>0</v>
      </c>
      <c r="I441" s="84"/>
      <c r="J441" s="84"/>
      <c r="K441" s="84"/>
      <c r="L441" s="84"/>
      <c r="M441" s="84"/>
      <c r="N441" s="84"/>
      <c r="O441" s="84"/>
      <c r="P441" s="84"/>
      <c r="Q441" s="799"/>
    </row>
    <row r="442" spans="1:17" ht="14.25">
      <c r="A442" s="794" t="s">
        <v>897</v>
      </c>
      <c r="B442" s="794" t="s">
        <v>699</v>
      </c>
      <c r="C442" s="794" t="s">
        <v>920</v>
      </c>
      <c r="D442" s="794" t="s">
        <v>1030</v>
      </c>
      <c r="E442" s="794" t="s">
        <v>1027</v>
      </c>
      <c r="F442" s="449" t="s">
        <v>8</v>
      </c>
      <c r="G442" s="160">
        <f>SUM(G443:G453)</f>
        <v>119812.4</v>
      </c>
      <c r="H442" s="160">
        <f aca="true" t="shared" si="116" ref="H442:P442">SUM(H443:H453)</f>
        <v>90916.4</v>
      </c>
      <c r="I442" s="160">
        <f t="shared" si="116"/>
        <v>20207.999999999996</v>
      </c>
      <c r="J442" s="160">
        <f t="shared" si="116"/>
        <v>20207.999999999996</v>
      </c>
      <c r="K442" s="160">
        <f t="shared" si="116"/>
        <v>0</v>
      </c>
      <c r="L442" s="160">
        <f t="shared" si="116"/>
        <v>0</v>
      </c>
      <c r="M442" s="160">
        <f t="shared" si="116"/>
        <v>99604.4</v>
      </c>
      <c r="N442" s="160">
        <f t="shared" si="116"/>
        <v>70708.4</v>
      </c>
      <c r="O442" s="160">
        <f t="shared" si="116"/>
        <v>0</v>
      </c>
      <c r="P442" s="160">
        <f t="shared" si="116"/>
        <v>0</v>
      </c>
      <c r="Q442" s="797" t="s">
        <v>24</v>
      </c>
    </row>
    <row r="443" spans="1:17" ht="14.25">
      <c r="A443" s="795"/>
      <c r="B443" s="795"/>
      <c r="C443" s="808"/>
      <c r="D443" s="795"/>
      <c r="E443" s="795"/>
      <c r="F443" s="450" t="s">
        <v>9</v>
      </c>
      <c r="G443" s="85">
        <f>I443</f>
        <v>0</v>
      </c>
      <c r="H443" s="85">
        <f>J443</f>
        <v>0</v>
      </c>
      <c r="I443" s="85"/>
      <c r="J443" s="85"/>
      <c r="K443" s="85"/>
      <c r="L443" s="85"/>
      <c r="M443" s="85"/>
      <c r="N443" s="85"/>
      <c r="O443" s="85"/>
      <c r="P443" s="85"/>
      <c r="Q443" s="798"/>
    </row>
    <row r="444" spans="1:17" ht="14.25">
      <c r="A444" s="795"/>
      <c r="B444" s="795"/>
      <c r="C444" s="808"/>
      <c r="D444" s="795"/>
      <c r="E444" s="795"/>
      <c r="F444" s="450" t="s">
        <v>10</v>
      </c>
      <c r="G444" s="85">
        <f aca="true" t="shared" si="117" ref="G444:H447">I444+K444+M444+O444</f>
        <v>0</v>
      </c>
      <c r="H444" s="85">
        <f t="shared" si="117"/>
        <v>0</v>
      </c>
      <c r="I444" s="85"/>
      <c r="J444" s="85"/>
      <c r="K444" s="85"/>
      <c r="L444" s="85"/>
      <c r="M444" s="85"/>
      <c r="N444" s="85"/>
      <c r="O444" s="85"/>
      <c r="P444" s="85"/>
      <c r="Q444" s="798"/>
    </row>
    <row r="445" spans="1:17" ht="14.25">
      <c r="A445" s="795"/>
      <c r="B445" s="795"/>
      <c r="C445" s="808"/>
      <c r="D445" s="795"/>
      <c r="E445" s="795"/>
      <c r="F445" s="450" t="s">
        <v>11</v>
      </c>
      <c r="G445" s="85">
        <f t="shared" si="117"/>
        <v>0</v>
      </c>
      <c r="H445" s="85">
        <f t="shared" si="117"/>
        <v>0</v>
      </c>
      <c r="I445" s="85"/>
      <c r="J445" s="85"/>
      <c r="K445" s="85"/>
      <c r="L445" s="85"/>
      <c r="M445" s="85"/>
      <c r="N445" s="85"/>
      <c r="O445" s="85"/>
      <c r="P445" s="85"/>
      <c r="Q445" s="798"/>
    </row>
    <row r="446" spans="1:17" ht="14.25">
      <c r="A446" s="795"/>
      <c r="B446" s="795"/>
      <c r="C446" s="808"/>
      <c r="D446" s="795"/>
      <c r="E446" s="795"/>
      <c r="F446" s="450" t="s">
        <v>19</v>
      </c>
      <c r="G446" s="85">
        <f t="shared" si="117"/>
        <v>0</v>
      </c>
      <c r="H446" s="85">
        <f t="shared" si="117"/>
        <v>0</v>
      </c>
      <c r="I446" s="85"/>
      <c r="J446" s="85"/>
      <c r="K446" s="85"/>
      <c r="L446" s="85"/>
      <c r="M446" s="85"/>
      <c r="N446" s="85"/>
      <c r="O446" s="85"/>
      <c r="P446" s="85"/>
      <c r="Q446" s="798"/>
    </row>
    <row r="447" spans="1:17" ht="14.25">
      <c r="A447" s="795"/>
      <c r="B447" s="795"/>
      <c r="C447" s="808"/>
      <c r="D447" s="795"/>
      <c r="E447" s="795"/>
      <c r="F447" s="450" t="s">
        <v>27</v>
      </c>
      <c r="G447" s="85">
        <f t="shared" si="117"/>
        <v>14656.599999999999</v>
      </c>
      <c r="H447" s="85">
        <f t="shared" si="117"/>
        <v>14656.599999999999</v>
      </c>
      <c r="I447" s="85">
        <v>2839.8</v>
      </c>
      <c r="J447" s="85">
        <v>2839.8</v>
      </c>
      <c r="K447" s="85"/>
      <c r="L447" s="85"/>
      <c r="M447" s="85">
        <v>11816.8</v>
      </c>
      <c r="N447" s="85">
        <v>11816.8</v>
      </c>
      <c r="O447" s="85"/>
      <c r="P447" s="85"/>
      <c r="Q447" s="798"/>
    </row>
    <row r="448" spans="1:17" ht="14.25">
      <c r="A448" s="795"/>
      <c r="B448" s="795"/>
      <c r="C448" s="808"/>
      <c r="D448" s="795"/>
      <c r="E448" s="795"/>
      <c r="F448" s="445" t="s">
        <v>28</v>
      </c>
      <c r="G448" s="84">
        <f aca="true" t="shared" si="118" ref="G448:G453">I448+K448+M448+O448</f>
        <v>17287.8</v>
      </c>
      <c r="H448" s="84">
        <f aca="true" t="shared" si="119" ref="H448:H453">J448+L448+N448+P448</f>
        <v>17287.8</v>
      </c>
      <c r="I448" s="84">
        <v>2839.8</v>
      </c>
      <c r="J448" s="84">
        <v>2839.8</v>
      </c>
      <c r="K448" s="84"/>
      <c r="L448" s="84"/>
      <c r="M448" s="84">
        <v>14448</v>
      </c>
      <c r="N448" s="84">
        <v>14448</v>
      </c>
      <c r="O448" s="84"/>
      <c r="P448" s="84"/>
      <c r="Q448" s="798"/>
    </row>
    <row r="449" spans="1:17" ht="14.25">
      <c r="A449" s="795"/>
      <c r="B449" s="795"/>
      <c r="C449" s="808"/>
      <c r="D449" s="795"/>
      <c r="E449" s="795"/>
      <c r="F449" s="445" t="s">
        <v>483</v>
      </c>
      <c r="G449" s="84">
        <f t="shared" si="118"/>
        <v>18484.6</v>
      </c>
      <c r="H449" s="84">
        <f t="shared" si="119"/>
        <v>18484.6</v>
      </c>
      <c r="I449" s="84">
        <v>3169.2</v>
      </c>
      <c r="J449" s="84">
        <v>3169.2</v>
      </c>
      <c r="K449" s="84"/>
      <c r="L449" s="84"/>
      <c r="M449" s="84">
        <v>15315.4</v>
      </c>
      <c r="N449" s="84">
        <v>15315.4</v>
      </c>
      <c r="O449" s="84"/>
      <c r="P449" s="84"/>
      <c r="Q449" s="798"/>
    </row>
    <row r="450" spans="1:17" ht="14.25">
      <c r="A450" s="795"/>
      <c r="B450" s="795"/>
      <c r="C450" s="808"/>
      <c r="D450" s="795"/>
      <c r="E450" s="795"/>
      <c r="F450" s="445" t="s">
        <v>484</v>
      </c>
      <c r="G450" s="84">
        <f t="shared" si="118"/>
        <v>17403.9</v>
      </c>
      <c r="H450" s="84">
        <f t="shared" si="119"/>
        <v>17403.9</v>
      </c>
      <c r="I450" s="84">
        <v>2839.8</v>
      </c>
      <c r="J450" s="84">
        <v>2839.8</v>
      </c>
      <c r="K450" s="84"/>
      <c r="L450" s="84"/>
      <c r="M450" s="84">
        <v>14564.1</v>
      </c>
      <c r="N450" s="84">
        <v>14564.1</v>
      </c>
      <c r="O450" s="84"/>
      <c r="P450" s="84"/>
      <c r="Q450" s="798"/>
    </row>
    <row r="451" spans="1:17" ht="14.25">
      <c r="A451" s="795"/>
      <c r="B451" s="795"/>
      <c r="C451" s="808"/>
      <c r="D451" s="795"/>
      <c r="E451" s="795"/>
      <c r="F451" s="445" t="s">
        <v>485</v>
      </c>
      <c r="G451" s="84">
        <f t="shared" si="118"/>
        <v>17403.9</v>
      </c>
      <c r="H451" s="84">
        <f t="shared" si="119"/>
        <v>17403.9</v>
      </c>
      <c r="I451" s="84">
        <v>2839.8</v>
      </c>
      <c r="J451" s="84">
        <v>2839.8</v>
      </c>
      <c r="K451" s="84"/>
      <c r="L451" s="84"/>
      <c r="M451" s="84">
        <v>14564.1</v>
      </c>
      <c r="N451" s="84">
        <v>14564.1</v>
      </c>
      <c r="O451" s="84"/>
      <c r="P451" s="84"/>
      <c r="Q451" s="798"/>
    </row>
    <row r="452" spans="1:17" ht="14.25">
      <c r="A452" s="795"/>
      <c r="B452" s="795"/>
      <c r="C452" s="808"/>
      <c r="D452" s="795"/>
      <c r="E452" s="795"/>
      <c r="F452" s="445" t="s">
        <v>486</v>
      </c>
      <c r="G452" s="84">
        <f t="shared" si="118"/>
        <v>17287.8</v>
      </c>
      <c r="H452" s="84">
        <f t="shared" si="119"/>
        <v>2839.8</v>
      </c>
      <c r="I452" s="84">
        <v>2839.8</v>
      </c>
      <c r="J452" s="84">
        <v>2839.8</v>
      </c>
      <c r="K452" s="84"/>
      <c r="L452" s="84"/>
      <c r="M452" s="84">
        <v>14448</v>
      </c>
      <c r="N452" s="84"/>
      <c r="O452" s="84"/>
      <c r="P452" s="84"/>
      <c r="Q452" s="798"/>
    </row>
    <row r="453" spans="1:17" ht="14.25">
      <c r="A453" s="796"/>
      <c r="B453" s="796"/>
      <c r="C453" s="809"/>
      <c r="D453" s="796"/>
      <c r="E453" s="796"/>
      <c r="F453" s="445" t="s">
        <v>498</v>
      </c>
      <c r="G453" s="84">
        <f t="shared" si="118"/>
        <v>17287.8</v>
      </c>
      <c r="H453" s="84">
        <f t="shared" si="119"/>
        <v>2839.8</v>
      </c>
      <c r="I453" s="84">
        <v>2839.8</v>
      </c>
      <c r="J453" s="84">
        <v>2839.8</v>
      </c>
      <c r="K453" s="84"/>
      <c r="L453" s="84"/>
      <c r="M453" s="84">
        <v>14448</v>
      </c>
      <c r="N453" s="84"/>
      <c r="O453" s="84"/>
      <c r="P453" s="84"/>
      <c r="Q453" s="799"/>
    </row>
    <row r="454" spans="1:17" ht="14.25">
      <c r="A454" s="794" t="s">
        <v>898</v>
      </c>
      <c r="B454" s="797" t="s">
        <v>867</v>
      </c>
      <c r="C454" s="794" t="s">
        <v>918</v>
      </c>
      <c r="D454" s="794" t="s">
        <v>1030</v>
      </c>
      <c r="E454" s="794" t="s">
        <v>1027</v>
      </c>
      <c r="F454" s="449" t="s">
        <v>8</v>
      </c>
      <c r="G454" s="160">
        <f>SUM(G455:G465)</f>
        <v>24348.600000000002</v>
      </c>
      <c r="H454" s="160">
        <f aca="true" t="shared" si="120" ref="H454:P454">SUM(H455:H465)</f>
        <v>17836.2</v>
      </c>
      <c r="I454" s="160">
        <f t="shared" si="120"/>
        <v>735.1</v>
      </c>
      <c r="J454" s="160">
        <f t="shared" si="120"/>
        <v>535.1</v>
      </c>
      <c r="K454" s="160">
        <f t="shared" si="120"/>
        <v>13916.599999999999</v>
      </c>
      <c r="L454" s="160">
        <f t="shared" si="120"/>
        <v>10605.8</v>
      </c>
      <c r="M454" s="160">
        <f t="shared" si="120"/>
        <v>9696.9</v>
      </c>
      <c r="N454" s="160">
        <f t="shared" si="120"/>
        <v>6695.3</v>
      </c>
      <c r="O454" s="160">
        <f t="shared" si="120"/>
        <v>0</v>
      </c>
      <c r="P454" s="160">
        <f t="shared" si="120"/>
        <v>0</v>
      </c>
      <c r="Q454" s="797" t="s">
        <v>24</v>
      </c>
    </row>
    <row r="455" spans="1:17" ht="14.25">
      <c r="A455" s="795"/>
      <c r="B455" s="798"/>
      <c r="C455" s="795"/>
      <c r="D455" s="795"/>
      <c r="E455" s="795"/>
      <c r="F455" s="450" t="s">
        <v>9</v>
      </c>
      <c r="G455" s="85">
        <f>I455</f>
        <v>0</v>
      </c>
      <c r="H455" s="85">
        <f>J455</f>
        <v>0</v>
      </c>
      <c r="I455" s="85"/>
      <c r="J455" s="85"/>
      <c r="K455" s="85"/>
      <c r="L455" s="85"/>
      <c r="M455" s="85"/>
      <c r="N455" s="85"/>
      <c r="O455" s="85"/>
      <c r="P455" s="85"/>
      <c r="Q455" s="798"/>
    </row>
    <row r="456" spans="1:17" ht="14.25">
      <c r="A456" s="795"/>
      <c r="B456" s="798"/>
      <c r="C456" s="795"/>
      <c r="D456" s="795"/>
      <c r="E456" s="795"/>
      <c r="F456" s="450" t="s">
        <v>10</v>
      </c>
      <c r="G456" s="85">
        <f aca="true" t="shared" si="121" ref="G456:G465">I456+K456+M456+O456</f>
        <v>0</v>
      </c>
      <c r="H456" s="85">
        <f aca="true" t="shared" si="122" ref="H456:H465">J456+L456+N456+P456</f>
        <v>0</v>
      </c>
      <c r="I456" s="85"/>
      <c r="J456" s="85"/>
      <c r="K456" s="85"/>
      <c r="L456" s="85"/>
      <c r="M456" s="85"/>
      <c r="N456" s="85"/>
      <c r="O456" s="85"/>
      <c r="P456" s="85"/>
      <c r="Q456" s="798"/>
    </row>
    <row r="457" spans="1:17" ht="14.25">
      <c r="A457" s="795"/>
      <c r="B457" s="798"/>
      <c r="C457" s="795"/>
      <c r="D457" s="795"/>
      <c r="E457" s="795"/>
      <c r="F457" s="450" t="s">
        <v>11</v>
      </c>
      <c r="G457" s="85">
        <f t="shared" si="121"/>
        <v>0</v>
      </c>
      <c r="H457" s="85">
        <f t="shared" si="122"/>
        <v>0</v>
      </c>
      <c r="I457" s="85"/>
      <c r="J457" s="85"/>
      <c r="K457" s="85"/>
      <c r="L457" s="85"/>
      <c r="M457" s="85"/>
      <c r="N457" s="85"/>
      <c r="O457" s="85"/>
      <c r="P457" s="85"/>
      <c r="Q457" s="798"/>
    </row>
    <row r="458" spans="1:17" ht="14.25">
      <c r="A458" s="795"/>
      <c r="B458" s="798"/>
      <c r="C458" s="795"/>
      <c r="D458" s="795"/>
      <c r="E458" s="795"/>
      <c r="F458" s="450" t="s">
        <v>19</v>
      </c>
      <c r="G458" s="85">
        <f t="shared" si="121"/>
        <v>0</v>
      </c>
      <c r="H458" s="85">
        <f t="shared" si="122"/>
        <v>0</v>
      </c>
      <c r="I458" s="85"/>
      <c r="J458" s="85"/>
      <c r="K458" s="85"/>
      <c r="L458" s="85"/>
      <c r="M458" s="85"/>
      <c r="N458" s="85"/>
      <c r="O458" s="85"/>
      <c r="P458" s="85"/>
      <c r="Q458" s="798"/>
    </row>
    <row r="459" spans="1:17" ht="14.25">
      <c r="A459" s="795"/>
      <c r="B459" s="798"/>
      <c r="C459" s="795"/>
      <c r="D459" s="795"/>
      <c r="E459" s="795"/>
      <c r="F459" s="450" t="s">
        <v>27</v>
      </c>
      <c r="G459" s="85">
        <f t="shared" si="121"/>
        <v>0</v>
      </c>
      <c r="H459" s="85">
        <f t="shared" si="122"/>
        <v>0</v>
      </c>
      <c r="I459" s="85"/>
      <c r="J459" s="85"/>
      <c r="K459" s="85"/>
      <c r="L459" s="85"/>
      <c r="M459" s="85"/>
      <c r="N459" s="85"/>
      <c r="O459" s="85"/>
      <c r="P459" s="85"/>
      <c r="Q459" s="798"/>
    </row>
    <row r="460" spans="1:17" ht="14.25">
      <c r="A460" s="795"/>
      <c r="B460" s="798"/>
      <c r="C460" s="795"/>
      <c r="D460" s="795"/>
      <c r="E460" s="795"/>
      <c r="F460" s="445" t="s">
        <v>28</v>
      </c>
      <c r="G460" s="84">
        <f t="shared" si="121"/>
        <v>3253.8</v>
      </c>
      <c r="H460" s="84">
        <f t="shared" si="122"/>
        <v>3253.8</v>
      </c>
      <c r="I460" s="84">
        <v>97.6</v>
      </c>
      <c r="J460" s="84">
        <v>97.6</v>
      </c>
      <c r="K460" s="84">
        <v>1655.4</v>
      </c>
      <c r="L460" s="84">
        <v>1655.4</v>
      </c>
      <c r="M460" s="84">
        <v>1500.8</v>
      </c>
      <c r="N460" s="84">
        <v>1500.8</v>
      </c>
      <c r="O460" s="84"/>
      <c r="P460" s="84"/>
      <c r="Q460" s="798"/>
    </row>
    <row r="461" spans="1:17" ht="14.25">
      <c r="A461" s="795"/>
      <c r="B461" s="798"/>
      <c r="C461" s="795"/>
      <c r="D461" s="795"/>
      <c r="E461" s="795"/>
      <c r="F461" s="445" t="s">
        <v>483</v>
      </c>
      <c r="G461" s="84">
        <f t="shared" si="121"/>
        <v>4650.4</v>
      </c>
      <c r="H461" s="84">
        <f t="shared" si="122"/>
        <v>4650.4</v>
      </c>
      <c r="I461" s="84">
        <v>139.5</v>
      </c>
      <c r="J461" s="84">
        <v>139.5</v>
      </c>
      <c r="K461" s="84">
        <v>2779.4</v>
      </c>
      <c r="L461" s="84">
        <v>2779.4</v>
      </c>
      <c r="M461" s="84">
        <v>1731.5</v>
      </c>
      <c r="N461" s="84">
        <v>1731.5</v>
      </c>
      <c r="O461" s="84"/>
      <c r="P461" s="84"/>
      <c r="Q461" s="798"/>
    </row>
    <row r="462" spans="1:17" ht="14.25">
      <c r="A462" s="795"/>
      <c r="B462" s="798"/>
      <c r="C462" s="795"/>
      <c r="D462" s="795"/>
      <c r="E462" s="795"/>
      <c r="F462" s="445" t="s">
        <v>484</v>
      </c>
      <c r="G462" s="84">
        <f t="shared" si="121"/>
        <v>4966</v>
      </c>
      <c r="H462" s="84">
        <f t="shared" si="122"/>
        <v>4966</v>
      </c>
      <c r="I462" s="84">
        <v>149</v>
      </c>
      <c r="J462" s="84">
        <v>149</v>
      </c>
      <c r="K462" s="84">
        <v>3085.5</v>
      </c>
      <c r="L462" s="84">
        <v>3085.5</v>
      </c>
      <c r="M462" s="84">
        <v>1731.5</v>
      </c>
      <c r="N462" s="84">
        <v>1731.5</v>
      </c>
      <c r="O462" s="84"/>
      <c r="P462" s="84"/>
      <c r="Q462" s="798"/>
    </row>
    <row r="463" spans="1:17" ht="14.25">
      <c r="A463" s="795"/>
      <c r="B463" s="798"/>
      <c r="C463" s="795"/>
      <c r="D463" s="795"/>
      <c r="E463" s="795"/>
      <c r="F463" s="445" t="s">
        <v>485</v>
      </c>
      <c r="G463" s="84">
        <f t="shared" si="121"/>
        <v>4966</v>
      </c>
      <c r="H463" s="84">
        <f t="shared" si="122"/>
        <v>4966</v>
      </c>
      <c r="I463" s="84">
        <v>149</v>
      </c>
      <c r="J463" s="84">
        <v>149</v>
      </c>
      <c r="K463" s="84">
        <v>3085.5</v>
      </c>
      <c r="L463" s="84">
        <v>3085.5</v>
      </c>
      <c r="M463" s="84">
        <v>1731.5</v>
      </c>
      <c r="N463" s="84">
        <v>1731.5</v>
      </c>
      <c r="O463" s="84"/>
      <c r="P463" s="84"/>
      <c r="Q463" s="798"/>
    </row>
    <row r="464" spans="1:17" ht="14.25">
      <c r="A464" s="795"/>
      <c r="B464" s="798"/>
      <c r="C464" s="795"/>
      <c r="D464" s="795"/>
      <c r="E464" s="795"/>
      <c r="F464" s="445" t="s">
        <v>486</v>
      </c>
      <c r="G464" s="84">
        <f t="shared" si="121"/>
        <v>3256.2</v>
      </c>
      <c r="H464" s="84">
        <f t="shared" si="122"/>
        <v>0</v>
      </c>
      <c r="I464" s="84">
        <v>100</v>
      </c>
      <c r="J464" s="84"/>
      <c r="K464" s="84">
        <v>1655.4</v>
      </c>
      <c r="L464" s="84"/>
      <c r="M464" s="84">
        <v>1500.8</v>
      </c>
      <c r="N464" s="84"/>
      <c r="O464" s="84"/>
      <c r="P464" s="84"/>
      <c r="Q464" s="798"/>
    </row>
    <row r="465" spans="1:17" ht="14.25">
      <c r="A465" s="796"/>
      <c r="B465" s="799"/>
      <c r="C465" s="796"/>
      <c r="D465" s="796"/>
      <c r="E465" s="796"/>
      <c r="F465" s="445" t="s">
        <v>498</v>
      </c>
      <c r="G465" s="84">
        <f t="shared" si="121"/>
        <v>3256.2</v>
      </c>
      <c r="H465" s="84">
        <f t="shared" si="122"/>
        <v>0</v>
      </c>
      <c r="I465" s="84">
        <v>100</v>
      </c>
      <c r="J465" s="84"/>
      <c r="K465" s="84">
        <v>1655.4</v>
      </c>
      <c r="L465" s="84"/>
      <c r="M465" s="84">
        <v>1500.8</v>
      </c>
      <c r="N465" s="84"/>
      <c r="O465" s="84"/>
      <c r="P465" s="84"/>
      <c r="Q465" s="799"/>
    </row>
    <row r="466" spans="1:17" ht="14.25">
      <c r="A466" s="794" t="s">
        <v>899</v>
      </c>
      <c r="B466" s="797" t="s">
        <v>868</v>
      </c>
      <c r="C466" s="794" t="s">
        <v>919</v>
      </c>
      <c r="D466" s="794" t="s">
        <v>1030</v>
      </c>
      <c r="E466" s="794" t="s">
        <v>1027</v>
      </c>
      <c r="F466" s="449" t="s">
        <v>8</v>
      </c>
      <c r="G466" s="160">
        <f aca="true" t="shared" si="123" ref="G466:P466">SUM(G467:G477)</f>
        <v>78180.8</v>
      </c>
      <c r="H466" s="160">
        <f t="shared" si="123"/>
        <v>65659.8</v>
      </c>
      <c r="I466" s="160">
        <f t="shared" si="123"/>
        <v>3909</v>
      </c>
      <c r="J466" s="160">
        <f t="shared" si="123"/>
        <v>3283</v>
      </c>
      <c r="K466" s="160">
        <f t="shared" si="123"/>
        <v>0</v>
      </c>
      <c r="L466" s="160">
        <f t="shared" si="123"/>
        <v>0</v>
      </c>
      <c r="M466" s="160">
        <f t="shared" si="123"/>
        <v>74271.8</v>
      </c>
      <c r="N466" s="160">
        <f t="shared" si="123"/>
        <v>62376.8</v>
      </c>
      <c r="O466" s="160">
        <f t="shared" si="123"/>
        <v>0</v>
      </c>
      <c r="P466" s="160">
        <f t="shared" si="123"/>
        <v>0</v>
      </c>
      <c r="Q466" s="797" t="s">
        <v>24</v>
      </c>
    </row>
    <row r="467" spans="1:17" ht="14.25">
      <c r="A467" s="795"/>
      <c r="B467" s="798"/>
      <c r="C467" s="795"/>
      <c r="D467" s="795"/>
      <c r="E467" s="795"/>
      <c r="F467" s="450" t="s">
        <v>9</v>
      </c>
      <c r="G467" s="85">
        <f>I467</f>
        <v>0</v>
      </c>
      <c r="H467" s="85">
        <f>J467</f>
        <v>0</v>
      </c>
      <c r="I467" s="85"/>
      <c r="J467" s="85"/>
      <c r="K467" s="85"/>
      <c r="L467" s="85"/>
      <c r="M467" s="85"/>
      <c r="N467" s="85"/>
      <c r="O467" s="85"/>
      <c r="P467" s="85"/>
      <c r="Q467" s="798"/>
    </row>
    <row r="468" spans="1:17" ht="14.25">
      <c r="A468" s="795"/>
      <c r="B468" s="798"/>
      <c r="C468" s="795"/>
      <c r="D468" s="795"/>
      <c r="E468" s="795"/>
      <c r="F468" s="450" t="s">
        <v>10</v>
      </c>
      <c r="G468" s="85">
        <f aca="true" t="shared" si="124" ref="G468:G477">I468+K468+M468+O468</f>
        <v>0</v>
      </c>
      <c r="H468" s="85">
        <f aca="true" t="shared" si="125" ref="H468:H477">J468+L468+N468+P468</f>
        <v>0</v>
      </c>
      <c r="I468" s="85"/>
      <c r="J468" s="85"/>
      <c r="K468" s="85"/>
      <c r="L468" s="85"/>
      <c r="M468" s="85"/>
      <c r="N468" s="85"/>
      <c r="O468" s="85"/>
      <c r="P468" s="85"/>
      <c r="Q468" s="798"/>
    </row>
    <row r="469" spans="1:17" ht="14.25">
      <c r="A469" s="795"/>
      <c r="B469" s="798"/>
      <c r="C469" s="795"/>
      <c r="D469" s="795"/>
      <c r="E469" s="795"/>
      <c r="F469" s="450" t="s">
        <v>11</v>
      </c>
      <c r="G469" s="85">
        <f t="shared" si="124"/>
        <v>0</v>
      </c>
      <c r="H469" s="85">
        <f t="shared" si="125"/>
        <v>0</v>
      </c>
      <c r="I469" s="85"/>
      <c r="J469" s="85"/>
      <c r="K469" s="85"/>
      <c r="L469" s="85"/>
      <c r="M469" s="85"/>
      <c r="N469" s="85"/>
      <c r="O469" s="85"/>
      <c r="P469" s="85"/>
      <c r="Q469" s="798"/>
    </row>
    <row r="470" spans="1:17" ht="14.25">
      <c r="A470" s="795"/>
      <c r="B470" s="798"/>
      <c r="C470" s="795"/>
      <c r="D470" s="795"/>
      <c r="E470" s="795"/>
      <c r="F470" s="450" t="s">
        <v>19</v>
      </c>
      <c r="G470" s="85">
        <f t="shared" si="124"/>
        <v>0</v>
      </c>
      <c r="H470" s="85">
        <f t="shared" si="125"/>
        <v>0</v>
      </c>
      <c r="I470" s="85"/>
      <c r="J470" s="85"/>
      <c r="K470" s="85"/>
      <c r="L470" s="85"/>
      <c r="M470" s="85"/>
      <c r="N470" s="85"/>
      <c r="O470" s="85"/>
      <c r="P470" s="85"/>
      <c r="Q470" s="798"/>
    </row>
    <row r="471" spans="1:17" ht="14.25">
      <c r="A471" s="795"/>
      <c r="B471" s="798"/>
      <c r="C471" s="795"/>
      <c r="D471" s="795"/>
      <c r="E471" s="795"/>
      <c r="F471" s="450" t="s">
        <v>27</v>
      </c>
      <c r="G471" s="85">
        <f t="shared" si="124"/>
        <v>0</v>
      </c>
      <c r="H471" s="85">
        <f t="shared" si="125"/>
        <v>0</v>
      </c>
      <c r="I471" s="85"/>
      <c r="J471" s="85"/>
      <c r="K471" s="85"/>
      <c r="L471" s="85"/>
      <c r="M471" s="85"/>
      <c r="N471" s="85"/>
      <c r="O471" s="85"/>
      <c r="P471" s="85"/>
      <c r="Q471" s="798"/>
    </row>
    <row r="472" spans="1:17" ht="14.25">
      <c r="A472" s="795"/>
      <c r="B472" s="798"/>
      <c r="C472" s="795"/>
      <c r="D472" s="795"/>
      <c r="E472" s="795"/>
      <c r="F472" s="445" t="s">
        <v>28</v>
      </c>
      <c r="G472" s="84">
        <f t="shared" si="124"/>
        <v>18781.699999999997</v>
      </c>
      <c r="H472" s="84">
        <f t="shared" si="125"/>
        <v>18781.699999999997</v>
      </c>
      <c r="I472" s="84">
        <v>939.1</v>
      </c>
      <c r="J472" s="84">
        <v>939.1</v>
      </c>
      <c r="K472" s="84"/>
      <c r="L472" s="84"/>
      <c r="M472" s="84">
        <v>17842.6</v>
      </c>
      <c r="N472" s="84">
        <v>17842.6</v>
      </c>
      <c r="O472" s="84"/>
      <c r="P472" s="84"/>
      <c r="Q472" s="798"/>
    </row>
    <row r="473" spans="1:17" ht="14.25">
      <c r="A473" s="795"/>
      <c r="B473" s="798"/>
      <c r="C473" s="795"/>
      <c r="D473" s="795"/>
      <c r="E473" s="795"/>
      <c r="F473" s="445" t="s">
        <v>483</v>
      </c>
      <c r="G473" s="84">
        <f t="shared" si="124"/>
        <v>32454.100000000002</v>
      </c>
      <c r="H473" s="84">
        <f t="shared" si="125"/>
        <v>32454.100000000002</v>
      </c>
      <c r="I473" s="84">
        <v>1622.7</v>
      </c>
      <c r="J473" s="84">
        <v>1622.7</v>
      </c>
      <c r="K473" s="84"/>
      <c r="L473" s="84"/>
      <c r="M473" s="84">
        <v>30831.4</v>
      </c>
      <c r="N473" s="84">
        <v>30831.4</v>
      </c>
      <c r="O473" s="84"/>
      <c r="P473" s="84"/>
      <c r="Q473" s="798"/>
    </row>
    <row r="474" spans="1:17" ht="14.25">
      <c r="A474" s="795"/>
      <c r="B474" s="798"/>
      <c r="C474" s="795"/>
      <c r="D474" s="795"/>
      <c r="E474" s="795"/>
      <c r="F474" s="445" t="s">
        <v>484</v>
      </c>
      <c r="G474" s="84">
        <f t="shared" si="124"/>
        <v>7212</v>
      </c>
      <c r="H474" s="84">
        <f t="shared" si="125"/>
        <v>7212</v>
      </c>
      <c r="I474" s="84">
        <v>360.6</v>
      </c>
      <c r="J474" s="84">
        <v>360.6</v>
      </c>
      <c r="K474" s="84"/>
      <c r="L474" s="84"/>
      <c r="M474" s="84">
        <v>6851.4</v>
      </c>
      <c r="N474" s="84">
        <v>6851.4</v>
      </c>
      <c r="O474" s="84"/>
      <c r="P474" s="84"/>
      <c r="Q474" s="798"/>
    </row>
    <row r="475" spans="1:17" ht="14.25">
      <c r="A475" s="795"/>
      <c r="B475" s="798"/>
      <c r="C475" s="795"/>
      <c r="D475" s="795"/>
      <c r="E475" s="795"/>
      <c r="F475" s="445" t="s">
        <v>485</v>
      </c>
      <c r="G475" s="84">
        <f t="shared" si="124"/>
        <v>7212</v>
      </c>
      <c r="H475" s="84">
        <f t="shared" si="125"/>
        <v>7212</v>
      </c>
      <c r="I475" s="84">
        <v>360.6</v>
      </c>
      <c r="J475" s="84">
        <v>360.6</v>
      </c>
      <c r="K475" s="84"/>
      <c r="L475" s="84"/>
      <c r="M475" s="84">
        <v>6851.4</v>
      </c>
      <c r="N475" s="84">
        <v>6851.4</v>
      </c>
      <c r="O475" s="84"/>
      <c r="P475" s="84"/>
      <c r="Q475" s="798"/>
    </row>
    <row r="476" spans="1:17" ht="14.25">
      <c r="A476" s="795"/>
      <c r="B476" s="798"/>
      <c r="C476" s="795"/>
      <c r="D476" s="795"/>
      <c r="E476" s="795"/>
      <c r="F476" s="445" t="s">
        <v>486</v>
      </c>
      <c r="G476" s="84">
        <f t="shared" si="124"/>
        <v>6260.5</v>
      </c>
      <c r="H476" s="84">
        <f t="shared" si="125"/>
        <v>0</v>
      </c>
      <c r="I476" s="84">
        <v>313</v>
      </c>
      <c r="J476" s="84"/>
      <c r="K476" s="84"/>
      <c r="L476" s="84"/>
      <c r="M476" s="84">
        <v>5947.5</v>
      </c>
      <c r="N476" s="84"/>
      <c r="O476" s="84"/>
      <c r="P476" s="84"/>
      <c r="Q476" s="798"/>
    </row>
    <row r="477" spans="1:17" ht="14.25">
      <c r="A477" s="796"/>
      <c r="B477" s="799"/>
      <c r="C477" s="796"/>
      <c r="D477" s="796"/>
      <c r="E477" s="796"/>
      <c r="F477" s="445" t="s">
        <v>498</v>
      </c>
      <c r="G477" s="84">
        <f t="shared" si="124"/>
        <v>6260.5</v>
      </c>
      <c r="H477" s="84">
        <f t="shared" si="125"/>
        <v>0</v>
      </c>
      <c r="I477" s="84">
        <v>313</v>
      </c>
      <c r="J477" s="84"/>
      <c r="K477" s="84"/>
      <c r="L477" s="84"/>
      <c r="M477" s="84">
        <v>5947.5</v>
      </c>
      <c r="N477" s="84"/>
      <c r="O477" s="84"/>
      <c r="P477" s="84"/>
      <c r="Q477" s="799"/>
    </row>
    <row r="478" spans="1:17" ht="14.25">
      <c r="A478" s="835" t="s">
        <v>1228</v>
      </c>
      <c r="B478" s="836"/>
      <c r="C478" s="836"/>
      <c r="D478" s="836"/>
      <c r="E478" s="836"/>
      <c r="F478" s="836"/>
      <c r="G478" s="836"/>
      <c r="H478" s="836"/>
      <c r="I478" s="836"/>
      <c r="J478" s="836"/>
      <c r="K478" s="836"/>
      <c r="L478" s="836"/>
      <c r="M478" s="836"/>
      <c r="N478" s="836"/>
      <c r="O478" s="836"/>
      <c r="P478" s="836"/>
      <c r="Q478" s="837"/>
    </row>
    <row r="479" spans="1:17" s="5" customFormat="1" ht="14.25">
      <c r="A479" s="793"/>
      <c r="B479" s="828" t="s">
        <v>16</v>
      </c>
      <c r="C479" s="828"/>
      <c r="D479" s="843" t="s">
        <v>1031</v>
      </c>
      <c r="E479" s="843" t="s">
        <v>1031</v>
      </c>
      <c r="F479" s="449" t="s">
        <v>8</v>
      </c>
      <c r="G479" s="160">
        <f>SUM(G480:G490)</f>
        <v>9341761</v>
      </c>
      <c r="H479" s="160">
        <f aca="true" t="shared" si="126" ref="H479:P479">SUM(H480:H490)</f>
        <v>6592373.609999999</v>
      </c>
      <c r="I479" s="160">
        <f t="shared" si="126"/>
        <v>6726066.000000001</v>
      </c>
      <c r="J479" s="160">
        <f t="shared" si="126"/>
        <v>5328426.200000001</v>
      </c>
      <c r="K479" s="160">
        <f t="shared" si="126"/>
        <v>46906.00000000001</v>
      </c>
      <c r="L479" s="160">
        <f t="shared" si="126"/>
        <v>43595.200000000004</v>
      </c>
      <c r="M479" s="160">
        <f t="shared" si="126"/>
        <v>1632926.8</v>
      </c>
      <c r="N479" s="160">
        <f t="shared" si="126"/>
        <v>650146.9999999999</v>
      </c>
      <c r="O479" s="160">
        <f t="shared" si="126"/>
        <v>935862.2</v>
      </c>
      <c r="P479" s="160">
        <f t="shared" si="126"/>
        <v>570205.21</v>
      </c>
      <c r="Q479" s="827"/>
    </row>
    <row r="480" spans="1:17" ht="14.25">
      <c r="A480" s="793"/>
      <c r="B480" s="828"/>
      <c r="C480" s="828"/>
      <c r="D480" s="844"/>
      <c r="E480" s="844"/>
      <c r="F480" s="450" t="s">
        <v>9</v>
      </c>
      <c r="G480" s="85">
        <f>I480+K480+M480+O480</f>
        <v>580403.6000000001</v>
      </c>
      <c r="H480" s="85">
        <f>J480+L480+N480+P480</f>
        <v>378972.4</v>
      </c>
      <c r="I480" s="85">
        <f>I9+I21+I33</f>
        <v>437513.80000000005</v>
      </c>
      <c r="J480" s="85">
        <f aca="true" t="shared" si="127" ref="J480:P480">J9+J21+J33</f>
        <v>327349.9</v>
      </c>
      <c r="K480" s="85">
        <f t="shared" si="127"/>
        <v>3511.5</v>
      </c>
      <c r="L480" s="85">
        <f t="shared" si="127"/>
        <v>3511.5</v>
      </c>
      <c r="M480" s="85">
        <f t="shared" si="127"/>
        <v>139378.3</v>
      </c>
      <c r="N480" s="85">
        <f t="shared" si="127"/>
        <v>48111</v>
      </c>
      <c r="O480" s="85">
        <f t="shared" si="127"/>
        <v>0</v>
      </c>
      <c r="P480" s="85">
        <f t="shared" si="127"/>
        <v>0</v>
      </c>
      <c r="Q480" s="827"/>
    </row>
    <row r="481" spans="1:17" ht="14.25">
      <c r="A481" s="793"/>
      <c r="B481" s="828"/>
      <c r="C481" s="828"/>
      <c r="D481" s="844"/>
      <c r="E481" s="844"/>
      <c r="F481" s="450" t="s">
        <v>10</v>
      </c>
      <c r="G481" s="85">
        <f aca="true" t="shared" si="128" ref="G481:G490">I481+K481+M481+O481</f>
        <v>742704.7000000001</v>
      </c>
      <c r="H481" s="85">
        <f aca="true" t="shared" si="129" ref="H481:H490">J481+L481+N481+P481</f>
        <v>460884.5999999999</v>
      </c>
      <c r="I481" s="85">
        <f aca="true" t="shared" si="130" ref="I481:P490">I10+I22+I34</f>
        <v>570280.5</v>
      </c>
      <c r="J481" s="85">
        <f t="shared" si="130"/>
        <v>341623.19999999995</v>
      </c>
      <c r="K481" s="85">
        <f t="shared" si="130"/>
        <v>1655.3</v>
      </c>
      <c r="L481" s="85">
        <f t="shared" si="130"/>
        <v>1655.3</v>
      </c>
      <c r="M481" s="85">
        <f t="shared" si="130"/>
        <v>102346.90000000001</v>
      </c>
      <c r="N481" s="85">
        <f t="shared" si="130"/>
        <v>49184.1</v>
      </c>
      <c r="O481" s="85">
        <f t="shared" si="130"/>
        <v>68422</v>
      </c>
      <c r="P481" s="85">
        <f t="shared" si="130"/>
        <v>68422</v>
      </c>
      <c r="Q481" s="827"/>
    </row>
    <row r="482" spans="1:17" ht="14.25">
      <c r="A482" s="793"/>
      <c r="B482" s="828"/>
      <c r="C482" s="828"/>
      <c r="D482" s="844"/>
      <c r="E482" s="844"/>
      <c r="F482" s="450" t="s">
        <v>11</v>
      </c>
      <c r="G482" s="85">
        <f t="shared" si="128"/>
        <v>788926.2000000001</v>
      </c>
      <c r="H482" s="85">
        <f t="shared" si="129"/>
        <v>525999.1</v>
      </c>
      <c r="I482" s="85">
        <f t="shared" si="130"/>
        <v>574477.4</v>
      </c>
      <c r="J482" s="85">
        <f t="shared" si="130"/>
        <v>379220.49999999994</v>
      </c>
      <c r="K482" s="85">
        <f t="shared" si="130"/>
        <v>0</v>
      </c>
      <c r="L482" s="85">
        <f t="shared" si="130"/>
        <v>0</v>
      </c>
      <c r="M482" s="85">
        <f t="shared" si="130"/>
        <v>140100</v>
      </c>
      <c r="N482" s="85">
        <f t="shared" si="130"/>
        <v>72429.8</v>
      </c>
      <c r="O482" s="85">
        <f t="shared" si="130"/>
        <v>74348.8</v>
      </c>
      <c r="P482" s="85">
        <f t="shared" si="130"/>
        <v>74348.8</v>
      </c>
      <c r="Q482" s="827"/>
    </row>
    <row r="483" spans="1:17" ht="14.25">
      <c r="A483" s="793"/>
      <c r="B483" s="828"/>
      <c r="C483" s="828"/>
      <c r="D483" s="844"/>
      <c r="E483" s="844"/>
      <c r="F483" s="450" t="s">
        <v>19</v>
      </c>
      <c r="G483" s="85">
        <f t="shared" si="128"/>
        <v>981209.6000000001</v>
      </c>
      <c r="H483" s="85">
        <f t="shared" si="129"/>
        <v>673022.01</v>
      </c>
      <c r="I483" s="85">
        <f t="shared" si="130"/>
        <v>698918.4</v>
      </c>
      <c r="J483" s="85">
        <f t="shared" si="130"/>
        <v>503715</v>
      </c>
      <c r="K483" s="85">
        <f t="shared" si="130"/>
        <v>0</v>
      </c>
      <c r="L483" s="85">
        <f t="shared" si="130"/>
        <v>0</v>
      </c>
      <c r="M483" s="85">
        <f t="shared" si="130"/>
        <v>144755.00000000003</v>
      </c>
      <c r="N483" s="85">
        <f t="shared" si="130"/>
        <v>102386.8</v>
      </c>
      <c r="O483" s="85">
        <f t="shared" si="130"/>
        <v>137536.2</v>
      </c>
      <c r="P483" s="85">
        <f t="shared" si="130"/>
        <v>66920.20999999999</v>
      </c>
      <c r="Q483" s="827"/>
    </row>
    <row r="484" spans="1:17" ht="14.25">
      <c r="A484" s="793"/>
      <c r="B484" s="828"/>
      <c r="C484" s="828"/>
      <c r="D484" s="844"/>
      <c r="E484" s="844"/>
      <c r="F484" s="450" t="s">
        <v>27</v>
      </c>
      <c r="G484" s="85">
        <f t="shared" si="128"/>
        <v>984674.2</v>
      </c>
      <c r="H484" s="85">
        <f t="shared" si="129"/>
        <v>706398.2</v>
      </c>
      <c r="I484" s="85">
        <f t="shared" si="130"/>
        <v>685110.5</v>
      </c>
      <c r="J484" s="85">
        <f t="shared" si="130"/>
        <v>514335.19999999995</v>
      </c>
      <c r="K484" s="85">
        <f t="shared" si="130"/>
        <v>2822.6</v>
      </c>
      <c r="L484" s="85">
        <f t="shared" si="130"/>
        <v>2822.6</v>
      </c>
      <c r="M484" s="85">
        <f t="shared" si="130"/>
        <v>156705.1</v>
      </c>
      <c r="N484" s="85">
        <f t="shared" si="130"/>
        <v>115203.9</v>
      </c>
      <c r="O484" s="85">
        <f t="shared" si="130"/>
        <v>140036</v>
      </c>
      <c r="P484" s="85">
        <f t="shared" si="130"/>
        <v>74036.5</v>
      </c>
      <c r="Q484" s="827"/>
    </row>
    <row r="485" spans="1:17" ht="14.25">
      <c r="A485" s="793"/>
      <c r="B485" s="828"/>
      <c r="C485" s="828"/>
      <c r="D485" s="844"/>
      <c r="E485" s="844"/>
      <c r="F485" s="445" t="s">
        <v>28</v>
      </c>
      <c r="G485" s="84">
        <f t="shared" si="128"/>
        <v>948399.0000000002</v>
      </c>
      <c r="H485" s="84">
        <f t="shared" si="129"/>
        <v>728552.9</v>
      </c>
      <c r="I485" s="84">
        <f t="shared" si="130"/>
        <v>652937.1000000001</v>
      </c>
      <c r="J485" s="84">
        <f t="shared" si="130"/>
        <v>554450.6</v>
      </c>
      <c r="K485" s="84">
        <f t="shared" si="130"/>
        <v>26655.4</v>
      </c>
      <c r="L485" s="84">
        <f t="shared" si="130"/>
        <v>26655.4</v>
      </c>
      <c r="M485" s="84">
        <f t="shared" si="130"/>
        <v>164043.7</v>
      </c>
      <c r="N485" s="84">
        <f t="shared" si="130"/>
        <v>90847.79999999999</v>
      </c>
      <c r="O485" s="84">
        <f t="shared" si="130"/>
        <v>104762.8</v>
      </c>
      <c r="P485" s="84">
        <f t="shared" si="130"/>
        <v>56599.1</v>
      </c>
      <c r="Q485" s="827"/>
    </row>
    <row r="486" spans="1:17" ht="14.25">
      <c r="A486" s="793"/>
      <c r="B486" s="828"/>
      <c r="C486" s="828"/>
      <c r="D486" s="844"/>
      <c r="E486" s="844"/>
      <c r="F486" s="445" t="s">
        <v>483</v>
      </c>
      <c r="G486" s="84">
        <f t="shared" si="128"/>
        <v>930237.3999999999</v>
      </c>
      <c r="H486" s="84">
        <f t="shared" si="129"/>
        <v>767639.3999999999</v>
      </c>
      <c r="I486" s="84">
        <f t="shared" si="130"/>
        <v>645237</v>
      </c>
      <c r="J486" s="84">
        <f t="shared" si="130"/>
        <v>568126.6</v>
      </c>
      <c r="K486" s="84">
        <f t="shared" si="130"/>
        <v>2779.4</v>
      </c>
      <c r="L486" s="84">
        <f t="shared" si="130"/>
        <v>2779.4</v>
      </c>
      <c r="M486" s="84">
        <f t="shared" si="130"/>
        <v>177594.8</v>
      </c>
      <c r="N486" s="84">
        <f t="shared" si="130"/>
        <v>119107.2</v>
      </c>
      <c r="O486" s="84">
        <f t="shared" si="130"/>
        <v>104626.2</v>
      </c>
      <c r="P486" s="84">
        <f t="shared" si="130"/>
        <v>77626.2</v>
      </c>
      <c r="Q486" s="827"/>
    </row>
    <row r="487" spans="1:17" ht="14.25">
      <c r="A487" s="793"/>
      <c r="B487" s="828"/>
      <c r="C487" s="828"/>
      <c r="D487" s="844"/>
      <c r="E487" s="844"/>
      <c r="F487" s="445" t="s">
        <v>484</v>
      </c>
      <c r="G487" s="84">
        <f t="shared" si="128"/>
        <v>862588.7999999999</v>
      </c>
      <c r="H487" s="84">
        <f t="shared" si="129"/>
        <v>656460.1</v>
      </c>
      <c r="I487" s="84">
        <f t="shared" si="130"/>
        <v>602251</v>
      </c>
      <c r="J487" s="84">
        <f t="shared" si="130"/>
        <v>549310.2000000001</v>
      </c>
      <c r="K487" s="84">
        <f t="shared" si="130"/>
        <v>3085.5</v>
      </c>
      <c r="L487" s="84">
        <f t="shared" si="130"/>
        <v>3085.5</v>
      </c>
      <c r="M487" s="84">
        <f t="shared" si="130"/>
        <v>152626.1</v>
      </c>
      <c r="N487" s="84">
        <f t="shared" si="130"/>
        <v>26438.2</v>
      </c>
      <c r="O487" s="84">
        <f t="shared" si="130"/>
        <v>104626.2</v>
      </c>
      <c r="P487" s="84">
        <f t="shared" si="130"/>
        <v>77626.2</v>
      </c>
      <c r="Q487" s="827"/>
    </row>
    <row r="488" spans="1:17" ht="14.25">
      <c r="A488" s="793"/>
      <c r="B488" s="828"/>
      <c r="C488" s="828"/>
      <c r="D488" s="844"/>
      <c r="E488" s="844"/>
      <c r="F488" s="445" t="s">
        <v>485</v>
      </c>
      <c r="G488" s="84">
        <f t="shared" si="128"/>
        <v>833729.7999999999</v>
      </c>
      <c r="H488" s="84">
        <f t="shared" si="129"/>
        <v>653460.1</v>
      </c>
      <c r="I488" s="84">
        <f t="shared" si="130"/>
        <v>603392</v>
      </c>
      <c r="J488" s="84">
        <f t="shared" si="130"/>
        <v>549310.2000000001</v>
      </c>
      <c r="K488" s="84">
        <f t="shared" si="130"/>
        <v>3085.5</v>
      </c>
      <c r="L488" s="84">
        <f t="shared" si="130"/>
        <v>3085.5</v>
      </c>
      <c r="M488" s="84">
        <f t="shared" si="130"/>
        <v>152626.1</v>
      </c>
      <c r="N488" s="84">
        <f t="shared" si="130"/>
        <v>26438.2</v>
      </c>
      <c r="O488" s="84">
        <f t="shared" si="130"/>
        <v>74626.2</v>
      </c>
      <c r="P488" s="84">
        <f t="shared" si="130"/>
        <v>74626.2</v>
      </c>
      <c r="Q488" s="827"/>
    </row>
    <row r="489" spans="1:17" ht="14.25">
      <c r="A489" s="793"/>
      <c r="B489" s="828"/>
      <c r="C489" s="828"/>
      <c r="D489" s="844"/>
      <c r="E489" s="844"/>
      <c r="F489" s="445" t="s">
        <v>486</v>
      </c>
      <c r="G489" s="84">
        <f t="shared" si="128"/>
        <v>820648.1000000001</v>
      </c>
      <c r="H489" s="84">
        <f t="shared" si="129"/>
        <v>512692.39999999997</v>
      </c>
      <c r="I489" s="84">
        <f t="shared" si="130"/>
        <v>604178.4</v>
      </c>
      <c r="J489" s="84">
        <f t="shared" si="130"/>
        <v>512692.39999999997</v>
      </c>
      <c r="K489" s="84">
        <f t="shared" si="130"/>
        <v>1655.4</v>
      </c>
      <c r="L489" s="84">
        <f t="shared" si="130"/>
        <v>0</v>
      </c>
      <c r="M489" s="84">
        <f t="shared" si="130"/>
        <v>151375.4</v>
      </c>
      <c r="N489" s="84">
        <f t="shared" si="130"/>
        <v>0</v>
      </c>
      <c r="O489" s="84">
        <f t="shared" si="130"/>
        <v>63438.9</v>
      </c>
      <c r="P489" s="84">
        <f t="shared" si="130"/>
        <v>0</v>
      </c>
      <c r="Q489" s="827"/>
    </row>
    <row r="490" spans="1:17" ht="14.25">
      <c r="A490" s="793"/>
      <c r="B490" s="828"/>
      <c r="C490" s="828"/>
      <c r="D490" s="845"/>
      <c r="E490" s="845"/>
      <c r="F490" s="445" t="s">
        <v>498</v>
      </c>
      <c r="G490" s="84">
        <f t="shared" si="128"/>
        <v>868239.6000000001</v>
      </c>
      <c r="H490" s="84">
        <f t="shared" si="129"/>
        <v>528292.4</v>
      </c>
      <c r="I490" s="84">
        <f t="shared" si="130"/>
        <v>651769.9</v>
      </c>
      <c r="J490" s="84">
        <f t="shared" si="130"/>
        <v>528292.4</v>
      </c>
      <c r="K490" s="84">
        <f t="shared" si="130"/>
        <v>1655.4</v>
      </c>
      <c r="L490" s="84">
        <f t="shared" si="130"/>
        <v>0</v>
      </c>
      <c r="M490" s="84">
        <f t="shared" si="130"/>
        <v>151375.4</v>
      </c>
      <c r="N490" s="84">
        <f t="shared" si="130"/>
        <v>0</v>
      </c>
      <c r="O490" s="84">
        <f t="shared" si="130"/>
        <v>63438.9</v>
      </c>
      <c r="P490" s="84">
        <f t="shared" si="130"/>
        <v>0</v>
      </c>
      <c r="Q490" s="827"/>
    </row>
    <row r="491" spans="1:17" ht="14.25">
      <c r="A491" s="495"/>
      <c r="B491" s="496"/>
      <c r="C491" s="497"/>
      <c r="D491" s="497"/>
      <c r="E491" s="497"/>
      <c r="F491" s="498"/>
      <c r="G491" s="498"/>
      <c r="H491" s="498"/>
      <c r="I491" s="498"/>
      <c r="J491" s="498"/>
      <c r="K491" s="498"/>
      <c r="L491" s="498"/>
      <c r="M491" s="498"/>
      <c r="N491" s="498"/>
      <c r="O491" s="498"/>
      <c r="P491" s="498"/>
      <c r="Q491" s="499"/>
    </row>
    <row r="492" spans="1:17" ht="14.25">
      <c r="A492" s="500" t="s">
        <v>175</v>
      </c>
      <c r="B492" s="44"/>
      <c r="C492" s="44"/>
      <c r="D492" s="44"/>
      <c r="E492" s="44"/>
      <c r="H492" s="501"/>
      <c r="I492" s="501"/>
      <c r="J492" s="502"/>
      <c r="K492" s="498"/>
      <c r="L492" s="498"/>
      <c r="M492" s="498"/>
      <c r="N492" s="498"/>
      <c r="O492" s="498"/>
      <c r="P492" s="498"/>
      <c r="Q492" s="499"/>
    </row>
    <row r="493" spans="1:17" ht="14.25">
      <c r="A493" s="194" t="s">
        <v>24</v>
      </c>
      <c r="B493" s="607" t="s">
        <v>354</v>
      </c>
      <c r="C493" s="607"/>
      <c r="D493" s="607"/>
      <c r="E493" s="607"/>
      <c r="F493" s="607"/>
      <c r="G493" s="607"/>
      <c r="H493" s="607"/>
      <c r="I493" s="607"/>
      <c r="J493" s="607"/>
      <c r="K493" s="498"/>
      <c r="L493" s="498"/>
      <c r="M493" s="498"/>
      <c r="N493" s="498"/>
      <c r="O493" s="498"/>
      <c r="P493" s="498"/>
      <c r="Q493" s="499"/>
    </row>
    <row r="494" spans="1:17" ht="14.25">
      <c r="A494" s="194" t="s">
        <v>935</v>
      </c>
      <c r="B494" s="840" t="s">
        <v>117</v>
      </c>
      <c r="C494" s="841"/>
      <c r="D494" s="841"/>
      <c r="E494" s="841"/>
      <c r="F494" s="841"/>
      <c r="G494" s="841"/>
      <c r="H494" s="841"/>
      <c r="I494" s="841"/>
      <c r="J494" s="842"/>
      <c r="K494" s="498"/>
      <c r="L494" s="498"/>
      <c r="M494" s="498"/>
      <c r="N494" s="498"/>
      <c r="O494" s="498"/>
      <c r="P494" s="498"/>
      <c r="Q494" s="499"/>
    </row>
    <row r="495" spans="1:17" ht="14.25">
      <c r="A495" s="194" t="s">
        <v>127</v>
      </c>
      <c r="B495" s="607" t="s">
        <v>356</v>
      </c>
      <c r="C495" s="607"/>
      <c r="D495" s="607"/>
      <c r="E495" s="607"/>
      <c r="F495" s="607"/>
      <c r="G495" s="607"/>
      <c r="H495" s="607"/>
      <c r="I495" s="607"/>
      <c r="J495" s="607"/>
      <c r="K495" s="498"/>
      <c r="L495" s="498"/>
      <c r="M495" s="498"/>
      <c r="N495" s="498"/>
      <c r="O495" s="498"/>
      <c r="P495" s="498"/>
      <c r="Q495" s="499"/>
    </row>
    <row r="496" spans="1:17" ht="14.25">
      <c r="A496" s="194" t="s">
        <v>128</v>
      </c>
      <c r="B496" s="607" t="s">
        <v>357</v>
      </c>
      <c r="C496" s="607"/>
      <c r="D496" s="607"/>
      <c r="E496" s="607"/>
      <c r="F496" s="607"/>
      <c r="G496" s="607"/>
      <c r="H496" s="607"/>
      <c r="I496" s="607"/>
      <c r="J496" s="607"/>
      <c r="K496" s="498"/>
      <c r="L496" s="498"/>
      <c r="M496" s="498"/>
      <c r="N496" s="498"/>
      <c r="O496" s="498"/>
      <c r="P496" s="498"/>
      <c r="Q496" s="499"/>
    </row>
    <row r="497" spans="1:17" ht="14.25">
      <c r="A497" s="194" t="s">
        <v>129</v>
      </c>
      <c r="B497" s="607" t="s">
        <v>358</v>
      </c>
      <c r="C497" s="607"/>
      <c r="D497" s="607"/>
      <c r="E497" s="607"/>
      <c r="F497" s="607"/>
      <c r="G497" s="607"/>
      <c r="H497" s="607"/>
      <c r="I497" s="607"/>
      <c r="J497" s="607"/>
      <c r="K497" s="498"/>
      <c r="L497" s="498"/>
      <c r="M497" s="498"/>
      <c r="N497" s="498"/>
      <c r="O497" s="498"/>
      <c r="P497" s="498"/>
      <c r="Q497" s="499"/>
    </row>
    <row r="498" spans="1:17" ht="14.25">
      <c r="A498" s="194" t="s">
        <v>130</v>
      </c>
      <c r="B498" s="607" t="s">
        <v>359</v>
      </c>
      <c r="C498" s="607"/>
      <c r="D498" s="607"/>
      <c r="E498" s="607"/>
      <c r="F498" s="607"/>
      <c r="G498" s="607"/>
      <c r="H498" s="607"/>
      <c r="I498" s="607"/>
      <c r="J498" s="607"/>
      <c r="K498" s="498"/>
      <c r="L498" s="498"/>
      <c r="M498" s="498"/>
      <c r="N498" s="498"/>
      <c r="O498" s="498"/>
      <c r="P498" s="498"/>
      <c r="Q498" s="499"/>
    </row>
    <row r="499" spans="1:17" ht="31.5" customHeight="1">
      <c r="A499" s="829" t="s">
        <v>303</v>
      </c>
      <c r="B499" s="829"/>
      <c r="C499" s="829"/>
      <c r="D499" s="829"/>
      <c r="E499" s="829"/>
      <c r="F499" s="829"/>
      <c r="G499" s="829"/>
      <c r="H499" s="829"/>
      <c r="I499" s="829"/>
      <c r="J499" s="829"/>
      <c r="K499" s="829"/>
      <c r="L499" s="829"/>
      <c r="M499" s="829"/>
      <c r="N499" s="829"/>
      <c r="O499" s="829"/>
      <c r="P499" s="829"/>
      <c r="Q499" s="829"/>
    </row>
    <row r="500" spans="1:17" ht="58.5" customHeight="1">
      <c r="A500" s="829" t="s">
        <v>1089</v>
      </c>
      <c r="B500" s="829"/>
      <c r="C500" s="829"/>
      <c r="D500" s="829"/>
      <c r="E500" s="829"/>
      <c r="F500" s="829"/>
      <c r="G500" s="829"/>
      <c r="H500" s="829"/>
      <c r="I500" s="829"/>
      <c r="J500" s="829"/>
      <c r="K500" s="829"/>
      <c r="L500" s="829"/>
      <c r="M500" s="829"/>
      <c r="N500" s="829"/>
      <c r="O500" s="829"/>
      <c r="P500" s="829"/>
      <c r="Q500" s="829"/>
    </row>
    <row r="501" spans="1:17" ht="14.25">
      <c r="A501" s="839" t="s">
        <v>304</v>
      </c>
      <c r="B501" s="839"/>
      <c r="C501" s="839"/>
      <c r="D501" s="839"/>
      <c r="E501" s="839"/>
      <c r="F501" s="839"/>
      <c r="G501" s="839"/>
      <c r="H501" s="839"/>
      <c r="I501" s="839"/>
      <c r="J501" s="839"/>
      <c r="K501" s="839"/>
      <c r="L501" s="839"/>
      <c r="M501" s="839"/>
      <c r="N501" s="839"/>
      <c r="O501" s="839"/>
      <c r="P501" s="839"/>
      <c r="Q501" s="839"/>
    </row>
    <row r="502" spans="1:17" ht="44.25" customHeight="1">
      <c r="A502" s="848" t="s">
        <v>1032</v>
      </c>
      <c r="B502" s="848"/>
      <c r="C502" s="848"/>
      <c r="D502" s="848"/>
      <c r="E502" s="848"/>
      <c r="F502" s="848"/>
      <c r="G502" s="848"/>
      <c r="H502" s="848"/>
      <c r="I502" s="848"/>
      <c r="J502" s="848"/>
      <c r="K502" s="848"/>
      <c r="L502" s="848"/>
      <c r="M502" s="848"/>
      <c r="N502" s="848"/>
      <c r="O502" s="848"/>
      <c r="P502" s="848"/>
      <c r="Q502" s="848"/>
    </row>
    <row r="503" spans="1:16" ht="27" customHeight="1">
      <c r="A503" s="833" t="s">
        <v>351</v>
      </c>
      <c r="B503" s="833"/>
      <c r="C503" s="833"/>
      <c r="D503" s="833"/>
      <c r="E503" s="833"/>
      <c r="F503" s="833"/>
      <c r="G503" s="833"/>
      <c r="H503" s="833"/>
      <c r="I503" s="833"/>
      <c r="J503" s="833"/>
      <c r="K503" s="833"/>
      <c r="L503" s="833"/>
      <c r="M503" s="833"/>
      <c r="N503" s="833"/>
      <c r="O503" s="833"/>
      <c r="P503" s="833"/>
    </row>
    <row r="504" spans="1:17" ht="15" customHeight="1">
      <c r="A504" s="652" t="s">
        <v>352</v>
      </c>
      <c r="B504" s="652"/>
      <c r="C504" s="652"/>
      <c r="D504" s="652"/>
      <c r="E504" s="652"/>
      <c r="F504" s="652"/>
      <c r="G504" s="652"/>
      <c r="H504" s="652"/>
      <c r="I504" s="652"/>
      <c r="J504" s="652"/>
      <c r="K504" s="652"/>
      <c r="L504" s="652"/>
      <c r="M504" s="652"/>
      <c r="N504" s="652"/>
      <c r="O504" s="652"/>
      <c r="P504" s="652"/>
      <c r="Q504" s="652"/>
    </row>
    <row r="505" spans="1:17" ht="16.5" customHeight="1">
      <c r="A505" s="652" t="s">
        <v>812</v>
      </c>
      <c r="B505" s="652"/>
      <c r="C505" s="652"/>
      <c r="D505" s="652"/>
      <c r="E505" s="652"/>
      <c r="F505" s="652"/>
      <c r="G505" s="652"/>
      <c r="H505" s="652"/>
      <c r="I505" s="652"/>
      <c r="J505" s="652"/>
      <c r="K505" s="652"/>
      <c r="L505" s="652"/>
      <c r="M505" s="652"/>
      <c r="N505" s="652"/>
      <c r="O505" s="652"/>
      <c r="P505" s="652"/>
      <c r="Q505" s="652"/>
    </row>
    <row r="506" spans="1:17" ht="60.75" customHeight="1">
      <c r="A506" s="652" t="s">
        <v>864</v>
      </c>
      <c r="B506" s="652"/>
      <c r="C506" s="652"/>
      <c r="D506" s="652"/>
      <c r="E506" s="652"/>
      <c r="F506" s="652"/>
      <c r="G506" s="652"/>
      <c r="H506" s="652"/>
      <c r="I506" s="652"/>
      <c r="J506" s="652"/>
      <c r="K506" s="652"/>
      <c r="L506" s="652"/>
      <c r="M506" s="652"/>
      <c r="N506" s="652"/>
      <c r="O506" s="652"/>
      <c r="P506" s="652"/>
      <c r="Q506" s="652"/>
    </row>
    <row r="507" spans="1:17" ht="15" customHeight="1">
      <c r="A507" s="652" t="s">
        <v>711</v>
      </c>
      <c r="B507" s="652"/>
      <c r="C507" s="652"/>
      <c r="D507" s="652"/>
      <c r="E507" s="652"/>
      <c r="F507" s="652"/>
      <c r="G507" s="652"/>
      <c r="H507" s="652"/>
      <c r="I507" s="652"/>
      <c r="J507" s="652"/>
      <c r="K507" s="652"/>
      <c r="L507" s="652"/>
      <c r="M507" s="652"/>
      <c r="N507" s="652"/>
      <c r="O507" s="652"/>
      <c r="P507" s="652"/>
      <c r="Q507" s="652"/>
    </row>
    <row r="508" spans="1:17" ht="27.75" customHeight="1">
      <c r="A508" s="652" t="s">
        <v>757</v>
      </c>
      <c r="B508" s="652"/>
      <c r="C508" s="652"/>
      <c r="D508" s="652"/>
      <c r="E508" s="652"/>
      <c r="F508" s="652"/>
      <c r="G508" s="652"/>
      <c r="H508" s="652"/>
      <c r="I508" s="652"/>
      <c r="J508" s="652"/>
      <c r="K508" s="652"/>
      <c r="L508" s="652"/>
      <c r="M508" s="652"/>
      <c r="N508" s="652"/>
      <c r="O508" s="652"/>
      <c r="P508" s="652"/>
      <c r="Q508" s="652"/>
    </row>
    <row r="509" spans="1:17" ht="15" customHeight="1">
      <c r="A509" s="650" t="s">
        <v>353</v>
      </c>
      <c r="B509" s="650"/>
      <c r="C509" s="650"/>
      <c r="D509" s="650"/>
      <c r="E509" s="650"/>
      <c r="F509" s="650"/>
      <c r="G509" s="650"/>
      <c r="H509" s="650"/>
      <c r="I509" s="650"/>
      <c r="J509" s="650"/>
      <c r="K509" s="650"/>
      <c r="L509" s="650"/>
      <c r="M509" s="650"/>
      <c r="N509" s="650"/>
      <c r="O509" s="650"/>
      <c r="P509" s="650"/>
      <c r="Q509" s="650"/>
    </row>
    <row r="510" spans="1:17" ht="28.5" customHeight="1">
      <c r="A510" s="650" t="s">
        <v>878</v>
      </c>
      <c r="B510" s="650"/>
      <c r="C510" s="650"/>
      <c r="D510" s="650"/>
      <c r="E510" s="650"/>
      <c r="F510" s="650"/>
      <c r="G510" s="650"/>
      <c r="H510" s="650"/>
      <c r="I510" s="650"/>
      <c r="J510" s="650"/>
      <c r="K510" s="650"/>
      <c r="L510" s="650"/>
      <c r="M510" s="650"/>
      <c r="N510" s="650"/>
      <c r="O510" s="650"/>
      <c r="P510" s="650"/>
      <c r="Q510" s="650"/>
    </row>
    <row r="511" spans="1:17" ht="15" customHeight="1">
      <c r="A511" s="650" t="s">
        <v>653</v>
      </c>
      <c r="B511" s="650"/>
      <c r="C511" s="650"/>
      <c r="D511" s="650"/>
      <c r="E511" s="650"/>
      <c r="F511" s="650"/>
      <c r="G511" s="650"/>
      <c r="H511" s="650"/>
      <c r="I511" s="650"/>
      <c r="J511" s="650"/>
      <c r="K511" s="650"/>
      <c r="L511" s="650"/>
      <c r="M511" s="650"/>
      <c r="N511" s="650"/>
      <c r="O511" s="650"/>
      <c r="P511" s="650"/>
      <c r="Q511" s="650"/>
    </row>
    <row r="512" spans="1:17" ht="29.25" customHeight="1">
      <c r="A512" s="650" t="s">
        <v>762</v>
      </c>
      <c r="B512" s="650"/>
      <c r="C512" s="650"/>
      <c r="D512" s="650"/>
      <c r="E512" s="650"/>
      <c r="F512" s="650"/>
      <c r="G512" s="650"/>
      <c r="H512" s="650"/>
      <c r="I512" s="650"/>
      <c r="J512" s="650"/>
      <c r="K512" s="650"/>
      <c r="L512" s="650"/>
      <c r="M512" s="650"/>
      <c r="N512" s="650"/>
      <c r="O512" s="650"/>
      <c r="P512" s="650"/>
      <c r="Q512" s="650"/>
    </row>
    <row r="513" spans="1:17" ht="43.5" customHeight="1">
      <c r="A513" s="652" t="s">
        <v>1237</v>
      </c>
      <c r="B513" s="652"/>
      <c r="C513" s="652"/>
      <c r="D513" s="652"/>
      <c r="E513" s="652"/>
      <c r="F513" s="652"/>
      <c r="G513" s="652"/>
      <c r="H513" s="652"/>
      <c r="I513" s="652"/>
      <c r="J513" s="652"/>
      <c r="K513" s="652"/>
      <c r="L513" s="652"/>
      <c r="M513" s="652"/>
      <c r="N513" s="652"/>
      <c r="O513" s="652"/>
      <c r="P513" s="652"/>
      <c r="Q513" s="652"/>
    </row>
    <row r="514" spans="1:17" ht="44.25" customHeight="1">
      <c r="A514" s="649" t="s">
        <v>881</v>
      </c>
      <c r="B514" s="649"/>
      <c r="C514" s="649"/>
      <c r="D514" s="649"/>
      <c r="E514" s="649"/>
      <c r="F514" s="649"/>
      <c r="G514" s="649"/>
      <c r="H514" s="649"/>
      <c r="I514" s="649"/>
      <c r="J514" s="649"/>
      <c r="K514" s="649"/>
      <c r="L514" s="649"/>
      <c r="M514" s="649"/>
      <c r="N514" s="649"/>
      <c r="O514" s="649"/>
      <c r="P514" s="649"/>
      <c r="Q514" s="649"/>
    </row>
    <row r="515" spans="1:17" ht="30" customHeight="1">
      <c r="A515" s="649" t="s">
        <v>499</v>
      </c>
      <c r="B515" s="649"/>
      <c r="C515" s="649"/>
      <c r="D515" s="649"/>
      <c r="E515" s="649"/>
      <c r="F515" s="649"/>
      <c r="G515" s="649"/>
      <c r="H515" s="649"/>
      <c r="I515" s="649"/>
      <c r="J515" s="649"/>
      <c r="K515" s="649"/>
      <c r="L515" s="649"/>
      <c r="M515" s="649"/>
      <c r="N515" s="649"/>
      <c r="O515" s="649"/>
      <c r="P515" s="649"/>
      <c r="Q515" s="649"/>
    </row>
    <row r="516" spans="1:17" ht="13.5" customHeight="1">
      <c r="A516" s="652" t="s">
        <v>650</v>
      </c>
      <c r="B516" s="652"/>
      <c r="C516" s="652"/>
      <c r="D516" s="652"/>
      <c r="E516" s="652"/>
      <c r="F516" s="652"/>
      <c r="G516" s="652"/>
      <c r="H516" s="652"/>
      <c r="I516" s="652"/>
      <c r="J516" s="652"/>
      <c r="K516" s="652"/>
      <c r="L516" s="652"/>
      <c r="M516" s="652"/>
      <c r="N516" s="652"/>
      <c r="O516" s="652"/>
      <c r="P516" s="652"/>
      <c r="Q516" s="652"/>
    </row>
    <row r="517" spans="1:17" ht="45.75" customHeight="1">
      <c r="A517" s="715" t="s">
        <v>507</v>
      </c>
      <c r="B517" s="715"/>
      <c r="C517" s="715"/>
      <c r="D517" s="715"/>
      <c r="E517" s="715"/>
      <c r="F517" s="715"/>
      <c r="G517" s="715"/>
      <c r="H517" s="715"/>
      <c r="I517" s="715"/>
      <c r="J517" s="715"/>
      <c r="K517" s="715"/>
      <c r="L517" s="715"/>
      <c r="M517" s="715"/>
      <c r="N517" s="715"/>
      <c r="O517" s="715"/>
      <c r="P517" s="715"/>
      <c r="Q517" s="715"/>
    </row>
    <row r="518" spans="1:17" ht="14.25">
      <c r="A518" s="834" t="s">
        <v>612</v>
      </c>
      <c r="B518" s="834"/>
      <c r="C518" s="834"/>
      <c r="D518" s="834"/>
      <c r="E518" s="834"/>
      <c r="F518" s="834"/>
      <c r="G518" s="834"/>
      <c r="H518" s="834"/>
      <c r="I518" s="834"/>
      <c r="J518" s="834"/>
      <c r="K518" s="834"/>
      <c r="L518" s="834"/>
      <c r="M518" s="834"/>
      <c r="N518" s="834"/>
      <c r="O518" s="834"/>
      <c r="P518" s="834"/>
      <c r="Q518" s="834"/>
    </row>
  </sheetData>
  <sheetProtection/>
  <mergeCells count="277">
    <mergeCell ref="E350:E361"/>
    <mergeCell ref="A502:Q502"/>
    <mergeCell ref="E313:E324"/>
    <mergeCell ref="D393:D404"/>
    <mergeCell ref="E393:E404"/>
    <mergeCell ref="D405:D416"/>
    <mergeCell ref="E405:E416"/>
    <mergeCell ref="C374:C380"/>
    <mergeCell ref="D430:D441"/>
    <mergeCell ref="E430:E441"/>
    <mergeCell ref="D442:D453"/>
    <mergeCell ref="D479:D490"/>
    <mergeCell ref="C275:C278"/>
    <mergeCell ref="C280:C286"/>
    <mergeCell ref="E479:E490"/>
    <mergeCell ref="D418:D429"/>
    <mergeCell ref="E381:E392"/>
    <mergeCell ref="C337:C348"/>
    <mergeCell ref="D337:D348"/>
    <mergeCell ref="E418:E429"/>
    <mergeCell ref="D363:D368"/>
    <mergeCell ref="A362:Q362"/>
    <mergeCell ref="C83:C92"/>
    <mergeCell ref="C383:C392"/>
    <mergeCell ref="D226:D237"/>
    <mergeCell ref="E226:E237"/>
    <mergeCell ref="D239:D250"/>
    <mergeCell ref="E239:E250"/>
    <mergeCell ref="D350:D361"/>
    <mergeCell ref="D275:D286"/>
    <mergeCell ref="D466:D477"/>
    <mergeCell ref="E466:E477"/>
    <mergeCell ref="B337:B348"/>
    <mergeCell ref="F296:F299"/>
    <mergeCell ref="E337:E348"/>
    <mergeCell ref="E325:E336"/>
    <mergeCell ref="B417:Q417"/>
    <mergeCell ref="D287:D312"/>
    <mergeCell ref="E287:E312"/>
    <mergeCell ref="D313:D324"/>
    <mergeCell ref="E275:E286"/>
    <mergeCell ref="D190:D201"/>
    <mergeCell ref="E190:E201"/>
    <mergeCell ref="D202:D213"/>
    <mergeCell ref="E202:E213"/>
    <mergeCell ref="D214:D225"/>
    <mergeCell ref="E214:E225"/>
    <mergeCell ref="D263:D274"/>
    <mergeCell ref="E263:E274"/>
    <mergeCell ref="D142:D153"/>
    <mergeCell ref="E142:E153"/>
    <mergeCell ref="E130:E141"/>
    <mergeCell ref="D154:D165"/>
    <mergeCell ref="E154:E165"/>
    <mergeCell ref="D178:D189"/>
    <mergeCell ref="E178:E189"/>
    <mergeCell ref="E166:E177"/>
    <mergeCell ref="D130:D141"/>
    <mergeCell ref="E32:E43"/>
    <mergeCell ref="D45:D56"/>
    <mergeCell ref="E45:E56"/>
    <mergeCell ref="D57:D68"/>
    <mergeCell ref="E57:E68"/>
    <mergeCell ref="D69:D80"/>
    <mergeCell ref="E69:E80"/>
    <mergeCell ref="D3:D5"/>
    <mergeCell ref="E3:E5"/>
    <mergeCell ref="D8:D19"/>
    <mergeCell ref="E8:E19"/>
    <mergeCell ref="D20:D31"/>
    <mergeCell ref="E20:E31"/>
    <mergeCell ref="A20:A31"/>
    <mergeCell ref="Q130:Q141"/>
    <mergeCell ref="B142:B153"/>
    <mergeCell ref="C146:C153"/>
    <mergeCell ref="C158:C165"/>
    <mergeCell ref="C265:C274"/>
    <mergeCell ref="B202:B213"/>
    <mergeCell ref="C214:C262"/>
    <mergeCell ref="A32:A43"/>
    <mergeCell ref="D32:D43"/>
    <mergeCell ref="Q8:Q19"/>
    <mergeCell ref="Q20:Q31"/>
    <mergeCell ref="B8:B19"/>
    <mergeCell ref="A8:A19"/>
    <mergeCell ref="C8:C19"/>
    <mergeCell ref="A45:A56"/>
    <mergeCell ref="C45:C56"/>
    <mergeCell ref="Q45:Q56"/>
    <mergeCell ref="B20:B31"/>
    <mergeCell ref="C20:C31"/>
    <mergeCell ref="C32:C43"/>
    <mergeCell ref="Q32:Q43"/>
    <mergeCell ref="A511:Q511"/>
    <mergeCell ref="B239:B250"/>
    <mergeCell ref="B251:B262"/>
    <mergeCell ref="A202:A262"/>
    <mergeCell ref="B214:B225"/>
    <mergeCell ref="B405:B416"/>
    <mergeCell ref="A510:Q510"/>
    <mergeCell ref="B494:J494"/>
    <mergeCell ref="A2:Q2"/>
    <mergeCell ref="A501:Q501"/>
    <mergeCell ref="C202:C213"/>
    <mergeCell ref="B313:B324"/>
    <mergeCell ref="A313:A324"/>
    <mergeCell ref="C287:C312"/>
    <mergeCell ref="Q226:Q237"/>
    <mergeCell ref="B350:B361"/>
    <mergeCell ref="Q214:Q225"/>
    <mergeCell ref="B32:B43"/>
    <mergeCell ref="B263:B274"/>
    <mergeCell ref="A504:Q504"/>
    <mergeCell ref="A505:Q505"/>
    <mergeCell ref="Q325:Q336"/>
    <mergeCell ref="A507:Q507"/>
    <mergeCell ref="A512:Q512"/>
    <mergeCell ref="C394:C404"/>
    <mergeCell ref="C406:C416"/>
    <mergeCell ref="C418:C429"/>
    <mergeCell ref="C430:C441"/>
    <mergeCell ref="A503:P503"/>
    <mergeCell ref="C372:C373"/>
    <mergeCell ref="A518:Q518"/>
    <mergeCell ref="B498:J498"/>
    <mergeCell ref="B495:J495"/>
    <mergeCell ref="B393:B404"/>
    <mergeCell ref="A393:A404"/>
    <mergeCell ref="C466:C477"/>
    <mergeCell ref="A478:Q478"/>
    <mergeCell ref="A516:Q516"/>
    <mergeCell ref="A499:Q499"/>
    <mergeCell ref="A500:Q500"/>
    <mergeCell ref="A263:A274"/>
    <mergeCell ref="Q263:Q274"/>
    <mergeCell ref="B226:B237"/>
    <mergeCell ref="Q313:Q324"/>
    <mergeCell ref="B287:B312"/>
    <mergeCell ref="D251:D262"/>
    <mergeCell ref="E251:E262"/>
    <mergeCell ref="A509:Q509"/>
    <mergeCell ref="B497:J497"/>
    <mergeCell ref="C313:C324"/>
    <mergeCell ref="E105:E116"/>
    <mergeCell ref="D118:D129"/>
    <mergeCell ref="E118:E129"/>
    <mergeCell ref="B418:B429"/>
    <mergeCell ref="Q105:Q116"/>
    <mergeCell ref="Q118:Q129"/>
    <mergeCell ref="C119:C129"/>
    <mergeCell ref="A513:Q513"/>
    <mergeCell ref="B496:J496"/>
    <mergeCell ref="B466:B477"/>
    <mergeCell ref="Q466:Q477"/>
    <mergeCell ref="A508:Q508"/>
    <mergeCell ref="A506:Q506"/>
    <mergeCell ref="Q479:Q490"/>
    <mergeCell ref="A479:A490"/>
    <mergeCell ref="B479:B490"/>
    <mergeCell ref="C479:C490"/>
    <mergeCell ref="C107:C110"/>
    <mergeCell ref="D81:D92"/>
    <mergeCell ref="E81:E92"/>
    <mergeCell ref="D93:D104"/>
    <mergeCell ref="E93:E104"/>
    <mergeCell ref="D105:D116"/>
    <mergeCell ref="B69:B80"/>
    <mergeCell ref="A69:A80"/>
    <mergeCell ref="Q57:Q68"/>
    <mergeCell ref="Q69:Q80"/>
    <mergeCell ref="A93:A104"/>
    <mergeCell ref="Q93:Q104"/>
    <mergeCell ref="Q81:Q92"/>
    <mergeCell ref="B93:B104"/>
    <mergeCell ref="C70:C80"/>
    <mergeCell ref="C95:C104"/>
    <mergeCell ref="Q190:Q201"/>
    <mergeCell ref="A142:A201"/>
    <mergeCell ref="Q154:Q165"/>
    <mergeCell ref="Q166:Q177"/>
    <mergeCell ref="Q178:Q189"/>
    <mergeCell ref="Q202:Q213"/>
    <mergeCell ref="C182:C189"/>
    <mergeCell ref="C194:C201"/>
    <mergeCell ref="D166:D177"/>
    <mergeCell ref="Q142:Q153"/>
    <mergeCell ref="I3:P3"/>
    <mergeCell ref="C170:C177"/>
    <mergeCell ref="B118:B129"/>
    <mergeCell ref="A118:A129"/>
    <mergeCell ref="A350:A361"/>
    <mergeCell ref="C325:C336"/>
    <mergeCell ref="A130:A141"/>
    <mergeCell ref="A275:A286"/>
    <mergeCell ref="B349:P349"/>
    <mergeCell ref="A57:A68"/>
    <mergeCell ref="K4:L4"/>
    <mergeCell ref="A517:Q517"/>
    <mergeCell ref="M4:N4"/>
    <mergeCell ref="A514:Q514"/>
    <mergeCell ref="A515:Q515"/>
    <mergeCell ref="B493:J493"/>
    <mergeCell ref="B3:B5"/>
    <mergeCell ref="Q251:Q262"/>
    <mergeCell ref="B325:B336"/>
    <mergeCell ref="F294:F295"/>
    <mergeCell ref="Q4:Q5"/>
    <mergeCell ref="Q239:Q250"/>
    <mergeCell ref="Q275:Q286"/>
    <mergeCell ref="A81:A92"/>
    <mergeCell ref="F238:Q238"/>
    <mergeCell ref="I4:J4"/>
    <mergeCell ref="C59:C68"/>
    <mergeCell ref="B45:B56"/>
    <mergeCell ref="B105:B116"/>
    <mergeCell ref="A105:A116"/>
    <mergeCell ref="B81:B92"/>
    <mergeCell ref="O4:P4"/>
    <mergeCell ref="B57:B68"/>
    <mergeCell ref="B154:B165"/>
    <mergeCell ref="B166:B177"/>
    <mergeCell ref="A418:A429"/>
    <mergeCell ref="B44:P44"/>
    <mergeCell ref="B381:B392"/>
    <mergeCell ref="B369:B380"/>
    <mergeCell ref="A287:A312"/>
    <mergeCell ref="B454:B465"/>
    <mergeCell ref="D454:D465"/>
    <mergeCell ref="E454:E465"/>
    <mergeCell ref="Q350:Q361"/>
    <mergeCell ref="B442:B453"/>
    <mergeCell ref="F300:F303"/>
    <mergeCell ref="F304:F307"/>
    <mergeCell ref="C352:C361"/>
    <mergeCell ref="Q418:Q429"/>
    <mergeCell ref="D325:D336"/>
    <mergeCell ref="Q405:Q416"/>
    <mergeCell ref="C442:C453"/>
    <mergeCell ref="C454:C465"/>
    <mergeCell ref="E442:E453"/>
    <mergeCell ref="A363:A368"/>
    <mergeCell ref="B363:B368"/>
    <mergeCell ref="C363:C368"/>
    <mergeCell ref="A405:A416"/>
    <mergeCell ref="A442:A453"/>
    <mergeCell ref="Q442:Q453"/>
    <mergeCell ref="Q369:Q380"/>
    <mergeCell ref="D381:D392"/>
    <mergeCell ref="D369:D380"/>
    <mergeCell ref="E369:E380"/>
    <mergeCell ref="A466:A477"/>
    <mergeCell ref="Q454:Q465"/>
    <mergeCell ref="A430:A441"/>
    <mergeCell ref="B430:B441"/>
    <mergeCell ref="Q430:Q441"/>
    <mergeCell ref="A381:A392"/>
    <mergeCell ref="A3:A5"/>
    <mergeCell ref="C3:C5"/>
    <mergeCell ref="F3:F5"/>
    <mergeCell ref="F292:F293"/>
    <mergeCell ref="B178:B189"/>
    <mergeCell ref="B190:B201"/>
    <mergeCell ref="B7:Q7"/>
    <mergeCell ref="G3:H4"/>
    <mergeCell ref="B130:B141"/>
    <mergeCell ref="B275:B286"/>
    <mergeCell ref="F308:F311"/>
    <mergeCell ref="Q363:Q368"/>
    <mergeCell ref="E363:E368"/>
    <mergeCell ref="A454:A465"/>
    <mergeCell ref="Q337:Q348"/>
    <mergeCell ref="A337:A348"/>
    <mergeCell ref="Q393:Q404"/>
    <mergeCell ref="A369:A380"/>
    <mergeCell ref="Q381:Q392"/>
    <mergeCell ref="A325:A336"/>
  </mergeCells>
  <printOptions/>
  <pageMargins left="0.3937007874015748" right="0.35433070866141736" top="0.2755905511811024" bottom="0.15748031496062992" header="0.2755905511811024" footer="0.2362204724409449"/>
  <pageSetup fitToHeight="1" fitToWidth="1" horizontalDpi="600" verticalDpi="600" orientation="landscape" paperSize="9" scale="10" r:id="rId1"/>
  <rowBreaks count="4" manualBreakCount="4">
    <brk id="116" max="14" man="1"/>
    <brk id="237" max="14" man="1"/>
    <brk id="361" max="14" man="1"/>
    <brk id="477" max="16" man="1"/>
  </rowBreaks>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X75"/>
  <sheetViews>
    <sheetView view="pageBreakPreview" zoomScaleSheetLayoutView="100" zoomScalePageLayoutView="0" workbookViewId="0" topLeftCell="A1">
      <selection activeCell="A31" sqref="A1:X16384"/>
    </sheetView>
  </sheetViews>
  <sheetFormatPr defaultColWidth="9.140625" defaultRowHeight="15"/>
  <cols>
    <col min="1" max="1" width="18.00390625" style="503" customWidth="1"/>
    <col min="2" max="2" width="12.7109375" style="503" customWidth="1"/>
    <col min="3" max="14" width="9.57421875" style="503" customWidth="1"/>
    <col min="15" max="24" width="9.57421875" style="7" customWidth="1"/>
  </cols>
  <sheetData>
    <row r="1" ht="14.25">
      <c r="X1" s="310">
        <v>32</v>
      </c>
    </row>
    <row r="2" spans="1:24" ht="14.25">
      <c r="A2" s="861" t="s">
        <v>798</v>
      </c>
      <c r="B2" s="861"/>
      <c r="C2" s="861"/>
      <c r="D2" s="861"/>
      <c r="E2" s="861"/>
      <c r="F2" s="861"/>
      <c r="G2" s="861"/>
      <c r="H2" s="861"/>
      <c r="I2" s="861"/>
      <c r="J2" s="861"/>
      <c r="K2" s="861"/>
      <c r="L2" s="861"/>
      <c r="M2" s="861"/>
      <c r="N2" s="861"/>
      <c r="O2" s="861"/>
      <c r="P2" s="861"/>
      <c r="Q2" s="861"/>
      <c r="R2" s="861"/>
      <c r="S2" s="861"/>
      <c r="T2" s="861"/>
      <c r="U2" s="861"/>
      <c r="V2" s="861"/>
      <c r="W2" s="861"/>
      <c r="X2" s="861"/>
    </row>
    <row r="3" spans="1:24" ht="14.25">
      <c r="A3" s="863" t="s">
        <v>763</v>
      </c>
      <c r="B3" s="863"/>
      <c r="C3" s="863"/>
      <c r="D3" s="863"/>
      <c r="E3" s="863"/>
      <c r="F3" s="863"/>
      <c r="G3" s="863"/>
      <c r="H3" s="863"/>
      <c r="I3" s="863"/>
      <c r="J3" s="863"/>
      <c r="K3" s="863"/>
      <c r="L3" s="863"/>
      <c r="M3" s="863"/>
      <c r="N3" s="863"/>
      <c r="O3" s="863"/>
      <c r="P3" s="863"/>
      <c r="Q3" s="863"/>
      <c r="R3" s="863"/>
      <c r="S3" s="863"/>
      <c r="T3" s="863"/>
      <c r="U3" s="863"/>
      <c r="V3" s="863"/>
      <c r="W3" s="863"/>
      <c r="X3" s="863"/>
    </row>
    <row r="4" spans="1:24" ht="27">
      <c r="A4" s="504" t="s">
        <v>52</v>
      </c>
      <c r="B4" s="850" t="s">
        <v>560</v>
      </c>
      <c r="C4" s="850"/>
      <c r="D4" s="850"/>
      <c r="E4" s="850"/>
      <c r="F4" s="850"/>
      <c r="G4" s="850"/>
      <c r="H4" s="850"/>
      <c r="I4" s="850"/>
      <c r="J4" s="850"/>
      <c r="K4" s="850"/>
      <c r="L4" s="850"/>
      <c r="M4" s="850"/>
      <c r="N4" s="850"/>
      <c r="O4" s="850"/>
      <c r="P4" s="850"/>
      <c r="Q4" s="850"/>
      <c r="R4" s="850"/>
      <c r="S4" s="850"/>
      <c r="T4" s="850"/>
      <c r="U4" s="850"/>
      <c r="V4" s="850"/>
      <c r="W4" s="850"/>
      <c r="X4" s="850"/>
    </row>
    <row r="5" spans="1:24" ht="41.25">
      <c r="A5" s="504" t="s">
        <v>54</v>
      </c>
      <c r="B5" s="850" t="s">
        <v>354</v>
      </c>
      <c r="C5" s="850"/>
      <c r="D5" s="850"/>
      <c r="E5" s="850"/>
      <c r="F5" s="850"/>
      <c r="G5" s="850"/>
      <c r="H5" s="850"/>
      <c r="I5" s="850"/>
      <c r="J5" s="850"/>
      <c r="K5" s="850"/>
      <c r="L5" s="850"/>
      <c r="M5" s="850"/>
      <c r="N5" s="850"/>
      <c r="O5" s="850"/>
      <c r="P5" s="850"/>
      <c r="Q5" s="850"/>
      <c r="R5" s="850"/>
      <c r="S5" s="850"/>
      <c r="T5" s="850"/>
      <c r="U5" s="850"/>
      <c r="V5" s="850"/>
      <c r="W5" s="850"/>
      <c r="X5" s="850"/>
    </row>
    <row r="6" spans="1:24" ht="14.25" customHeight="1">
      <c r="A6" s="854" t="s">
        <v>56</v>
      </c>
      <c r="B6" s="850" t="s">
        <v>355</v>
      </c>
      <c r="C6" s="850"/>
      <c r="D6" s="850"/>
      <c r="E6" s="850"/>
      <c r="F6" s="850"/>
      <c r="G6" s="850"/>
      <c r="H6" s="850"/>
      <c r="I6" s="850"/>
      <c r="J6" s="850"/>
      <c r="K6" s="850"/>
      <c r="L6" s="850"/>
      <c r="M6" s="850"/>
      <c r="N6" s="850"/>
      <c r="O6" s="850"/>
      <c r="P6" s="850"/>
      <c r="Q6" s="850"/>
      <c r="R6" s="850"/>
      <c r="S6" s="850"/>
      <c r="T6" s="850"/>
      <c r="U6" s="850"/>
      <c r="V6" s="850"/>
      <c r="W6" s="850"/>
      <c r="X6" s="850"/>
    </row>
    <row r="7" spans="1:24" ht="14.25" customHeight="1">
      <c r="A7" s="854"/>
      <c r="B7" s="850" t="s">
        <v>360</v>
      </c>
      <c r="C7" s="850"/>
      <c r="D7" s="850"/>
      <c r="E7" s="850"/>
      <c r="F7" s="850"/>
      <c r="G7" s="850"/>
      <c r="H7" s="850"/>
      <c r="I7" s="850"/>
      <c r="J7" s="850"/>
      <c r="K7" s="850"/>
      <c r="L7" s="850"/>
      <c r="M7" s="850"/>
      <c r="N7" s="850"/>
      <c r="O7" s="850"/>
      <c r="P7" s="850"/>
      <c r="Q7" s="850"/>
      <c r="R7" s="850"/>
      <c r="S7" s="850"/>
      <c r="T7" s="850"/>
      <c r="U7" s="850"/>
      <c r="V7" s="850"/>
      <c r="W7" s="850"/>
      <c r="X7" s="850"/>
    </row>
    <row r="8" spans="1:24" ht="14.25" customHeight="1">
      <c r="A8" s="854"/>
      <c r="B8" s="850" t="s">
        <v>356</v>
      </c>
      <c r="C8" s="850"/>
      <c r="D8" s="850"/>
      <c r="E8" s="850"/>
      <c r="F8" s="850"/>
      <c r="G8" s="850"/>
      <c r="H8" s="850"/>
      <c r="I8" s="850"/>
      <c r="J8" s="850"/>
      <c r="K8" s="850"/>
      <c r="L8" s="850"/>
      <c r="M8" s="850"/>
      <c r="N8" s="850"/>
      <c r="O8" s="850"/>
      <c r="P8" s="850"/>
      <c r="Q8" s="850"/>
      <c r="R8" s="850"/>
      <c r="S8" s="850"/>
      <c r="T8" s="850"/>
      <c r="U8" s="850"/>
      <c r="V8" s="850"/>
      <c r="W8" s="850"/>
      <c r="X8" s="850"/>
    </row>
    <row r="9" spans="1:24" ht="14.25" customHeight="1">
      <c r="A9" s="854"/>
      <c r="B9" s="850" t="s">
        <v>357</v>
      </c>
      <c r="C9" s="850"/>
      <c r="D9" s="850"/>
      <c r="E9" s="850"/>
      <c r="F9" s="850"/>
      <c r="G9" s="850"/>
      <c r="H9" s="850"/>
      <c r="I9" s="850"/>
      <c r="J9" s="850"/>
      <c r="K9" s="850"/>
      <c r="L9" s="850"/>
      <c r="M9" s="850"/>
      <c r="N9" s="850"/>
      <c r="O9" s="850"/>
      <c r="P9" s="850"/>
      <c r="Q9" s="850"/>
      <c r="R9" s="850"/>
      <c r="S9" s="850"/>
      <c r="T9" s="850"/>
      <c r="U9" s="850"/>
      <c r="V9" s="850"/>
      <c r="W9" s="850"/>
      <c r="X9" s="850"/>
    </row>
    <row r="10" spans="1:24" ht="14.25" customHeight="1">
      <c r="A10" s="854"/>
      <c r="B10" s="850" t="s">
        <v>359</v>
      </c>
      <c r="C10" s="850"/>
      <c r="D10" s="850"/>
      <c r="E10" s="850"/>
      <c r="F10" s="850"/>
      <c r="G10" s="850"/>
      <c r="H10" s="850"/>
      <c r="I10" s="850"/>
      <c r="J10" s="850"/>
      <c r="K10" s="850"/>
      <c r="L10" s="850"/>
      <c r="M10" s="850"/>
      <c r="N10" s="850"/>
      <c r="O10" s="850"/>
      <c r="P10" s="850"/>
      <c r="Q10" s="850"/>
      <c r="R10" s="850"/>
      <c r="S10" s="850"/>
      <c r="T10" s="850"/>
      <c r="U10" s="850"/>
      <c r="V10" s="850"/>
      <c r="W10" s="850"/>
      <c r="X10" s="850"/>
    </row>
    <row r="11" spans="1:24" ht="14.25" customHeight="1">
      <c r="A11" s="854"/>
      <c r="B11" s="850" t="s">
        <v>358</v>
      </c>
      <c r="C11" s="850"/>
      <c r="D11" s="850"/>
      <c r="E11" s="850"/>
      <c r="F11" s="850"/>
      <c r="G11" s="850"/>
      <c r="H11" s="850"/>
      <c r="I11" s="850"/>
      <c r="J11" s="850"/>
      <c r="K11" s="850"/>
      <c r="L11" s="850"/>
      <c r="M11" s="850"/>
      <c r="N11" s="850"/>
      <c r="O11" s="850"/>
      <c r="P11" s="850"/>
      <c r="Q11" s="850"/>
      <c r="R11" s="850"/>
      <c r="S11" s="850"/>
      <c r="T11" s="850"/>
      <c r="U11" s="850"/>
      <c r="V11" s="850"/>
      <c r="W11" s="850"/>
      <c r="X11" s="850"/>
    </row>
    <row r="12" spans="1:24" ht="14.25" customHeight="1">
      <c r="A12" s="854"/>
      <c r="B12" s="850" t="s">
        <v>117</v>
      </c>
      <c r="C12" s="850"/>
      <c r="D12" s="850"/>
      <c r="E12" s="850"/>
      <c r="F12" s="850"/>
      <c r="G12" s="850"/>
      <c r="H12" s="850"/>
      <c r="I12" s="850"/>
      <c r="J12" s="850"/>
      <c r="K12" s="850"/>
      <c r="L12" s="850"/>
      <c r="M12" s="850"/>
      <c r="N12" s="850"/>
      <c r="O12" s="850"/>
      <c r="P12" s="850"/>
      <c r="Q12" s="850"/>
      <c r="R12" s="850"/>
      <c r="S12" s="850"/>
      <c r="T12" s="850"/>
      <c r="U12" s="850"/>
      <c r="V12" s="850"/>
      <c r="W12" s="850"/>
      <c r="X12" s="850"/>
    </row>
    <row r="13" spans="1:24" ht="30" customHeight="1">
      <c r="A13" s="505" t="s">
        <v>57</v>
      </c>
      <c r="B13" s="862" t="s">
        <v>1002</v>
      </c>
      <c r="C13" s="862"/>
      <c r="D13" s="862"/>
      <c r="E13" s="862"/>
      <c r="F13" s="862"/>
      <c r="G13" s="862"/>
      <c r="H13" s="862"/>
      <c r="I13" s="862"/>
      <c r="J13" s="862"/>
      <c r="K13" s="862"/>
      <c r="L13" s="862"/>
      <c r="M13" s="862"/>
      <c r="N13" s="862"/>
      <c r="O13" s="862"/>
      <c r="P13" s="862"/>
      <c r="Q13" s="862"/>
      <c r="R13" s="862"/>
      <c r="S13" s="862"/>
      <c r="T13" s="862"/>
      <c r="U13" s="862"/>
      <c r="V13" s="862"/>
      <c r="W13" s="862"/>
      <c r="X13" s="862"/>
    </row>
    <row r="14" spans="1:24" ht="14.25">
      <c r="A14" s="854" t="s">
        <v>58</v>
      </c>
      <c r="B14" s="850" t="s">
        <v>416</v>
      </c>
      <c r="C14" s="850"/>
      <c r="D14" s="850"/>
      <c r="E14" s="850"/>
      <c r="F14" s="850"/>
      <c r="G14" s="850"/>
      <c r="H14" s="850"/>
      <c r="I14" s="850"/>
      <c r="J14" s="850"/>
      <c r="K14" s="850"/>
      <c r="L14" s="850"/>
      <c r="M14" s="850"/>
      <c r="N14" s="850"/>
      <c r="O14" s="850"/>
      <c r="P14" s="850"/>
      <c r="Q14" s="850"/>
      <c r="R14" s="850"/>
      <c r="S14" s="850"/>
      <c r="T14" s="850"/>
      <c r="U14" s="850"/>
      <c r="V14" s="850"/>
      <c r="W14" s="850"/>
      <c r="X14" s="850"/>
    </row>
    <row r="15" spans="1:24" ht="14.25">
      <c r="A15" s="854"/>
      <c r="B15" s="850" t="s">
        <v>929</v>
      </c>
      <c r="C15" s="850"/>
      <c r="D15" s="850"/>
      <c r="E15" s="850"/>
      <c r="F15" s="850"/>
      <c r="G15" s="850"/>
      <c r="H15" s="850"/>
      <c r="I15" s="850"/>
      <c r="J15" s="850"/>
      <c r="K15" s="850"/>
      <c r="L15" s="850"/>
      <c r="M15" s="850"/>
      <c r="N15" s="850"/>
      <c r="O15" s="850"/>
      <c r="P15" s="850"/>
      <c r="Q15" s="850"/>
      <c r="R15" s="850"/>
      <c r="S15" s="850"/>
      <c r="T15" s="850"/>
      <c r="U15" s="850"/>
      <c r="V15" s="850"/>
      <c r="W15" s="850"/>
      <c r="X15" s="850"/>
    </row>
    <row r="16" spans="1:24" ht="14.25">
      <c r="A16" s="854"/>
      <c r="B16" s="850" t="s">
        <v>930</v>
      </c>
      <c r="C16" s="850"/>
      <c r="D16" s="850"/>
      <c r="E16" s="850"/>
      <c r="F16" s="850"/>
      <c r="G16" s="850"/>
      <c r="H16" s="850"/>
      <c r="I16" s="850"/>
      <c r="J16" s="850"/>
      <c r="K16" s="850"/>
      <c r="L16" s="850"/>
      <c r="M16" s="850"/>
      <c r="N16" s="850"/>
      <c r="O16" s="850"/>
      <c r="P16" s="850"/>
      <c r="Q16" s="850"/>
      <c r="R16" s="850"/>
      <c r="S16" s="850"/>
      <c r="T16" s="850"/>
      <c r="U16" s="850"/>
      <c r="V16" s="850"/>
      <c r="W16" s="850"/>
      <c r="X16" s="850"/>
    </row>
    <row r="18" spans="1:24" ht="14.25">
      <c r="A18" s="860" t="s">
        <v>467</v>
      </c>
      <c r="B18" s="768" t="s">
        <v>60</v>
      </c>
      <c r="C18" s="849" t="s">
        <v>9</v>
      </c>
      <c r="D18" s="849"/>
      <c r="E18" s="849" t="s">
        <v>10</v>
      </c>
      <c r="F18" s="849"/>
      <c r="G18" s="849" t="s">
        <v>11</v>
      </c>
      <c r="H18" s="849"/>
      <c r="I18" s="849" t="s">
        <v>19</v>
      </c>
      <c r="J18" s="849"/>
      <c r="K18" s="849" t="s">
        <v>27</v>
      </c>
      <c r="L18" s="849"/>
      <c r="M18" s="849" t="s">
        <v>28</v>
      </c>
      <c r="N18" s="849"/>
      <c r="O18" s="849" t="s">
        <v>483</v>
      </c>
      <c r="P18" s="849"/>
      <c r="Q18" s="849" t="s">
        <v>484</v>
      </c>
      <c r="R18" s="849"/>
      <c r="S18" s="849" t="s">
        <v>485</v>
      </c>
      <c r="T18" s="849"/>
      <c r="U18" s="849" t="s">
        <v>486</v>
      </c>
      <c r="V18" s="849"/>
      <c r="W18" s="849" t="s">
        <v>498</v>
      </c>
      <c r="X18" s="849"/>
    </row>
    <row r="19" spans="1:24" ht="71.25">
      <c r="A19" s="860"/>
      <c r="B19" s="771"/>
      <c r="C19" s="106" t="s">
        <v>33</v>
      </c>
      <c r="D19" s="106" t="s">
        <v>34</v>
      </c>
      <c r="E19" s="106" t="s">
        <v>33</v>
      </c>
      <c r="F19" s="106" t="s">
        <v>34</v>
      </c>
      <c r="G19" s="106" t="s">
        <v>33</v>
      </c>
      <c r="H19" s="106" t="s">
        <v>34</v>
      </c>
      <c r="I19" s="106" t="s">
        <v>33</v>
      </c>
      <c r="J19" s="106" t="s">
        <v>34</v>
      </c>
      <c r="K19" s="106" t="s">
        <v>33</v>
      </c>
      <c r="L19" s="106" t="s">
        <v>34</v>
      </c>
      <c r="M19" s="106" t="s">
        <v>33</v>
      </c>
      <c r="N19" s="106" t="s">
        <v>34</v>
      </c>
      <c r="O19" s="106" t="s">
        <v>33</v>
      </c>
      <c r="P19" s="106" t="s">
        <v>34</v>
      </c>
      <c r="Q19" s="106" t="s">
        <v>33</v>
      </c>
      <c r="R19" s="106" t="s">
        <v>34</v>
      </c>
      <c r="S19" s="106" t="s">
        <v>33</v>
      </c>
      <c r="T19" s="106" t="s">
        <v>34</v>
      </c>
      <c r="U19" s="106" t="s">
        <v>33</v>
      </c>
      <c r="V19" s="106" t="s">
        <v>34</v>
      </c>
      <c r="W19" s="106" t="s">
        <v>33</v>
      </c>
      <c r="X19" s="106" t="s">
        <v>34</v>
      </c>
    </row>
    <row r="20" spans="1:24" ht="15" customHeight="1">
      <c r="A20" s="855" t="s">
        <v>416</v>
      </c>
      <c r="B20" s="856"/>
      <c r="C20" s="856"/>
      <c r="D20" s="856"/>
      <c r="E20" s="856"/>
      <c r="F20" s="856"/>
      <c r="G20" s="856"/>
      <c r="H20" s="856"/>
      <c r="I20" s="856"/>
      <c r="J20" s="856"/>
      <c r="K20" s="856"/>
      <c r="L20" s="856"/>
      <c r="M20" s="856"/>
      <c r="N20" s="856"/>
      <c r="O20" s="856"/>
      <c r="P20" s="856"/>
      <c r="Q20" s="856"/>
      <c r="R20" s="856"/>
      <c r="S20" s="856"/>
      <c r="T20" s="856"/>
      <c r="U20" s="856"/>
      <c r="V20" s="856"/>
      <c r="W20" s="856"/>
      <c r="X20" s="856"/>
    </row>
    <row r="21" spans="1:24" ht="15" customHeight="1">
      <c r="A21" s="858" t="s">
        <v>466</v>
      </c>
      <c r="B21" s="859"/>
      <c r="C21" s="859"/>
      <c r="D21" s="859"/>
      <c r="E21" s="859"/>
      <c r="F21" s="859"/>
      <c r="G21" s="859"/>
      <c r="H21" s="859"/>
      <c r="I21" s="859"/>
      <c r="J21" s="859"/>
      <c r="K21" s="859"/>
      <c r="L21" s="859"/>
      <c r="M21" s="859"/>
      <c r="N21" s="859"/>
      <c r="O21" s="859"/>
      <c r="P21" s="859"/>
      <c r="Q21" s="859"/>
      <c r="R21" s="859"/>
      <c r="S21" s="859"/>
      <c r="T21" s="859"/>
      <c r="U21" s="859"/>
      <c r="V21" s="859"/>
      <c r="W21" s="859"/>
      <c r="X21" s="859"/>
    </row>
    <row r="22" spans="1:24" ht="51">
      <c r="A22" s="105" t="s">
        <v>118</v>
      </c>
      <c r="B22" s="344">
        <f>ЗОЖ_п!F8</f>
        <v>0</v>
      </c>
      <c r="C22" s="344">
        <f>ЗОЖ_п!G8</f>
        <v>4240</v>
      </c>
      <c r="D22" s="344">
        <f>ЗОЖ_п!H8</f>
        <v>3214</v>
      </c>
      <c r="E22" s="344">
        <f>ЗОЖ_п!I8</f>
        <v>5000</v>
      </c>
      <c r="F22" s="344">
        <f>ЗОЖ_п!J8</f>
        <v>3743</v>
      </c>
      <c r="G22" s="344">
        <f>ЗОЖ_п!K8</f>
        <v>6000</v>
      </c>
      <c r="H22" s="344">
        <f>ЗОЖ_п!L8</f>
        <v>4500</v>
      </c>
      <c r="I22" s="344">
        <f>ЗОЖ_п!M8</f>
        <v>6100</v>
      </c>
      <c r="J22" s="344">
        <f>ЗОЖ_п!N8</f>
        <v>4635</v>
      </c>
      <c r="K22" s="344">
        <f>ЗОЖ_п!O8</f>
        <v>6300</v>
      </c>
      <c r="L22" s="344">
        <f>ЗОЖ_п!P8</f>
        <v>4750</v>
      </c>
      <c r="M22" s="106">
        <f>ЗОЖ_п!Q8</f>
        <v>6600</v>
      </c>
      <c r="N22" s="77">
        <f>ЗОЖ_п!R8</f>
        <v>1501</v>
      </c>
      <c r="O22" s="106">
        <f>ЗОЖ_п!S8</f>
        <v>6800</v>
      </c>
      <c r="P22" s="106">
        <f>ЗОЖ_п!T8</f>
        <v>3678</v>
      </c>
      <c r="Q22" s="106">
        <f>ЗОЖ_п!U8</f>
        <v>7100</v>
      </c>
      <c r="R22" s="106">
        <f>ЗОЖ_п!V8</f>
        <v>4750</v>
      </c>
      <c r="S22" s="106">
        <f>ЗОЖ_п!W8</f>
        <v>7500</v>
      </c>
      <c r="T22" s="106">
        <f>ЗОЖ_п!X8</f>
        <v>4750</v>
      </c>
      <c r="U22" s="106">
        <f>ЗОЖ_п!Y8</f>
        <v>7900</v>
      </c>
      <c r="V22" s="106">
        <f>ЗОЖ_п!Z8</f>
        <v>0</v>
      </c>
      <c r="W22" s="106">
        <f>ЗОЖ_п!AA8</f>
        <v>8200</v>
      </c>
      <c r="X22" s="106">
        <f>ЗОЖ_п!AB8</f>
        <v>0</v>
      </c>
    </row>
    <row r="23" spans="1:24" ht="14.25">
      <c r="A23" s="879" t="s">
        <v>62</v>
      </c>
      <c r="B23" s="880"/>
      <c r="C23" s="880"/>
      <c r="D23" s="880"/>
      <c r="E23" s="880"/>
      <c r="F23" s="880"/>
      <c r="G23" s="880"/>
      <c r="H23" s="880"/>
      <c r="I23" s="880"/>
      <c r="J23" s="880"/>
      <c r="K23" s="880"/>
      <c r="L23" s="880"/>
      <c r="M23" s="880"/>
      <c r="N23" s="880"/>
      <c r="O23" s="880"/>
      <c r="P23" s="880"/>
      <c r="Q23" s="880"/>
      <c r="R23" s="880"/>
      <c r="S23" s="880"/>
      <c r="T23" s="880"/>
      <c r="U23" s="880"/>
      <c r="V23" s="880"/>
      <c r="W23" s="880"/>
      <c r="X23" s="881"/>
    </row>
    <row r="24" spans="1:24" ht="14.25">
      <c r="A24" s="855" t="s">
        <v>64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row>
    <row r="25" spans="1:24" ht="15" customHeight="1">
      <c r="A25" s="858" t="s">
        <v>25</v>
      </c>
      <c r="B25" s="859"/>
      <c r="C25" s="859"/>
      <c r="D25" s="859"/>
      <c r="E25" s="859"/>
      <c r="F25" s="859"/>
      <c r="G25" s="859"/>
      <c r="H25" s="859"/>
      <c r="I25" s="859"/>
      <c r="J25" s="859"/>
      <c r="K25" s="859"/>
      <c r="L25" s="859"/>
      <c r="M25" s="859"/>
      <c r="N25" s="859"/>
      <c r="O25" s="859"/>
      <c r="P25" s="859"/>
      <c r="Q25" s="859"/>
      <c r="R25" s="859"/>
      <c r="S25" s="859"/>
      <c r="T25" s="859"/>
      <c r="U25" s="859"/>
      <c r="V25" s="859"/>
      <c r="W25" s="859"/>
      <c r="X25" s="859"/>
    </row>
    <row r="26" spans="1:24" ht="14.25">
      <c r="A26" s="858" t="s">
        <v>166</v>
      </c>
      <c r="B26" s="859"/>
      <c r="C26" s="859"/>
      <c r="D26" s="859"/>
      <c r="E26" s="859"/>
      <c r="F26" s="859"/>
      <c r="G26" s="859"/>
      <c r="H26" s="859"/>
      <c r="I26" s="859"/>
      <c r="J26" s="859"/>
      <c r="K26" s="859"/>
      <c r="L26" s="859"/>
      <c r="M26" s="859"/>
      <c r="N26" s="859"/>
      <c r="O26" s="859"/>
      <c r="P26" s="859"/>
      <c r="Q26" s="859"/>
      <c r="R26" s="859"/>
      <c r="S26" s="859"/>
      <c r="T26" s="859"/>
      <c r="U26" s="859"/>
      <c r="V26" s="859"/>
      <c r="W26" s="859"/>
      <c r="X26" s="859"/>
    </row>
    <row r="27" spans="1:24" ht="81">
      <c r="A27" s="105" t="s">
        <v>119</v>
      </c>
      <c r="B27" s="344">
        <f>ЗОЖ_п!F9</f>
        <v>0</v>
      </c>
      <c r="C27" s="344">
        <f>ЗОЖ_п!G9</f>
        <v>2240</v>
      </c>
      <c r="D27" s="344">
        <f>ЗОЖ_п!H9</f>
        <v>1630</v>
      </c>
      <c r="E27" s="344">
        <f>ЗОЖ_п!I9</f>
        <v>2800</v>
      </c>
      <c r="F27" s="344">
        <f>ЗОЖ_п!J9</f>
        <v>2036</v>
      </c>
      <c r="G27" s="344">
        <f>ЗОЖ_п!K9</f>
        <v>3000</v>
      </c>
      <c r="H27" s="344">
        <f>ЗОЖ_п!L9</f>
        <v>2700</v>
      </c>
      <c r="I27" s="344">
        <f>ЗОЖ_п!M9</f>
        <v>3600</v>
      </c>
      <c r="J27" s="344">
        <f>ЗОЖ_п!N9</f>
        <v>3100</v>
      </c>
      <c r="K27" s="344">
        <f>ЗОЖ_п!O9</f>
        <v>3600</v>
      </c>
      <c r="L27" s="344">
        <f>ЗОЖ_п!P9</f>
        <v>3200</v>
      </c>
      <c r="M27" s="106">
        <f>ЗОЖ_п!Q9</f>
        <v>3700</v>
      </c>
      <c r="N27" s="77">
        <f>ЗОЖ_п!R9</f>
        <v>1078</v>
      </c>
      <c r="O27" s="106">
        <f>ЗОЖ_п!S9</f>
        <v>3800</v>
      </c>
      <c r="P27" s="106">
        <f>ЗОЖ_п!T9</f>
        <v>1126</v>
      </c>
      <c r="Q27" s="106">
        <f>ЗОЖ_п!U9</f>
        <v>3900</v>
      </c>
      <c r="R27" s="106">
        <f>ЗОЖ_п!V9</f>
        <v>1910</v>
      </c>
      <c r="S27" s="106">
        <f>ЗОЖ_п!W9</f>
        <v>4000</v>
      </c>
      <c r="T27" s="106">
        <f>ЗОЖ_п!X9</f>
        <v>1910</v>
      </c>
      <c r="U27" s="106">
        <f>ЗОЖ_п!Y9</f>
        <v>4100</v>
      </c>
      <c r="V27" s="106">
        <f>ЗОЖ_п!Z9</f>
        <v>0</v>
      </c>
      <c r="W27" s="106">
        <f>ЗОЖ_п!AA9</f>
        <v>4200</v>
      </c>
      <c r="X27" s="106">
        <f>ЗОЖ_п!AB9</f>
        <v>0</v>
      </c>
    </row>
    <row r="28" spans="1:24" ht="14.25">
      <c r="A28" s="865" t="s">
        <v>65</v>
      </c>
      <c r="B28" s="856"/>
      <c r="C28" s="856"/>
      <c r="D28" s="856"/>
      <c r="E28" s="856"/>
      <c r="F28" s="856"/>
      <c r="G28" s="856"/>
      <c r="H28" s="856"/>
      <c r="I28" s="856"/>
      <c r="J28" s="856"/>
      <c r="K28" s="856"/>
      <c r="L28" s="856"/>
      <c r="M28" s="856"/>
      <c r="N28" s="856"/>
      <c r="O28" s="856"/>
      <c r="P28" s="856"/>
      <c r="Q28" s="856"/>
      <c r="R28" s="856"/>
      <c r="S28" s="856"/>
      <c r="T28" s="856"/>
      <c r="U28" s="856"/>
      <c r="V28" s="856"/>
      <c r="W28" s="856"/>
      <c r="X28" s="856"/>
    </row>
    <row r="29" spans="1:24" ht="15" customHeight="1">
      <c r="A29" s="858" t="s">
        <v>26</v>
      </c>
      <c r="B29" s="859"/>
      <c r="C29" s="859"/>
      <c r="D29" s="859"/>
      <c r="E29" s="859"/>
      <c r="F29" s="859"/>
      <c r="G29" s="859"/>
      <c r="H29" s="859"/>
      <c r="I29" s="859"/>
      <c r="J29" s="859"/>
      <c r="K29" s="859"/>
      <c r="L29" s="859"/>
      <c r="M29" s="859"/>
      <c r="N29" s="859"/>
      <c r="O29" s="859"/>
      <c r="P29" s="859"/>
      <c r="Q29" s="859"/>
      <c r="R29" s="859"/>
      <c r="S29" s="859"/>
      <c r="T29" s="859"/>
      <c r="U29" s="859"/>
      <c r="V29" s="859"/>
      <c r="W29" s="859"/>
      <c r="X29" s="859"/>
    </row>
    <row r="30" spans="1:24" ht="14.25">
      <c r="A30" s="866" t="s">
        <v>168</v>
      </c>
      <c r="B30" s="867"/>
      <c r="C30" s="867"/>
      <c r="D30" s="867"/>
      <c r="E30" s="867"/>
      <c r="F30" s="867"/>
      <c r="G30" s="867"/>
      <c r="H30" s="867"/>
      <c r="I30" s="867"/>
      <c r="J30" s="867"/>
      <c r="K30" s="867"/>
      <c r="L30" s="867"/>
      <c r="M30" s="867"/>
      <c r="N30" s="867"/>
      <c r="O30" s="867"/>
      <c r="P30" s="867"/>
      <c r="Q30" s="867"/>
      <c r="R30" s="867"/>
      <c r="S30" s="867"/>
      <c r="T30" s="867"/>
      <c r="U30" s="867"/>
      <c r="V30" s="867"/>
      <c r="W30" s="867"/>
      <c r="X30" s="867"/>
    </row>
    <row r="31" spans="1:24" ht="98.25" customHeight="1">
      <c r="A31" s="105" t="s">
        <v>120</v>
      </c>
      <c r="B31" s="344">
        <f>ЗОЖ_п!F18</f>
        <v>0</v>
      </c>
      <c r="C31" s="344">
        <f>ЗОЖ_п!G18</f>
        <v>11</v>
      </c>
      <c r="D31" s="344">
        <f>ЗОЖ_п!H18</f>
        <v>8</v>
      </c>
      <c r="E31" s="344">
        <f>ЗОЖ_п!I18</f>
        <v>11</v>
      </c>
      <c r="F31" s="344">
        <f>ЗОЖ_п!J18</f>
        <v>6</v>
      </c>
      <c r="G31" s="344">
        <f>ЗОЖ_п!K18</f>
        <v>11</v>
      </c>
      <c r="H31" s="344">
        <f>ЗОЖ_п!L18</f>
        <v>6</v>
      </c>
      <c r="I31" s="344">
        <f>ЗОЖ_п!M18</f>
        <v>11</v>
      </c>
      <c r="J31" s="344">
        <f>ЗОЖ_п!N18</f>
        <v>6</v>
      </c>
      <c r="K31" s="344">
        <f>ЗОЖ_п!O18</f>
        <v>11</v>
      </c>
      <c r="L31" s="344">
        <f>ЗОЖ_п!P18</f>
        <v>6</v>
      </c>
      <c r="M31" s="106">
        <f>ЗОЖ_п!Q18</f>
        <v>11</v>
      </c>
      <c r="N31" s="106">
        <f>ЗОЖ_п!R18</f>
        <v>3</v>
      </c>
      <c r="O31" s="106">
        <f>ЗОЖ_п!S18</f>
        <v>11</v>
      </c>
      <c r="P31" s="106">
        <f>ЗОЖ_п!T18</f>
        <v>6</v>
      </c>
      <c r="Q31" s="106">
        <f>ЗОЖ_п!U18</f>
        <v>11</v>
      </c>
      <c r="R31" s="106">
        <f>ЗОЖ_п!V18</f>
        <v>6</v>
      </c>
      <c r="S31" s="106">
        <f>ЗОЖ_п!W18</f>
        <v>11</v>
      </c>
      <c r="T31" s="106">
        <f>ЗОЖ_п!X18</f>
        <v>6</v>
      </c>
      <c r="U31" s="106">
        <f>ЗОЖ_п!Y18</f>
        <v>11</v>
      </c>
      <c r="V31" s="106">
        <f>ЗОЖ_п!Z18</f>
        <v>0</v>
      </c>
      <c r="W31" s="106">
        <f>ЗОЖ_п!AA18</f>
        <v>11</v>
      </c>
      <c r="X31" s="106">
        <f>ЗОЖ_п!AB18</f>
        <v>0</v>
      </c>
    </row>
    <row r="32" spans="1:24" s="2" customFormat="1" ht="14.25">
      <c r="A32" s="506"/>
      <c r="B32" s="507"/>
      <c r="C32" s="507"/>
      <c r="D32" s="507"/>
      <c r="E32" s="507"/>
      <c r="F32" s="507"/>
      <c r="G32" s="507"/>
      <c r="H32" s="507"/>
      <c r="I32" s="507"/>
      <c r="J32" s="507"/>
      <c r="K32" s="507"/>
      <c r="L32" s="507"/>
      <c r="M32" s="507"/>
      <c r="N32" s="507"/>
      <c r="O32" s="508"/>
      <c r="P32" s="508"/>
      <c r="Q32" s="508"/>
      <c r="R32" s="508"/>
      <c r="S32" s="508"/>
      <c r="T32" s="508"/>
      <c r="U32" s="508"/>
      <c r="V32" s="508"/>
      <c r="W32" s="508"/>
      <c r="X32" s="509">
        <v>33</v>
      </c>
    </row>
    <row r="33" spans="1:24" ht="51" customHeight="1">
      <c r="A33" s="749" t="s">
        <v>67</v>
      </c>
      <c r="B33" s="613" t="s">
        <v>45</v>
      </c>
      <c r="C33" s="689" t="s">
        <v>47</v>
      </c>
      <c r="D33" s="689"/>
      <c r="E33" s="689" t="s">
        <v>723</v>
      </c>
      <c r="F33" s="689"/>
      <c r="G33" s="689" t="s">
        <v>48</v>
      </c>
      <c r="H33" s="689"/>
      <c r="I33" s="689" t="s">
        <v>49</v>
      </c>
      <c r="J33" s="689"/>
      <c r="K33" s="689" t="s">
        <v>50</v>
      </c>
      <c r="L33" s="689"/>
      <c r="M33" s="510"/>
      <c r="N33" s="510"/>
      <c r="O33" s="511"/>
      <c r="P33" s="511"/>
      <c r="Q33" s="511"/>
      <c r="R33" s="511"/>
      <c r="S33" s="511"/>
      <c r="T33" s="511"/>
      <c r="U33" s="511"/>
      <c r="V33" s="511"/>
      <c r="W33" s="511"/>
      <c r="X33" s="511"/>
    </row>
    <row r="34" spans="1:24" ht="14.25">
      <c r="A34" s="749"/>
      <c r="B34" s="614"/>
      <c r="C34" s="77" t="s">
        <v>6</v>
      </c>
      <c r="D34" s="77" t="s">
        <v>7</v>
      </c>
      <c r="E34" s="77" t="s">
        <v>6</v>
      </c>
      <c r="F34" s="77" t="s">
        <v>7</v>
      </c>
      <c r="G34" s="77" t="s">
        <v>6</v>
      </c>
      <c r="H34" s="77" t="s">
        <v>7</v>
      </c>
      <c r="I34" s="77" t="s">
        <v>6</v>
      </c>
      <c r="J34" s="77" t="s">
        <v>7</v>
      </c>
      <c r="K34" s="77" t="s">
        <v>6</v>
      </c>
      <c r="L34" s="77" t="s">
        <v>46</v>
      </c>
      <c r="M34" s="510"/>
      <c r="N34" s="510"/>
      <c r="O34" s="511"/>
      <c r="P34" s="511"/>
      <c r="Q34" s="511"/>
      <c r="R34" s="511"/>
      <c r="S34" s="511"/>
      <c r="T34" s="511"/>
      <c r="U34" s="511"/>
      <c r="V34" s="511"/>
      <c r="W34" s="511"/>
      <c r="X34" s="511"/>
    </row>
    <row r="35" spans="1:24" ht="14.25">
      <c r="A35" s="749"/>
      <c r="B35" s="81">
        <v>2015</v>
      </c>
      <c r="C35" s="82">
        <f>E35+G35+I35+K35</f>
        <v>2541.8</v>
      </c>
      <c r="D35" s="82">
        <f>F35+H35+J35+L35</f>
        <v>387.58500000000004</v>
      </c>
      <c r="E35" s="82">
        <f>ЗОЖ_пер!I510</f>
        <v>2541.8</v>
      </c>
      <c r="F35" s="82">
        <f>ЗОЖ_пер!J510</f>
        <v>387.58500000000004</v>
      </c>
      <c r="G35" s="82">
        <f>ЗОЖ_пер!K510</f>
        <v>0</v>
      </c>
      <c r="H35" s="82">
        <f>ЗОЖ_пер!L510</f>
        <v>0</v>
      </c>
      <c r="I35" s="82">
        <f>ЗОЖ_пер!M510</f>
        <v>0</v>
      </c>
      <c r="J35" s="82">
        <f>ЗОЖ_пер!N510</f>
        <v>0</v>
      </c>
      <c r="K35" s="82">
        <f>ЗОЖ_пер!O510</f>
        <v>0</v>
      </c>
      <c r="L35" s="82">
        <f>ЗОЖ_пер!P510</f>
        <v>0</v>
      </c>
      <c r="M35" s="510"/>
      <c r="N35" s="510"/>
      <c r="O35" s="511"/>
      <c r="P35" s="511"/>
      <c r="Q35" s="511"/>
      <c r="R35" s="511"/>
      <c r="S35" s="511"/>
      <c r="T35" s="511"/>
      <c r="U35" s="511"/>
      <c r="V35" s="511"/>
      <c r="W35" s="511"/>
      <c r="X35" s="511"/>
    </row>
    <row r="36" spans="1:24" ht="14.25">
      <c r="A36" s="749"/>
      <c r="B36" s="81">
        <v>2016</v>
      </c>
      <c r="C36" s="82">
        <f aca="true" t="shared" si="0" ref="C36:D45">E36+G36+I36+K36</f>
        <v>2521.9</v>
      </c>
      <c r="D36" s="82">
        <f t="shared" si="0"/>
        <v>371.5</v>
      </c>
      <c r="E36" s="82">
        <f>ЗОЖ_пер!I511</f>
        <v>2521.9</v>
      </c>
      <c r="F36" s="82">
        <f>ЗОЖ_пер!J511</f>
        <v>371.5</v>
      </c>
      <c r="G36" s="82">
        <f>ЗОЖ_пер!K511</f>
        <v>0</v>
      </c>
      <c r="H36" s="82">
        <f>ЗОЖ_пер!L511</f>
        <v>0</v>
      </c>
      <c r="I36" s="82">
        <f>ЗОЖ_пер!M511</f>
        <v>0</v>
      </c>
      <c r="J36" s="82">
        <f>ЗОЖ_пер!N511</f>
        <v>0</v>
      </c>
      <c r="K36" s="82">
        <f>ЗОЖ_пер!O511</f>
        <v>0</v>
      </c>
      <c r="L36" s="82">
        <f>ЗОЖ_пер!P511</f>
        <v>0</v>
      </c>
      <c r="M36" s="510"/>
      <c r="N36" s="510"/>
      <c r="O36" s="511"/>
      <c r="P36" s="511"/>
      <c r="Q36" s="511"/>
      <c r="R36" s="511"/>
      <c r="S36" s="511"/>
      <c r="T36" s="511"/>
      <c r="U36" s="511"/>
      <c r="V36" s="511"/>
      <c r="W36" s="511"/>
      <c r="X36" s="511"/>
    </row>
    <row r="37" spans="1:24" ht="14.25">
      <c r="A37" s="749"/>
      <c r="B37" s="81">
        <v>2017</v>
      </c>
      <c r="C37" s="82">
        <f t="shared" si="0"/>
        <v>2522</v>
      </c>
      <c r="D37" s="82">
        <f t="shared" si="0"/>
        <v>358.5985</v>
      </c>
      <c r="E37" s="82">
        <f>ЗОЖ_пер!I512</f>
        <v>2522</v>
      </c>
      <c r="F37" s="82">
        <f>ЗОЖ_пер!J512</f>
        <v>358.5985</v>
      </c>
      <c r="G37" s="82">
        <f>ЗОЖ_пер!K512</f>
        <v>0</v>
      </c>
      <c r="H37" s="82">
        <f>ЗОЖ_пер!L512</f>
        <v>0</v>
      </c>
      <c r="I37" s="82">
        <f>ЗОЖ_пер!M512</f>
        <v>0</v>
      </c>
      <c r="J37" s="82">
        <f>ЗОЖ_пер!N512</f>
        <v>0</v>
      </c>
      <c r="K37" s="82">
        <f>ЗОЖ_пер!O512</f>
        <v>0</v>
      </c>
      <c r="L37" s="82">
        <f>ЗОЖ_пер!P512</f>
        <v>0</v>
      </c>
      <c r="M37" s="510"/>
      <c r="N37" s="510"/>
      <c r="O37" s="511"/>
      <c r="P37" s="511"/>
      <c r="Q37" s="511"/>
      <c r="R37" s="511"/>
      <c r="S37" s="511"/>
      <c r="T37" s="511"/>
      <c r="U37" s="511"/>
      <c r="V37" s="511"/>
      <c r="W37" s="511"/>
      <c r="X37" s="511"/>
    </row>
    <row r="38" spans="1:24" ht="14.25">
      <c r="A38" s="749"/>
      <c r="B38" s="81">
        <v>2018</v>
      </c>
      <c r="C38" s="82">
        <f t="shared" si="0"/>
        <v>2529.1</v>
      </c>
      <c r="D38" s="82">
        <f t="shared" si="0"/>
        <v>350.7</v>
      </c>
      <c r="E38" s="82">
        <f>ЗОЖ_пер!I513</f>
        <v>2529.1</v>
      </c>
      <c r="F38" s="82">
        <f>ЗОЖ_пер!J513</f>
        <v>350.7</v>
      </c>
      <c r="G38" s="82">
        <f>ЗОЖ_пер!K513</f>
        <v>0</v>
      </c>
      <c r="H38" s="82">
        <f>ЗОЖ_пер!L513</f>
        <v>0</v>
      </c>
      <c r="I38" s="82">
        <f>ЗОЖ_пер!M513</f>
        <v>0</v>
      </c>
      <c r="J38" s="82">
        <f>ЗОЖ_пер!N513</f>
        <v>0</v>
      </c>
      <c r="K38" s="82">
        <f>ЗОЖ_пер!O513</f>
        <v>0</v>
      </c>
      <c r="L38" s="82">
        <f>ЗОЖ_пер!P513</f>
        <v>0</v>
      </c>
      <c r="M38" s="510"/>
      <c r="N38" s="510"/>
      <c r="O38" s="511"/>
      <c r="P38" s="511"/>
      <c r="Q38" s="511"/>
      <c r="R38" s="511"/>
      <c r="S38" s="511"/>
      <c r="T38" s="511"/>
      <c r="U38" s="511"/>
      <c r="V38" s="511"/>
      <c r="W38" s="511"/>
      <c r="X38" s="511"/>
    </row>
    <row r="39" spans="1:24" ht="14.25">
      <c r="A39" s="749"/>
      <c r="B39" s="81">
        <v>2019</v>
      </c>
      <c r="C39" s="82">
        <f t="shared" si="0"/>
        <v>2274.1</v>
      </c>
      <c r="D39" s="82">
        <f t="shared" si="0"/>
        <v>327.1</v>
      </c>
      <c r="E39" s="82">
        <f>ЗОЖ_пер!I514</f>
        <v>2274.1</v>
      </c>
      <c r="F39" s="82">
        <f>ЗОЖ_пер!J514</f>
        <v>327.1</v>
      </c>
      <c r="G39" s="82">
        <f>ЗОЖ_пер!K514</f>
        <v>0</v>
      </c>
      <c r="H39" s="82">
        <f>ЗОЖ_пер!L514</f>
        <v>0</v>
      </c>
      <c r="I39" s="82">
        <f>ЗОЖ_пер!M514</f>
        <v>0</v>
      </c>
      <c r="J39" s="82">
        <f>ЗОЖ_пер!N514</f>
        <v>0</v>
      </c>
      <c r="K39" s="82">
        <f>ЗОЖ_пер!O514</f>
        <v>0</v>
      </c>
      <c r="L39" s="82">
        <f>ЗОЖ_пер!P514</f>
        <v>0</v>
      </c>
      <c r="M39" s="510"/>
      <c r="N39" s="510"/>
      <c r="O39" s="511"/>
      <c r="P39" s="511"/>
      <c r="Q39" s="511"/>
      <c r="R39" s="511"/>
      <c r="S39" s="511"/>
      <c r="T39" s="511"/>
      <c r="U39" s="511"/>
      <c r="V39" s="511"/>
      <c r="W39" s="511"/>
      <c r="X39" s="511"/>
    </row>
    <row r="40" spans="1:24" ht="14.25">
      <c r="A40" s="749"/>
      <c r="B40" s="77">
        <v>2020</v>
      </c>
      <c r="C40" s="79">
        <f t="shared" si="0"/>
        <v>2354.8</v>
      </c>
      <c r="D40" s="79">
        <f t="shared" si="0"/>
        <v>123.4</v>
      </c>
      <c r="E40" s="79">
        <f>ЗОЖ_пер!I515</f>
        <v>2354.8</v>
      </c>
      <c r="F40" s="79">
        <f>ЗОЖ_пер!J515</f>
        <v>123.4</v>
      </c>
      <c r="G40" s="79">
        <f>ЗОЖ_пер!K515</f>
        <v>0</v>
      </c>
      <c r="H40" s="79">
        <f>ЗОЖ_пер!L515</f>
        <v>0</v>
      </c>
      <c r="I40" s="79">
        <f>ЗОЖ_пер!M515</f>
        <v>0</v>
      </c>
      <c r="J40" s="79">
        <f>ЗОЖ_пер!N515</f>
        <v>0</v>
      </c>
      <c r="K40" s="79">
        <f>ЗОЖ_пер!O515</f>
        <v>0</v>
      </c>
      <c r="L40" s="79">
        <f>ЗОЖ_пер!P515</f>
        <v>0</v>
      </c>
      <c r="M40" s="510"/>
      <c r="N40" s="510"/>
      <c r="O40" s="511"/>
      <c r="P40" s="511"/>
      <c r="Q40" s="511"/>
      <c r="R40" s="511"/>
      <c r="S40" s="511"/>
      <c r="T40" s="511"/>
      <c r="U40" s="511"/>
      <c r="V40" s="511"/>
      <c r="W40" s="511"/>
      <c r="X40" s="511"/>
    </row>
    <row r="41" spans="1:24" ht="14.25">
      <c r="A41" s="749"/>
      <c r="B41" s="77">
        <v>2021</v>
      </c>
      <c r="C41" s="79">
        <f t="shared" si="0"/>
        <v>2357.7</v>
      </c>
      <c r="D41" s="79">
        <f t="shared" si="0"/>
        <v>218.5</v>
      </c>
      <c r="E41" s="79">
        <f>ЗОЖ_пер!I516</f>
        <v>2357.7</v>
      </c>
      <c r="F41" s="79">
        <f>ЗОЖ_пер!J516</f>
        <v>218.5</v>
      </c>
      <c r="G41" s="79">
        <f>ЗОЖ_пер!K516</f>
        <v>0</v>
      </c>
      <c r="H41" s="79">
        <f>ЗОЖ_пер!L516</f>
        <v>0</v>
      </c>
      <c r="I41" s="79">
        <f>ЗОЖ_пер!M516</f>
        <v>0</v>
      </c>
      <c r="J41" s="79">
        <f>ЗОЖ_пер!N516</f>
        <v>0</v>
      </c>
      <c r="K41" s="79">
        <f>ЗОЖ_пер!O516</f>
        <v>0</v>
      </c>
      <c r="L41" s="79">
        <f>ЗОЖ_пер!P516</f>
        <v>0</v>
      </c>
      <c r="M41" s="510"/>
      <c r="N41" s="510"/>
      <c r="O41" s="511"/>
      <c r="P41" s="511"/>
      <c r="Q41" s="511"/>
      <c r="R41" s="511"/>
      <c r="S41" s="511"/>
      <c r="T41" s="511"/>
      <c r="U41" s="511"/>
      <c r="V41" s="511"/>
      <c r="W41" s="511"/>
      <c r="X41" s="511"/>
    </row>
    <row r="42" spans="1:24" ht="14.25">
      <c r="A42" s="749"/>
      <c r="B42" s="77">
        <v>2022</v>
      </c>
      <c r="C42" s="79">
        <f t="shared" si="0"/>
        <v>2357.7</v>
      </c>
      <c r="D42" s="79">
        <f t="shared" si="0"/>
        <v>260.3</v>
      </c>
      <c r="E42" s="79">
        <f>ЗОЖ_пер!I517</f>
        <v>2357.7</v>
      </c>
      <c r="F42" s="79">
        <f>ЗОЖ_пер!J517</f>
        <v>260.3</v>
      </c>
      <c r="G42" s="79">
        <f>ЗОЖ_пер!K517</f>
        <v>0</v>
      </c>
      <c r="H42" s="79">
        <f>ЗОЖ_пер!L517</f>
        <v>0</v>
      </c>
      <c r="I42" s="79">
        <f>ЗОЖ_пер!M517</f>
        <v>0</v>
      </c>
      <c r="J42" s="79">
        <f>ЗОЖ_пер!N517</f>
        <v>0</v>
      </c>
      <c r="K42" s="79">
        <f>ЗОЖ_пер!O517</f>
        <v>0</v>
      </c>
      <c r="L42" s="79">
        <f>ЗОЖ_пер!P517</f>
        <v>0</v>
      </c>
      <c r="M42" s="510"/>
      <c r="N42" s="510"/>
      <c r="O42" s="511"/>
      <c r="P42" s="511"/>
      <c r="Q42" s="511"/>
      <c r="R42" s="511"/>
      <c r="S42" s="511"/>
      <c r="T42" s="511"/>
      <c r="U42" s="511"/>
      <c r="V42" s="511"/>
      <c r="W42" s="511"/>
      <c r="X42" s="511"/>
    </row>
    <row r="43" spans="1:24" ht="14.25">
      <c r="A43" s="749"/>
      <c r="B43" s="77">
        <v>2023</v>
      </c>
      <c r="C43" s="79">
        <f t="shared" si="0"/>
        <v>2357.7</v>
      </c>
      <c r="D43" s="79">
        <f t="shared" si="0"/>
        <v>260.3</v>
      </c>
      <c r="E43" s="79">
        <f>ЗОЖ_пер!I518</f>
        <v>2357.7</v>
      </c>
      <c r="F43" s="79">
        <f>ЗОЖ_пер!J518</f>
        <v>260.3</v>
      </c>
      <c r="G43" s="79">
        <f>ЗОЖ_пер!K518</f>
        <v>0</v>
      </c>
      <c r="H43" s="79">
        <f>ЗОЖ_пер!L518</f>
        <v>0</v>
      </c>
      <c r="I43" s="79">
        <f>ЗОЖ_пер!M518</f>
        <v>0</v>
      </c>
      <c r="J43" s="79">
        <f>ЗОЖ_пер!N518</f>
        <v>0</v>
      </c>
      <c r="K43" s="79">
        <f>ЗОЖ_пер!O518</f>
        <v>0</v>
      </c>
      <c r="L43" s="79">
        <f>ЗОЖ_пер!P518</f>
        <v>0</v>
      </c>
      <c r="M43" s="510"/>
      <c r="N43" s="510"/>
      <c r="O43" s="511"/>
      <c r="P43" s="511"/>
      <c r="Q43" s="511"/>
      <c r="R43" s="511"/>
      <c r="S43" s="511"/>
      <c r="T43" s="511"/>
      <c r="U43" s="511"/>
      <c r="V43" s="511"/>
      <c r="W43" s="511"/>
      <c r="X43" s="511"/>
    </row>
    <row r="44" spans="1:24" ht="14.25">
      <c r="A44" s="749"/>
      <c r="B44" s="77">
        <v>2024</v>
      </c>
      <c r="C44" s="79">
        <f t="shared" si="0"/>
        <v>2357.7</v>
      </c>
      <c r="D44" s="79">
        <f t="shared" si="0"/>
        <v>0</v>
      </c>
      <c r="E44" s="79">
        <f>ЗОЖ_пер!I519</f>
        <v>2357.7</v>
      </c>
      <c r="F44" s="79">
        <f>ЗОЖ_пер!J519</f>
        <v>0</v>
      </c>
      <c r="G44" s="79">
        <f>ЗОЖ_пер!K519</f>
        <v>0</v>
      </c>
      <c r="H44" s="79">
        <f>ЗОЖ_пер!L519</f>
        <v>0</v>
      </c>
      <c r="I44" s="79">
        <f>ЗОЖ_пер!M519</f>
        <v>0</v>
      </c>
      <c r="J44" s="79">
        <f>ЗОЖ_пер!N519</f>
        <v>0</v>
      </c>
      <c r="K44" s="79">
        <f>ЗОЖ_пер!O519</f>
        <v>0</v>
      </c>
      <c r="L44" s="79">
        <f>ЗОЖ_пер!P519</f>
        <v>0</v>
      </c>
      <c r="M44" s="510"/>
      <c r="N44" s="510"/>
      <c r="O44" s="511"/>
      <c r="P44" s="511"/>
      <c r="Q44" s="511"/>
      <c r="R44" s="511"/>
      <c r="S44" s="511"/>
      <c r="T44" s="511"/>
      <c r="U44" s="511"/>
      <c r="V44" s="511"/>
      <c r="W44" s="511"/>
      <c r="X44" s="511"/>
    </row>
    <row r="45" spans="1:24" ht="14.25">
      <c r="A45" s="749"/>
      <c r="B45" s="77">
        <v>2025</v>
      </c>
      <c r="C45" s="79">
        <f t="shared" si="0"/>
        <v>2357.7</v>
      </c>
      <c r="D45" s="79">
        <f t="shared" si="0"/>
        <v>0</v>
      </c>
      <c r="E45" s="79">
        <f>ЗОЖ_пер!I520</f>
        <v>2357.7</v>
      </c>
      <c r="F45" s="79">
        <f>ЗОЖ_пер!J520</f>
        <v>0</v>
      </c>
      <c r="G45" s="79">
        <f>ЗОЖ_пер!K520</f>
        <v>0</v>
      </c>
      <c r="H45" s="79">
        <f>ЗОЖ_пер!L520</f>
        <v>0</v>
      </c>
      <c r="I45" s="79">
        <f>ЗОЖ_пер!M520</f>
        <v>0</v>
      </c>
      <c r="J45" s="79">
        <f>ЗОЖ_пер!N520</f>
        <v>0</v>
      </c>
      <c r="K45" s="79">
        <f>ЗОЖ_пер!O520</f>
        <v>0</v>
      </c>
      <c r="L45" s="79">
        <f>ЗОЖ_пер!P520</f>
        <v>0</v>
      </c>
      <c r="M45" s="510"/>
      <c r="N45" s="510"/>
      <c r="O45" s="511"/>
      <c r="P45" s="511"/>
      <c r="Q45" s="511"/>
      <c r="R45" s="511"/>
      <c r="S45" s="511"/>
      <c r="T45" s="511"/>
      <c r="U45" s="511"/>
      <c r="V45" s="511"/>
      <c r="W45" s="511"/>
      <c r="X45" s="511"/>
    </row>
    <row r="46" spans="1:24" s="4" customFormat="1" ht="14.25">
      <c r="A46" s="857"/>
      <c r="B46" s="128" t="s">
        <v>51</v>
      </c>
      <c r="C46" s="512">
        <f>SUM(C35:C45)</f>
        <v>26532.200000000004</v>
      </c>
      <c r="D46" s="512">
        <f aca="true" t="shared" si="1" ref="D46:L46">SUM(D35:D45)</f>
        <v>2657.9835000000007</v>
      </c>
      <c r="E46" s="512">
        <f t="shared" si="1"/>
        <v>26532.200000000004</v>
      </c>
      <c r="F46" s="512">
        <f t="shared" si="1"/>
        <v>2657.9835000000007</v>
      </c>
      <c r="G46" s="512">
        <f t="shared" si="1"/>
        <v>0</v>
      </c>
      <c r="H46" s="512">
        <f t="shared" si="1"/>
        <v>0</v>
      </c>
      <c r="I46" s="512">
        <f t="shared" si="1"/>
        <v>0</v>
      </c>
      <c r="J46" s="512">
        <f t="shared" si="1"/>
        <v>0</v>
      </c>
      <c r="K46" s="512">
        <f t="shared" si="1"/>
        <v>0</v>
      </c>
      <c r="L46" s="512">
        <f t="shared" si="1"/>
        <v>0</v>
      </c>
      <c r="M46" s="513"/>
      <c r="N46" s="513"/>
      <c r="O46" s="514"/>
      <c r="P46" s="514"/>
      <c r="Q46" s="514"/>
      <c r="R46" s="514"/>
      <c r="S46" s="514"/>
      <c r="T46" s="514"/>
      <c r="U46" s="514"/>
      <c r="V46" s="514"/>
      <c r="W46" s="514"/>
      <c r="X46" s="514"/>
    </row>
    <row r="47" spans="1:24" s="30" customFormat="1" ht="24.75" customHeight="1">
      <c r="A47" s="851" t="s">
        <v>512</v>
      </c>
      <c r="B47" s="852"/>
      <c r="C47" s="853"/>
      <c r="D47" s="851" t="s">
        <v>504</v>
      </c>
      <c r="E47" s="852"/>
      <c r="F47" s="852"/>
      <c r="G47" s="852"/>
      <c r="H47" s="852"/>
      <c r="I47" s="852"/>
      <c r="J47" s="852"/>
      <c r="K47" s="852"/>
      <c r="L47" s="852"/>
      <c r="M47" s="852"/>
      <c r="N47" s="852"/>
      <c r="O47" s="852"/>
      <c r="P47" s="852"/>
      <c r="Q47" s="852"/>
      <c r="R47" s="852"/>
      <c r="S47" s="852"/>
      <c r="T47" s="852"/>
      <c r="U47" s="852"/>
      <c r="V47" s="852"/>
      <c r="W47" s="852"/>
      <c r="X47" s="853"/>
    </row>
    <row r="48" spans="1:24" ht="50.25" customHeight="1">
      <c r="A48" s="706" t="s">
        <v>660</v>
      </c>
      <c r="B48" s="707"/>
      <c r="C48" s="708"/>
      <c r="D48" s="700" t="s">
        <v>921</v>
      </c>
      <c r="E48" s="700"/>
      <c r="F48" s="700"/>
      <c r="G48" s="700"/>
      <c r="H48" s="700"/>
      <c r="I48" s="700"/>
      <c r="J48" s="700"/>
      <c r="K48" s="700"/>
      <c r="L48" s="700"/>
      <c r="M48" s="700"/>
      <c r="N48" s="700"/>
      <c r="O48" s="700"/>
      <c r="P48" s="700"/>
      <c r="Q48" s="700"/>
      <c r="R48" s="700"/>
      <c r="S48" s="700"/>
      <c r="T48" s="700"/>
      <c r="U48" s="700"/>
      <c r="V48" s="700"/>
      <c r="W48" s="700"/>
      <c r="X48" s="700"/>
    </row>
    <row r="49" spans="1:24" ht="15" customHeight="1">
      <c r="A49" s="706" t="s">
        <v>69</v>
      </c>
      <c r="B49" s="707"/>
      <c r="C49" s="707"/>
      <c r="D49" s="707"/>
      <c r="E49" s="707"/>
      <c r="F49" s="707"/>
      <c r="G49" s="707"/>
      <c r="H49" s="707"/>
      <c r="I49" s="707"/>
      <c r="J49" s="707"/>
      <c r="K49" s="707"/>
      <c r="L49" s="707"/>
      <c r="M49" s="707"/>
      <c r="N49" s="707"/>
      <c r="O49" s="707"/>
      <c r="P49" s="707"/>
      <c r="Q49" s="707"/>
      <c r="R49" s="707"/>
      <c r="S49" s="707"/>
      <c r="T49" s="707"/>
      <c r="U49" s="707"/>
      <c r="V49" s="707"/>
      <c r="W49" s="707"/>
      <c r="X49" s="708"/>
    </row>
    <row r="50" spans="1:24" ht="14.25">
      <c r="A50" s="706" t="s">
        <v>70</v>
      </c>
      <c r="B50" s="707"/>
      <c r="C50" s="708"/>
      <c r="D50" s="700" t="s">
        <v>354</v>
      </c>
      <c r="E50" s="700"/>
      <c r="F50" s="700"/>
      <c r="G50" s="700"/>
      <c r="H50" s="700"/>
      <c r="I50" s="700"/>
      <c r="J50" s="700"/>
      <c r="K50" s="700"/>
      <c r="L50" s="700"/>
      <c r="M50" s="700"/>
      <c r="N50" s="700"/>
      <c r="O50" s="700"/>
      <c r="P50" s="700"/>
      <c r="Q50" s="700"/>
      <c r="R50" s="700"/>
      <c r="S50" s="700"/>
      <c r="T50" s="700"/>
      <c r="U50" s="700"/>
      <c r="V50" s="700"/>
      <c r="W50" s="700"/>
      <c r="X50" s="700"/>
    </row>
    <row r="51" spans="1:24" ht="15" customHeight="1">
      <c r="A51" s="870" t="s">
        <v>121</v>
      </c>
      <c r="B51" s="871"/>
      <c r="C51" s="872"/>
      <c r="D51" s="700" t="s">
        <v>354</v>
      </c>
      <c r="E51" s="700"/>
      <c r="F51" s="700"/>
      <c r="G51" s="700"/>
      <c r="H51" s="700"/>
      <c r="I51" s="700"/>
      <c r="J51" s="700"/>
      <c r="K51" s="700"/>
      <c r="L51" s="700"/>
      <c r="M51" s="700"/>
      <c r="N51" s="700"/>
      <c r="O51" s="700"/>
      <c r="P51" s="700"/>
      <c r="Q51" s="700"/>
      <c r="R51" s="700"/>
      <c r="S51" s="700"/>
      <c r="T51" s="700"/>
      <c r="U51" s="700"/>
      <c r="V51" s="700"/>
      <c r="W51" s="700"/>
      <c r="X51" s="700"/>
    </row>
    <row r="52" spans="1:24" ht="15" customHeight="1">
      <c r="A52" s="873"/>
      <c r="B52" s="874"/>
      <c r="C52" s="875"/>
      <c r="D52" s="700" t="s">
        <v>355</v>
      </c>
      <c r="E52" s="700"/>
      <c r="F52" s="700"/>
      <c r="G52" s="700"/>
      <c r="H52" s="700"/>
      <c r="I52" s="700"/>
      <c r="J52" s="700"/>
      <c r="K52" s="700"/>
      <c r="L52" s="700"/>
      <c r="M52" s="700"/>
      <c r="N52" s="700"/>
      <c r="O52" s="700"/>
      <c r="P52" s="700"/>
      <c r="Q52" s="700"/>
      <c r="R52" s="700"/>
      <c r="S52" s="700"/>
      <c r="T52" s="700"/>
      <c r="U52" s="700"/>
      <c r="V52" s="700"/>
      <c r="W52" s="700"/>
      <c r="X52" s="700"/>
    </row>
    <row r="53" spans="1:24" ht="15" customHeight="1">
      <c r="A53" s="873"/>
      <c r="B53" s="874"/>
      <c r="C53" s="875"/>
      <c r="D53" s="700" t="s">
        <v>360</v>
      </c>
      <c r="E53" s="700"/>
      <c r="F53" s="700"/>
      <c r="G53" s="700"/>
      <c r="H53" s="700"/>
      <c r="I53" s="700"/>
      <c r="J53" s="700"/>
      <c r="K53" s="700"/>
      <c r="L53" s="700"/>
      <c r="M53" s="700"/>
      <c r="N53" s="700"/>
      <c r="O53" s="700"/>
      <c r="P53" s="700"/>
      <c r="Q53" s="700"/>
      <c r="R53" s="700"/>
      <c r="S53" s="700"/>
      <c r="T53" s="700"/>
      <c r="U53" s="700"/>
      <c r="V53" s="700"/>
      <c r="W53" s="700"/>
      <c r="X53" s="700"/>
    </row>
    <row r="54" spans="1:24" ht="15" customHeight="1">
      <c r="A54" s="873"/>
      <c r="B54" s="874"/>
      <c r="C54" s="875"/>
      <c r="D54" s="700" t="s">
        <v>356</v>
      </c>
      <c r="E54" s="700"/>
      <c r="F54" s="700"/>
      <c r="G54" s="700"/>
      <c r="H54" s="700"/>
      <c r="I54" s="700"/>
      <c r="J54" s="700"/>
      <c r="K54" s="700"/>
      <c r="L54" s="700"/>
      <c r="M54" s="700"/>
      <c r="N54" s="700"/>
      <c r="O54" s="700"/>
      <c r="P54" s="700"/>
      <c r="Q54" s="700"/>
      <c r="R54" s="700"/>
      <c r="S54" s="700"/>
      <c r="T54" s="700"/>
      <c r="U54" s="700"/>
      <c r="V54" s="700"/>
      <c r="W54" s="700"/>
      <c r="X54" s="700"/>
    </row>
    <row r="55" spans="1:24" ht="15" customHeight="1">
      <c r="A55" s="873"/>
      <c r="B55" s="874"/>
      <c r="C55" s="875"/>
      <c r="D55" s="700" t="s">
        <v>357</v>
      </c>
      <c r="E55" s="700"/>
      <c r="F55" s="700"/>
      <c r="G55" s="700"/>
      <c r="H55" s="700"/>
      <c r="I55" s="700"/>
      <c r="J55" s="700"/>
      <c r="K55" s="700"/>
      <c r="L55" s="700"/>
      <c r="M55" s="700"/>
      <c r="N55" s="700"/>
      <c r="O55" s="700"/>
      <c r="P55" s="700"/>
      <c r="Q55" s="700"/>
      <c r="R55" s="700"/>
      <c r="S55" s="700"/>
      <c r="T55" s="700"/>
      <c r="U55" s="700"/>
      <c r="V55" s="700"/>
      <c r="W55" s="700"/>
      <c r="X55" s="700"/>
    </row>
    <row r="56" spans="1:24" ht="15" customHeight="1">
      <c r="A56" s="873"/>
      <c r="B56" s="874"/>
      <c r="C56" s="875"/>
      <c r="D56" s="700" t="s">
        <v>359</v>
      </c>
      <c r="E56" s="700"/>
      <c r="F56" s="700"/>
      <c r="G56" s="700"/>
      <c r="H56" s="700"/>
      <c r="I56" s="700"/>
      <c r="J56" s="700"/>
      <c r="K56" s="700"/>
      <c r="L56" s="700"/>
      <c r="M56" s="700"/>
      <c r="N56" s="700"/>
      <c r="O56" s="700"/>
      <c r="P56" s="700"/>
      <c r="Q56" s="700"/>
      <c r="R56" s="700"/>
      <c r="S56" s="700"/>
      <c r="T56" s="700"/>
      <c r="U56" s="700"/>
      <c r="V56" s="700"/>
      <c r="W56" s="700"/>
      <c r="X56" s="700"/>
    </row>
    <row r="57" spans="1:24" ht="15" customHeight="1">
      <c r="A57" s="873"/>
      <c r="B57" s="874"/>
      <c r="C57" s="875"/>
      <c r="D57" s="700" t="s">
        <v>358</v>
      </c>
      <c r="E57" s="700"/>
      <c r="F57" s="700"/>
      <c r="G57" s="700"/>
      <c r="H57" s="700"/>
      <c r="I57" s="700"/>
      <c r="J57" s="700"/>
      <c r="K57" s="700"/>
      <c r="L57" s="700"/>
      <c r="M57" s="700"/>
      <c r="N57" s="700"/>
      <c r="O57" s="700"/>
      <c r="P57" s="700"/>
      <c r="Q57" s="700"/>
      <c r="R57" s="700"/>
      <c r="S57" s="700"/>
      <c r="T57" s="700"/>
      <c r="U57" s="700"/>
      <c r="V57" s="700"/>
      <c r="W57" s="700"/>
      <c r="X57" s="700"/>
    </row>
    <row r="58" spans="1:24" ht="15" customHeight="1">
      <c r="A58" s="876"/>
      <c r="B58" s="877"/>
      <c r="C58" s="878"/>
      <c r="D58" s="700" t="s">
        <v>117</v>
      </c>
      <c r="E58" s="700"/>
      <c r="F58" s="700"/>
      <c r="G58" s="700"/>
      <c r="H58" s="700"/>
      <c r="I58" s="700"/>
      <c r="J58" s="700"/>
      <c r="K58" s="700"/>
      <c r="L58" s="700"/>
      <c r="M58" s="700"/>
      <c r="N58" s="700"/>
      <c r="O58" s="700"/>
      <c r="P58" s="700"/>
      <c r="Q58" s="700"/>
      <c r="R58" s="700"/>
      <c r="S58" s="700"/>
      <c r="T58" s="700"/>
      <c r="U58" s="700"/>
      <c r="V58" s="700"/>
      <c r="W58" s="700"/>
      <c r="X58" s="700"/>
    </row>
    <row r="59" ht="5.25" customHeight="1"/>
    <row r="60" spans="1:24" ht="14.25">
      <c r="A60" s="763" t="s">
        <v>305</v>
      </c>
      <c r="B60" s="763"/>
      <c r="C60" s="763"/>
      <c r="D60" s="763"/>
      <c r="E60" s="763"/>
      <c r="F60" s="763"/>
      <c r="G60" s="763"/>
      <c r="H60" s="763"/>
      <c r="I60" s="763"/>
      <c r="J60" s="763"/>
      <c r="K60" s="763"/>
      <c r="L60" s="763"/>
      <c r="M60" s="763"/>
      <c r="N60" s="763"/>
      <c r="O60" s="763"/>
      <c r="P60" s="763"/>
      <c r="Q60" s="763"/>
      <c r="R60" s="763"/>
      <c r="S60" s="763"/>
      <c r="T60" s="763"/>
      <c r="U60" s="763"/>
      <c r="V60" s="763"/>
      <c r="W60" s="763"/>
      <c r="X60" s="763"/>
    </row>
    <row r="61" ht="6" customHeight="1">
      <c r="A61" s="515"/>
    </row>
    <row r="62" spans="1:24" ht="29.25" customHeight="1">
      <c r="A62" s="868" t="s">
        <v>764</v>
      </c>
      <c r="B62" s="868"/>
      <c r="C62" s="868"/>
      <c r="D62" s="868"/>
      <c r="E62" s="868"/>
      <c r="F62" s="868"/>
      <c r="G62" s="868"/>
      <c r="H62" s="868"/>
      <c r="I62" s="868"/>
      <c r="J62" s="868"/>
      <c r="K62" s="868"/>
      <c r="L62" s="868"/>
      <c r="M62" s="868"/>
      <c r="N62" s="868"/>
      <c r="O62" s="868"/>
      <c r="P62" s="868"/>
      <c r="Q62" s="868"/>
      <c r="R62" s="868"/>
      <c r="S62" s="868"/>
      <c r="T62" s="868"/>
      <c r="U62" s="868"/>
      <c r="V62" s="868"/>
      <c r="W62" s="868"/>
      <c r="X62" s="868"/>
    </row>
    <row r="63" spans="1:24" ht="14.25">
      <c r="A63" s="868" t="s">
        <v>709</v>
      </c>
      <c r="B63" s="868"/>
      <c r="C63" s="868"/>
      <c r="D63" s="868"/>
      <c r="E63" s="868"/>
      <c r="F63" s="868"/>
      <c r="G63" s="868"/>
      <c r="H63" s="868"/>
      <c r="I63" s="868"/>
      <c r="J63" s="868"/>
      <c r="K63" s="868"/>
      <c r="L63" s="868"/>
      <c r="M63" s="868"/>
      <c r="N63" s="868"/>
      <c r="O63" s="868"/>
      <c r="P63" s="868"/>
      <c r="Q63" s="868"/>
      <c r="R63" s="868"/>
      <c r="S63" s="868"/>
      <c r="T63" s="868"/>
      <c r="U63" s="868"/>
      <c r="V63" s="868"/>
      <c r="W63" s="868"/>
      <c r="X63" s="868"/>
    </row>
    <row r="64" spans="1:24" ht="43.5" customHeight="1">
      <c r="A64" s="868" t="s">
        <v>765</v>
      </c>
      <c r="B64" s="868"/>
      <c r="C64" s="868"/>
      <c r="D64" s="868"/>
      <c r="E64" s="868"/>
      <c r="F64" s="868"/>
      <c r="G64" s="868"/>
      <c r="H64" s="868"/>
      <c r="I64" s="868"/>
      <c r="J64" s="868"/>
      <c r="K64" s="868"/>
      <c r="L64" s="868"/>
      <c r="M64" s="868"/>
      <c r="N64" s="868"/>
      <c r="O64" s="868"/>
      <c r="P64" s="868"/>
      <c r="Q64" s="868"/>
      <c r="R64" s="868"/>
      <c r="S64" s="868"/>
      <c r="T64" s="868"/>
      <c r="U64" s="868"/>
      <c r="V64" s="868"/>
      <c r="W64" s="868"/>
      <c r="X64" s="868"/>
    </row>
    <row r="65" spans="1:24" ht="43.5" customHeight="1">
      <c r="A65" s="868" t="s">
        <v>957</v>
      </c>
      <c r="B65" s="868"/>
      <c r="C65" s="868"/>
      <c r="D65" s="868"/>
      <c r="E65" s="868"/>
      <c r="F65" s="868"/>
      <c r="G65" s="868"/>
      <c r="H65" s="868"/>
      <c r="I65" s="868"/>
      <c r="J65" s="868"/>
      <c r="K65" s="868"/>
      <c r="L65" s="868"/>
      <c r="M65" s="868"/>
      <c r="N65" s="868"/>
      <c r="O65" s="868"/>
      <c r="P65" s="868"/>
      <c r="Q65" s="868"/>
      <c r="R65" s="868"/>
      <c r="S65" s="868"/>
      <c r="T65" s="868"/>
      <c r="U65" s="868"/>
      <c r="V65" s="868"/>
      <c r="W65" s="868"/>
      <c r="X65" s="868"/>
    </row>
    <row r="66" spans="1:24" ht="45" customHeight="1">
      <c r="A66" s="868" t="s">
        <v>441</v>
      </c>
      <c r="B66" s="868"/>
      <c r="C66" s="868"/>
      <c r="D66" s="868"/>
      <c r="E66" s="868"/>
      <c r="F66" s="868"/>
      <c r="G66" s="868"/>
      <c r="H66" s="868"/>
      <c r="I66" s="868"/>
      <c r="J66" s="868"/>
      <c r="K66" s="868"/>
      <c r="L66" s="868"/>
      <c r="M66" s="868"/>
      <c r="N66" s="868"/>
      <c r="O66" s="868"/>
      <c r="P66" s="868"/>
      <c r="Q66" s="868"/>
      <c r="R66" s="868"/>
      <c r="S66" s="868"/>
      <c r="T66" s="868"/>
      <c r="U66" s="868"/>
      <c r="V66" s="868"/>
      <c r="W66" s="868"/>
      <c r="X66" s="868"/>
    </row>
    <row r="67" spans="1:24" ht="14.25">
      <c r="A67" s="868" t="s">
        <v>442</v>
      </c>
      <c r="B67" s="868"/>
      <c r="C67" s="868"/>
      <c r="D67" s="868"/>
      <c r="E67" s="868"/>
      <c r="F67" s="868"/>
      <c r="G67" s="868"/>
      <c r="H67" s="868"/>
      <c r="I67" s="868"/>
      <c r="J67" s="868"/>
      <c r="K67" s="868"/>
      <c r="L67" s="868"/>
      <c r="M67" s="868"/>
      <c r="N67" s="868"/>
      <c r="O67" s="868"/>
      <c r="P67" s="868"/>
      <c r="Q67" s="868"/>
      <c r="R67" s="868"/>
      <c r="S67" s="868"/>
      <c r="T67" s="868"/>
      <c r="U67" s="868"/>
      <c r="V67" s="868"/>
      <c r="W67" s="868"/>
      <c r="X67" s="868"/>
    </row>
    <row r="68" spans="1:24" ht="14.25">
      <c r="A68" s="869" t="s">
        <v>741</v>
      </c>
      <c r="B68" s="869"/>
      <c r="C68" s="869"/>
      <c r="D68" s="869"/>
      <c r="E68" s="869"/>
      <c r="F68" s="869"/>
      <c r="G68" s="869"/>
      <c r="H68" s="869"/>
      <c r="I68" s="869"/>
      <c r="J68" s="869"/>
      <c r="K68" s="869"/>
      <c r="L68" s="869"/>
      <c r="M68" s="869"/>
      <c r="N68" s="869"/>
      <c r="O68" s="869"/>
      <c r="P68" s="869"/>
      <c r="Q68" s="869"/>
      <c r="R68" s="869"/>
      <c r="S68" s="869"/>
      <c r="T68" s="869"/>
      <c r="U68" s="869"/>
      <c r="V68" s="869"/>
      <c r="W68" s="869"/>
      <c r="X68" s="869"/>
    </row>
    <row r="69" spans="1:24" ht="30" customHeight="1">
      <c r="A69" s="864" t="s">
        <v>766</v>
      </c>
      <c r="B69" s="864"/>
      <c r="C69" s="864"/>
      <c r="D69" s="864"/>
      <c r="E69" s="864"/>
      <c r="F69" s="864"/>
      <c r="G69" s="864"/>
      <c r="H69" s="864"/>
      <c r="I69" s="864"/>
      <c r="J69" s="864"/>
      <c r="K69" s="864"/>
      <c r="L69" s="864"/>
      <c r="M69" s="864"/>
      <c r="N69" s="864"/>
      <c r="O69" s="864"/>
      <c r="P69" s="864"/>
      <c r="Q69" s="864"/>
      <c r="R69" s="864"/>
      <c r="S69" s="864"/>
      <c r="T69" s="864"/>
      <c r="U69" s="864"/>
      <c r="V69" s="864"/>
      <c r="W69" s="864"/>
      <c r="X69" s="864"/>
    </row>
    <row r="70" spans="1:24" ht="14.25">
      <c r="A70" s="882" t="s">
        <v>741</v>
      </c>
      <c r="B70" s="882"/>
      <c r="C70" s="882"/>
      <c r="D70" s="882"/>
      <c r="E70" s="882"/>
      <c r="F70" s="882"/>
      <c r="G70" s="882"/>
      <c r="H70" s="882"/>
      <c r="I70" s="882"/>
      <c r="J70" s="882"/>
      <c r="K70" s="882"/>
      <c r="L70" s="882"/>
      <c r="M70" s="882"/>
      <c r="N70" s="882"/>
      <c r="O70" s="882"/>
      <c r="P70" s="882"/>
      <c r="Q70" s="882"/>
      <c r="R70" s="882"/>
      <c r="S70" s="882"/>
      <c r="T70" s="882"/>
      <c r="U70" s="882"/>
      <c r="V70" s="882"/>
      <c r="W70" s="882"/>
      <c r="X70" s="882"/>
    </row>
    <row r="71" spans="1:5" ht="15.75" customHeight="1">
      <c r="A71" s="882" t="s">
        <v>552</v>
      </c>
      <c r="B71" s="882"/>
      <c r="C71" s="882"/>
      <c r="D71" s="882"/>
      <c r="E71" s="882"/>
    </row>
    <row r="72" spans="1:18" ht="15" customHeight="1">
      <c r="A72" s="884" t="s">
        <v>546</v>
      </c>
      <c r="B72" s="884"/>
      <c r="C72" s="884"/>
      <c r="D72" s="884"/>
      <c r="E72" s="884"/>
      <c r="F72" s="884"/>
      <c r="G72" s="884"/>
      <c r="H72" s="884" t="s">
        <v>547</v>
      </c>
      <c r="I72" s="884"/>
      <c r="J72" s="884"/>
      <c r="K72" s="884"/>
      <c r="L72" s="884"/>
      <c r="M72" s="884"/>
      <c r="N72" s="884"/>
      <c r="O72" s="884"/>
      <c r="P72" s="884"/>
      <c r="Q72" s="884"/>
      <c r="R72" s="884"/>
    </row>
    <row r="73" spans="1:18" ht="31.5" customHeight="1">
      <c r="A73" s="862" t="s">
        <v>548</v>
      </c>
      <c r="B73" s="862"/>
      <c r="C73" s="862"/>
      <c r="D73" s="862"/>
      <c r="E73" s="862"/>
      <c r="F73" s="862"/>
      <c r="G73" s="862"/>
      <c r="H73" s="883" t="s">
        <v>562</v>
      </c>
      <c r="I73" s="883"/>
      <c r="J73" s="883"/>
      <c r="K73" s="883"/>
      <c r="L73" s="883"/>
      <c r="M73" s="883"/>
      <c r="N73" s="883"/>
      <c r="O73" s="883"/>
      <c r="P73" s="883"/>
      <c r="Q73" s="883"/>
      <c r="R73" s="883"/>
    </row>
    <row r="74" spans="1:18" ht="15" customHeight="1">
      <c r="A74" s="862" t="s">
        <v>549</v>
      </c>
      <c r="B74" s="862"/>
      <c r="C74" s="862"/>
      <c r="D74" s="862"/>
      <c r="E74" s="862"/>
      <c r="F74" s="862"/>
      <c r="G74" s="862"/>
      <c r="H74" s="883" t="s">
        <v>550</v>
      </c>
      <c r="I74" s="883"/>
      <c r="J74" s="883"/>
      <c r="K74" s="883"/>
      <c r="L74" s="883"/>
      <c r="M74" s="883"/>
      <c r="N74" s="883"/>
      <c r="O74" s="883"/>
      <c r="P74" s="883"/>
      <c r="Q74" s="883"/>
      <c r="R74" s="883"/>
    </row>
    <row r="75" spans="1:18" ht="35.25" customHeight="1">
      <c r="A75" s="862"/>
      <c r="B75" s="862"/>
      <c r="C75" s="862"/>
      <c r="D75" s="862"/>
      <c r="E75" s="862"/>
      <c r="F75" s="862"/>
      <c r="G75" s="862"/>
      <c r="H75" s="883" t="s">
        <v>551</v>
      </c>
      <c r="I75" s="883"/>
      <c r="J75" s="883"/>
      <c r="K75" s="883"/>
      <c r="L75" s="883"/>
      <c r="M75" s="883"/>
      <c r="N75" s="883"/>
      <c r="O75" s="883"/>
      <c r="P75" s="883"/>
      <c r="Q75" s="883"/>
      <c r="R75" s="883"/>
    </row>
  </sheetData>
  <sheetProtection/>
  <mergeCells count="80">
    <mergeCell ref="H73:R73"/>
    <mergeCell ref="H74:R74"/>
    <mergeCell ref="H75:R75"/>
    <mergeCell ref="H72:R72"/>
    <mergeCell ref="A73:G73"/>
    <mergeCell ref="A74:G75"/>
    <mergeCell ref="A72:G72"/>
    <mergeCell ref="A23:X23"/>
    <mergeCell ref="A25:X25"/>
    <mergeCell ref="A71:E71"/>
    <mergeCell ref="D48:X48"/>
    <mergeCell ref="D47:X47"/>
    <mergeCell ref="S18:T18"/>
    <mergeCell ref="D51:X51"/>
    <mergeCell ref="D52:X52"/>
    <mergeCell ref="A70:X70"/>
    <mergeCell ref="A50:C50"/>
    <mergeCell ref="B9:X9"/>
    <mergeCell ref="B10:X10"/>
    <mergeCell ref="B11:X11"/>
    <mergeCell ref="B12:X12"/>
    <mergeCell ref="A20:X20"/>
    <mergeCell ref="A21:X21"/>
    <mergeCell ref="K18:L18"/>
    <mergeCell ref="W18:X18"/>
    <mergeCell ref="I18:J18"/>
    <mergeCell ref="C18:D18"/>
    <mergeCell ref="A67:X67"/>
    <mergeCell ref="A68:X68"/>
    <mergeCell ref="D57:X57"/>
    <mergeCell ref="D58:X58"/>
    <mergeCell ref="A66:X66"/>
    <mergeCell ref="A63:X63"/>
    <mergeCell ref="A51:C58"/>
    <mergeCell ref="A65:X65"/>
    <mergeCell ref="I33:J33"/>
    <mergeCell ref="A62:X62"/>
    <mergeCell ref="D56:X56"/>
    <mergeCell ref="A60:X60"/>
    <mergeCell ref="D53:X53"/>
    <mergeCell ref="D54:X54"/>
    <mergeCell ref="D55:X55"/>
    <mergeCell ref="D50:X50"/>
    <mergeCell ref="A49:X49"/>
    <mergeCell ref="A69:X69"/>
    <mergeCell ref="A28:X28"/>
    <mergeCell ref="A29:X29"/>
    <mergeCell ref="A30:X30"/>
    <mergeCell ref="E33:F33"/>
    <mergeCell ref="A64:X64"/>
    <mergeCell ref="A48:C48"/>
    <mergeCell ref="B33:B34"/>
    <mergeCell ref="C33:D33"/>
    <mergeCell ref="G33:H33"/>
    <mergeCell ref="A2:X2"/>
    <mergeCell ref="B13:X13"/>
    <mergeCell ref="B14:X14"/>
    <mergeCell ref="B4:X4"/>
    <mergeCell ref="B5:X5"/>
    <mergeCell ref="B6:X6"/>
    <mergeCell ref="B7:X7"/>
    <mergeCell ref="B8:X8"/>
    <mergeCell ref="A3:X3"/>
    <mergeCell ref="A6:A12"/>
    <mergeCell ref="B15:X15"/>
    <mergeCell ref="B16:X16"/>
    <mergeCell ref="A47:C47"/>
    <mergeCell ref="A14:A16"/>
    <mergeCell ref="K33:L33"/>
    <mergeCell ref="A24:X24"/>
    <mergeCell ref="A33:A46"/>
    <mergeCell ref="A26:X26"/>
    <mergeCell ref="O18:P18"/>
    <mergeCell ref="A18:A19"/>
    <mergeCell ref="U18:V18"/>
    <mergeCell ref="E18:F18"/>
    <mergeCell ref="M18:N18"/>
    <mergeCell ref="Q18:R18"/>
    <mergeCell ref="B18:B19"/>
    <mergeCell ref="G18:H18"/>
  </mergeCells>
  <printOptions/>
  <pageMargins left="0.3937007874015748" right="0.35433070866141736" top="0.7480314960629921" bottom="0.35433070866141736" header="0.31496062992125984" footer="0.31496062992125984"/>
  <pageSetup fitToHeight="1" fitToWidth="1" horizontalDpi="600" verticalDpi="600" orientation="landscape" paperSize="9" scale="31" r:id="rId1"/>
  <rowBreaks count="1" manualBreakCount="1">
    <brk id="31" max="255" man="1"/>
  </rowBreaks>
</worksheet>
</file>

<file path=xl/worksheets/sheet12.xml><?xml version="1.0" encoding="utf-8"?>
<worksheet xmlns="http://schemas.openxmlformats.org/spreadsheetml/2006/main" xmlns:r="http://schemas.openxmlformats.org/officeDocument/2006/relationships">
  <sheetPr>
    <tabColor rgb="FFFF0000"/>
  </sheetPr>
  <dimension ref="A1:AB38"/>
  <sheetViews>
    <sheetView view="pageBreakPreview" zoomScale="106" zoomScaleSheetLayoutView="106" zoomScalePageLayoutView="0" workbookViewId="0" topLeftCell="E1">
      <selection activeCell="AC1" sqref="AC1:AI16384"/>
    </sheetView>
  </sheetViews>
  <sheetFormatPr defaultColWidth="9.140625" defaultRowHeight="15"/>
  <cols>
    <col min="1" max="1" width="7.140625" style="45" customWidth="1"/>
    <col min="2" max="2" width="19.8515625" style="45" customWidth="1"/>
    <col min="3" max="3" width="26.421875" style="45" customWidth="1"/>
    <col min="4" max="4" width="13.8515625" style="295" customWidth="1"/>
    <col min="5" max="5" width="9.7109375" style="295" customWidth="1"/>
    <col min="6" max="6" width="11.28125" style="44" customWidth="1"/>
    <col min="7" max="18" width="7.00390625" style="44" customWidth="1"/>
    <col min="19" max="28" width="7.00390625" style="257" customWidth="1"/>
  </cols>
  <sheetData>
    <row r="1" ht="14.25">
      <c r="AB1" s="279">
        <v>34</v>
      </c>
    </row>
    <row r="2" spans="1:28" ht="14.25">
      <c r="A2" s="897" t="s">
        <v>457</v>
      </c>
      <c r="B2" s="897"/>
      <c r="C2" s="897"/>
      <c r="D2" s="897"/>
      <c r="E2" s="897"/>
      <c r="F2" s="897"/>
      <c r="G2" s="897"/>
      <c r="H2" s="897"/>
      <c r="I2" s="897"/>
      <c r="J2" s="897"/>
      <c r="K2" s="897"/>
      <c r="L2" s="897"/>
      <c r="M2" s="897"/>
      <c r="N2" s="897"/>
      <c r="O2" s="897"/>
      <c r="P2" s="897"/>
      <c r="Q2" s="897"/>
      <c r="R2" s="897"/>
      <c r="S2" s="897"/>
      <c r="T2" s="897"/>
      <c r="U2" s="897"/>
      <c r="V2" s="897"/>
      <c r="W2" s="897"/>
      <c r="X2" s="897"/>
      <c r="Y2" s="897"/>
      <c r="Z2" s="897"/>
      <c r="AA2" s="897"/>
      <c r="AB2" s="897"/>
    </row>
    <row r="3" spans="1:28" ht="14.25">
      <c r="A3" s="896" t="s">
        <v>767</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row>
    <row r="4" spans="1:28" ht="15" customHeight="1">
      <c r="A4" s="893" t="s">
        <v>528</v>
      </c>
      <c r="B4" s="893" t="s">
        <v>468</v>
      </c>
      <c r="C4" s="893" t="s">
        <v>470</v>
      </c>
      <c r="D4" s="893" t="s">
        <v>417</v>
      </c>
      <c r="E4" s="893" t="s">
        <v>72</v>
      </c>
      <c r="F4" s="887" t="s">
        <v>73</v>
      </c>
      <c r="G4" s="695" t="s">
        <v>74</v>
      </c>
      <c r="H4" s="695"/>
      <c r="I4" s="695"/>
      <c r="J4" s="695"/>
      <c r="K4" s="695"/>
      <c r="L4" s="695"/>
      <c r="M4" s="695"/>
      <c r="N4" s="695"/>
      <c r="O4" s="695"/>
      <c r="P4" s="695"/>
      <c r="Q4" s="695"/>
      <c r="R4" s="695"/>
      <c r="S4" s="695"/>
      <c r="T4" s="695"/>
      <c r="U4" s="695"/>
      <c r="V4" s="695"/>
      <c r="W4" s="695"/>
      <c r="X4" s="695"/>
      <c r="Y4" s="695"/>
      <c r="Z4" s="695"/>
      <c r="AA4" s="695"/>
      <c r="AB4" s="695"/>
    </row>
    <row r="5" spans="1:28" ht="14.25">
      <c r="A5" s="894"/>
      <c r="B5" s="894"/>
      <c r="C5" s="894"/>
      <c r="D5" s="894"/>
      <c r="E5" s="894"/>
      <c r="F5" s="888"/>
      <c r="G5" s="885" t="s">
        <v>9</v>
      </c>
      <c r="H5" s="886"/>
      <c r="I5" s="885" t="s">
        <v>10</v>
      </c>
      <c r="J5" s="886"/>
      <c r="K5" s="885" t="s">
        <v>11</v>
      </c>
      <c r="L5" s="886"/>
      <c r="M5" s="885" t="s">
        <v>19</v>
      </c>
      <c r="N5" s="886"/>
      <c r="O5" s="885" t="s">
        <v>27</v>
      </c>
      <c r="P5" s="886"/>
      <c r="Q5" s="885" t="s">
        <v>28</v>
      </c>
      <c r="R5" s="886"/>
      <c r="S5" s="885" t="s">
        <v>483</v>
      </c>
      <c r="T5" s="886"/>
      <c r="U5" s="885" t="s">
        <v>484</v>
      </c>
      <c r="V5" s="886"/>
      <c r="W5" s="885" t="s">
        <v>485</v>
      </c>
      <c r="X5" s="886"/>
      <c r="Y5" s="885" t="s">
        <v>486</v>
      </c>
      <c r="Z5" s="886"/>
      <c r="AA5" s="885" t="s">
        <v>498</v>
      </c>
      <c r="AB5" s="886"/>
    </row>
    <row r="6" spans="1:28" ht="65.25" customHeight="1">
      <c r="A6" s="895"/>
      <c r="B6" s="895"/>
      <c r="C6" s="895"/>
      <c r="D6" s="895"/>
      <c r="E6" s="895"/>
      <c r="F6" s="889"/>
      <c r="G6" s="281" t="s">
        <v>33</v>
      </c>
      <c r="H6" s="281" t="s">
        <v>34</v>
      </c>
      <c r="I6" s="281" t="s">
        <v>33</v>
      </c>
      <c r="J6" s="281" t="s">
        <v>34</v>
      </c>
      <c r="K6" s="281" t="s">
        <v>33</v>
      </c>
      <c r="L6" s="281" t="s">
        <v>34</v>
      </c>
      <c r="M6" s="281" t="s">
        <v>33</v>
      </c>
      <c r="N6" s="281" t="s">
        <v>34</v>
      </c>
      <c r="O6" s="281" t="s">
        <v>33</v>
      </c>
      <c r="P6" s="281" t="s">
        <v>34</v>
      </c>
      <c r="Q6" s="281" t="s">
        <v>33</v>
      </c>
      <c r="R6" s="281" t="s">
        <v>34</v>
      </c>
      <c r="S6" s="281" t="s">
        <v>33</v>
      </c>
      <c r="T6" s="281" t="s">
        <v>34</v>
      </c>
      <c r="U6" s="281" t="s">
        <v>33</v>
      </c>
      <c r="V6" s="281" t="s">
        <v>34</v>
      </c>
      <c r="W6" s="281" t="s">
        <v>33</v>
      </c>
      <c r="X6" s="281" t="s">
        <v>34</v>
      </c>
      <c r="Y6" s="281" t="s">
        <v>33</v>
      </c>
      <c r="Z6" s="281" t="s">
        <v>34</v>
      </c>
      <c r="AA6" s="281" t="s">
        <v>33</v>
      </c>
      <c r="AB6" s="281" t="s">
        <v>34</v>
      </c>
    </row>
    <row r="7" spans="1:28" ht="14.25">
      <c r="A7" s="519">
        <v>1</v>
      </c>
      <c r="B7" s="519">
        <v>2</v>
      </c>
      <c r="C7" s="519">
        <v>3</v>
      </c>
      <c r="D7" s="519"/>
      <c r="E7" s="281">
        <v>4</v>
      </c>
      <c r="F7" s="516">
        <v>5</v>
      </c>
      <c r="G7" s="516">
        <v>6</v>
      </c>
      <c r="H7" s="516">
        <v>7</v>
      </c>
      <c r="I7" s="516">
        <v>8</v>
      </c>
      <c r="J7" s="516">
        <v>9</v>
      </c>
      <c r="K7" s="516">
        <v>10</v>
      </c>
      <c r="L7" s="516">
        <v>11</v>
      </c>
      <c r="M7" s="516">
        <v>12</v>
      </c>
      <c r="N7" s="516">
        <v>13</v>
      </c>
      <c r="O7" s="516">
        <v>14</v>
      </c>
      <c r="P7" s="516">
        <v>15</v>
      </c>
      <c r="Q7" s="516">
        <v>16</v>
      </c>
      <c r="R7" s="517">
        <v>17</v>
      </c>
      <c r="S7" s="517">
        <v>18</v>
      </c>
      <c r="T7" s="517">
        <v>19</v>
      </c>
      <c r="U7" s="517">
        <v>20</v>
      </c>
      <c r="V7" s="517">
        <v>21</v>
      </c>
      <c r="W7" s="517">
        <v>22</v>
      </c>
      <c r="X7" s="517">
        <v>23</v>
      </c>
      <c r="Y7" s="517">
        <v>24</v>
      </c>
      <c r="Z7" s="517">
        <v>25</v>
      </c>
      <c r="AA7" s="517">
        <v>26</v>
      </c>
      <c r="AB7" s="517">
        <v>27</v>
      </c>
    </row>
    <row r="8" spans="1:28" ht="36.75" customHeight="1">
      <c r="A8" s="124" t="s">
        <v>148</v>
      </c>
      <c r="B8" s="297" t="s">
        <v>416</v>
      </c>
      <c r="C8" s="520" t="s">
        <v>118</v>
      </c>
      <c r="D8" s="123" t="s">
        <v>450</v>
      </c>
      <c r="E8" s="123" t="s">
        <v>123</v>
      </c>
      <c r="F8" s="81">
        <v>0</v>
      </c>
      <c r="G8" s="81">
        <v>4240</v>
      </c>
      <c r="H8" s="81">
        <v>3214</v>
      </c>
      <c r="I8" s="81">
        <v>5000</v>
      </c>
      <c r="J8" s="81">
        <v>3743</v>
      </c>
      <c r="K8" s="81">
        <v>6000</v>
      </c>
      <c r="L8" s="81">
        <v>4500</v>
      </c>
      <c r="M8" s="404">
        <f aca="true" t="shared" si="0" ref="M8:R8">M9+M27</f>
        <v>6100</v>
      </c>
      <c r="N8" s="404">
        <f t="shared" si="0"/>
        <v>4635</v>
      </c>
      <c r="O8" s="404">
        <f t="shared" si="0"/>
        <v>6300</v>
      </c>
      <c r="P8" s="404">
        <f t="shared" si="0"/>
        <v>4750</v>
      </c>
      <c r="Q8" s="78">
        <f t="shared" si="0"/>
        <v>6600</v>
      </c>
      <c r="R8" s="78">
        <f t="shared" si="0"/>
        <v>1501</v>
      </c>
      <c r="S8" s="78">
        <f aca="true" t="shared" si="1" ref="S8:Y8">S9+S27</f>
        <v>6800</v>
      </c>
      <c r="T8" s="78">
        <f t="shared" si="1"/>
        <v>3678</v>
      </c>
      <c r="U8" s="78">
        <f t="shared" si="1"/>
        <v>7100</v>
      </c>
      <c r="V8" s="78">
        <f t="shared" si="1"/>
        <v>4750</v>
      </c>
      <c r="W8" s="78">
        <f t="shared" si="1"/>
        <v>7500</v>
      </c>
      <c r="X8" s="78">
        <f t="shared" si="1"/>
        <v>4750</v>
      </c>
      <c r="Y8" s="78">
        <f t="shared" si="1"/>
        <v>7900</v>
      </c>
      <c r="Z8" s="78"/>
      <c r="AA8" s="78">
        <f>AA9+AA27</f>
        <v>8200</v>
      </c>
      <c r="AB8" s="78"/>
    </row>
    <row r="9" spans="1:28" ht="61.5" customHeight="1">
      <c r="A9" s="254" t="s">
        <v>110</v>
      </c>
      <c r="B9" s="297" t="s">
        <v>124</v>
      </c>
      <c r="C9" s="254" t="s">
        <v>119</v>
      </c>
      <c r="D9" s="254" t="s">
        <v>450</v>
      </c>
      <c r="E9" s="254" t="s">
        <v>123</v>
      </c>
      <c r="F9" s="81">
        <v>0</v>
      </c>
      <c r="G9" s="81">
        <v>2240</v>
      </c>
      <c r="H9" s="81">
        <v>1630</v>
      </c>
      <c r="I9" s="81">
        <v>2800</v>
      </c>
      <c r="J9" s="81">
        <v>2036</v>
      </c>
      <c r="K9" s="81">
        <v>3000</v>
      </c>
      <c r="L9" s="81">
        <v>2700</v>
      </c>
      <c r="M9" s="81">
        <v>3600</v>
      </c>
      <c r="N9" s="81">
        <v>3100</v>
      </c>
      <c r="O9" s="81">
        <v>3600</v>
      </c>
      <c r="P9" s="81">
        <v>3200</v>
      </c>
      <c r="Q9" s="77">
        <v>3700</v>
      </c>
      <c r="R9" s="77">
        <v>1078</v>
      </c>
      <c r="S9" s="78">
        <v>3800</v>
      </c>
      <c r="T9" s="78">
        <v>1126</v>
      </c>
      <c r="U9" s="78">
        <v>3900</v>
      </c>
      <c r="V9" s="78">
        <v>1910</v>
      </c>
      <c r="W9" s="78">
        <v>4000</v>
      </c>
      <c r="X9" s="78">
        <v>1910</v>
      </c>
      <c r="Y9" s="78">
        <v>4100</v>
      </c>
      <c r="Z9" s="78"/>
      <c r="AA9" s="78">
        <v>4200</v>
      </c>
      <c r="AB9" s="78"/>
    </row>
    <row r="10" spans="1:28" s="4" customFormat="1" ht="12.75" customHeight="1">
      <c r="A10" s="744" t="s">
        <v>77</v>
      </c>
      <c r="B10" s="890" t="s">
        <v>1222</v>
      </c>
      <c r="C10" s="744" t="s">
        <v>125</v>
      </c>
      <c r="D10" s="744" t="s">
        <v>450</v>
      </c>
      <c r="E10" s="255" t="s">
        <v>8</v>
      </c>
      <c r="F10" s="521">
        <v>0</v>
      </c>
      <c r="G10" s="521">
        <f>SUM(G11:G17)</f>
        <v>22</v>
      </c>
      <c r="H10" s="521">
        <f aca="true" t="shared" si="2" ref="H10:AB10">SUM(H11:H17)</f>
        <v>22</v>
      </c>
      <c r="I10" s="521">
        <f t="shared" si="2"/>
        <v>22</v>
      </c>
      <c r="J10" s="521">
        <f t="shared" si="2"/>
        <v>13</v>
      </c>
      <c r="K10" s="521">
        <f t="shared" si="2"/>
        <v>22</v>
      </c>
      <c r="L10" s="521">
        <f t="shared" si="2"/>
        <v>14</v>
      </c>
      <c r="M10" s="521">
        <f t="shared" si="2"/>
        <v>22</v>
      </c>
      <c r="N10" s="521">
        <f t="shared" si="2"/>
        <v>11</v>
      </c>
      <c r="O10" s="521">
        <f t="shared" si="2"/>
        <v>22</v>
      </c>
      <c r="P10" s="521">
        <f t="shared" si="2"/>
        <v>11</v>
      </c>
      <c r="Q10" s="240">
        <f>SUM(Q11:Q17)</f>
        <v>23</v>
      </c>
      <c r="R10" s="240">
        <f>SUM(R11:R17)</f>
        <v>5</v>
      </c>
      <c r="S10" s="240">
        <f>SUM(S11:S17)</f>
        <v>22</v>
      </c>
      <c r="T10" s="240">
        <f t="shared" si="2"/>
        <v>10</v>
      </c>
      <c r="U10" s="240">
        <f t="shared" si="2"/>
        <v>22</v>
      </c>
      <c r="V10" s="240">
        <f t="shared" si="2"/>
        <v>11</v>
      </c>
      <c r="W10" s="240">
        <f t="shared" si="2"/>
        <v>22</v>
      </c>
      <c r="X10" s="240">
        <f t="shared" si="2"/>
        <v>11</v>
      </c>
      <c r="Y10" s="240">
        <f t="shared" si="2"/>
        <v>22</v>
      </c>
      <c r="Z10" s="240">
        <f t="shared" si="2"/>
        <v>0</v>
      </c>
      <c r="AA10" s="240">
        <f t="shared" si="2"/>
        <v>22</v>
      </c>
      <c r="AB10" s="240">
        <f t="shared" si="2"/>
        <v>0</v>
      </c>
    </row>
    <row r="11" spans="1:28" ht="14.25">
      <c r="A11" s="745"/>
      <c r="B11" s="891"/>
      <c r="C11" s="745"/>
      <c r="D11" s="745"/>
      <c r="E11" s="254" t="s">
        <v>24</v>
      </c>
      <c r="F11" s="81">
        <v>0</v>
      </c>
      <c r="G11" s="81">
        <v>3</v>
      </c>
      <c r="H11" s="81">
        <v>3</v>
      </c>
      <c r="I11" s="81">
        <v>3</v>
      </c>
      <c r="J11" s="81">
        <v>3</v>
      </c>
      <c r="K11" s="81">
        <v>3</v>
      </c>
      <c r="L11" s="81">
        <v>3</v>
      </c>
      <c r="M11" s="81">
        <v>3</v>
      </c>
      <c r="N11" s="81">
        <v>0</v>
      </c>
      <c r="O11" s="81">
        <v>3</v>
      </c>
      <c r="P11" s="81">
        <v>0</v>
      </c>
      <c r="Q11" s="77">
        <v>4</v>
      </c>
      <c r="R11" s="77">
        <v>0</v>
      </c>
      <c r="S11" s="78">
        <v>3</v>
      </c>
      <c r="T11" s="296">
        <v>0</v>
      </c>
      <c r="U11" s="296">
        <v>3</v>
      </c>
      <c r="V11" s="296">
        <v>0</v>
      </c>
      <c r="W11" s="296">
        <v>3</v>
      </c>
      <c r="X11" s="296">
        <v>0</v>
      </c>
      <c r="Y11" s="296">
        <v>3</v>
      </c>
      <c r="Z11" s="296"/>
      <c r="AA11" s="296">
        <v>3</v>
      </c>
      <c r="AB11" s="296"/>
    </row>
    <row r="12" spans="1:28" ht="14.25">
      <c r="A12" s="745"/>
      <c r="B12" s="891"/>
      <c r="C12" s="745"/>
      <c r="D12" s="745"/>
      <c r="E12" s="254" t="s">
        <v>23</v>
      </c>
      <c r="F12" s="81">
        <v>0</v>
      </c>
      <c r="G12" s="81">
        <v>4</v>
      </c>
      <c r="H12" s="81">
        <v>4</v>
      </c>
      <c r="I12" s="81">
        <v>4</v>
      </c>
      <c r="J12" s="81">
        <v>0</v>
      </c>
      <c r="K12" s="81">
        <v>4</v>
      </c>
      <c r="L12" s="81">
        <v>0</v>
      </c>
      <c r="M12" s="81">
        <v>4</v>
      </c>
      <c r="N12" s="81">
        <v>0</v>
      </c>
      <c r="O12" s="81">
        <v>4</v>
      </c>
      <c r="P12" s="81">
        <v>0</v>
      </c>
      <c r="Q12" s="77">
        <v>4</v>
      </c>
      <c r="R12" s="77">
        <v>0</v>
      </c>
      <c r="S12" s="296">
        <v>4</v>
      </c>
      <c r="T12" s="296">
        <v>0</v>
      </c>
      <c r="U12" s="296">
        <v>4</v>
      </c>
      <c r="V12" s="296">
        <v>0</v>
      </c>
      <c r="W12" s="296">
        <v>4</v>
      </c>
      <c r="X12" s="296">
        <v>0</v>
      </c>
      <c r="Y12" s="296">
        <v>4</v>
      </c>
      <c r="Z12" s="296"/>
      <c r="AA12" s="296">
        <v>4</v>
      </c>
      <c r="AB12" s="296"/>
    </row>
    <row r="13" spans="1:28" ht="14.25">
      <c r="A13" s="745"/>
      <c r="B13" s="891"/>
      <c r="C13" s="745"/>
      <c r="D13" s="745"/>
      <c r="E13" s="254" t="s">
        <v>126</v>
      </c>
      <c r="F13" s="81">
        <v>0</v>
      </c>
      <c r="G13" s="81">
        <v>4</v>
      </c>
      <c r="H13" s="81">
        <v>4</v>
      </c>
      <c r="I13" s="81">
        <v>4</v>
      </c>
      <c r="J13" s="81">
        <v>0</v>
      </c>
      <c r="K13" s="81">
        <v>4</v>
      </c>
      <c r="L13" s="81">
        <v>0</v>
      </c>
      <c r="M13" s="81">
        <v>4</v>
      </c>
      <c r="N13" s="81">
        <v>0</v>
      </c>
      <c r="O13" s="81">
        <v>4</v>
      </c>
      <c r="P13" s="81">
        <v>0</v>
      </c>
      <c r="Q13" s="77">
        <v>4</v>
      </c>
      <c r="R13" s="77">
        <v>0</v>
      </c>
      <c r="S13" s="296">
        <v>4</v>
      </c>
      <c r="T13" s="296">
        <v>0</v>
      </c>
      <c r="U13" s="296">
        <v>4</v>
      </c>
      <c r="V13" s="296">
        <v>0</v>
      </c>
      <c r="W13" s="296">
        <v>4</v>
      </c>
      <c r="X13" s="296">
        <v>0</v>
      </c>
      <c r="Y13" s="296">
        <v>4</v>
      </c>
      <c r="Z13" s="296"/>
      <c r="AA13" s="296">
        <v>4</v>
      </c>
      <c r="AB13" s="296"/>
    </row>
    <row r="14" spans="1:28" ht="14.25">
      <c r="A14" s="745"/>
      <c r="B14" s="891"/>
      <c r="C14" s="745"/>
      <c r="D14" s="745"/>
      <c r="E14" s="254" t="s">
        <v>127</v>
      </c>
      <c r="F14" s="81">
        <v>0</v>
      </c>
      <c r="G14" s="81">
        <v>3</v>
      </c>
      <c r="H14" s="81">
        <v>3</v>
      </c>
      <c r="I14" s="81">
        <v>3</v>
      </c>
      <c r="J14" s="81">
        <v>3</v>
      </c>
      <c r="K14" s="81">
        <v>3</v>
      </c>
      <c r="L14" s="81">
        <v>3</v>
      </c>
      <c r="M14" s="81">
        <v>3</v>
      </c>
      <c r="N14" s="81">
        <v>3</v>
      </c>
      <c r="O14" s="81">
        <v>3</v>
      </c>
      <c r="P14" s="81">
        <v>3</v>
      </c>
      <c r="Q14" s="77">
        <v>3</v>
      </c>
      <c r="R14" s="77">
        <v>3</v>
      </c>
      <c r="S14" s="296">
        <v>3</v>
      </c>
      <c r="T14" s="296">
        <v>3</v>
      </c>
      <c r="U14" s="296">
        <v>3</v>
      </c>
      <c r="V14" s="296">
        <v>3</v>
      </c>
      <c r="W14" s="296">
        <v>3</v>
      </c>
      <c r="X14" s="296">
        <v>3</v>
      </c>
      <c r="Y14" s="296">
        <v>3</v>
      </c>
      <c r="Z14" s="296"/>
      <c r="AA14" s="296">
        <v>3</v>
      </c>
      <c r="AB14" s="296"/>
    </row>
    <row r="15" spans="1:28" ht="14.25">
      <c r="A15" s="745"/>
      <c r="B15" s="891"/>
      <c r="C15" s="745"/>
      <c r="D15" s="745"/>
      <c r="E15" s="254" t="s">
        <v>128</v>
      </c>
      <c r="F15" s="81">
        <v>0</v>
      </c>
      <c r="G15" s="81">
        <v>3</v>
      </c>
      <c r="H15" s="81">
        <v>3</v>
      </c>
      <c r="I15" s="81">
        <v>3</v>
      </c>
      <c r="J15" s="81">
        <v>3</v>
      </c>
      <c r="K15" s="81">
        <v>3</v>
      </c>
      <c r="L15" s="81">
        <v>3</v>
      </c>
      <c r="M15" s="81">
        <v>3</v>
      </c>
      <c r="N15" s="81">
        <v>3</v>
      </c>
      <c r="O15" s="81">
        <v>3</v>
      </c>
      <c r="P15" s="81">
        <v>3</v>
      </c>
      <c r="Q15" s="77">
        <v>3</v>
      </c>
      <c r="R15" s="77">
        <v>1</v>
      </c>
      <c r="S15" s="296">
        <v>3</v>
      </c>
      <c r="T15" s="296">
        <v>3</v>
      </c>
      <c r="U15" s="296">
        <v>3</v>
      </c>
      <c r="V15" s="296">
        <v>3</v>
      </c>
      <c r="W15" s="296">
        <v>3</v>
      </c>
      <c r="X15" s="296">
        <v>3</v>
      </c>
      <c r="Y15" s="296">
        <v>3</v>
      </c>
      <c r="Z15" s="296"/>
      <c r="AA15" s="296">
        <v>3</v>
      </c>
      <c r="AB15" s="296"/>
    </row>
    <row r="16" spans="1:28" ht="14.25" customHeight="1">
      <c r="A16" s="745"/>
      <c r="B16" s="891"/>
      <c r="C16" s="745"/>
      <c r="D16" s="745"/>
      <c r="E16" s="254" t="s">
        <v>129</v>
      </c>
      <c r="F16" s="81">
        <v>0</v>
      </c>
      <c r="G16" s="81">
        <v>2</v>
      </c>
      <c r="H16" s="81">
        <v>2</v>
      </c>
      <c r="I16" s="81">
        <v>2</v>
      </c>
      <c r="J16" s="81">
        <v>2</v>
      </c>
      <c r="K16" s="81">
        <v>2</v>
      </c>
      <c r="L16" s="81">
        <v>2</v>
      </c>
      <c r="M16" s="81">
        <v>2</v>
      </c>
      <c r="N16" s="81">
        <v>2</v>
      </c>
      <c r="O16" s="81">
        <v>2</v>
      </c>
      <c r="P16" s="81">
        <v>2</v>
      </c>
      <c r="Q16" s="77">
        <v>2</v>
      </c>
      <c r="R16" s="77">
        <v>1</v>
      </c>
      <c r="S16" s="296">
        <v>2</v>
      </c>
      <c r="T16" s="296">
        <v>1</v>
      </c>
      <c r="U16" s="296">
        <v>2</v>
      </c>
      <c r="V16" s="296">
        <v>2</v>
      </c>
      <c r="W16" s="296">
        <v>2</v>
      </c>
      <c r="X16" s="296">
        <v>2</v>
      </c>
      <c r="Y16" s="296">
        <v>2</v>
      </c>
      <c r="Z16" s="296"/>
      <c r="AA16" s="296">
        <v>2</v>
      </c>
      <c r="AB16" s="296"/>
    </row>
    <row r="17" spans="1:28" ht="14.25">
      <c r="A17" s="746"/>
      <c r="B17" s="892"/>
      <c r="C17" s="746"/>
      <c r="D17" s="746"/>
      <c r="E17" s="254" t="s">
        <v>130</v>
      </c>
      <c r="F17" s="81">
        <v>0</v>
      </c>
      <c r="G17" s="81">
        <v>3</v>
      </c>
      <c r="H17" s="81">
        <v>3</v>
      </c>
      <c r="I17" s="81">
        <v>3</v>
      </c>
      <c r="J17" s="81">
        <v>2</v>
      </c>
      <c r="K17" s="81">
        <v>3</v>
      </c>
      <c r="L17" s="81">
        <v>3</v>
      </c>
      <c r="M17" s="81">
        <v>3</v>
      </c>
      <c r="N17" s="81">
        <v>3</v>
      </c>
      <c r="O17" s="81">
        <v>3</v>
      </c>
      <c r="P17" s="81">
        <v>3</v>
      </c>
      <c r="Q17" s="77">
        <v>3</v>
      </c>
      <c r="R17" s="77">
        <v>0</v>
      </c>
      <c r="S17" s="78">
        <v>3</v>
      </c>
      <c r="T17" s="78">
        <v>3</v>
      </c>
      <c r="U17" s="78">
        <v>3</v>
      </c>
      <c r="V17" s="78">
        <v>3</v>
      </c>
      <c r="W17" s="78">
        <v>3</v>
      </c>
      <c r="X17" s="78">
        <v>3</v>
      </c>
      <c r="Y17" s="78">
        <v>3</v>
      </c>
      <c r="Z17" s="78"/>
      <c r="AA17" s="78">
        <v>3</v>
      </c>
      <c r="AB17" s="78"/>
    </row>
    <row r="18" spans="1:28" ht="14.25">
      <c r="A18" s="744" t="s">
        <v>78</v>
      </c>
      <c r="B18" s="890" t="s">
        <v>131</v>
      </c>
      <c r="C18" s="744" t="s">
        <v>120</v>
      </c>
      <c r="D18" s="744" t="s">
        <v>450</v>
      </c>
      <c r="E18" s="255" t="s">
        <v>8</v>
      </c>
      <c r="F18" s="521">
        <f>SUM(F19:F26)</f>
        <v>0</v>
      </c>
      <c r="G18" s="521">
        <f aca="true" t="shared" si="3" ref="G18:AB18">SUM(G19:G26)</f>
        <v>11</v>
      </c>
      <c r="H18" s="521">
        <f t="shared" si="3"/>
        <v>8</v>
      </c>
      <c r="I18" s="521">
        <f t="shared" si="3"/>
        <v>11</v>
      </c>
      <c r="J18" s="521">
        <f t="shared" si="3"/>
        <v>6</v>
      </c>
      <c r="K18" s="521">
        <f t="shared" si="3"/>
        <v>11</v>
      </c>
      <c r="L18" s="521">
        <f t="shared" si="3"/>
        <v>6</v>
      </c>
      <c r="M18" s="521">
        <f t="shared" si="3"/>
        <v>11</v>
      </c>
      <c r="N18" s="521">
        <f t="shared" si="3"/>
        <v>6</v>
      </c>
      <c r="O18" s="521">
        <f t="shared" si="3"/>
        <v>11</v>
      </c>
      <c r="P18" s="521">
        <f t="shared" si="3"/>
        <v>6</v>
      </c>
      <c r="Q18" s="240">
        <f t="shared" si="3"/>
        <v>11</v>
      </c>
      <c r="R18" s="240">
        <f t="shared" si="3"/>
        <v>3</v>
      </c>
      <c r="S18" s="240">
        <f t="shared" si="3"/>
        <v>11</v>
      </c>
      <c r="T18" s="240">
        <f t="shared" si="3"/>
        <v>6</v>
      </c>
      <c r="U18" s="240">
        <f t="shared" si="3"/>
        <v>11</v>
      </c>
      <c r="V18" s="240">
        <f t="shared" si="3"/>
        <v>6</v>
      </c>
      <c r="W18" s="240">
        <f t="shared" si="3"/>
        <v>11</v>
      </c>
      <c r="X18" s="240">
        <f t="shared" si="3"/>
        <v>6</v>
      </c>
      <c r="Y18" s="240">
        <f t="shared" si="3"/>
        <v>11</v>
      </c>
      <c r="Z18" s="240">
        <f t="shared" si="3"/>
        <v>0</v>
      </c>
      <c r="AA18" s="240">
        <f t="shared" si="3"/>
        <v>11</v>
      </c>
      <c r="AB18" s="240">
        <f t="shared" si="3"/>
        <v>0</v>
      </c>
    </row>
    <row r="19" spans="1:28" ht="15" customHeight="1">
      <c r="A19" s="745"/>
      <c r="B19" s="891"/>
      <c r="C19" s="745"/>
      <c r="D19" s="745"/>
      <c r="E19" s="254" t="s">
        <v>24</v>
      </c>
      <c r="F19" s="81">
        <v>0</v>
      </c>
      <c r="G19" s="81">
        <v>2</v>
      </c>
      <c r="H19" s="81">
        <v>1</v>
      </c>
      <c r="I19" s="81">
        <v>2</v>
      </c>
      <c r="J19" s="81">
        <v>1</v>
      </c>
      <c r="K19" s="81">
        <v>2</v>
      </c>
      <c r="L19" s="81">
        <v>1</v>
      </c>
      <c r="M19" s="81">
        <v>2</v>
      </c>
      <c r="N19" s="81">
        <v>1</v>
      </c>
      <c r="O19" s="81">
        <v>2</v>
      </c>
      <c r="P19" s="81">
        <v>1</v>
      </c>
      <c r="Q19" s="77">
        <v>2</v>
      </c>
      <c r="R19" s="77">
        <v>0</v>
      </c>
      <c r="S19" s="78">
        <v>2</v>
      </c>
      <c r="T19" s="78">
        <v>1</v>
      </c>
      <c r="U19" s="78">
        <v>2</v>
      </c>
      <c r="V19" s="78">
        <v>1</v>
      </c>
      <c r="W19" s="78">
        <v>2</v>
      </c>
      <c r="X19" s="78">
        <v>1</v>
      </c>
      <c r="Y19" s="78">
        <v>2</v>
      </c>
      <c r="Z19" s="78"/>
      <c r="AA19" s="78">
        <v>2</v>
      </c>
      <c r="AB19" s="78"/>
    </row>
    <row r="20" spans="1:28" ht="14.25">
      <c r="A20" s="745"/>
      <c r="B20" s="891"/>
      <c r="C20" s="745"/>
      <c r="D20" s="745"/>
      <c r="E20" s="254" t="s">
        <v>23</v>
      </c>
      <c r="F20" s="81">
        <v>0</v>
      </c>
      <c r="G20" s="81">
        <v>2</v>
      </c>
      <c r="H20" s="81">
        <v>1</v>
      </c>
      <c r="I20" s="81">
        <v>2</v>
      </c>
      <c r="J20" s="81">
        <v>0</v>
      </c>
      <c r="K20" s="81">
        <v>2</v>
      </c>
      <c r="L20" s="81">
        <v>0</v>
      </c>
      <c r="M20" s="81">
        <v>2</v>
      </c>
      <c r="N20" s="81">
        <v>0</v>
      </c>
      <c r="O20" s="81">
        <v>2</v>
      </c>
      <c r="P20" s="81">
        <v>0</v>
      </c>
      <c r="Q20" s="77">
        <v>2</v>
      </c>
      <c r="R20" s="77">
        <v>0</v>
      </c>
      <c r="S20" s="296">
        <v>2</v>
      </c>
      <c r="T20" s="296">
        <v>0</v>
      </c>
      <c r="U20" s="296">
        <v>2</v>
      </c>
      <c r="V20" s="296">
        <v>0</v>
      </c>
      <c r="W20" s="296">
        <v>2</v>
      </c>
      <c r="X20" s="296">
        <v>0</v>
      </c>
      <c r="Y20" s="296">
        <v>2</v>
      </c>
      <c r="Z20" s="296"/>
      <c r="AA20" s="296">
        <v>2</v>
      </c>
      <c r="AB20" s="296"/>
    </row>
    <row r="21" spans="1:28" ht="14.25">
      <c r="A21" s="745"/>
      <c r="B21" s="891"/>
      <c r="C21" s="745"/>
      <c r="D21" s="745"/>
      <c r="E21" s="254" t="s">
        <v>126</v>
      </c>
      <c r="F21" s="81">
        <v>0</v>
      </c>
      <c r="G21" s="81">
        <v>1</v>
      </c>
      <c r="H21" s="81">
        <v>1</v>
      </c>
      <c r="I21" s="81">
        <v>1</v>
      </c>
      <c r="J21" s="81">
        <v>0</v>
      </c>
      <c r="K21" s="81">
        <v>1</v>
      </c>
      <c r="L21" s="81">
        <v>0</v>
      </c>
      <c r="M21" s="81">
        <v>1</v>
      </c>
      <c r="N21" s="81">
        <v>0</v>
      </c>
      <c r="O21" s="81">
        <v>1</v>
      </c>
      <c r="P21" s="81">
        <v>0</v>
      </c>
      <c r="Q21" s="77">
        <v>1</v>
      </c>
      <c r="R21" s="77">
        <v>0</v>
      </c>
      <c r="S21" s="296">
        <v>1</v>
      </c>
      <c r="T21" s="296">
        <v>0</v>
      </c>
      <c r="U21" s="296">
        <v>1</v>
      </c>
      <c r="V21" s="296">
        <v>0</v>
      </c>
      <c r="W21" s="296">
        <v>1</v>
      </c>
      <c r="X21" s="296">
        <v>0</v>
      </c>
      <c r="Y21" s="296">
        <v>1</v>
      </c>
      <c r="Z21" s="296"/>
      <c r="AA21" s="296">
        <v>1</v>
      </c>
      <c r="AB21" s="296"/>
    </row>
    <row r="22" spans="1:28" ht="14.25">
      <c r="A22" s="745"/>
      <c r="B22" s="891"/>
      <c r="C22" s="745"/>
      <c r="D22" s="745"/>
      <c r="E22" s="254" t="s">
        <v>127</v>
      </c>
      <c r="F22" s="81">
        <v>0</v>
      </c>
      <c r="G22" s="81">
        <v>1</v>
      </c>
      <c r="H22" s="81">
        <v>1</v>
      </c>
      <c r="I22" s="81">
        <v>1</v>
      </c>
      <c r="J22" s="81">
        <v>1</v>
      </c>
      <c r="K22" s="81">
        <v>1</v>
      </c>
      <c r="L22" s="81">
        <v>1</v>
      </c>
      <c r="M22" s="81">
        <v>1</v>
      </c>
      <c r="N22" s="81">
        <v>1</v>
      </c>
      <c r="O22" s="81">
        <v>1</v>
      </c>
      <c r="P22" s="81">
        <v>1</v>
      </c>
      <c r="Q22" s="77">
        <v>1</v>
      </c>
      <c r="R22" s="77">
        <v>1</v>
      </c>
      <c r="S22" s="296">
        <v>1</v>
      </c>
      <c r="T22" s="296">
        <v>1</v>
      </c>
      <c r="U22" s="296">
        <v>1</v>
      </c>
      <c r="V22" s="296">
        <v>1</v>
      </c>
      <c r="W22" s="296">
        <v>1</v>
      </c>
      <c r="X22" s="296">
        <v>1</v>
      </c>
      <c r="Y22" s="296">
        <v>1</v>
      </c>
      <c r="Z22" s="296"/>
      <c r="AA22" s="296">
        <v>1</v>
      </c>
      <c r="AB22" s="296"/>
    </row>
    <row r="23" spans="1:28" ht="14.25">
      <c r="A23" s="745"/>
      <c r="B23" s="891"/>
      <c r="C23" s="745"/>
      <c r="D23" s="745"/>
      <c r="E23" s="254" t="s">
        <v>128</v>
      </c>
      <c r="F23" s="81">
        <v>0</v>
      </c>
      <c r="G23" s="81">
        <v>1</v>
      </c>
      <c r="H23" s="81">
        <v>1</v>
      </c>
      <c r="I23" s="81">
        <v>1</v>
      </c>
      <c r="J23" s="81">
        <v>1</v>
      </c>
      <c r="K23" s="81">
        <v>1</v>
      </c>
      <c r="L23" s="81">
        <v>1</v>
      </c>
      <c r="M23" s="81">
        <v>1</v>
      </c>
      <c r="N23" s="81">
        <v>1</v>
      </c>
      <c r="O23" s="81">
        <v>1</v>
      </c>
      <c r="P23" s="81">
        <v>1</v>
      </c>
      <c r="Q23" s="77">
        <v>1</v>
      </c>
      <c r="R23" s="77">
        <v>1</v>
      </c>
      <c r="S23" s="296">
        <v>1</v>
      </c>
      <c r="T23" s="296">
        <v>1</v>
      </c>
      <c r="U23" s="296">
        <v>1</v>
      </c>
      <c r="V23" s="296">
        <v>1</v>
      </c>
      <c r="W23" s="296">
        <v>1</v>
      </c>
      <c r="X23" s="296">
        <v>1</v>
      </c>
      <c r="Y23" s="296">
        <v>1</v>
      </c>
      <c r="Z23" s="296"/>
      <c r="AA23" s="296">
        <v>1</v>
      </c>
      <c r="AB23" s="296"/>
    </row>
    <row r="24" spans="1:28" ht="14.25">
      <c r="A24" s="745"/>
      <c r="B24" s="891"/>
      <c r="C24" s="745"/>
      <c r="D24" s="745"/>
      <c r="E24" s="254" t="s">
        <v>129</v>
      </c>
      <c r="F24" s="81">
        <v>0</v>
      </c>
      <c r="G24" s="81">
        <v>1</v>
      </c>
      <c r="H24" s="81">
        <v>1</v>
      </c>
      <c r="I24" s="81">
        <v>1</v>
      </c>
      <c r="J24" s="81">
        <v>1</v>
      </c>
      <c r="K24" s="81">
        <v>1</v>
      </c>
      <c r="L24" s="81">
        <v>1</v>
      </c>
      <c r="M24" s="81">
        <v>1</v>
      </c>
      <c r="N24" s="81">
        <v>1</v>
      </c>
      <c r="O24" s="81">
        <v>1</v>
      </c>
      <c r="P24" s="81">
        <v>1</v>
      </c>
      <c r="Q24" s="77">
        <v>1</v>
      </c>
      <c r="R24" s="77">
        <v>1</v>
      </c>
      <c r="S24" s="296">
        <v>1</v>
      </c>
      <c r="T24" s="296">
        <v>1</v>
      </c>
      <c r="U24" s="296">
        <v>1</v>
      </c>
      <c r="V24" s="296">
        <v>1</v>
      </c>
      <c r="W24" s="296">
        <v>1</v>
      </c>
      <c r="X24" s="296">
        <v>1</v>
      </c>
      <c r="Y24" s="296">
        <v>1</v>
      </c>
      <c r="Z24" s="296"/>
      <c r="AA24" s="296">
        <v>1</v>
      </c>
      <c r="AB24" s="296"/>
    </row>
    <row r="25" spans="1:28" ht="14.25">
      <c r="A25" s="745"/>
      <c r="B25" s="891"/>
      <c r="C25" s="745"/>
      <c r="D25" s="745"/>
      <c r="E25" s="254" t="s">
        <v>130</v>
      </c>
      <c r="F25" s="81">
        <v>0</v>
      </c>
      <c r="G25" s="81">
        <v>1</v>
      </c>
      <c r="H25" s="81">
        <v>1</v>
      </c>
      <c r="I25" s="81">
        <v>1</v>
      </c>
      <c r="J25" s="81">
        <v>1</v>
      </c>
      <c r="K25" s="81">
        <v>1</v>
      </c>
      <c r="L25" s="81">
        <v>1</v>
      </c>
      <c r="M25" s="81">
        <v>1</v>
      </c>
      <c r="N25" s="81">
        <v>1</v>
      </c>
      <c r="O25" s="81">
        <v>1</v>
      </c>
      <c r="P25" s="81">
        <v>1</v>
      </c>
      <c r="Q25" s="77">
        <v>1</v>
      </c>
      <c r="R25" s="77">
        <v>0</v>
      </c>
      <c r="S25" s="296">
        <v>1</v>
      </c>
      <c r="T25" s="296">
        <v>1</v>
      </c>
      <c r="U25" s="296">
        <v>1</v>
      </c>
      <c r="V25" s="296">
        <v>1</v>
      </c>
      <c r="W25" s="296">
        <v>1</v>
      </c>
      <c r="X25" s="296">
        <v>1</v>
      </c>
      <c r="Y25" s="296">
        <v>1</v>
      </c>
      <c r="Z25" s="296"/>
      <c r="AA25" s="296">
        <v>1</v>
      </c>
      <c r="AB25" s="296"/>
    </row>
    <row r="26" spans="1:28" ht="14.25">
      <c r="A26" s="746"/>
      <c r="B26" s="892"/>
      <c r="C26" s="746"/>
      <c r="D26" s="746"/>
      <c r="E26" s="254" t="s">
        <v>133</v>
      </c>
      <c r="F26" s="81">
        <v>0</v>
      </c>
      <c r="G26" s="81">
        <v>2</v>
      </c>
      <c r="H26" s="81">
        <v>1</v>
      </c>
      <c r="I26" s="81">
        <v>2</v>
      </c>
      <c r="J26" s="81">
        <v>1</v>
      </c>
      <c r="K26" s="81">
        <v>2</v>
      </c>
      <c r="L26" s="81">
        <v>1</v>
      </c>
      <c r="M26" s="81">
        <v>2</v>
      </c>
      <c r="N26" s="81">
        <v>1</v>
      </c>
      <c r="O26" s="81">
        <v>2</v>
      </c>
      <c r="P26" s="81">
        <v>1</v>
      </c>
      <c r="Q26" s="77">
        <v>2</v>
      </c>
      <c r="R26" s="77">
        <v>0</v>
      </c>
      <c r="S26" s="296">
        <v>2</v>
      </c>
      <c r="T26" s="296">
        <v>1</v>
      </c>
      <c r="U26" s="296">
        <v>2</v>
      </c>
      <c r="V26" s="296">
        <v>1</v>
      </c>
      <c r="W26" s="296">
        <v>2</v>
      </c>
      <c r="X26" s="296">
        <v>1</v>
      </c>
      <c r="Y26" s="296">
        <v>2</v>
      </c>
      <c r="Z26" s="296"/>
      <c r="AA26" s="296">
        <v>2</v>
      </c>
      <c r="AB26" s="296"/>
    </row>
    <row r="27" spans="1:28" ht="74.25" customHeight="1">
      <c r="A27" s="254" t="s">
        <v>85</v>
      </c>
      <c r="B27" s="297" t="s">
        <v>132</v>
      </c>
      <c r="C27" s="254" t="s">
        <v>564</v>
      </c>
      <c r="D27" s="254" t="s">
        <v>450</v>
      </c>
      <c r="E27" s="254" t="s">
        <v>123</v>
      </c>
      <c r="F27" s="626" t="s">
        <v>565</v>
      </c>
      <c r="G27" s="627"/>
      <c r="H27" s="627"/>
      <c r="I27" s="627"/>
      <c r="J27" s="627"/>
      <c r="K27" s="627"/>
      <c r="L27" s="628"/>
      <c r="M27" s="81">
        <v>2500</v>
      </c>
      <c r="N27" s="81">
        <v>1535</v>
      </c>
      <c r="O27" s="81">
        <v>2700</v>
      </c>
      <c r="P27" s="81">
        <v>1550</v>
      </c>
      <c r="Q27" s="77">
        <v>2900</v>
      </c>
      <c r="R27" s="77">
        <v>423</v>
      </c>
      <c r="S27" s="77">
        <v>3000</v>
      </c>
      <c r="T27" s="77">
        <v>2552</v>
      </c>
      <c r="U27" s="78">
        <v>3200</v>
      </c>
      <c r="V27" s="77">
        <v>2840</v>
      </c>
      <c r="W27" s="78">
        <v>3500</v>
      </c>
      <c r="X27" s="78">
        <v>2840</v>
      </c>
      <c r="Y27" s="78">
        <v>3800</v>
      </c>
      <c r="Z27" s="78"/>
      <c r="AA27" s="78">
        <v>4000</v>
      </c>
      <c r="AB27" s="296"/>
    </row>
    <row r="28" spans="1:28" ht="14.25">
      <c r="A28" s="522" t="s">
        <v>175</v>
      </c>
      <c r="B28" s="238"/>
      <c r="C28" s="523"/>
      <c r="D28" s="524"/>
      <c r="E28" s="524"/>
      <c r="F28" s="238"/>
      <c r="G28" s="238"/>
      <c r="H28" s="238"/>
      <c r="I28" s="238"/>
      <c r="J28" s="238"/>
      <c r="K28" s="238"/>
      <c r="L28" s="238"/>
      <c r="M28" s="238"/>
      <c r="N28" s="238"/>
      <c r="O28" s="238"/>
      <c r="P28" s="238"/>
      <c r="Q28" s="238"/>
      <c r="R28" s="238"/>
      <c r="S28" s="511"/>
      <c r="T28" s="511"/>
      <c r="U28" s="511"/>
      <c r="V28" s="511"/>
      <c r="W28" s="511"/>
      <c r="X28" s="511"/>
      <c r="Y28" s="511"/>
      <c r="Z28" s="511"/>
      <c r="AA28" s="511"/>
      <c r="AB28" s="511"/>
    </row>
    <row r="29" spans="1:2" ht="9" customHeight="1">
      <c r="A29" s="291"/>
      <c r="B29" s="44"/>
    </row>
    <row r="30" spans="1:10" ht="15" customHeight="1">
      <c r="A30" s="525" t="s">
        <v>24</v>
      </c>
      <c r="B30" s="840" t="s">
        <v>354</v>
      </c>
      <c r="C30" s="841"/>
      <c r="D30" s="841"/>
      <c r="E30" s="841"/>
      <c r="F30" s="841"/>
      <c r="G30" s="841"/>
      <c r="H30" s="841"/>
      <c r="I30" s="841"/>
      <c r="J30" s="842"/>
    </row>
    <row r="31" spans="1:10" ht="15" customHeight="1">
      <c r="A31" s="190" t="s">
        <v>23</v>
      </c>
      <c r="B31" s="840" t="s">
        <v>117</v>
      </c>
      <c r="C31" s="841"/>
      <c r="D31" s="841"/>
      <c r="E31" s="841"/>
      <c r="F31" s="841"/>
      <c r="G31" s="841"/>
      <c r="H31" s="841"/>
      <c r="I31" s="841"/>
      <c r="J31" s="842"/>
    </row>
    <row r="32" spans="1:10" ht="15" customHeight="1">
      <c r="A32" s="190" t="s">
        <v>126</v>
      </c>
      <c r="B32" s="840" t="s">
        <v>355</v>
      </c>
      <c r="C32" s="841"/>
      <c r="D32" s="841"/>
      <c r="E32" s="841"/>
      <c r="F32" s="841"/>
      <c r="G32" s="841"/>
      <c r="H32" s="841"/>
      <c r="I32" s="841"/>
      <c r="J32" s="842"/>
    </row>
    <row r="33" spans="1:10" ht="15" customHeight="1">
      <c r="A33" s="190" t="s">
        <v>127</v>
      </c>
      <c r="B33" s="840" t="s">
        <v>356</v>
      </c>
      <c r="C33" s="841"/>
      <c r="D33" s="841"/>
      <c r="E33" s="841"/>
      <c r="F33" s="841"/>
      <c r="G33" s="841"/>
      <c r="H33" s="841"/>
      <c r="I33" s="841"/>
      <c r="J33" s="842"/>
    </row>
    <row r="34" spans="1:10" ht="15" customHeight="1">
      <c r="A34" s="190" t="s">
        <v>128</v>
      </c>
      <c r="B34" s="840" t="s">
        <v>357</v>
      </c>
      <c r="C34" s="841"/>
      <c r="D34" s="841"/>
      <c r="E34" s="841"/>
      <c r="F34" s="841"/>
      <c r="G34" s="841"/>
      <c r="H34" s="841"/>
      <c r="I34" s="841"/>
      <c r="J34" s="842"/>
    </row>
    <row r="35" spans="1:10" ht="15" customHeight="1">
      <c r="A35" s="190" t="s">
        <v>129</v>
      </c>
      <c r="B35" s="840" t="s">
        <v>358</v>
      </c>
      <c r="C35" s="841"/>
      <c r="D35" s="841"/>
      <c r="E35" s="841"/>
      <c r="F35" s="841"/>
      <c r="G35" s="841"/>
      <c r="H35" s="841"/>
      <c r="I35" s="841"/>
      <c r="J35" s="842"/>
    </row>
    <row r="36" spans="1:10" ht="15" customHeight="1">
      <c r="A36" s="190" t="s">
        <v>130</v>
      </c>
      <c r="B36" s="840" t="s">
        <v>359</v>
      </c>
      <c r="C36" s="841"/>
      <c r="D36" s="841"/>
      <c r="E36" s="841"/>
      <c r="F36" s="841"/>
      <c r="G36" s="841"/>
      <c r="H36" s="841"/>
      <c r="I36" s="841"/>
      <c r="J36" s="842"/>
    </row>
    <row r="37" spans="1:10" ht="15" customHeight="1">
      <c r="A37" s="190" t="s">
        <v>133</v>
      </c>
      <c r="B37" s="840" t="s">
        <v>360</v>
      </c>
      <c r="C37" s="841"/>
      <c r="D37" s="841"/>
      <c r="E37" s="841"/>
      <c r="F37" s="841"/>
      <c r="G37" s="841"/>
      <c r="H37" s="841"/>
      <c r="I37" s="841"/>
      <c r="J37" s="842"/>
    </row>
    <row r="38" spans="1:2" ht="14.25">
      <c r="A38" s="291"/>
      <c r="B38" s="44"/>
    </row>
  </sheetData>
  <sheetProtection/>
  <mergeCells count="37">
    <mergeCell ref="F27:L27"/>
    <mergeCell ref="A3:AB3"/>
    <mergeCell ref="A2:AB2"/>
    <mergeCell ref="G4:AB4"/>
    <mergeCell ref="S5:T5"/>
    <mergeCell ref="U5:V5"/>
    <mergeCell ref="W5:X5"/>
    <mergeCell ref="Y5:Z5"/>
    <mergeCell ref="AA5:AB5"/>
    <mergeCell ref="D4:D6"/>
    <mergeCell ref="D18:D26"/>
    <mergeCell ref="A4:A6"/>
    <mergeCell ref="B4:B6"/>
    <mergeCell ref="C4:C6"/>
    <mergeCell ref="C18:C26"/>
    <mergeCell ref="A18:A26"/>
    <mergeCell ref="B18:B26"/>
    <mergeCell ref="F4:F6"/>
    <mergeCell ref="G5:H5"/>
    <mergeCell ref="I5:J5"/>
    <mergeCell ref="K5:L5"/>
    <mergeCell ref="M5:N5"/>
    <mergeCell ref="A10:A17"/>
    <mergeCell ref="B10:B17"/>
    <mergeCell ref="C10:C17"/>
    <mergeCell ref="D10:D17"/>
    <mergeCell ref="E4:E6"/>
    <mergeCell ref="O5:P5"/>
    <mergeCell ref="Q5:R5"/>
    <mergeCell ref="B36:J36"/>
    <mergeCell ref="B37:J37"/>
    <mergeCell ref="B30:J30"/>
    <mergeCell ref="B31:J31"/>
    <mergeCell ref="B32:J32"/>
    <mergeCell ref="B33:J33"/>
    <mergeCell ref="B34:J34"/>
    <mergeCell ref="B35:J35"/>
  </mergeCells>
  <printOptions/>
  <pageMargins left="0.35433070866141736" right="0.3937007874015748" top="0.7480314960629921" bottom="0.7480314960629921" header="0.31496062992125984" footer="0.31496062992125984"/>
  <pageSetup horizontalDpi="600" verticalDpi="600" orientation="landscape" paperSize="9" scale="57" r:id="rId1"/>
</worksheet>
</file>

<file path=xl/worksheets/sheet13.xml><?xml version="1.0" encoding="utf-8"?>
<worksheet xmlns="http://schemas.openxmlformats.org/spreadsheetml/2006/main" xmlns:r="http://schemas.openxmlformats.org/officeDocument/2006/relationships">
  <sheetPr>
    <tabColor rgb="FFFF0000"/>
  </sheetPr>
  <dimension ref="A1:AI26"/>
  <sheetViews>
    <sheetView view="pageBreakPreview" zoomScale="85" zoomScaleSheetLayoutView="85" zoomScalePageLayoutView="0" workbookViewId="0" topLeftCell="A13">
      <selection activeCell="A27" sqref="A27:IV29"/>
    </sheetView>
  </sheetViews>
  <sheetFormatPr defaultColWidth="9.140625" defaultRowHeight="15"/>
  <cols>
    <col min="1" max="1" width="3.8515625" style="7" customWidth="1"/>
    <col min="2" max="2" width="43.140625" style="7" customWidth="1"/>
    <col min="3" max="13" width="6.7109375" style="7" bestFit="1" customWidth="1"/>
    <col min="14" max="24" width="4.421875" style="7" bestFit="1" customWidth="1"/>
    <col min="25" max="26" width="6.8515625" style="7" bestFit="1" customWidth="1"/>
    <col min="27" max="28" width="5.7109375" style="7" bestFit="1" customWidth="1"/>
    <col min="29" max="35" width="6.8515625" style="7" bestFit="1" customWidth="1"/>
  </cols>
  <sheetData>
    <row r="1" ht="14.25">
      <c r="AI1" s="310">
        <v>35</v>
      </c>
    </row>
    <row r="2" spans="1:35" ht="14.25">
      <c r="A2" s="899" t="s">
        <v>1077</v>
      </c>
      <c r="B2" s="899"/>
      <c r="C2" s="899"/>
      <c r="D2" s="899"/>
      <c r="E2" s="899"/>
      <c r="F2" s="899"/>
      <c r="G2" s="899"/>
      <c r="H2" s="899"/>
      <c r="I2" s="899"/>
      <c r="J2" s="899"/>
      <c r="K2" s="899"/>
      <c r="L2" s="899"/>
      <c r="M2" s="899"/>
      <c r="N2" s="899"/>
      <c r="O2" s="899"/>
      <c r="P2" s="899"/>
      <c r="Q2" s="899"/>
      <c r="R2" s="899"/>
      <c r="S2" s="899"/>
      <c r="T2" s="899"/>
      <c r="U2" s="899"/>
      <c r="V2" s="899"/>
      <c r="W2" s="899"/>
      <c r="X2" s="899"/>
      <c r="Y2" s="899"/>
      <c r="Z2" s="899"/>
      <c r="AA2" s="899"/>
      <c r="AB2" s="899"/>
      <c r="AC2" s="899"/>
      <c r="AD2" s="899"/>
      <c r="AE2" s="899"/>
      <c r="AF2" s="899"/>
      <c r="AG2" s="899"/>
      <c r="AH2" s="899"/>
      <c r="AI2" s="899"/>
    </row>
    <row r="3" spans="1:35" ht="31.5" customHeight="1">
      <c r="A3" s="900" t="s">
        <v>819</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900"/>
    </row>
    <row r="4" spans="1:35" ht="15" customHeight="1">
      <c r="A4" s="900" t="s">
        <v>361</v>
      </c>
      <c r="B4" s="900"/>
      <c r="C4" s="900"/>
      <c r="D4" s="900"/>
      <c r="E4" s="900"/>
      <c r="F4" s="900"/>
      <c r="G4" s="900"/>
      <c r="H4" s="900"/>
      <c r="I4" s="900"/>
      <c r="J4" s="900"/>
      <c r="K4" s="900"/>
      <c r="L4" s="900"/>
      <c r="M4" s="900"/>
      <c r="N4" s="900"/>
      <c r="O4" s="900"/>
      <c r="P4" s="900"/>
      <c r="Q4" s="900"/>
      <c r="R4" s="900"/>
      <c r="S4" s="900"/>
      <c r="T4" s="900"/>
      <c r="U4" s="900"/>
      <c r="V4" s="900"/>
      <c r="W4" s="900"/>
      <c r="X4" s="900"/>
      <c r="Y4" s="900"/>
      <c r="Z4" s="900"/>
      <c r="AA4" s="900"/>
      <c r="AB4" s="900"/>
      <c r="AC4" s="900"/>
      <c r="AD4" s="900"/>
      <c r="AE4" s="900"/>
      <c r="AF4" s="900"/>
      <c r="AG4" s="900"/>
      <c r="AH4" s="900"/>
      <c r="AI4" s="900"/>
    </row>
    <row r="5" spans="1:35" ht="30" customHeight="1">
      <c r="A5" s="901" t="s">
        <v>958</v>
      </c>
      <c r="B5" s="901"/>
      <c r="C5" s="901"/>
      <c r="D5" s="901"/>
      <c r="E5" s="901"/>
      <c r="F5" s="901"/>
      <c r="G5" s="901"/>
      <c r="H5" s="901"/>
      <c r="I5" s="901"/>
      <c r="J5" s="901"/>
      <c r="K5" s="901"/>
      <c r="L5" s="901"/>
      <c r="M5" s="901"/>
      <c r="N5" s="901"/>
      <c r="O5" s="901"/>
      <c r="P5" s="901"/>
      <c r="Q5" s="901"/>
      <c r="R5" s="901"/>
      <c r="S5" s="901"/>
      <c r="T5" s="901"/>
      <c r="U5" s="901"/>
      <c r="V5" s="901"/>
      <c r="W5" s="901"/>
      <c r="X5" s="901"/>
      <c r="Y5" s="901"/>
      <c r="Z5" s="901"/>
      <c r="AA5" s="901"/>
      <c r="AB5" s="901"/>
      <c r="AC5" s="901"/>
      <c r="AD5" s="901"/>
      <c r="AE5" s="901"/>
      <c r="AF5" s="901"/>
      <c r="AG5" s="901"/>
      <c r="AH5" s="901"/>
      <c r="AI5" s="901"/>
    </row>
    <row r="6" spans="1:35" ht="14.25">
      <c r="A6" s="767" t="s">
        <v>501</v>
      </c>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312"/>
      <c r="AF6" s="312"/>
      <c r="AG6" s="312"/>
      <c r="AH6" s="312"/>
      <c r="AI6" s="312"/>
    </row>
    <row r="7" spans="1:35" ht="14.25">
      <c r="A7" s="94"/>
      <c r="B7" s="94"/>
      <c r="C7" s="313"/>
      <c r="D7" s="313"/>
      <c r="E7" s="313"/>
      <c r="F7" s="313"/>
      <c r="G7" s="313"/>
      <c r="H7" s="313"/>
      <c r="I7" s="313"/>
      <c r="J7" s="313"/>
      <c r="K7" s="313"/>
      <c r="L7" s="313"/>
      <c r="M7" s="313"/>
      <c r="N7" s="94"/>
      <c r="O7" s="94"/>
      <c r="P7" s="94"/>
      <c r="Q7" s="94"/>
      <c r="R7" s="94"/>
      <c r="S7" s="94"/>
      <c r="T7" s="94"/>
      <c r="U7" s="94"/>
      <c r="V7" s="94"/>
      <c r="W7" s="94"/>
      <c r="X7" s="94"/>
      <c r="Y7" s="94"/>
      <c r="Z7" s="94"/>
      <c r="AA7" s="94"/>
      <c r="AB7" s="94"/>
      <c r="AC7" s="94"/>
      <c r="AD7" s="94"/>
      <c r="AE7" s="312"/>
      <c r="AF7" s="312"/>
      <c r="AG7" s="898" t="s">
        <v>95</v>
      </c>
      <c r="AH7" s="898"/>
      <c r="AI7" s="898"/>
    </row>
    <row r="8" spans="1:35" ht="15" thickBot="1">
      <c r="A8" s="788" t="s">
        <v>94</v>
      </c>
      <c r="B8" s="788"/>
      <c r="C8" s="788"/>
      <c r="D8" s="788"/>
      <c r="E8" s="788"/>
      <c r="F8" s="788"/>
      <c r="G8" s="788"/>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row>
    <row r="9" spans="1:35" ht="14.25">
      <c r="A9" s="315" t="s">
        <v>528</v>
      </c>
      <c r="B9" s="772" t="s">
        <v>97</v>
      </c>
      <c r="C9" s="774" t="s">
        <v>98</v>
      </c>
      <c r="D9" s="775"/>
      <c r="E9" s="775"/>
      <c r="F9" s="775"/>
      <c r="G9" s="775"/>
      <c r="H9" s="775"/>
      <c r="I9" s="775"/>
      <c r="J9" s="775"/>
      <c r="K9" s="775"/>
      <c r="L9" s="775"/>
      <c r="M9" s="776"/>
      <c r="N9" s="780" t="s">
        <v>99</v>
      </c>
      <c r="O9" s="781"/>
      <c r="P9" s="781"/>
      <c r="Q9" s="781"/>
      <c r="R9" s="781"/>
      <c r="S9" s="781"/>
      <c r="T9" s="781"/>
      <c r="U9" s="781"/>
      <c r="V9" s="781"/>
      <c r="W9" s="781"/>
      <c r="X9" s="772"/>
      <c r="Y9" s="784" t="s">
        <v>100</v>
      </c>
      <c r="Z9" s="781"/>
      <c r="AA9" s="781"/>
      <c r="AB9" s="781"/>
      <c r="AC9" s="781"/>
      <c r="AD9" s="781"/>
      <c r="AE9" s="781"/>
      <c r="AF9" s="781"/>
      <c r="AG9" s="781"/>
      <c r="AH9" s="781"/>
      <c r="AI9" s="785"/>
    </row>
    <row r="10" spans="1:35" ht="15" thickBot="1">
      <c r="A10" s="320" t="s">
        <v>96</v>
      </c>
      <c r="B10" s="773"/>
      <c r="C10" s="777"/>
      <c r="D10" s="778"/>
      <c r="E10" s="778"/>
      <c r="F10" s="778"/>
      <c r="G10" s="778"/>
      <c r="H10" s="778"/>
      <c r="I10" s="778"/>
      <c r="J10" s="778"/>
      <c r="K10" s="778"/>
      <c r="L10" s="778"/>
      <c r="M10" s="779"/>
      <c r="N10" s="782"/>
      <c r="O10" s="768"/>
      <c r="P10" s="768"/>
      <c r="Q10" s="768"/>
      <c r="R10" s="768"/>
      <c r="S10" s="768"/>
      <c r="T10" s="768"/>
      <c r="U10" s="768"/>
      <c r="V10" s="768"/>
      <c r="W10" s="768"/>
      <c r="X10" s="773"/>
      <c r="Y10" s="786"/>
      <c r="Z10" s="768"/>
      <c r="AA10" s="768"/>
      <c r="AB10" s="768"/>
      <c r="AC10" s="768"/>
      <c r="AD10" s="768"/>
      <c r="AE10" s="768"/>
      <c r="AF10" s="768"/>
      <c r="AG10" s="768"/>
      <c r="AH10" s="768"/>
      <c r="AI10" s="787"/>
    </row>
    <row r="11" spans="1:35" ht="15" thickBot="1">
      <c r="A11" s="321"/>
      <c r="B11" s="322"/>
      <c r="C11" s="323">
        <v>2015</v>
      </c>
      <c r="D11" s="324">
        <v>2016</v>
      </c>
      <c r="E11" s="324">
        <v>2017</v>
      </c>
      <c r="F11" s="324">
        <v>2018</v>
      </c>
      <c r="G11" s="324">
        <v>2019</v>
      </c>
      <c r="H11" s="324">
        <v>2020</v>
      </c>
      <c r="I11" s="324">
        <v>2021</v>
      </c>
      <c r="J11" s="324">
        <v>2022</v>
      </c>
      <c r="K11" s="324">
        <v>2023</v>
      </c>
      <c r="L11" s="324">
        <v>2024</v>
      </c>
      <c r="M11" s="325">
        <v>2025</v>
      </c>
      <c r="N11" s="326">
        <v>2015</v>
      </c>
      <c r="O11" s="327">
        <v>2016</v>
      </c>
      <c r="P11" s="327">
        <v>2017</v>
      </c>
      <c r="Q11" s="327">
        <v>2018</v>
      </c>
      <c r="R11" s="327">
        <v>2019</v>
      </c>
      <c r="S11" s="327">
        <v>2020</v>
      </c>
      <c r="T11" s="327">
        <v>2021</v>
      </c>
      <c r="U11" s="327">
        <v>2022</v>
      </c>
      <c r="V11" s="327">
        <v>2023</v>
      </c>
      <c r="W11" s="327">
        <v>2024</v>
      </c>
      <c r="X11" s="328">
        <v>2025</v>
      </c>
      <c r="Y11" s="329">
        <v>2015</v>
      </c>
      <c r="Z11" s="327">
        <v>2016</v>
      </c>
      <c r="AA11" s="327">
        <v>2017</v>
      </c>
      <c r="AB11" s="327">
        <v>2018</v>
      </c>
      <c r="AC11" s="327">
        <v>2019</v>
      </c>
      <c r="AD11" s="327">
        <v>2020</v>
      </c>
      <c r="AE11" s="327">
        <v>2021</v>
      </c>
      <c r="AF11" s="327">
        <v>2022</v>
      </c>
      <c r="AG11" s="327">
        <v>2023</v>
      </c>
      <c r="AH11" s="327">
        <v>2024</v>
      </c>
      <c r="AI11" s="330">
        <v>2025</v>
      </c>
    </row>
    <row r="12" spans="1:35" ht="14.25">
      <c r="A12" s="331">
        <v>1</v>
      </c>
      <c r="B12" s="331">
        <v>2</v>
      </c>
      <c r="C12" s="783">
        <v>3</v>
      </c>
      <c r="D12" s="783"/>
      <c r="E12" s="783"/>
      <c r="F12" s="783"/>
      <c r="G12" s="783"/>
      <c r="H12" s="783"/>
      <c r="I12" s="783"/>
      <c r="J12" s="783"/>
      <c r="K12" s="783"/>
      <c r="L12" s="783"/>
      <c r="M12" s="783"/>
      <c r="N12" s="771">
        <v>4</v>
      </c>
      <c r="O12" s="771"/>
      <c r="P12" s="771"/>
      <c r="Q12" s="771"/>
      <c r="R12" s="771"/>
      <c r="S12" s="771"/>
      <c r="T12" s="771"/>
      <c r="U12" s="771"/>
      <c r="V12" s="771"/>
      <c r="W12" s="771"/>
      <c r="X12" s="771"/>
      <c r="Y12" s="771">
        <v>5</v>
      </c>
      <c r="Z12" s="771"/>
      <c r="AA12" s="771"/>
      <c r="AB12" s="771"/>
      <c r="AC12" s="771"/>
      <c r="AD12" s="771"/>
      <c r="AE12" s="771"/>
      <c r="AF12" s="771"/>
      <c r="AG12" s="771"/>
      <c r="AH12" s="771"/>
      <c r="AI12" s="771"/>
    </row>
    <row r="13" spans="1:35" ht="15" thickBot="1">
      <c r="A13" s="332"/>
      <c r="B13" s="768" t="s">
        <v>769</v>
      </c>
      <c r="C13" s="768"/>
      <c r="D13" s="768"/>
      <c r="E13" s="768"/>
      <c r="F13" s="768"/>
      <c r="G13" s="768"/>
      <c r="H13" s="768"/>
      <c r="I13" s="768"/>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68"/>
      <c r="AG13" s="768"/>
      <c r="AH13" s="768"/>
      <c r="AI13" s="768"/>
    </row>
    <row r="14" spans="1:35" ht="40.5">
      <c r="A14" s="526"/>
      <c r="B14" s="527" t="s">
        <v>134</v>
      </c>
      <c r="C14" s="528"/>
      <c r="D14" s="529"/>
      <c r="E14" s="529"/>
      <c r="F14" s="529"/>
      <c r="G14" s="529"/>
      <c r="H14" s="529"/>
      <c r="I14" s="529"/>
      <c r="J14" s="529"/>
      <c r="K14" s="529"/>
      <c r="L14" s="529"/>
      <c r="M14" s="529"/>
      <c r="N14" s="528"/>
      <c r="O14" s="529"/>
      <c r="P14" s="529"/>
      <c r="Q14" s="529"/>
      <c r="R14" s="529"/>
      <c r="S14" s="529"/>
      <c r="T14" s="529"/>
      <c r="U14" s="529"/>
      <c r="V14" s="529"/>
      <c r="W14" s="529"/>
      <c r="X14" s="530"/>
      <c r="Y14" s="529"/>
      <c r="Z14" s="529"/>
      <c r="AA14" s="529"/>
      <c r="AB14" s="529"/>
      <c r="AC14" s="529"/>
      <c r="AD14" s="529"/>
      <c r="AE14" s="529"/>
      <c r="AF14" s="529"/>
      <c r="AG14" s="529"/>
      <c r="AH14" s="529"/>
      <c r="AI14" s="530"/>
    </row>
    <row r="15" spans="1:35" ht="20.25">
      <c r="A15" s="531" t="s">
        <v>619</v>
      </c>
      <c r="B15" s="532" t="s">
        <v>630</v>
      </c>
      <c r="C15" s="88">
        <f>ЗОЖ_пер!G40</f>
        <v>120</v>
      </c>
      <c r="D15" s="89">
        <f>ЗОЖ_пер!G47</f>
        <v>120</v>
      </c>
      <c r="E15" s="89">
        <f>ЗОЖ_пер!G54</f>
        <v>120</v>
      </c>
      <c r="F15" s="89">
        <f>ЗОЖ_пер!G61</f>
        <v>120</v>
      </c>
      <c r="G15" s="89">
        <f>ЗОЖ_пер!G69</f>
        <v>85.6</v>
      </c>
      <c r="H15" s="86">
        <f>ЗОЖ_пер!G76</f>
        <v>100.5</v>
      </c>
      <c r="I15" s="86">
        <f>ЗОЖ_пер!G83</f>
        <v>100.5</v>
      </c>
      <c r="J15" s="86">
        <f>ЗОЖ_пер!G90</f>
        <v>100.5</v>
      </c>
      <c r="K15" s="86">
        <f>ЗОЖ_пер!G97</f>
        <v>100.5</v>
      </c>
      <c r="L15" s="86">
        <f>ЗОЖ_пер!G104</f>
        <v>100.5</v>
      </c>
      <c r="M15" s="148">
        <f>ЗОЖ_пер!G111</f>
        <v>100.5</v>
      </c>
      <c r="N15" s="149">
        <v>6</v>
      </c>
      <c r="O15" s="146">
        <v>6</v>
      </c>
      <c r="P15" s="146">
        <v>6</v>
      </c>
      <c r="Q15" s="146">
        <v>6</v>
      </c>
      <c r="R15" s="146">
        <v>6</v>
      </c>
      <c r="S15" s="147">
        <v>6</v>
      </c>
      <c r="T15" s="147">
        <v>6</v>
      </c>
      <c r="U15" s="147">
        <v>6</v>
      </c>
      <c r="V15" s="147">
        <v>6</v>
      </c>
      <c r="W15" s="147">
        <v>6</v>
      </c>
      <c r="X15" s="150">
        <v>6</v>
      </c>
      <c r="Y15" s="533">
        <f>C15/N15</f>
        <v>20</v>
      </c>
      <c r="Z15" s="89">
        <f aca="true" t="shared" si="0" ref="Z15:AI15">D15/O15</f>
        <v>20</v>
      </c>
      <c r="AA15" s="89">
        <f t="shared" si="0"/>
        <v>20</v>
      </c>
      <c r="AB15" s="89">
        <f t="shared" si="0"/>
        <v>20</v>
      </c>
      <c r="AC15" s="89">
        <f t="shared" si="0"/>
        <v>14.266666666666666</v>
      </c>
      <c r="AD15" s="86">
        <f t="shared" si="0"/>
        <v>16.75</v>
      </c>
      <c r="AE15" s="86">
        <f t="shared" si="0"/>
        <v>16.75</v>
      </c>
      <c r="AF15" s="86">
        <f t="shared" si="0"/>
        <v>16.75</v>
      </c>
      <c r="AG15" s="86">
        <f t="shared" si="0"/>
        <v>16.75</v>
      </c>
      <c r="AH15" s="86">
        <f t="shared" si="0"/>
        <v>16.75</v>
      </c>
      <c r="AI15" s="342">
        <f t="shared" si="0"/>
        <v>16.75</v>
      </c>
    </row>
    <row r="16" spans="1:35" ht="20.25">
      <c r="A16" s="534" t="s">
        <v>620</v>
      </c>
      <c r="B16" s="532" t="s">
        <v>631</v>
      </c>
      <c r="C16" s="88">
        <f>ЗОЖ_пер!G125</f>
        <v>120</v>
      </c>
      <c r="D16" s="89">
        <f>ЗОЖ_пер!G132</f>
        <v>120</v>
      </c>
      <c r="E16" s="89">
        <f>ЗОЖ_пер!G139</f>
        <v>120</v>
      </c>
      <c r="F16" s="89">
        <f>ЗОЖ_пер!G146</f>
        <v>125</v>
      </c>
      <c r="G16" s="89">
        <f>ЗОЖ_пер!G153</f>
        <v>100.9</v>
      </c>
      <c r="H16" s="86">
        <f>ЗОЖ_пер!G160</f>
        <v>114.6</v>
      </c>
      <c r="I16" s="86">
        <f>ЗОЖ_пер!G168</f>
        <v>114.6</v>
      </c>
      <c r="J16" s="86">
        <f>ЗОЖ_пер!G175</f>
        <v>114.6</v>
      </c>
      <c r="K16" s="86">
        <f>ЗОЖ_пер!G182</f>
        <v>114.6</v>
      </c>
      <c r="L16" s="86">
        <f>ЗОЖ_пер!G189</f>
        <v>114.6</v>
      </c>
      <c r="M16" s="148">
        <f>ЗОЖ_пер!G196</f>
        <v>114.6</v>
      </c>
      <c r="N16" s="535">
        <v>6</v>
      </c>
      <c r="O16" s="344">
        <v>6</v>
      </c>
      <c r="P16" s="344">
        <v>6</v>
      </c>
      <c r="Q16" s="344">
        <v>6</v>
      </c>
      <c r="R16" s="344">
        <v>6</v>
      </c>
      <c r="S16" s="106">
        <v>6</v>
      </c>
      <c r="T16" s="106">
        <v>6</v>
      </c>
      <c r="U16" s="106">
        <v>6</v>
      </c>
      <c r="V16" s="106">
        <v>6</v>
      </c>
      <c r="W16" s="106">
        <v>6</v>
      </c>
      <c r="X16" s="536">
        <v>6</v>
      </c>
      <c r="Y16" s="533">
        <f>C16/N16</f>
        <v>20</v>
      </c>
      <c r="Z16" s="89">
        <f aca="true" t="shared" si="1" ref="Z16:AI18">D16/O16</f>
        <v>20</v>
      </c>
      <c r="AA16" s="89">
        <f t="shared" si="1"/>
        <v>20</v>
      </c>
      <c r="AB16" s="89">
        <f t="shared" si="1"/>
        <v>20.833333333333332</v>
      </c>
      <c r="AC16" s="89">
        <f t="shared" si="1"/>
        <v>16.816666666666666</v>
      </c>
      <c r="AD16" s="86">
        <f t="shared" si="1"/>
        <v>19.099999999999998</v>
      </c>
      <c r="AE16" s="86">
        <f t="shared" si="1"/>
        <v>19.099999999999998</v>
      </c>
      <c r="AF16" s="86">
        <f t="shared" si="1"/>
        <v>19.099999999999998</v>
      </c>
      <c r="AG16" s="86">
        <f t="shared" si="1"/>
        <v>19.099999999999998</v>
      </c>
      <c r="AH16" s="86">
        <f t="shared" si="1"/>
        <v>19.099999999999998</v>
      </c>
      <c r="AI16" s="342">
        <f t="shared" si="1"/>
        <v>19.099999999999998</v>
      </c>
    </row>
    <row r="17" spans="1:35" ht="20.25">
      <c r="A17" s="534" t="s">
        <v>621</v>
      </c>
      <c r="B17" s="532" t="s">
        <v>632</v>
      </c>
      <c r="C17" s="349">
        <f>ЗОЖ_пер!G209</f>
        <v>115</v>
      </c>
      <c r="D17" s="350">
        <f>ЗОЖ_пер!G215</f>
        <v>100</v>
      </c>
      <c r="E17" s="350">
        <f>ЗОЖ_пер!G221</f>
        <v>100</v>
      </c>
      <c r="F17" s="350">
        <f>ЗОЖ_пер!G227</f>
        <v>105</v>
      </c>
      <c r="G17" s="350">
        <f>ЗОЖ_пер!G233</f>
        <v>82.8</v>
      </c>
      <c r="H17" s="351">
        <f>ЗОЖ_пер!G239</f>
        <v>100</v>
      </c>
      <c r="I17" s="351">
        <f>ЗОЖ_пер!G245</f>
        <v>95</v>
      </c>
      <c r="J17" s="351">
        <f>ЗОЖ_пер!G251</f>
        <v>95</v>
      </c>
      <c r="K17" s="351">
        <f>ЗОЖ_пер!G258</f>
        <v>95</v>
      </c>
      <c r="L17" s="351">
        <f>ЗОЖ_пер!G264</f>
        <v>95</v>
      </c>
      <c r="M17" s="537">
        <f>ЗОЖ_пер!G270</f>
        <v>95</v>
      </c>
      <c r="N17" s="535">
        <v>5</v>
      </c>
      <c r="O17" s="344">
        <v>5</v>
      </c>
      <c r="P17" s="344">
        <v>5</v>
      </c>
      <c r="Q17" s="344">
        <v>5</v>
      </c>
      <c r="R17" s="344">
        <v>5</v>
      </c>
      <c r="S17" s="106">
        <v>5</v>
      </c>
      <c r="T17" s="106">
        <v>5</v>
      </c>
      <c r="U17" s="106">
        <v>5</v>
      </c>
      <c r="V17" s="106">
        <v>5</v>
      </c>
      <c r="W17" s="106">
        <v>5</v>
      </c>
      <c r="X17" s="536">
        <v>5</v>
      </c>
      <c r="Y17" s="533">
        <f>C17/N17</f>
        <v>23</v>
      </c>
      <c r="Z17" s="89">
        <f t="shared" si="1"/>
        <v>20</v>
      </c>
      <c r="AA17" s="89">
        <f t="shared" si="1"/>
        <v>20</v>
      </c>
      <c r="AB17" s="89">
        <f t="shared" si="1"/>
        <v>21</v>
      </c>
      <c r="AC17" s="89">
        <f t="shared" si="1"/>
        <v>16.56</v>
      </c>
      <c r="AD17" s="86">
        <f t="shared" si="1"/>
        <v>20</v>
      </c>
      <c r="AE17" s="86">
        <f t="shared" si="1"/>
        <v>19</v>
      </c>
      <c r="AF17" s="86">
        <f t="shared" si="1"/>
        <v>19</v>
      </c>
      <c r="AG17" s="86">
        <f t="shared" si="1"/>
        <v>19</v>
      </c>
      <c r="AH17" s="86">
        <f t="shared" si="1"/>
        <v>19</v>
      </c>
      <c r="AI17" s="342">
        <f t="shared" si="1"/>
        <v>19</v>
      </c>
    </row>
    <row r="18" spans="1:35" ht="20.25">
      <c r="A18" s="534" t="s">
        <v>622</v>
      </c>
      <c r="B18" s="532" t="s">
        <v>768</v>
      </c>
      <c r="C18" s="88">
        <f>ЗОЖ_пер!G282</f>
        <v>105</v>
      </c>
      <c r="D18" s="89">
        <f>ЗОЖ_пер!G288</f>
        <v>100</v>
      </c>
      <c r="E18" s="89">
        <f>ЗОЖ_пер!G294</f>
        <v>100</v>
      </c>
      <c r="F18" s="89">
        <f>ЗОЖ_пер!G300</f>
        <v>97.1</v>
      </c>
      <c r="G18" s="89">
        <f>ЗОЖ_пер!G306</f>
        <v>79.6</v>
      </c>
      <c r="H18" s="86">
        <f>ЗОЖ_пер!G312</f>
        <v>94.6</v>
      </c>
      <c r="I18" s="86">
        <f>ЗОЖ_пер!G318</f>
        <v>82.5</v>
      </c>
      <c r="J18" s="86">
        <f>ЗОЖ_пер!G324</f>
        <v>82.5</v>
      </c>
      <c r="K18" s="86">
        <f>ЗОЖ_пер!G330</f>
        <v>82.5</v>
      </c>
      <c r="L18" s="86">
        <f>ЗОЖ_пер!G336</f>
        <v>94.6</v>
      </c>
      <c r="M18" s="148">
        <f>ЗОЖ_пер!G342</f>
        <v>94.6</v>
      </c>
      <c r="N18" s="535">
        <v>5</v>
      </c>
      <c r="O18" s="344">
        <v>5</v>
      </c>
      <c r="P18" s="344">
        <v>5</v>
      </c>
      <c r="Q18" s="344">
        <v>5</v>
      </c>
      <c r="R18" s="344">
        <v>5</v>
      </c>
      <c r="S18" s="106">
        <v>5</v>
      </c>
      <c r="T18" s="106">
        <v>5</v>
      </c>
      <c r="U18" s="106">
        <v>5</v>
      </c>
      <c r="V18" s="106">
        <v>5</v>
      </c>
      <c r="W18" s="106">
        <v>5</v>
      </c>
      <c r="X18" s="536">
        <v>5</v>
      </c>
      <c r="Y18" s="533">
        <f>C18/N18</f>
        <v>21</v>
      </c>
      <c r="Z18" s="89">
        <f t="shared" si="1"/>
        <v>20</v>
      </c>
      <c r="AA18" s="89">
        <f t="shared" si="1"/>
        <v>20</v>
      </c>
      <c r="AB18" s="89">
        <f t="shared" si="1"/>
        <v>19.419999999999998</v>
      </c>
      <c r="AC18" s="89">
        <f t="shared" si="1"/>
        <v>15.919999999999998</v>
      </c>
      <c r="AD18" s="86">
        <f t="shared" si="1"/>
        <v>18.919999999999998</v>
      </c>
      <c r="AE18" s="86">
        <f t="shared" si="1"/>
        <v>16.5</v>
      </c>
      <c r="AF18" s="86">
        <f t="shared" si="1"/>
        <v>16.5</v>
      </c>
      <c r="AG18" s="86">
        <f t="shared" si="1"/>
        <v>16.5</v>
      </c>
      <c r="AH18" s="86">
        <f t="shared" si="1"/>
        <v>18.919999999999998</v>
      </c>
      <c r="AI18" s="342">
        <f t="shared" si="1"/>
        <v>18.919999999999998</v>
      </c>
    </row>
    <row r="19" spans="1:35" ht="30">
      <c r="A19" s="534"/>
      <c r="B19" s="532" t="s">
        <v>623</v>
      </c>
      <c r="C19" s="538"/>
      <c r="D19" s="351"/>
      <c r="E19" s="351"/>
      <c r="F19" s="351"/>
      <c r="G19" s="351"/>
      <c r="H19" s="351"/>
      <c r="I19" s="351"/>
      <c r="J19" s="351"/>
      <c r="K19" s="351"/>
      <c r="L19" s="351"/>
      <c r="M19" s="537"/>
      <c r="N19" s="534"/>
      <c r="O19" s="106"/>
      <c r="P19" s="106"/>
      <c r="Q19" s="106"/>
      <c r="R19" s="106"/>
      <c r="S19" s="106"/>
      <c r="T19" s="106"/>
      <c r="U19" s="106"/>
      <c r="V19" s="106"/>
      <c r="W19" s="106"/>
      <c r="X19" s="536"/>
      <c r="Y19" s="341"/>
      <c r="Z19" s="86"/>
      <c r="AA19" s="86"/>
      <c r="AB19" s="86"/>
      <c r="AC19" s="86"/>
      <c r="AD19" s="86"/>
      <c r="AE19" s="86"/>
      <c r="AF19" s="86"/>
      <c r="AG19" s="86"/>
      <c r="AH19" s="86"/>
      <c r="AI19" s="342"/>
    </row>
    <row r="20" spans="1:35" ht="30">
      <c r="A20" s="534" t="s">
        <v>624</v>
      </c>
      <c r="B20" s="532" t="s">
        <v>633</v>
      </c>
      <c r="C20" s="88">
        <v>72</v>
      </c>
      <c r="D20" s="89">
        <v>72</v>
      </c>
      <c r="E20" s="89">
        <v>72</v>
      </c>
      <c r="F20" s="89">
        <v>72</v>
      </c>
      <c r="G20" s="89">
        <v>72</v>
      </c>
      <c r="H20" s="86">
        <v>72</v>
      </c>
      <c r="I20" s="86">
        <v>72</v>
      </c>
      <c r="J20" s="86">
        <v>72</v>
      </c>
      <c r="K20" s="86">
        <v>72</v>
      </c>
      <c r="L20" s="86">
        <v>72</v>
      </c>
      <c r="M20" s="148">
        <v>72</v>
      </c>
      <c r="N20" s="535">
        <v>2</v>
      </c>
      <c r="O20" s="344">
        <v>2</v>
      </c>
      <c r="P20" s="344">
        <v>2</v>
      </c>
      <c r="Q20" s="344">
        <v>2</v>
      </c>
      <c r="R20" s="344">
        <v>2</v>
      </c>
      <c r="S20" s="106">
        <v>2</v>
      </c>
      <c r="T20" s="106">
        <v>2</v>
      </c>
      <c r="U20" s="106">
        <v>2</v>
      </c>
      <c r="V20" s="106">
        <v>2</v>
      </c>
      <c r="W20" s="106">
        <v>2</v>
      </c>
      <c r="X20" s="536">
        <v>2</v>
      </c>
      <c r="Y20" s="533">
        <f>C20/N20</f>
        <v>36</v>
      </c>
      <c r="Z20" s="89">
        <f aca="true" t="shared" si="2" ref="Z20:AI20">D20/O20</f>
        <v>36</v>
      </c>
      <c r="AA20" s="89">
        <f t="shared" si="2"/>
        <v>36</v>
      </c>
      <c r="AB20" s="89">
        <f t="shared" si="2"/>
        <v>36</v>
      </c>
      <c r="AC20" s="89">
        <f t="shared" si="2"/>
        <v>36</v>
      </c>
      <c r="AD20" s="86">
        <f t="shared" si="2"/>
        <v>36</v>
      </c>
      <c r="AE20" s="86">
        <f t="shared" si="2"/>
        <v>36</v>
      </c>
      <c r="AF20" s="86">
        <f t="shared" si="2"/>
        <v>36</v>
      </c>
      <c r="AG20" s="86">
        <f t="shared" si="2"/>
        <v>36</v>
      </c>
      <c r="AH20" s="86">
        <f t="shared" si="2"/>
        <v>36</v>
      </c>
      <c r="AI20" s="342">
        <f t="shared" si="2"/>
        <v>36</v>
      </c>
    </row>
    <row r="21" spans="1:35" ht="51">
      <c r="A21" s="534" t="s">
        <v>625</v>
      </c>
      <c r="B21" s="532" t="s">
        <v>634</v>
      </c>
      <c r="C21" s="88">
        <f>ЗОЖ_пер!G386</f>
        <v>1500</v>
      </c>
      <c r="D21" s="89">
        <f>ЗОЖ_пер!G387</f>
        <v>1500</v>
      </c>
      <c r="E21" s="89">
        <f>ЗОЖ_пер!G388</f>
        <v>1500</v>
      </c>
      <c r="F21" s="89">
        <f>ЗОЖ_пер!G389</f>
        <v>1500</v>
      </c>
      <c r="G21" s="89">
        <f>ЗОЖ_пер!G390</f>
        <v>1500</v>
      </c>
      <c r="H21" s="86">
        <f>ЗОЖ_пер!G391</f>
        <v>1500</v>
      </c>
      <c r="I21" s="86">
        <f>ЗОЖ_пер!G392</f>
        <v>1500</v>
      </c>
      <c r="J21" s="86">
        <f>ЗОЖ_пер!G393</f>
        <v>1500</v>
      </c>
      <c r="K21" s="86">
        <f>ЗОЖ_пер!G394</f>
        <v>1500</v>
      </c>
      <c r="L21" s="86">
        <f>ЗОЖ_пер!G395</f>
        <v>1500</v>
      </c>
      <c r="M21" s="148">
        <f>ЗОЖ_пер!G396</f>
        <v>1500</v>
      </c>
      <c r="N21" s="535">
        <v>1</v>
      </c>
      <c r="O21" s="344">
        <v>1</v>
      </c>
      <c r="P21" s="344">
        <v>1</v>
      </c>
      <c r="Q21" s="344">
        <v>1</v>
      </c>
      <c r="R21" s="344">
        <v>1</v>
      </c>
      <c r="S21" s="106">
        <v>1</v>
      </c>
      <c r="T21" s="106">
        <v>1</v>
      </c>
      <c r="U21" s="106">
        <v>1</v>
      </c>
      <c r="V21" s="106">
        <v>1</v>
      </c>
      <c r="W21" s="106">
        <v>1</v>
      </c>
      <c r="X21" s="536">
        <v>1</v>
      </c>
      <c r="Y21" s="533">
        <f>C21/N21</f>
        <v>1500</v>
      </c>
      <c r="Z21" s="89">
        <f aca="true" t="shared" si="3" ref="Z21:AI21">D21/O21</f>
        <v>1500</v>
      </c>
      <c r="AA21" s="89">
        <f t="shared" si="3"/>
        <v>1500</v>
      </c>
      <c r="AB21" s="89">
        <f t="shared" si="3"/>
        <v>1500</v>
      </c>
      <c r="AC21" s="89">
        <f t="shared" si="3"/>
        <v>1500</v>
      </c>
      <c r="AD21" s="86">
        <f t="shared" si="3"/>
        <v>1500</v>
      </c>
      <c r="AE21" s="86">
        <f t="shared" si="3"/>
        <v>1500</v>
      </c>
      <c r="AF21" s="86">
        <f t="shared" si="3"/>
        <v>1500</v>
      </c>
      <c r="AG21" s="86">
        <f t="shared" si="3"/>
        <v>1500</v>
      </c>
      <c r="AH21" s="86">
        <f t="shared" si="3"/>
        <v>1500</v>
      </c>
      <c r="AI21" s="342">
        <f t="shared" si="3"/>
        <v>1500</v>
      </c>
    </row>
    <row r="22" spans="1:35" ht="30">
      <c r="A22" s="534" t="s">
        <v>626</v>
      </c>
      <c r="B22" s="532" t="s">
        <v>637</v>
      </c>
      <c r="C22" s="88">
        <f>ЗОЖ_пер!G398</f>
        <v>159.8</v>
      </c>
      <c r="D22" s="89"/>
      <c r="E22" s="89"/>
      <c r="F22" s="89"/>
      <c r="G22" s="89"/>
      <c r="H22" s="86"/>
      <c r="I22" s="86"/>
      <c r="J22" s="86"/>
      <c r="K22" s="86"/>
      <c r="L22" s="86"/>
      <c r="M22" s="148"/>
      <c r="N22" s="535">
        <v>1</v>
      </c>
      <c r="O22" s="344"/>
      <c r="P22" s="344"/>
      <c r="Q22" s="344"/>
      <c r="R22" s="344"/>
      <c r="S22" s="106"/>
      <c r="T22" s="106"/>
      <c r="U22" s="106"/>
      <c r="V22" s="106"/>
      <c r="W22" s="106"/>
      <c r="X22" s="536"/>
      <c r="Y22" s="533">
        <f>C22/N22</f>
        <v>159.8</v>
      </c>
      <c r="Z22" s="89"/>
      <c r="AA22" s="89"/>
      <c r="AB22" s="89"/>
      <c r="AC22" s="89"/>
      <c r="AD22" s="86"/>
      <c r="AE22" s="86"/>
      <c r="AF22" s="86"/>
      <c r="AG22" s="86"/>
      <c r="AH22" s="86"/>
      <c r="AI22" s="342"/>
    </row>
    <row r="23" spans="1:35" ht="30">
      <c r="A23" s="534" t="s">
        <v>627</v>
      </c>
      <c r="B23" s="532" t="s">
        <v>635</v>
      </c>
      <c r="C23" s="349">
        <f>ЗОЖ_пер!G407</f>
        <v>350</v>
      </c>
      <c r="D23" s="350">
        <f>ЗОЖ_пер!G415</f>
        <v>350</v>
      </c>
      <c r="E23" s="350">
        <f>ЗОЖ_пер!G423</f>
        <v>350</v>
      </c>
      <c r="F23" s="350">
        <f>ЗОЖ_пер!G431</f>
        <v>350</v>
      </c>
      <c r="G23" s="350">
        <f>ЗОЖ_пер!G440</f>
        <v>193.20000000000002</v>
      </c>
      <c r="H23" s="351">
        <f>ЗОЖ_пер!G448</f>
        <v>213.1</v>
      </c>
      <c r="I23" s="79">
        <f>ЗОЖ_пер!G456</f>
        <v>203.1</v>
      </c>
      <c r="J23" s="79">
        <f>ЗОЖ_пер!G463</f>
        <v>203.1</v>
      </c>
      <c r="K23" s="79">
        <f>ЗОЖ_пер!G470</f>
        <v>203.1</v>
      </c>
      <c r="L23" s="79">
        <f>ЗОЖ_пер!G477</f>
        <v>191</v>
      </c>
      <c r="M23" s="253">
        <f>ЗОЖ_пер!G484</f>
        <v>191</v>
      </c>
      <c r="N23" s="539">
        <v>7</v>
      </c>
      <c r="O23" s="81">
        <v>7</v>
      </c>
      <c r="P23" s="81">
        <v>7</v>
      </c>
      <c r="Q23" s="81">
        <v>7</v>
      </c>
      <c r="R23" s="81">
        <v>7</v>
      </c>
      <c r="S23" s="77">
        <v>7</v>
      </c>
      <c r="T23" s="77">
        <v>6</v>
      </c>
      <c r="U23" s="77">
        <v>6</v>
      </c>
      <c r="V23" s="77">
        <v>6</v>
      </c>
      <c r="W23" s="77">
        <v>6</v>
      </c>
      <c r="X23" s="96">
        <v>6</v>
      </c>
      <c r="Y23" s="533">
        <f>C23/N23</f>
        <v>50</v>
      </c>
      <c r="Z23" s="89">
        <f aca="true" t="shared" si="4" ref="Z23:AI23">D23/O23</f>
        <v>50</v>
      </c>
      <c r="AA23" s="89">
        <f t="shared" si="4"/>
        <v>50</v>
      </c>
      <c r="AB23" s="89">
        <f t="shared" si="4"/>
        <v>50</v>
      </c>
      <c r="AC23" s="89">
        <f t="shared" si="4"/>
        <v>27.6</v>
      </c>
      <c r="AD23" s="86">
        <f t="shared" si="4"/>
        <v>30.442857142857143</v>
      </c>
      <c r="AE23" s="86">
        <f t="shared" si="4"/>
        <v>33.85</v>
      </c>
      <c r="AF23" s="86">
        <f t="shared" si="4"/>
        <v>33.85</v>
      </c>
      <c r="AG23" s="86">
        <f t="shared" si="4"/>
        <v>33.85</v>
      </c>
      <c r="AH23" s="86">
        <f t="shared" si="4"/>
        <v>31.833333333333332</v>
      </c>
      <c r="AI23" s="342">
        <f t="shared" si="4"/>
        <v>31.833333333333332</v>
      </c>
    </row>
    <row r="24" spans="1:35" ht="40.5">
      <c r="A24" s="534" t="s">
        <v>628</v>
      </c>
      <c r="B24" s="532" t="s">
        <v>925</v>
      </c>
      <c r="C24" s="88"/>
      <c r="D24" s="89">
        <f>ЗОЖ_пер!G492</f>
        <v>159.9</v>
      </c>
      <c r="E24" s="89">
        <f>ЗОЖ_пер!G493</f>
        <v>160</v>
      </c>
      <c r="F24" s="89">
        <f>ЗОЖ_пер!G494</f>
        <v>160</v>
      </c>
      <c r="G24" s="89"/>
      <c r="H24" s="86"/>
      <c r="I24" s="79"/>
      <c r="J24" s="79"/>
      <c r="K24" s="79"/>
      <c r="L24" s="79"/>
      <c r="M24" s="253"/>
      <c r="N24" s="539"/>
      <c r="O24" s="81">
        <v>1</v>
      </c>
      <c r="P24" s="81">
        <v>1</v>
      </c>
      <c r="Q24" s="81">
        <v>1</v>
      </c>
      <c r="R24" s="81"/>
      <c r="S24" s="77"/>
      <c r="T24" s="77"/>
      <c r="U24" s="77"/>
      <c r="V24" s="77"/>
      <c r="W24" s="77"/>
      <c r="X24" s="96"/>
      <c r="Y24" s="533"/>
      <c r="Z24" s="89">
        <f>D24/O24</f>
        <v>159.9</v>
      </c>
      <c r="AA24" s="89">
        <f>E24/P24</f>
        <v>160</v>
      </c>
      <c r="AB24" s="89">
        <f>F24/Q24</f>
        <v>160</v>
      </c>
      <c r="AC24" s="89"/>
      <c r="AD24" s="86"/>
      <c r="AE24" s="86"/>
      <c r="AF24" s="86"/>
      <c r="AG24" s="86"/>
      <c r="AH24" s="86"/>
      <c r="AI24" s="342"/>
    </row>
    <row r="25" spans="1:35" ht="40.5">
      <c r="A25" s="534" t="s">
        <v>629</v>
      </c>
      <c r="B25" s="532" t="s">
        <v>636</v>
      </c>
      <c r="C25" s="88"/>
      <c r="D25" s="89"/>
      <c r="E25" s="89"/>
      <c r="F25" s="89"/>
      <c r="G25" s="89">
        <f>ЗОЖ_пер!G496</f>
        <v>160</v>
      </c>
      <c r="H25" s="86">
        <f>ЗОЖ_пер!G497</f>
        <v>160</v>
      </c>
      <c r="I25" s="79">
        <f>ЗОЖ_пер!G498</f>
        <v>160</v>
      </c>
      <c r="J25" s="79">
        <f>ЗОЖ_пер!G499</f>
        <v>160</v>
      </c>
      <c r="K25" s="79">
        <f>ЗОЖ_пер!G500</f>
        <v>160</v>
      </c>
      <c r="L25" s="79">
        <f>ЗОЖ_пер!G501</f>
        <v>160</v>
      </c>
      <c r="M25" s="253">
        <f>ЗОЖ_пер!G502</f>
        <v>160</v>
      </c>
      <c r="N25" s="539"/>
      <c r="O25" s="81"/>
      <c r="P25" s="81"/>
      <c r="Q25" s="81"/>
      <c r="R25" s="81">
        <v>1</v>
      </c>
      <c r="S25" s="77">
        <v>1</v>
      </c>
      <c r="T25" s="77">
        <v>1</v>
      </c>
      <c r="U25" s="77">
        <v>1</v>
      </c>
      <c r="V25" s="77">
        <v>1</v>
      </c>
      <c r="W25" s="77">
        <v>1</v>
      </c>
      <c r="X25" s="96">
        <v>1</v>
      </c>
      <c r="Y25" s="533"/>
      <c r="Z25" s="89"/>
      <c r="AA25" s="89"/>
      <c r="AB25" s="89"/>
      <c r="AC25" s="89">
        <f aca="true" t="shared" si="5" ref="AC25:AI25">G25/R25</f>
        <v>160</v>
      </c>
      <c r="AD25" s="86">
        <f t="shared" si="5"/>
        <v>160</v>
      </c>
      <c r="AE25" s="86">
        <f t="shared" si="5"/>
        <v>160</v>
      </c>
      <c r="AF25" s="86">
        <f t="shared" si="5"/>
        <v>160</v>
      </c>
      <c r="AG25" s="86">
        <f t="shared" si="5"/>
        <v>160</v>
      </c>
      <c r="AH25" s="86">
        <f t="shared" si="5"/>
        <v>160</v>
      </c>
      <c r="AI25" s="342">
        <f t="shared" si="5"/>
        <v>160</v>
      </c>
    </row>
    <row r="26" spans="1:35" ht="30.75" thickBot="1">
      <c r="A26" s="540" t="s">
        <v>1039</v>
      </c>
      <c r="B26" s="541" t="s">
        <v>1041</v>
      </c>
      <c r="C26" s="354"/>
      <c r="D26" s="355"/>
      <c r="E26" s="355"/>
      <c r="F26" s="355"/>
      <c r="G26" s="355"/>
      <c r="H26" s="356"/>
      <c r="I26" s="435">
        <f>ЗОЖ_пер!G504</f>
        <v>30</v>
      </c>
      <c r="J26" s="435">
        <f>ЗОЖ_пер!G505</f>
        <v>30</v>
      </c>
      <c r="K26" s="435">
        <f>ЗОЖ_пер!G506</f>
        <v>30</v>
      </c>
      <c r="L26" s="435">
        <f>ЗОЖ_пер!G507</f>
        <v>30</v>
      </c>
      <c r="M26" s="542">
        <f>ЗОЖ_пер!G508</f>
        <v>30</v>
      </c>
      <c r="N26" s="543"/>
      <c r="O26" s="90"/>
      <c r="P26" s="90"/>
      <c r="Q26" s="90"/>
      <c r="R26" s="90"/>
      <c r="S26" s="87"/>
      <c r="T26" s="87">
        <v>1</v>
      </c>
      <c r="U26" s="87">
        <v>1</v>
      </c>
      <c r="V26" s="87">
        <v>1</v>
      </c>
      <c r="W26" s="87">
        <v>1</v>
      </c>
      <c r="X26" s="145">
        <v>1</v>
      </c>
      <c r="Y26" s="544"/>
      <c r="Z26" s="355"/>
      <c r="AA26" s="355"/>
      <c r="AB26" s="355"/>
      <c r="AC26" s="355"/>
      <c r="AD26" s="356"/>
      <c r="AE26" s="356">
        <f>I26/T26</f>
        <v>30</v>
      </c>
      <c r="AF26" s="356">
        <f>J26/U26</f>
        <v>30</v>
      </c>
      <c r="AG26" s="356">
        <f>K26/V26</f>
        <v>30</v>
      </c>
      <c r="AH26" s="356">
        <f>L26/W26</f>
        <v>30</v>
      </c>
      <c r="AI26" s="356">
        <f>M26/X26</f>
        <v>30</v>
      </c>
    </row>
  </sheetData>
  <sheetProtection/>
  <mergeCells count="15">
    <mergeCell ref="A6:AD6"/>
    <mergeCell ref="A8:AI8"/>
    <mergeCell ref="A2:AI2"/>
    <mergeCell ref="A3:AI3"/>
    <mergeCell ref="A4:AI4"/>
    <mergeCell ref="A5:AI5"/>
    <mergeCell ref="B13:AI13"/>
    <mergeCell ref="AG7:AI7"/>
    <mergeCell ref="B9:B10"/>
    <mergeCell ref="C9:M10"/>
    <mergeCell ref="N9:X10"/>
    <mergeCell ref="Y9:AI10"/>
    <mergeCell ref="C12:M12"/>
    <mergeCell ref="N12:X12"/>
    <mergeCell ref="Y12:AI12"/>
  </mergeCells>
  <printOptions/>
  <pageMargins left="0.7" right="0.7" top="0.75" bottom="0.75" header="0.3" footer="0.3"/>
  <pageSetup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sheetPr>
    <tabColor rgb="FFFF0000"/>
  </sheetPr>
  <dimension ref="A1:Q553"/>
  <sheetViews>
    <sheetView view="pageBreakPreview" zoomScale="85" zoomScaleNormal="93" zoomScaleSheetLayoutView="85" zoomScalePageLayoutView="0" workbookViewId="0" topLeftCell="A538">
      <selection activeCell="R538" sqref="R1:S16384"/>
    </sheetView>
  </sheetViews>
  <sheetFormatPr defaultColWidth="9.140625" defaultRowHeight="15"/>
  <cols>
    <col min="1" max="1" width="7.140625" style="545" customWidth="1"/>
    <col min="2" max="2" width="15.57421875" style="44" customWidth="1"/>
    <col min="3" max="5" width="9.140625" style="44" customWidth="1"/>
    <col min="6" max="6" width="8.00390625" style="44" customWidth="1"/>
    <col min="7" max="8" width="9.28125" style="501" customWidth="1"/>
    <col min="9" max="10" width="9.28125" style="502" customWidth="1"/>
    <col min="11" max="16" width="9.28125" style="46" customWidth="1"/>
    <col min="17" max="17" width="14.140625" style="44" customWidth="1"/>
  </cols>
  <sheetData>
    <row r="1" ht="14.25">
      <c r="Q1" s="135">
        <v>36</v>
      </c>
    </row>
    <row r="2" spans="1:17" ht="21" customHeight="1">
      <c r="A2" s="916" t="s">
        <v>1076</v>
      </c>
      <c r="B2" s="916"/>
      <c r="C2" s="916"/>
      <c r="D2" s="916"/>
      <c r="E2" s="916"/>
      <c r="F2" s="916"/>
      <c r="G2" s="916"/>
      <c r="H2" s="916"/>
      <c r="I2" s="916"/>
      <c r="J2" s="916"/>
      <c r="K2" s="916"/>
      <c r="L2" s="916"/>
      <c r="M2" s="916"/>
      <c r="N2" s="916"/>
      <c r="O2" s="916"/>
      <c r="P2" s="916"/>
      <c r="Q2" s="916"/>
    </row>
    <row r="3" spans="1:17" ht="15" customHeight="1">
      <c r="A3" s="793" t="s">
        <v>528</v>
      </c>
      <c r="B3" s="797" t="s">
        <v>17</v>
      </c>
      <c r="C3" s="792" t="s">
        <v>103</v>
      </c>
      <c r="D3" s="794" t="s">
        <v>1003</v>
      </c>
      <c r="E3" s="794" t="s">
        <v>1004</v>
      </c>
      <c r="F3" s="792" t="s">
        <v>0</v>
      </c>
      <c r="G3" s="914" t="s">
        <v>1</v>
      </c>
      <c r="H3" s="914"/>
      <c r="I3" s="792" t="s">
        <v>2</v>
      </c>
      <c r="J3" s="792"/>
      <c r="K3" s="792"/>
      <c r="L3" s="792"/>
      <c r="M3" s="792"/>
      <c r="N3" s="792"/>
      <c r="O3" s="792"/>
      <c r="P3" s="792"/>
      <c r="Q3" s="470"/>
    </row>
    <row r="4" spans="1:17" ht="28.5" customHeight="1">
      <c r="A4" s="793"/>
      <c r="B4" s="798"/>
      <c r="C4" s="792"/>
      <c r="D4" s="795"/>
      <c r="E4" s="795"/>
      <c r="F4" s="792"/>
      <c r="G4" s="914"/>
      <c r="H4" s="914"/>
      <c r="I4" s="914" t="s">
        <v>104</v>
      </c>
      <c r="J4" s="914"/>
      <c r="K4" s="792" t="s">
        <v>3</v>
      </c>
      <c r="L4" s="792"/>
      <c r="M4" s="792" t="s">
        <v>4</v>
      </c>
      <c r="N4" s="792"/>
      <c r="O4" s="792" t="s">
        <v>5</v>
      </c>
      <c r="P4" s="792"/>
      <c r="Q4" s="797" t="s">
        <v>1001</v>
      </c>
    </row>
    <row r="5" spans="1:17" ht="61.5" customHeight="1">
      <c r="A5" s="793"/>
      <c r="B5" s="799"/>
      <c r="C5" s="792"/>
      <c r="D5" s="796"/>
      <c r="E5" s="796"/>
      <c r="F5" s="792"/>
      <c r="G5" s="546" t="s">
        <v>6</v>
      </c>
      <c r="H5" s="547" t="s">
        <v>7</v>
      </c>
      <c r="I5" s="546" t="s">
        <v>6</v>
      </c>
      <c r="J5" s="546" t="s">
        <v>7</v>
      </c>
      <c r="K5" s="445" t="s">
        <v>6</v>
      </c>
      <c r="L5" s="445" t="s">
        <v>7</v>
      </c>
      <c r="M5" s="445" t="s">
        <v>6</v>
      </c>
      <c r="N5" s="445" t="s">
        <v>7</v>
      </c>
      <c r="O5" s="445" t="s">
        <v>6</v>
      </c>
      <c r="P5" s="445" t="s">
        <v>46</v>
      </c>
      <c r="Q5" s="799"/>
    </row>
    <row r="6" spans="1:17" ht="14.25">
      <c r="A6" s="444">
        <v>1</v>
      </c>
      <c r="B6" s="445">
        <v>2</v>
      </c>
      <c r="C6" s="445">
        <v>3</v>
      </c>
      <c r="D6" s="445">
        <v>4</v>
      </c>
      <c r="E6" s="445">
        <v>5</v>
      </c>
      <c r="F6" s="445">
        <v>6</v>
      </c>
      <c r="G6" s="546">
        <v>7</v>
      </c>
      <c r="H6" s="546">
        <v>8</v>
      </c>
      <c r="I6" s="546">
        <v>9</v>
      </c>
      <c r="J6" s="546">
        <v>10</v>
      </c>
      <c r="K6" s="445">
        <v>11</v>
      </c>
      <c r="L6" s="445">
        <v>12</v>
      </c>
      <c r="M6" s="445">
        <v>13</v>
      </c>
      <c r="N6" s="445">
        <v>14</v>
      </c>
      <c r="O6" s="445">
        <v>15</v>
      </c>
      <c r="P6" s="445">
        <v>16</v>
      </c>
      <c r="Q6" s="445">
        <v>17</v>
      </c>
    </row>
    <row r="7" spans="1:17" ht="15.75" customHeight="1">
      <c r="A7" s="917" t="s">
        <v>416</v>
      </c>
      <c r="B7" s="917"/>
      <c r="C7" s="917"/>
      <c r="D7" s="917"/>
      <c r="E7" s="917"/>
      <c r="F7" s="917"/>
      <c r="G7" s="917"/>
      <c r="H7" s="917"/>
      <c r="I7" s="917"/>
      <c r="J7" s="917"/>
      <c r="K7" s="917"/>
      <c r="L7" s="917"/>
      <c r="M7" s="917"/>
      <c r="N7" s="917"/>
      <c r="O7" s="917"/>
      <c r="P7" s="917"/>
      <c r="Q7" s="917"/>
    </row>
    <row r="8" spans="1:17" ht="24.75" customHeight="1">
      <c r="A8" s="919"/>
      <c r="B8" s="797" t="s">
        <v>1226</v>
      </c>
      <c r="C8" s="797"/>
      <c r="D8" s="797" t="s">
        <v>1031</v>
      </c>
      <c r="E8" s="797" t="s">
        <v>1031</v>
      </c>
      <c r="F8" s="449" t="s">
        <v>8</v>
      </c>
      <c r="G8" s="160">
        <f>SUM(G9:G19)</f>
        <v>26532.200000000004</v>
      </c>
      <c r="H8" s="160">
        <f aca="true" t="shared" si="0" ref="H8:P8">SUM(H9:H19)</f>
        <v>2657.9835000000007</v>
      </c>
      <c r="I8" s="160">
        <f t="shared" si="0"/>
        <v>26532.200000000004</v>
      </c>
      <c r="J8" s="160">
        <f t="shared" si="0"/>
        <v>2657.9835000000007</v>
      </c>
      <c r="K8" s="160">
        <f t="shared" si="0"/>
        <v>0</v>
      </c>
      <c r="L8" s="160">
        <f t="shared" si="0"/>
        <v>0</v>
      </c>
      <c r="M8" s="160">
        <f t="shared" si="0"/>
        <v>0</v>
      </c>
      <c r="N8" s="160">
        <f t="shared" si="0"/>
        <v>0</v>
      </c>
      <c r="O8" s="160">
        <f t="shared" si="0"/>
        <v>0</v>
      </c>
      <c r="P8" s="160">
        <f t="shared" si="0"/>
        <v>0</v>
      </c>
      <c r="Q8" s="797" t="s">
        <v>906</v>
      </c>
    </row>
    <row r="9" spans="1:17" ht="29.25" customHeight="1">
      <c r="A9" s="920"/>
      <c r="B9" s="798"/>
      <c r="C9" s="798"/>
      <c r="D9" s="798"/>
      <c r="E9" s="798"/>
      <c r="F9" s="450">
        <v>2015</v>
      </c>
      <c r="G9" s="85">
        <f>I9+K9+M9+O9</f>
        <v>2541.8</v>
      </c>
      <c r="H9" s="85">
        <f>J9+L9+N9+P9</f>
        <v>387.58500000000004</v>
      </c>
      <c r="I9" s="85">
        <f>I22+I351</f>
        <v>2541.8</v>
      </c>
      <c r="J9" s="85">
        <f aca="true" t="shared" si="1" ref="J9:P9">J22+J351</f>
        <v>387.58500000000004</v>
      </c>
      <c r="K9" s="85">
        <f t="shared" si="1"/>
        <v>0</v>
      </c>
      <c r="L9" s="85">
        <f t="shared" si="1"/>
        <v>0</v>
      </c>
      <c r="M9" s="85">
        <f t="shared" si="1"/>
        <v>0</v>
      </c>
      <c r="N9" s="85">
        <f t="shared" si="1"/>
        <v>0</v>
      </c>
      <c r="O9" s="85">
        <f t="shared" si="1"/>
        <v>0</v>
      </c>
      <c r="P9" s="85">
        <f t="shared" si="1"/>
        <v>0</v>
      </c>
      <c r="Q9" s="798"/>
    </row>
    <row r="10" spans="1:17" ht="27" customHeight="1">
      <c r="A10" s="920"/>
      <c r="B10" s="798"/>
      <c r="C10" s="798"/>
      <c r="D10" s="798"/>
      <c r="E10" s="798"/>
      <c r="F10" s="450">
        <v>2016</v>
      </c>
      <c r="G10" s="85">
        <f aca="true" t="shared" si="2" ref="G10:G19">I10+K10+M10+O10</f>
        <v>2521.9</v>
      </c>
      <c r="H10" s="85">
        <f aca="true" t="shared" si="3" ref="H10:H19">J10+L10+N10+P10</f>
        <v>371.5</v>
      </c>
      <c r="I10" s="85">
        <f aca="true" t="shared" si="4" ref="I10:P19">I23+I352</f>
        <v>2521.9</v>
      </c>
      <c r="J10" s="85">
        <f t="shared" si="4"/>
        <v>371.5</v>
      </c>
      <c r="K10" s="85">
        <f t="shared" si="4"/>
        <v>0</v>
      </c>
      <c r="L10" s="85">
        <f t="shared" si="4"/>
        <v>0</v>
      </c>
      <c r="M10" s="85">
        <f t="shared" si="4"/>
        <v>0</v>
      </c>
      <c r="N10" s="85">
        <f t="shared" si="4"/>
        <v>0</v>
      </c>
      <c r="O10" s="85">
        <f t="shared" si="4"/>
        <v>0</v>
      </c>
      <c r="P10" s="85">
        <f t="shared" si="4"/>
        <v>0</v>
      </c>
      <c r="Q10" s="798"/>
    </row>
    <row r="11" spans="1:17" ht="26.25" customHeight="1">
      <c r="A11" s="920"/>
      <c r="B11" s="798"/>
      <c r="C11" s="798"/>
      <c r="D11" s="798"/>
      <c r="E11" s="798"/>
      <c r="F11" s="450">
        <v>2017</v>
      </c>
      <c r="G11" s="85">
        <f t="shared" si="2"/>
        <v>2522</v>
      </c>
      <c r="H11" s="85">
        <f t="shared" si="3"/>
        <v>358.5985</v>
      </c>
      <c r="I11" s="85">
        <f t="shared" si="4"/>
        <v>2522</v>
      </c>
      <c r="J11" s="85">
        <f t="shared" si="4"/>
        <v>358.5985</v>
      </c>
      <c r="K11" s="85">
        <f t="shared" si="4"/>
        <v>0</v>
      </c>
      <c r="L11" s="85">
        <f t="shared" si="4"/>
        <v>0</v>
      </c>
      <c r="M11" s="85">
        <f t="shared" si="4"/>
        <v>0</v>
      </c>
      <c r="N11" s="85">
        <f t="shared" si="4"/>
        <v>0</v>
      </c>
      <c r="O11" s="85">
        <f t="shared" si="4"/>
        <v>0</v>
      </c>
      <c r="P11" s="85">
        <f t="shared" si="4"/>
        <v>0</v>
      </c>
      <c r="Q11" s="798"/>
    </row>
    <row r="12" spans="1:17" ht="27" customHeight="1">
      <c r="A12" s="920"/>
      <c r="B12" s="798"/>
      <c r="C12" s="798"/>
      <c r="D12" s="798"/>
      <c r="E12" s="798"/>
      <c r="F12" s="450">
        <v>2018</v>
      </c>
      <c r="G12" s="85">
        <f t="shared" si="2"/>
        <v>2529.1</v>
      </c>
      <c r="H12" s="85">
        <f t="shared" si="3"/>
        <v>350.7</v>
      </c>
      <c r="I12" s="85">
        <f t="shared" si="4"/>
        <v>2529.1</v>
      </c>
      <c r="J12" s="85">
        <f t="shared" si="4"/>
        <v>350.7</v>
      </c>
      <c r="K12" s="85">
        <f t="shared" si="4"/>
        <v>0</v>
      </c>
      <c r="L12" s="85">
        <f t="shared" si="4"/>
        <v>0</v>
      </c>
      <c r="M12" s="85">
        <f t="shared" si="4"/>
        <v>0</v>
      </c>
      <c r="N12" s="85">
        <f t="shared" si="4"/>
        <v>0</v>
      </c>
      <c r="O12" s="85">
        <f t="shared" si="4"/>
        <v>0</v>
      </c>
      <c r="P12" s="85">
        <f t="shared" si="4"/>
        <v>0</v>
      </c>
      <c r="Q12" s="798"/>
    </row>
    <row r="13" spans="1:17" ht="25.5" customHeight="1">
      <c r="A13" s="920"/>
      <c r="B13" s="798"/>
      <c r="C13" s="798"/>
      <c r="D13" s="798"/>
      <c r="E13" s="798"/>
      <c r="F13" s="450">
        <v>2019</v>
      </c>
      <c r="G13" s="85">
        <f t="shared" si="2"/>
        <v>2274.1</v>
      </c>
      <c r="H13" s="85">
        <f t="shared" si="3"/>
        <v>327.1</v>
      </c>
      <c r="I13" s="85">
        <f t="shared" si="4"/>
        <v>2274.1</v>
      </c>
      <c r="J13" s="85">
        <f t="shared" si="4"/>
        <v>327.1</v>
      </c>
      <c r="K13" s="85">
        <f t="shared" si="4"/>
        <v>0</v>
      </c>
      <c r="L13" s="85">
        <f t="shared" si="4"/>
        <v>0</v>
      </c>
      <c r="M13" s="85">
        <f t="shared" si="4"/>
        <v>0</v>
      </c>
      <c r="N13" s="85">
        <f t="shared" si="4"/>
        <v>0</v>
      </c>
      <c r="O13" s="85">
        <f t="shared" si="4"/>
        <v>0</v>
      </c>
      <c r="P13" s="85">
        <f t="shared" si="4"/>
        <v>0</v>
      </c>
      <c r="Q13" s="798"/>
    </row>
    <row r="14" spans="1:17" ht="27" customHeight="1">
      <c r="A14" s="920"/>
      <c r="B14" s="798"/>
      <c r="C14" s="798"/>
      <c r="D14" s="798"/>
      <c r="E14" s="798"/>
      <c r="F14" s="445">
        <v>2020</v>
      </c>
      <c r="G14" s="84">
        <f t="shared" si="2"/>
        <v>2354.8</v>
      </c>
      <c r="H14" s="84">
        <f t="shared" si="3"/>
        <v>123.4</v>
      </c>
      <c r="I14" s="85">
        <f t="shared" si="4"/>
        <v>2354.8</v>
      </c>
      <c r="J14" s="85">
        <f t="shared" si="4"/>
        <v>123.4</v>
      </c>
      <c r="K14" s="85">
        <f t="shared" si="4"/>
        <v>0</v>
      </c>
      <c r="L14" s="85">
        <f t="shared" si="4"/>
        <v>0</v>
      </c>
      <c r="M14" s="85">
        <f t="shared" si="4"/>
        <v>0</v>
      </c>
      <c r="N14" s="85">
        <f t="shared" si="4"/>
        <v>0</v>
      </c>
      <c r="O14" s="85">
        <f t="shared" si="4"/>
        <v>0</v>
      </c>
      <c r="P14" s="85">
        <f t="shared" si="4"/>
        <v>0</v>
      </c>
      <c r="Q14" s="798"/>
    </row>
    <row r="15" spans="1:17" ht="26.25" customHeight="1">
      <c r="A15" s="920"/>
      <c r="B15" s="798"/>
      <c r="C15" s="798"/>
      <c r="D15" s="798"/>
      <c r="E15" s="798"/>
      <c r="F15" s="445">
        <v>2021</v>
      </c>
      <c r="G15" s="84">
        <f t="shared" si="2"/>
        <v>2357.7</v>
      </c>
      <c r="H15" s="84">
        <f t="shared" si="3"/>
        <v>218.5</v>
      </c>
      <c r="I15" s="85">
        <f t="shared" si="4"/>
        <v>2357.7</v>
      </c>
      <c r="J15" s="85">
        <f t="shared" si="4"/>
        <v>218.5</v>
      </c>
      <c r="K15" s="85">
        <f t="shared" si="4"/>
        <v>0</v>
      </c>
      <c r="L15" s="85">
        <f t="shared" si="4"/>
        <v>0</v>
      </c>
      <c r="M15" s="85">
        <f t="shared" si="4"/>
        <v>0</v>
      </c>
      <c r="N15" s="85">
        <f t="shared" si="4"/>
        <v>0</v>
      </c>
      <c r="O15" s="85">
        <f t="shared" si="4"/>
        <v>0</v>
      </c>
      <c r="P15" s="85">
        <f t="shared" si="4"/>
        <v>0</v>
      </c>
      <c r="Q15" s="798"/>
    </row>
    <row r="16" spans="1:17" ht="24.75" customHeight="1">
      <c r="A16" s="920"/>
      <c r="B16" s="798"/>
      <c r="C16" s="798"/>
      <c r="D16" s="798"/>
      <c r="E16" s="798"/>
      <c r="F16" s="445">
        <v>2022</v>
      </c>
      <c r="G16" s="84">
        <f t="shared" si="2"/>
        <v>2357.7</v>
      </c>
      <c r="H16" s="84">
        <f t="shared" si="3"/>
        <v>260.3</v>
      </c>
      <c r="I16" s="85">
        <f t="shared" si="4"/>
        <v>2357.7</v>
      </c>
      <c r="J16" s="85">
        <f t="shared" si="4"/>
        <v>260.3</v>
      </c>
      <c r="K16" s="85">
        <f t="shared" si="4"/>
        <v>0</v>
      </c>
      <c r="L16" s="85">
        <f t="shared" si="4"/>
        <v>0</v>
      </c>
      <c r="M16" s="85">
        <f t="shared" si="4"/>
        <v>0</v>
      </c>
      <c r="N16" s="85">
        <f t="shared" si="4"/>
        <v>0</v>
      </c>
      <c r="O16" s="85">
        <f t="shared" si="4"/>
        <v>0</v>
      </c>
      <c r="P16" s="85">
        <f t="shared" si="4"/>
        <v>0</v>
      </c>
      <c r="Q16" s="798"/>
    </row>
    <row r="17" spans="1:17" ht="24" customHeight="1">
      <c r="A17" s="920"/>
      <c r="B17" s="798"/>
      <c r="C17" s="798"/>
      <c r="D17" s="798"/>
      <c r="E17" s="798"/>
      <c r="F17" s="445">
        <v>2023</v>
      </c>
      <c r="G17" s="84">
        <f t="shared" si="2"/>
        <v>2357.7</v>
      </c>
      <c r="H17" s="84">
        <f t="shared" si="3"/>
        <v>260.3</v>
      </c>
      <c r="I17" s="85">
        <f t="shared" si="4"/>
        <v>2357.7</v>
      </c>
      <c r="J17" s="85">
        <f t="shared" si="4"/>
        <v>260.3</v>
      </c>
      <c r="K17" s="85">
        <f t="shared" si="4"/>
        <v>0</v>
      </c>
      <c r="L17" s="85">
        <f t="shared" si="4"/>
        <v>0</v>
      </c>
      <c r="M17" s="85">
        <f t="shared" si="4"/>
        <v>0</v>
      </c>
      <c r="N17" s="85">
        <f t="shared" si="4"/>
        <v>0</v>
      </c>
      <c r="O17" s="85">
        <f t="shared" si="4"/>
        <v>0</v>
      </c>
      <c r="P17" s="85">
        <f t="shared" si="4"/>
        <v>0</v>
      </c>
      <c r="Q17" s="798"/>
    </row>
    <row r="18" spans="1:17" ht="23.25" customHeight="1">
      <c r="A18" s="920"/>
      <c r="B18" s="798"/>
      <c r="C18" s="798"/>
      <c r="D18" s="798"/>
      <c r="E18" s="798"/>
      <c r="F18" s="445">
        <v>2024</v>
      </c>
      <c r="G18" s="84">
        <f t="shared" si="2"/>
        <v>2357.7</v>
      </c>
      <c r="H18" s="84">
        <f t="shared" si="3"/>
        <v>0</v>
      </c>
      <c r="I18" s="85">
        <f t="shared" si="4"/>
        <v>2357.7</v>
      </c>
      <c r="J18" s="85">
        <f t="shared" si="4"/>
        <v>0</v>
      </c>
      <c r="K18" s="85">
        <f t="shared" si="4"/>
        <v>0</v>
      </c>
      <c r="L18" s="85">
        <f t="shared" si="4"/>
        <v>0</v>
      </c>
      <c r="M18" s="85">
        <f t="shared" si="4"/>
        <v>0</v>
      </c>
      <c r="N18" s="85">
        <f t="shared" si="4"/>
        <v>0</v>
      </c>
      <c r="O18" s="85">
        <f t="shared" si="4"/>
        <v>0</v>
      </c>
      <c r="P18" s="85">
        <f t="shared" si="4"/>
        <v>0</v>
      </c>
      <c r="Q18" s="798"/>
    </row>
    <row r="19" spans="1:17" ht="26.25" customHeight="1">
      <c r="A19" s="921"/>
      <c r="B19" s="799"/>
      <c r="C19" s="799"/>
      <c r="D19" s="799"/>
      <c r="E19" s="799"/>
      <c r="F19" s="445">
        <v>2025</v>
      </c>
      <c r="G19" s="84">
        <f t="shared" si="2"/>
        <v>2357.7</v>
      </c>
      <c r="H19" s="84">
        <f t="shared" si="3"/>
        <v>0</v>
      </c>
      <c r="I19" s="85">
        <f t="shared" si="4"/>
        <v>2357.7</v>
      </c>
      <c r="J19" s="85">
        <f t="shared" si="4"/>
        <v>0</v>
      </c>
      <c r="K19" s="85">
        <f t="shared" si="4"/>
        <v>0</v>
      </c>
      <c r="L19" s="85">
        <f t="shared" si="4"/>
        <v>0</v>
      </c>
      <c r="M19" s="85">
        <f t="shared" si="4"/>
        <v>0</v>
      </c>
      <c r="N19" s="85">
        <f t="shared" si="4"/>
        <v>0</v>
      </c>
      <c r="O19" s="85">
        <f t="shared" si="4"/>
        <v>0</v>
      </c>
      <c r="P19" s="85">
        <f t="shared" si="4"/>
        <v>0</v>
      </c>
      <c r="Q19" s="799"/>
    </row>
    <row r="20" spans="1:17" s="73" customFormat="1" ht="15" customHeight="1">
      <c r="A20" s="548" t="s">
        <v>148</v>
      </c>
      <c r="B20" s="922" t="s">
        <v>890</v>
      </c>
      <c r="C20" s="922"/>
      <c r="D20" s="922"/>
      <c r="E20" s="922"/>
      <c r="F20" s="922"/>
      <c r="G20" s="922"/>
      <c r="H20" s="922"/>
      <c r="I20" s="922"/>
      <c r="J20" s="922"/>
      <c r="K20" s="922"/>
      <c r="L20" s="922"/>
      <c r="M20" s="922"/>
      <c r="N20" s="922"/>
      <c r="O20" s="922"/>
      <c r="P20" s="922"/>
      <c r="Q20" s="922"/>
    </row>
    <row r="21" spans="1:17" s="74" customFormat="1" ht="15" customHeight="1">
      <c r="A21" s="923" t="s">
        <v>110</v>
      </c>
      <c r="B21" s="792" t="s">
        <v>900</v>
      </c>
      <c r="C21" s="792"/>
      <c r="D21" s="797" t="s">
        <v>1030</v>
      </c>
      <c r="E21" s="797" t="s">
        <v>1027</v>
      </c>
      <c r="F21" s="449" t="s">
        <v>8</v>
      </c>
      <c r="G21" s="160">
        <f>SUM(G22:G32)</f>
        <v>4532.9</v>
      </c>
      <c r="H21" s="160">
        <f aca="true" t="shared" si="5" ref="H21:P21">SUM(H22:H32)</f>
        <v>1092.1</v>
      </c>
      <c r="I21" s="160">
        <f t="shared" si="5"/>
        <v>4532.9</v>
      </c>
      <c r="J21" s="160">
        <f t="shared" si="5"/>
        <v>1092.1</v>
      </c>
      <c r="K21" s="160">
        <f t="shared" si="5"/>
        <v>0</v>
      </c>
      <c r="L21" s="160">
        <f t="shared" si="5"/>
        <v>0</v>
      </c>
      <c r="M21" s="160">
        <f t="shared" si="5"/>
        <v>0</v>
      </c>
      <c r="N21" s="160">
        <f t="shared" si="5"/>
        <v>0</v>
      </c>
      <c r="O21" s="160">
        <f t="shared" si="5"/>
        <v>0</v>
      </c>
      <c r="P21" s="160">
        <f t="shared" si="5"/>
        <v>0</v>
      </c>
      <c r="Q21" s="792" t="s">
        <v>901</v>
      </c>
    </row>
    <row r="22" spans="1:17" s="74" customFormat="1" ht="14.25">
      <c r="A22" s="923"/>
      <c r="B22" s="792"/>
      <c r="C22" s="792"/>
      <c r="D22" s="798"/>
      <c r="E22" s="798"/>
      <c r="F22" s="450">
        <v>2015</v>
      </c>
      <c r="G22" s="85">
        <f>I22+K22+M22+O22</f>
        <v>460</v>
      </c>
      <c r="H22" s="85">
        <f>J22+L22+N22+P22</f>
        <v>173.70000000000002</v>
      </c>
      <c r="I22" s="85">
        <f aca="true" t="shared" si="6" ref="I22:P22">I40+I125+I209+I282</f>
        <v>460</v>
      </c>
      <c r="J22" s="85">
        <f t="shared" si="6"/>
        <v>173.70000000000002</v>
      </c>
      <c r="K22" s="85">
        <f t="shared" si="6"/>
        <v>0</v>
      </c>
      <c r="L22" s="85">
        <f t="shared" si="6"/>
        <v>0</v>
      </c>
      <c r="M22" s="85">
        <f t="shared" si="6"/>
        <v>0</v>
      </c>
      <c r="N22" s="85">
        <f t="shared" si="6"/>
        <v>0</v>
      </c>
      <c r="O22" s="85">
        <f t="shared" si="6"/>
        <v>0</v>
      </c>
      <c r="P22" s="85">
        <f t="shared" si="6"/>
        <v>0</v>
      </c>
      <c r="Q22" s="792"/>
    </row>
    <row r="23" spans="1:17" s="74" customFormat="1" ht="14.25">
      <c r="A23" s="923"/>
      <c r="B23" s="792"/>
      <c r="C23" s="792"/>
      <c r="D23" s="798"/>
      <c r="E23" s="798"/>
      <c r="F23" s="450">
        <v>2016</v>
      </c>
      <c r="G23" s="85">
        <f aca="true" t="shared" si="7" ref="G23:G32">I23+K23+M23+O23</f>
        <v>440</v>
      </c>
      <c r="H23" s="85">
        <f aca="true" t="shared" si="8" ref="H23:H32">J23+L23+N23+P23</f>
        <v>126.6</v>
      </c>
      <c r="I23" s="85">
        <f aca="true" t="shared" si="9" ref="I23:P23">I47+I132+I215+I288</f>
        <v>440</v>
      </c>
      <c r="J23" s="85">
        <f t="shared" si="9"/>
        <v>126.6</v>
      </c>
      <c r="K23" s="85">
        <f t="shared" si="9"/>
        <v>0</v>
      </c>
      <c r="L23" s="85">
        <f t="shared" si="9"/>
        <v>0</v>
      </c>
      <c r="M23" s="85">
        <f t="shared" si="9"/>
        <v>0</v>
      </c>
      <c r="N23" s="85">
        <f t="shared" si="9"/>
        <v>0</v>
      </c>
      <c r="O23" s="85">
        <f t="shared" si="9"/>
        <v>0</v>
      </c>
      <c r="P23" s="85">
        <f t="shared" si="9"/>
        <v>0</v>
      </c>
      <c r="Q23" s="792"/>
    </row>
    <row r="24" spans="1:17" s="74" customFormat="1" ht="14.25">
      <c r="A24" s="923"/>
      <c r="B24" s="792"/>
      <c r="C24" s="792"/>
      <c r="D24" s="798"/>
      <c r="E24" s="798"/>
      <c r="F24" s="450">
        <v>2017</v>
      </c>
      <c r="G24" s="85">
        <f t="shared" si="7"/>
        <v>440</v>
      </c>
      <c r="H24" s="85">
        <f t="shared" si="8"/>
        <v>136.8</v>
      </c>
      <c r="I24" s="85">
        <f aca="true" t="shared" si="10" ref="I24:P24">I54+I139+I221+I294</f>
        <v>440</v>
      </c>
      <c r="J24" s="85">
        <f t="shared" si="10"/>
        <v>136.8</v>
      </c>
      <c r="K24" s="85">
        <f t="shared" si="10"/>
        <v>0</v>
      </c>
      <c r="L24" s="85">
        <f t="shared" si="10"/>
        <v>0</v>
      </c>
      <c r="M24" s="85">
        <f t="shared" si="10"/>
        <v>0</v>
      </c>
      <c r="N24" s="85">
        <f t="shared" si="10"/>
        <v>0</v>
      </c>
      <c r="O24" s="85">
        <f t="shared" si="10"/>
        <v>0</v>
      </c>
      <c r="P24" s="85">
        <f t="shared" si="10"/>
        <v>0</v>
      </c>
      <c r="Q24" s="792"/>
    </row>
    <row r="25" spans="1:17" s="74" customFormat="1" ht="14.25">
      <c r="A25" s="923"/>
      <c r="B25" s="792"/>
      <c r="C25" s="792"/>
      <c r="D25" s="798"/>
      <c r="E25" s="798"/>
      <c r="F25" s="450">
        <v>2018</v>
      </c>
      <c r="G25" s="85">
        <f t="shared" si="7"/>
        <v>447.1</v>
      </c>
      <c r="H25" s="85">
        <f t="shared" si="8"/>
        <v>139.6</v>
      </c>
      <c r="I25" s="85">
        <f aca="true" t="shared" si="11" ref="I25:P25">I61+I146+I227+I300</f>
        <v>447.1</v>
      </c>
      <c r="J25" s="85">
        <f t="shared" si="11"/>
        <v>139.6</v>
      </c>
      <c r="K25" s="85">
        <f t="shared" si="11"/>
        <v>0</v>
      </c>
      <c r="L25" s="85">
        <f t="shared" si="11"/>
        <v>0</v>
      </c>
      <c r="M25" s="85">
        <f t="shared" si="11"/>
        <v>0</v>
      </c>
      <c r="N25" s="85">
        <f t="shared" si="11"/>
        <v>0</v>
      </c>
      <c r="O25" s="85">
        <f t="shared" si="11"/>
        <v>0</v>
      </c>
      <c r="P25" s="85">
        <f t="shared" si="11"/>
        <v>0</v>
      </c>
      <c r="Q25" s="792"/>
    </row>
    <row r="26" spans="1:17" s="74" customFormat="1" ht="14.25">
      <c r="A26" s="923"/>
      <c r="B26" s="792"/>
      <c r="C26" s="792"/>
      <c r="D26" s="798"/>
      <c r="E26" s="798"/>
      <c r="F26" s="450">
        <v>2019</v>
      </c>
      <c r="G26" s="85">
        <f t="shared" si="7"/>
        <v>348.9</v>
      </c>
      <c r="H26" s="85">
        <f t="shared" si="8"/>
        <v>128.9</v>
      </c>
      <c r="I26" s="85">
        <f aca="true" t="shared" si="12" ref="I26:P26">I69+I153+I233+I306</f>
        <v>348.9</v>
      </c>
      <c r="J26" s="85">
        <f t="shared" si="12"/>
        <v>128.9</v>
      </c>
      <c r="K26" s="85">
        <f t="shared" si="12"/>
        <v>0</v>
      </c>
      <c r="L26" s="85">
        <f t="shared" si="12"/>
        <v>0</v>
      </c>
      <c r="M26" s="85">
        <f t="shared" si="12"/>
        <v>0</v>
      </c>
      <c r="N26" s="85">
        <f t="shared" si="12"/>
        <v>0</v>
      </c>
      <c r="O26" s="85">
        <f t="shared" si="12"/>
        <v>0</v>
      </c>
      <c r="P26" s="85">
        <f t="shared" si="12"/>
        <v>0</v>
      </c>
      <c r="Q26" s="792"/>
    </row>
    <row r="27" spans="1:17" s="74" customFormat="1" ht="14.25">
      <c r="A27" s="923"/>
      <c r="B27" s="792"/>
      <c r="C27" s="792"/>
      <c r="D27" s="798"/>
      <c r="E27" s="798"/>
      <c r="F27" s="445">
        <v>2020</v>
      </c>
      <c r="G27" s="84">
        <f t="shared" si="7"/>
        <v>409.70000000000005</v>
      </c>
      <c r="H27" s="84">
        <f t="shared" si="8"/>
        <v>84</v>
      </c>
      <c r="I27" s="84">
        <f aca="true" t="shared" si="13" ref="I27:P27">I76+I160+I239+I312</f>
        <v>409.70000000000005</v>
      </c>
      <c r="J27" s="84">
        <f t="shared" si="13"/>
        <v>84</v>
      </c>
      <c r="K27" s="84">
        <f t="shared" si="13"/>
        <v>0</v>
      </c>
      <c r="L27" s="84">
        <f t="shared" si="13"/>
        <v>0</v>
      </c>
      <c r="M27" s="84">
        <f t="shared" si="13"/>
        <v>0</v>
      </c>
      <c r="N27" s="84">
        <f t="shared" si="13"/>
        <v>0</v>
      </c>
      <c r="O27" s="84">
        <f t="shared" si="13"/>
        <v>0</v>
      </c>
      <c r="P27" s="84">
        <f t="shared" si="13"/>
        <v>0</v>
      </c>
      <c r="Q27" s="792"/>
    </row>
    <row r="28" spans="1:17" s="74" customFormat="1" ht="14.25">
      <c r="A28" s="923"/>
      <c r="B28" s="792"/>
      <c r="C28" s="792"/>
      <c r="D28" s="798"/>
      <c r="E28" s="798"/>
      <c r="F28" s="445">
        <v>2021</v>
      </c>
      <c r="G28" s="84">
        <f t="shared" si="7"/>
        <v>392.6</v>
      </c>
      <c r="H28" s="84">
        <f t="shared" si="8"/>
        <v>82.5</v>
      </c>
      <c r="I28" s="84">
        <f aca="true" t="shared" si="14" ref="I28:P28">I83+I168+I245+I318</f>
        <v>392.6</v>
      </c>
      <c r="J28" s="84">
        <f t="shared" si="14"/>
        <v>82.5</v>
      </c>
      <c r="K28" s="84">
        <f t="shared" si="14"/>
        <v>0</v>
      </c>
      <c r="L28" s="84">
        <f t="shared" si="14"/>
        <v>0</v>
      </c>
      <c r="M28" s="84">
        <f t="shared" si="14"/>
        <v>0</v>
      </c>
      <c r="N28" s="84">
        <f t="shared" si="14"/>
        <v>0</v>
      </c>
      <c r="O28" s="84">
        <f t="shared" si="14"/>
        <v>0</v>
      </c>
      <c r="P28" s="84">
        <f t="shared" si="14"/>
        <v>0</v>
      </c>
      <c r="Q28" s="792"/>
    </row>
    <row r="29" spans="1:17" s="74" customFormat="1" ht="14.25">
      <c r="A29" s="923"/>
      <c r="B29" s="792"/>
      <c r="C29" s="792"/>
      <c r="D29" s="798"/>
      <c r="E29" s="798"/>
      <c r="F29" s="445">
        <v>2022</v>
      </c>
      <c r="G29" s="84">
        <f t="shared" si="7"/>
        <v>392.6</v>
      </c>
      <c r="H29" s="84">
        <f t="shared" si="8"/>
        <v>109.99999999999999</v>
      </c>
      <c r="I29" s="84">
        <f aca="true" t="shared" si="15" ref="I29:P29">I90+I175+I251+I324</f>
        <v>392.6</v>
      </c>
      <c r="J29" s="84">
        <f t="shared" si="15"/>
        <v>109.99999999999999</v>
      </c>
      <c r="K29" s="84">
        <f t="shared" si="15"/>
        <v>0</v>
      </c>
      <c r="L29" s="84">
        <f t="shared" si="15"/>
        <v>0</v>
      </c>
      <c r="M29" s="84">
        <f t="shared" si="15"/>
        <v>0</v>
      </c>
      <c r="N29" s="84">
        <f t="shared" si="15"/>
        <v>0</v>
      </c>
      <c r="O29" s="84">
        <f t="shared" si="15"/>
        <v>0</v>
      </c>
      <c r="P29" s="84">
        <f t="shared" si="15"/>
        <v>0</v>
      </c>
      <c r="Q29" s="792"/>
    </row>
    <row r="30" spans="1:17" s="74" customFormat="1" ht="14.25">
      <c r="A30" s="923"/>
      <c r="B30" s="792"/>
      <c r="C30" s="792"/>
      <c r="D30" s="798"/>
      <c r="E30" s="798"/>
      <c r="F30" s="445">
        <v>2023</v>
      </c>
      <c r="G30" s="84">
        <f t="shared" si="7"/>
        <v>392.6</v>
      </c>
      <c r="H30" s="84">
        <f t="shared" si="8"/>
        <v>109.99999999999999</v>
      </c>
      <c r="I30" s="84">
        <f aca="true" t="shared" si="16" ref="I30:P30">I97+I182+I258+I330</f>
        <v>392.6</v>
      </c>
      <c r="J30" s="84">
        <f t="shared" si="16"/>
        <v>109.99999999999999</v>
      </c>
      <c r="K30" s="84">
        <f t="shared" si="16"/>
        <v>0</v>
      </c>
      <c r="L30" s="84">
        <f t="shared" si="16"/>
        <v>0</v>
      </c>
      <c r="M30" s="84">
        <f t="shared" si="16"/>
        <v>0</v>
      </c>
      <c r="N30" s="84">
        <f t="shared" si="16"/>
        <v>0</v>
      </c>
      <c r="O30" s="84">
        <f t="shared" si="16"/>
        <v>0</v>
      </c>
      <c r="P30" s="84">
        <f t="shared" si="16"/>
        <v>0</v>
      </c>
      <c r="Q30" s="792"/>
    </row>
    <row r="31" spans="1:17" s="74" customFormat="1" ht="14.25">
      <c r="A31" s="923"/>
      <c r="B31" s="792"/>
      <c r="C31" s="792"/>
      <c r="D31" s="798"/>
      <c r="E31" s="798"/>
      <c r="F31" s="445">
        <v>2024</v>
      </c>
      <c r="G31" s="84">
        <f t="shared" si="7"/>
        <v>404.70000000000005</v>
      </c>
      <c r="H31" s="84">
        <f t="shared" si="8"/>
        <v>0</v>
      </c>
      <c r="I31" s="84">
        <f aca="true" t="shared" si="17" ref="I31:P31">I104+I189+I264+I336</f>
        <v>404.70000000000005</v>
      </c>
      <c r="J31" s="84">
        <f t="shared" si="17"/>
        <v>0</v>
      </c>
      <c r="K31" s="84">
        <f t="shared" si="17"/>
        <v>0</v>
      </c>
      <c r="L31" s="84">
        <f t="shared" si="17"/>
        <v>0</v>
      </c>
      <c r="M31" s="84">
        <f t="shared" si="17"/>
        <v>0</v>
      </c>
      <c r="N31" s="84">
        <f t="shared" si="17"/>
        <v>0</v>
      </c>
      <c r="O31" s="84">
        <f t="shared" si="17"/>
        <v>0</v>
      </c>
      <c r="P31" s="84">
        <f t="shared" si="17"/>
        <v>0</v>
      </c>
      <c r="Q31" s="792"/>
    </row>
    <row r="32" spans="1:17" s="74" customFormat="1" ht="14.25">
      <c r="A32" s="923"/>
      <c r="B32" s="792"/>
      <c r="C32" s="792"/>
      <c r="D32" s="799"/>
      <c r="E32" s="799"/>
      <c r="F32" s="445">
        <v>2025</v>
      </c>
      <c r="G32" s="84">
        <f t="shared" si="7"/>
        <v>404.70000000000005</v>
      </c>
      <c r="H32" s="84">
        <f t="shared" si="8"/>
        <v>0</v>
      </c>
      <c r="I32" s="84">
        <f aca="true" t="shared" si="18" ref="I32:P32">I111+I196+I270+I342</f>
        <v>404.70000000000005</v>
      </c>
      <c r="J32" s="84">
        <f t="shared" si="18"/>
        <v>0</v>
      </c>
      <c r="K32" s="84">
        <f t="shared" si="18"/>
        <v>0</v>
      </c>
      <c r="L32" s="84">
        <f t="shared" si="18"/>
        <v>0</v>
      </c>
      <c r="M32" s="84">
        <f t="shared" si="18"/>
        <v>0</v>
      </c>
      <c r="N32" s="84">
        <f t="shared" si="18"/>
        <v>0</v>
      </c>
      <c r="O32" s="84">
        <f t="shared" si="18"/>
        <v>0</v>
      </c>
      <c r="P32" s="84">
        <f t="shared" si="18"/>
        <v>0</v>
      </c>
      <c r="Q32" s="792"/>
    </row>
    <row r="33" spans="1:17" s="5" customFormat="1" ht="15" customHeight="1">
      <c r="A33" s="794" t="s">
        <v>77</v>
      </c>
      <c r="B33" s="797" t="s">
        <v>135</v>
      </c>
      <c r="C33" s="915"/>
      <c r="D33" s="797"/>
      <c r="E33" s="797"/>
      <c r="F33" s="792" t="s">
        <v>22</v>
      </c>
      <c r="G33" s="160">
        <f>SUM(G34:G39)</f>
        <v>1168.6</v>
      </c>
      <c r="H33" s="160">
        <f aca="true" t="shared" si="19" ref="H33:P33">SUM(H34:H39)</f>
        <v>226.5</v>
      </c>
      <c r="I33" s="160">
        <f t="shared" si="19"/>
        <v>1168.6</v>
      </c>
      <c r="J33" s="160">
        <f t="shared" si="19"/>
        <v>226.5</v>
      </c>
      <c r="K33" s="160">
        <f t="shared" si="19"/>
        <v>0</v>
      </c>
      <c r="L33" s="160">
        <f t="shared" si="19"/>
        <v>0</v>
      </c>
      <c r="M33" s="160">
        <f t="shared" si="19"/>
        <v>0</v>
      </c>
      <c r="N33" s="160">
        <f t="shared" si="19"/>
        <v>0</v>
      </c>
      <c r="O33" s="160">
        <f t="shared" si="19"/>
        <v>0</v>
      </c>
      <c r="P33" s="160">
        <f t="shared" si="19"/>
        <v>0</v>
      </c>
      <c r="Q33" s="449"/>
    </row>
    <row r="34" spans="1:17" ht="14.25">
      <c r="A34" s="795"/>
      <c r="B34" s="798"/>
      <c r="C34" s="915"/>
      <c r="D34" s="798"/>
      <c r="E34" s="798"/>
      <c r="F34" s="792"/>
      <c r="G34" s="84">
        <f>I34+K34+M34+O34</f>
        <v>220</v>
      </c>
      <c r="H34" s="84">
        <f>J34+L34+N34+P34</f>
        <v>0</v>
      </c>
      <c r="I34" s="84">
        <f aca="true" t="shared" si="20" ref="I34:J39">I41+I48+I55+I62+I70+I77+I84+I91+I98+I105+I112</f>
        <v>220</v>
      </c>
      <c r="J34" s="84">
        <f t="shared" si="20"/>
        <v>0</v>
      </c>
      <c r="K34" s="84">
        <f aca="true" t="shared" si="21" ref="K34:P34">K41+K48+K55+K62+K70+K77+K84+K91+K98+K105+K112</f>
        <v>0</v>
      </c>
      <c r="L34" s="84">
        <f t="shared" si="21"/>
        <v>0</v>
      </c>
      <c r="M34" s="84">
        <f t="shared" si="21"/>
        <v>0</v>
      </c>
      <c r="N34" s="84">
        <f t="shared" si="21"/>
        <v>0</v>
      </c>
      <c r="O34" s="84">
        <f t="shared" si="21"/>
        <v>0</v>
      </c>
      <c r="P34" s="84">
        <f t="shared" si="21"/>
        <v>0</v>
      </c>
      <c r="Q34" s="445" t="s">
        <v>126</v>
      </c>
    </row>
    <row r="35" spans="1:17" ht="14.25">
      <c r="A35" s="795"/>
      <c r="B35" s="798"/>
      <c r="C35" s="915"/>
      <c r="D35" s="798"/>
      <c r="E35" s="798"/>
      <c r="F35" s="792"/>
      <c r="G35" s="84">
        <f aca="true" t="shared" si="22" ref="G35:H39">I35+K35+M35+O35</f>
        <v>150.7</v>
      </c>
      <c r="H35" s="84">
        <f t="shared" si="22"/>
        <v>76.10000000000001</v>
      </c>
      <c r="I35" s="84">
        <f t="shared" si="20"/>
        <v>150.7</v>
      </c>
      <c r="J35" s="84">
        <f t="shared" si="20"/>
        <v>76.10000000000001</v>
      </c>
      <c r="K35" s="84">
        <f aca="true" t="shared" si="23" ref="K35:P35">K42+K49+K56+K63+K71+K78+K85+K92+K99+K106+K113</f>
        <v>0</v>
      </c>
      <c r="L35" s="84">
        <f t="shared" si="23"/>
        <v>0</v>
      </c>
      <c r="M35" s="84">
        <f t="shared" si="23"/>
        <v>0</v>
      </c>
      <c r="N35" s="84">
        <f t="shared" si="23"/>
        <v>0</v>
      </c>
      <c r="O35" s="84">
        <f t="shared" si="23"/>
        <v>0</v>
      </c>
      <c r="P35" s="84">
        <f t="shared" si="23"/>
        <v>0</v>
      </c>
      <c r="Q35" s="445" t="s">
        <v>127</v>
      </c>
    </row>
    <row r="36" spans="1:17" ht="14.25">
      <c r="A36" s="795"/>
      <c r="B36" s="798"/>
      <c r="C36" s="915"/>
      <c r="D36" s="798"/>
      <c r="E36" s="798"/>
      <c r="F36" s="792"/>
      <c r="G36" s="84">
        <f t="shared" si="22"/>
        <v>207.9</v>
      </c>
      <c r="H36" s="84">
        <f t="shared" si="22"/>
        <v>80.39999999999999</v>
      </c>
      <c r="I36" s="84">
        <f t="shared" si="20"/>
        <v>207.9</v>
      </c>
      <c r="J36" s="84">
        <f t="shared" si="20"/>
        <v>80.39999999999999</v>
      </c>
      <c r="K36" s="84">
        <f aca="true" t="shared" si="24" ref="K36:P36">K43+K50+K57+K64+K72+K79+K86+K93+K100+K107+K114</f>
        <v>0</v>
      </c>
      <c r="L36" s="84">
        <f t="shared" si="24"/>
        <v>0</v>
      </c>
      <c r="M36" s="84">
        <f t="shared" si="24"/>
        <v>0</v>
      </c>
      <c r="N36" s="84">
        <f t="shared" si="24"/>
        <v>0</v>
      </c>
      <c r="O36" s="84">
        <f t="shared" si="24"/>
        <v>0</v>
      </c>
      <c r="P36" s="84">
        <f t="shared" si="24"/>
        <v>0</v>
      </c>
      <c r="Q36" s="445" t="s">
        <v>128</v>
      </c>
    </row>
    <row r="37" spans="1:17" ht="14.25">
      <c r="A37" s="795"/>
      <c r="B37" s="798"/>
      <c r="C37" s="915"/>
      <c r="D37" s="798"/>
      <c r="E37" s="798"/>
      <c r="F37" s="792"/>
      <c r="G37" s="84">
        <f t="shared" si="22"/>
        <v>150</v>
      </c>
      <c r="H37" s="84">
        <f t="shared" si="22"/>
        <v>70</v>
      </c>
      <c r="I37" s="84">
        <f t="shared" si="20"/>
        <v>150</v>
      </c>
      <c r="J37" s="84">
        <f t="shared" si="20"/>
        <v>70</v>
      </c>
      <c r="K37" s="84">
        <f aca="true" t="shared" si="25" ref="K37:P37">K44+K51+K58+K65+K73+K80+K87+K94+K101+K108+K115</f>
        <v>0</v>
      </c>
      <c r="L37" s="84">
        <f t="shared" si="25"/>
        <v>0</v>
      </c>
      <c r="M37" s="84">
        <f t="shared" si="25"/>
        <v>0</v>
      </c>
      <c r="N37" s="84">
        <f t="shared" si="25"/>
        <v>0</v>
      </c>
      <c r="O37" s="84">
        <f t="shared" si="25"/>
        <v>0</v>
      </c>
      <c r="P37" s="84">
        <f t="shared" si="25"/>
        <v>0</v>
      </c>
      <c r="Q37" s="445" t="s">
        <v>130</v>
      </c>
    </row>
    <row r="38" spans="1:17" ht="14.25">
      <c r="A38" s="795"/>
      <c r="B38" s="798"/>
      <c r="C38" s="915"/>
      <c r="D38" s="798"/>
      <c r="E38" s="798"/>
      <c r="F38" s="792"/>
      <c r="G38" s="84">
        <f t="shared" si="22"/>
        <v>220</v>
      </c>
      <c r="H38" s="84">
        <f t="shared" si="22"/>
        <v>0</v>
      </c>
      <c r="I38" s="84">
        <f t="shared" si="20"/>
        <v>220</v>
      </c>
      <c r="J38" s="84">
        <f t="shared" si="20"/>
        <v>0</v>
      </c>
      <c r="K38" s="84">
        <f aca="true" t="shared" si="26" ref="K38:P38">K45+K52+K59+K66+K74+K81+K88+K95+K102+K109+K116</f>
        <v>0</v>
      </c>
      <c r="L38" s="84">
        <f t="shared" si="26"/>
        <v>0</v>
      </c>
      <c r="M38" s="84">
        <f t="shared" si="26"/>
        <v>0</v>
      </c>
      <c r="N38" s="84">
        <f t="shared" si="26"/>
        <v>0</v>
      </c>
      <c r="O38" s="84">
        <f t="shared" si="26"/>
        <v>0</v>
      </c>
      <c r="P38" s="84">
        <f t="shared" si="26"/>
        <v>0</v>
      </c>
      <c r="Q38" s="445" t="s">
        <v>23</v>
      </c>
    </row>
    <row r="39" spans="1:17" ht="14.25">
      <c r="A39" s="795"/>
      <c r="B39" s="798"/>
      <c r="C39" s="915"/>
      <c r="D39" s="798"/>
      <c r="E39" s="798"/>
      <c r="F39" s="792"/>
      <c r="G39" s="84">
        <f t="shared" si="22"/>
        <v>220</v>
      </c>
      <c r="H39" s="84">
        <f t="shared" si="22"/>
        <v>0</v>
      </c>
      <c r="I39" s="84">
        <f t="shared" si="20"/>
        <v>220</v>
      </c>
      <c r="J39" s="84">
        <f t="shared" si="20"/>
        <v>0</v>
      </c>
      <c r="K39" s="84">
        <f aca="true" t="shared" si="27" ref="K39:P39">K46+K53+K60+K67+K75+K82+K89+K96+K103+K110+K117</f>
        <v>0</v>
      </c>
      <c r="L39" s="84">
        <f t="shared" si="27"/>
        <v>0</v>
      </c>
      <c r="M39" s="84">
        <f t="shared" si="27"/>
        <v>0</v>
      </c>
      <c r="N39" s="84">
        <f t="shared" si="27"/>
        <v>0</v>
      </c>
      <c r="O39" s="84">
        <f t="shared" si="27"/>
        <v>0</v>
      </c>
      <c r="P39" s="84">
        <f t="shared" si="27"/>
        <v>0</v>
      </c>
      <c r="Q39" s="445" t="s">
        <v>439</v>
      </c>
    </row>
    <row r="40" spans="1:17" ht="14.25">
      <c r="A40" s="795"/>
      <c r="B40" s="798"/>
      <c r="C40" s="797"/>
      <c r="D40" s="798"/>
      <c r="E40" s="798"/>
      <c r="F40" s="904">
        <v>2015</v>
      </c>
      <c r="G40" s="85">
        <f>SUM(G41:G46)</f>
        <v>120</v>
      </c>
      <c r="H40" s="85">
        <f aca="true" t="shared" si="28" ref="H40:O40">SUM(H41:H46)</f>
        <v>31.1</v>
      </c>
      <c r="I40" s="85">
        <f t="shared" si="28"/>
        <v>120</v>
      </c>
      <c r="J40" s="85">
        <f t="shared" si="28"/>
        <v>31.1</v>
      </c>
      <c r="K40" s="85">
        <f t="shared" si="28"/>
        <v>0</v>
      </c>
      <c r="L40" s="85">
        <f t="shared" si="28"/>
        <v>0</v>
      </c>
      <c r="M40" s="85">
        <f t="shared" si="28"/>
        <v>0</v>
      </c>
      <c r="N40" s="85">
        <f t="shared" si="28"/>
        <v>0</v>
      </c>
      <c r="O40" s="85">
        <f t="shared" si="28"/>
        <v>0</v>
      </c>
      <c r="P40" s="85">
        <f>SUM(P41:P46)</f>
        <v>0</v>
      </c>
      <c r="Q40" s="470"/>
    </row>
    <row r="41" spans="1:17" ht="14.25">
      <c r="A41" s="795"/>
      <c r="B41" s="798"/>
      <c r="C41" s="798"/>
      <c r="D41" s="798"/>
      <c r="E41" s="798"/>
      <c r="F41" s="904"/>
      <c r="G41" s="85">
        <f>I41+K41+M41+O41</f>
        <v>20</v>
      </c>
      <c r="H41" s="85">
        <f>J41+L41+N41+P41</f>
        <v>0</v>
      </c>
      <c r="I41" s="85">
        <v>20</v>
      </c>
      <c r="J41" s="85">
        <v>0</v>
      </c>
      <c r="K41" s="85"/>
      <c r="L41" s="85"/>
      <c r="M41" s="85"/>
      <c r="N41" s="85"/>
      <c r="O41" s="85"/>
      <c r="P41" s="85"/>
      <c r="Q41" s="445" t="s">
        <v>126</v>
      </c>
    </row>
    <row r="42" spans="1:17" ht="14.25">
      <c r="A42" s="795"/>
      <c r="B42" s="798"/>
      <c r="C42" s="798"/>
      <c r="D42" s="798"/>
      <c r="E42" s="798"/>
      <c r="F42" s="904"/>
      <c r="G42" s="85">
        <f aca="true" t="shared" si="29" ref="G42:H46">I42+K42+M42+O42</f>
        <v>20</v>
      </c>
      <c r="H42" s="85">
        <f t="shared" si="29"/>
        <v>9.8</v>
      </c>
      <c r="I42" s="85">
        <v>20</v>
      </c>
      <c r="J42" s="85">
        <v>9.8</v>
      </c>
      <c r="K42" s="85"/>
      <c r="L42" s="85"/>
      <c r="M42" s="85"/>
      <c r="N42" s="85"/>
      <c r="O42" s="85"/>
      <c r="P42" s="85"/>
      <c r="Q42" s="445" t="s">
        <v>127</v>
      </c>
    </row>
    <row r="43" spans="1:17" ht="14.25">
      <c r="A43" s="795"/>
      <c r="B43" s="798"/>
      <c r="C43" s="798"/>
      <c r="D43" s="798"/>
      <c r="E43" s="798"/>
      <c r="F43" s="904"/>
      <c r="G43" s="85">
        <f t="shared" si="29"/>
        <v>20</v>
      </c>
      <c r="H43" s="85">
        <f t="shared" si="29"/>
        <v>11.3</v>
      </c>
      <c r="I43" s="85">
        <v>20</v>
      </c>
      <c r="J43" s="85">
        <v>11.3</v>
      </c>
      <c r="K43" s="85"/>
      <c r="L43" s="85"/>
      <c r="M43" s="85"/>
      <c r="N43" s="85"/>
      <c r="O43" s="85"/>
      <c r="P43" s="85"/>
      <c r="Q43" s="445" t="s">
        <v>128</v>
      </c>
    </row>
    <row r="44" spans="1:17" ht="14.25">
      <c r="A44" s="795"/>
      <c r="B44" s="798"/>
      <c r="C44" s="798"/>
      <c r="D44" s="798"/>
      <c r="E44" s="798"/>
      <c r="F44" s="904"/>
      <c r="G44" s="85">
        <f t="shared" si="29"/>
        <v>20</v>
      </c>
      <c r="H44" s="85">
        <f t="shared" si="29"/>
        <v>10</v>
      </c>
      <c r="I44" s="85">
        <v>20</v>
      </c>
      <c r="J44" s="85">
        <v>10</v>
      </c>
      <c r="K44" s="85"/>
      <c r="L44" s="85"/>
      <c r="M44" s="85"/>
      <c r="N44" s="85"/>
      <c r="O44" s="85"/>
      <c r="P44" s="85"/>
      <c r="Q44" s="445" t="s">
        <v>130</v>
      </c>
    </row>
    <row r="45" spans="1:17" ht="14.25">
      <c r="A45" s="795"/>
      <c r="B45" s="798"/>
      <c r="C45" s="798"/>
      <c r="D45" s="798"/>
      <c r="E45" s="798"/>
      <c r="F45" s="904"/>
      <c r="G45" s="85">
        <f t="shared" si="29"/>
        <v>20</v>
      </c>
      <c r="H45" s="85">
        <f t="shared" si="29"/>
        <v>0</v>
      </c>
      <c r="I45" s="85">
        <v>20</v>
      </c>
      <c r="J45" s="85">
        <v>0</v>
      </c>
      <c r="K45" s="85"/>
      <c r="L45" s="85"/>
      <c r="M45" s="85"/>
      <c r="N45" s="85"/>
      <c r="O45" s="85"/>
      <c r="P45" s="85"/>
      <c r="Q45" s="445" t="s">
        <v>23</v>
      </c>
    </row>
    <row r="46" spans="1:17" ht="14.25">
      <c r="A46" s="795"/>
      <c r="B46" s="798"/>
      <c r="C46" s="799"/>
      <c r="D46" s="798"/>
      <c r="E46" s="798"/>
      <c r="F46" s="904"/>
      <c r="G46" s="85">
        <f t="shared" si="29"/>
        <v>20</v>
      </c>
      <c r="H46" s="85">
        <f t="shared" si="29"/>
        <v>0</v>
      </c>
      <c r="I46" s="85">
        <v>20</v>
      </c>
      <c r="J46" s="85">
        <v>0</v>
      </c>
      <c r="K46" s="85"/>
      <c r="L46" s="85"/>
      <c r="M46" s="85"/>
      <c r="N46" s="85"/>
      <c r="O46" s="85"/>
      <c r="P46" s="85"/>
      <c r="Q46" s="445" t="s">
        <v>439</v>
      </c>
    </row>
    <row r="47" spans="1:17" ht="14.25">
      <c r="A47" s="795"/>
      <c r="B47" s="798"/>
      <c r="C47" s="797" t="s">
        <v>136</v>
      </c>
      <c r="D47" s="798"/>
      <c r="E47" s="798"/>
      <c r="F47" s="904">
        <v>2016</v>
      </c>
      <c r="G47" s="85">
        <f>SUM(G48:G53)</f>
        <v>120</v>
      </c>
      <c r="H47" s="85">
        <f aca="true" t="shared" si="30" ref="H47:P47">SUM(H48:H53)</f>
        <v>16.6</v>
      </c>
      <c r="I47" s="85">
        <f t="shared" si="30"/>
        <v>120</v>
      </c>
      <c r="J47" s="85">
        <f t="shared" si="30"/>
        <v>16.6</v>
      </c>
      <c r="K47" s="85">
        <f t="shared" si="30"/>
        <v>0</v>
      </c>
      <c r="L47" s="85">
        <f t="shared" si="30"/>
        <v>0</v>
      </c>
      <c r="M47" s="85">
        <f t="shared" si="30"/>
        <v>0</v>
      </c>
      <c r="N47" s="85">
        <f t="shared" si="30"/>
        <v>0</v>
      </c>
      <c r="O47" s="85">
        <f t="shared" si="30"/>
        <v>0</v>
      </c>
      <c r="P47" s="85">
        <f t="shared" si="30"/>
        <v>0</v>
      </c>
      <c r="Q47" s="470"/>
    </row>
    <row r="48" spans="1:17" ht="14.25">
      <c r="A48" s="795"/>
      <c r="B48" s="798"/>
      <c r="C48" s="798"/>
      <c r="D48" s="798"/>
      <c r="E48" s="798"/>
      <c r="F48" s="904"/>
      <c r="G48" s="85">
        <f>I48+K48+M48+O48</f>
        <v>20</v>
      </c>
      <c r="H48" s="85">
        <f>J48+L48+N48+P48</f>
        <v>0</v>
      </c>
      <c r="I48" s="85">
        <v>20</v>
      </c>
      <c r="J48" s="85">
        <v>0</v>
      </c>
      <c r="K48" s="85"/>
      <c r="L48" s="85"/>
      <c r="M48" s="85"/>
      <c r="N48" s="85"/>
      <c r="O48" s="85"/>
      <c r="P48" s="85"/>
      <c r="Q48" s="445" t="s">
        <v>126</v>
      </c>
    </row>
    <row r="49" spans="1:17" ht="14.25">
      <c r="A49" s="795"/>
      <c r="B49" s="798"/>
      <c r="C49" s="798"/>
      <c r="D49" s="798"/>
      <c r="E49" s="798"/>
      <c r="F49" s="904"/>
      <c r="G49" s="85">
        <f aca="true" t="shared" si="31" ref="G49:H53">I49+K49+M49+O49</f>
        <v>20</v>
      </c>
      <c r="H49" s="85">
        <f t="shared" si="31"/>
        <v>6.9</v>
      </c>
      <c r="I49" s="85">
        <v>20</v>
      </c>
      <c r="J49" s="85">
        <v>6.9</v>
      </c>
      <c r="K49" s="85"/>
      <c r="L49" s="85"/>
      <c r="M49" s="85"/>
      <c r="N49" s="85"/>
      <c r="O49" s="85"/>
      <c r="P49" s="85"/>
      <c r="Q49" s="445" t="s">
        <v>127</v>
      </c>
    </row>
    <row r="50" spans="1:17" ht="14.25">
      <c r="A50" s="795"/>
      <c r="B50" s="798"/>
      <c r="C50" s="798"/>
      <c r="D50" s="798"/>
      <c r="E50" s="798"/>
      <c r="F50" s="904"/>
      <c r="G50" s="85">
        <f t="shared" si="31"/>
        <v>20</v>
      </c>
      <c r="H50" s="85">
        <f t="shared" si="31"/>
        <v>9.7</v>
      </c>
      <c r="I50" s="85">
        <v>20</v>
      </c>
      <c r="J50" s="85">
        <v>9.7</v>
      </c>
      <c r="K50" s="85"/>
      <c r="L50" s="85"/>
      <c r="M50" s="85"/>
      <c r="N50" s="85"/>
      <c r="O50" s="85"/>
      <c r="P50" s="85"/>
      <c r="Q50" s="445" t="s">
        <v>128</v>
      </c>
    </row>
    <row r="51" spans="1:17" ht="14.25">
      <c r="A51" s="795"/>
      <c r="B51" s="798"/>
      <c r="C51" s="798"/>
      <c r="D51" s="798"/>
      <c r="E51" s="798"/>
      <c r="F51" s="904"/>
      <c r="G51" s="85">
        <f t="shared" si="31"/>
        <v>20</v>
      </c>
      <c r="H51" s="85">
        <f t="shared" si="31"/>
        <v>0</v>
      </c>
      <c r="I51" s="85">
        <v>20</v>
      </c>
      <c r="J51" s="85">
        <v>0</v>
      </c>
      <c r="K51" s="85"/>
      <c r="L51" s="85"/>
      <c r="M51" s="85"/>
      <c r="N51" s="85"/>
      <c r="O51" s="85"/>
      <c r="P51" s="85"/>
      <c r="Q51" s="445" t="s">
        <v>130</v>
      </c>
    </row>
    <row r="52" spans="1:17" ht="14.25">
      <c r="A52" s="795"/>
      <c r="B52" s="798"/>
      <c r="C52" s="798"/>
      <c r="D52" s="798"/>
      <c r="E52" s="798"/>
      <c r="F52" s="904"/>
      <c r="G52" s="85">
        <f t="shared" si="31"/>
        <v>20</v>
      </c>
      <c r="H52" s="85">
        <f t="shared" si="31"/>
        <v>0</v>
      </c>
      <c r="I52" s="85">
        <v>20</v>
      </c>
      <c r="J52" s="85">
        <v>0</v>
      </c>
      <c r="K52" s="85"/>
      <c r="L52" s="85"/>
      <c r="M52" s="85"/>
      <c r="N52" s="85"/>
      <c r="O52" s="85"/>
      <c r="P52" s="85"/>
      <c r="Q52" s="445" t="s">
        <v>23</v>
      </c>
    </row>
    <row r="53" spans="1:17" ht="14.25">
      <c r="A53" s="795"/>
      <c r="B53" s="798"/>
      <c r="C53" s="798"/>
      <c r="D53" s="798"/>
      <c r="E53" s="798"/>
      <c r="F53" s="904"/>
      <c r="G53" s="85">
        <f>I53+K53+M53+O53</f>
        <v>20</v>
      </c>
      <c r="H53" s="85">
        <f t="shared" si="31"/>
        <v>0</v>
      </c>
      <c r="I53" s="85">
        <v>20</v>
      </c>
      <c r="J53" s="85">
        <v>0</v>
      </c>
      <c r="K53" s="85"/>
      <c r="L53" s="85"/>
      <c r="M53" s="85"/>
      <c r="N53" s="85"/>
      <c r="O53" s="85"/>
      <c r="P53" s="85"/>
      <c r="Q53" s="445" t="s">
        <v>439</v>
      </c>
    </row>
    <row r="54" spans="1:17" ht="14.25">
      <c r="A54" s="795"/>
      <c r="B54" s="798"/>
      <c r="C54" s="798"/>
      <c r="D54" s="798"/>
      <c r="E54" s="798"/>
      <c r="F54" s="904">
        <v>2017</v>
      </c>
      <c r="G54" s="85">
        <f>SUM(G55:G60)</f>
        <v>120</v>
      </c>
      <c r="H54" s="85">
        <f aca="true" t="shared" si="32" ref="H54:P54">SUM(H55:H60)</f>
        <v>27.9</v>
      </c>
      <c r="I54" s="85">
        <f t="shared" si="32"/>
        <v>120</v>
      </c>
      <c r="J54" s="85">
        <f t="shared" si="32"/>
        <v>27.9</v>
      </c>
      <c r="K54" s="85">
        <f t="shared" si="32"/>
        <v>0</v>
      </c>
      <c r="L54" s="85">
        <f t="shared" si="32"/>
        <v>0</v>
      </c>
      <c r="M54" s="85">
        <f t="shared" si="32"/>
        <v>0</v>
      </c>
      <c r="N54" s="85">
        <f t="shared" si="32"/>
        <v>0</v>
      </c>
      <c r="O54" s="85">
        <f t="shared" si="32"/>
        <v>0</v>
      </c>
      <c r="P54" s="85">
        <f t="shared" si="32"/>
        <v>0</v>
      </c>
      <c r="Q54" s="470"/>
    </row>
    <row r="55" spans="1:17" ht="14.25">
      <c r="A55" s="795"/>
      <c r="B55" s="798"/>
      <c r="C55" s="798"/>
      <c r="D55" s="798"/>
      <c r="E55" s="798"/>
      <c r="F55" s="904"/>
      <c r="G55" s="85">
        <f>I55+K55+M55+O55</f>
        <v>20</v>
      </c>
      <c r="H55" s="85">
        <f>J55+L55+N55+P55</f>
        <v>0</v>
      </c>
      <c r="I55" s="85">
        <v>20</v>
      </c>
      <c r="J55" s="85">
        <v>0</v>
      </c>
      <c r="K55" s="85"/>
      <c r="L55" s="85"/>
      <c r="M55" s="85"/>
      <c r="N55" s="85"/>
      <c r="O55" s="85"/>
      <c r="P55" s="85"/>
      <c r="Q55" s="445" t="s">
        <v>126</v>
      </c>
    </row>
    <row r="56" spans="1:17" ht="14.25">
      <c r="A56" s="795"/>
      <c r="B56" s="798"/>
      <c r="C56" s="798"/>
      <c r="D56" s="798"/>
      <c r="E56" s="798"/>
      <c r="F56" s="904"/>
      <c r="G56" s="85">
        <f aca="true" t="shared" si="33" ref="G56:H60">I56+K56+M56+O56</f>
        <v>20</v>
      </c>
      <c r="H56" s="85">
        <f t="shared" si="33"/>
        <v>8.9</v>
      </c>
      <c r="I56" s="85">
        <v>20</v>
      </c>
      <c r="J56" s="85">
        <v>8.9</v>
      </c>
      <c r="K56" s="85"/>
      <c r="L56" s="85"/>
      <c r="M56" s="85"/>
      <c r="N56" s="85"/>
      <c r="O56" s="85"/>
      <c r="P56" s="85"/>
      <c r="Q56" s="445" t="s">
        <v>127</v>
      </c>
    </row>
    <row r="57" spans="1:17" ht="14.25">
      <c r="A57" s="795"/>
      <c r="B57" s="798"/>
      <c r="C57" s="798"/>
      <c r="D57" s="798"/>
      <c r="E57" s="798"/>
      <c r="F57" s="904"/>
      <c r="G57" s="85">
        <f t="shared" si="33"/>
        <v>20</v>
      </c>
      <c r="H57" s="85">
        <f t="shared" si="33"/>
        <v>9</v>
      </c>
      <c r="I57" s="85">
        <v>20</v>
      </c>
      <c r="J57" s="85">
        <v>9</v>
      </c>
      <c r="K57" s="85"/>
      <c r="L57" s="85"/>
      <c r="M57" s="85"/>
      <c r="N57" s="85"/>
      <c r="O57" s="85"/>
      <c r="P57" s="85"/>
      <c r="Q57" s="445" t="s">
        <v>128</v>
      </c>
    </row>
    <row r="58" spans="1:17" ht="14.25">
      <c r="A58" s="795"/>
      <c r="B58" s="798"/>
      <c r="C58" s="798"/>
      <c r="D58" s="798"/>
      <c r="E58" s="798"/>
      <c r="F58" s="904"/>
      <c r="G58" s="85">
        <f t="shared" si="33"/>
        <v>20</v>
      </c>
      <c r="H58" s="85">
        <f t="shared" si="33"/>
        <v>10</v>
      </c>
      <c r="I58" s="85">
        <v>20</v>
      </c>
      <c r="J58" s="85">
        <v>10</v>
      </c>
      <c r="K58" s="85"/>
      <c r="L58" s="85"/>
      <c r="M58" s="85"/>
      <c r="N58" s="85"/>
      <c r="O58" s="85"/>
      <c r="P58" s="85"/>
      <c r="Q58" s="445" t="s">
        <v>130</v>
      </c>
    </row>
    <row r="59" spans="1:17" ht="14.25">
      <c r="A59" s="795"/>
      <c r="B59" s="798"/>
      <c r="C59" s="798"/>
      <c r="D59" s="798"/>
      <c r="E59" s="798"/>
      <c r="F59" s="904"/>
      <c r="G59" s="85">
        <f t="shared" si="33"/>
        <v>20</v>
      </c>
      <c r="H59" s="85">
        <f t="shared" si="33"/>
        <v>0</v>
      </c>
      <c r="I59" s="85">
        <v>20</v>
      </c>
      <c r="J59" s="85">
        <v>0</v>
      </c>
      <c r="K59" s="85"/>
      <c r="L59" s="85"/>
      <c r="M59" s="85"/>
      <c r="N59" s="85"/>
      <c r="O59" s="85"/>
      <c r="P59" s="85"/>
      <c r="Q59" s="445" t="s">
        <v>23</v>
      </c>
    </row>
    <row r="60" spans="1:17" ht="14.25">
      <c r="A60" s="795"/>
      <c r="B60" s="798"/>
      <c r="C60" s="798"/>
      <c r="D60" s="798"/>
      <c r="E60" s="798"/>
      <c r="F60" s="904"/>
      <c r="G60" s="85">
        <f t="shared" si="33"/>
        <v>20</v>
      </c>
      <c r="H60" s="85">
        <f t="shared" si="33"/>
        <v>0</v>
      </c>
      <c r="I60" s="85">
        <v>20</v>
      </c>
      <c r="J60" s="85">
        <v>0</v>
      </c>
      <c r="K60" s="85"/>
      <c r="L60" s="85"/>
      <c r="M60" s="85"/>
      <c r="N60" s="85"/>
      <c r="O60" s="85"/>
      <c r="P60" s="85"/>
      <c r="Q60" s="445" t="s">
        <v>439</v>
      </c>
    </row>
    <row r="61" spans="1:17" ht="14.25">
      <c r="A61" s="795"/>
      <c r="B61" s="798"/>
      <c r="C61" s="798"/>
      <c r="D61" s="798"/>
      <c r="E61" s="798"/>
      <c r="F61" s="904">
        <v>2018</v>
      </c>
      <c r="G61" s="85">
        <f>SUM(G62:G67)</f>
        <v>120</v>
      </c>
      <c r="H61" s="85">
        <f aca="true" t="shared" si="34" ref="H61:O61">SUM(H62:H67)</f>
        <v>29.3</v>
      </c>
      <c r="I61" s="85">
        <f t="shared" si="34"/>
        <v>120</v>
      </c>
      <c r="J61" s="85">
        <f t="shared" si="34"/>
        <v>29.3</v>
      </c>
      <c r="K61" s="85">
        <f t="shared" si="34"/>
        <v>0</v>
      </c>
      <c r="L61" s="85">
        <f t="shared" si="34"/>
        <v>0</v>
      </c>
      <c r="M61" s="85">
        <f t="shared" si="34"/>
        <v>0</v>
      </c>
      <c r="N61" s="85">
        <f t="shared" si="34"/>
        <v>0</v>
      </c>
      <c r="O61" s="85">
        <f t="shared" si="34"/>
        <v>0</v>
      </c>
      <c r="P61" s="85">
        <f>SUM(P62:P67)</f>
        <v>0</v>
      </c>
      <c r="Q61" s="470"/>
    </row>
    <row r="62" spans="1:17" ht="14.25">
      <c r="A62" s="795"/>
      <c r="B62" s="798"/>
      <c r="C62" s="798"/>
      <c r="D62" s="798"/>
      <c r="E62" s="798"/>
      <c r="F62" s="904"/>
      <c r="G62" s="85">
        <f>I62+K62+M62+O62</f>
        <v>20</v>
      </c>
      <c r="H62" s="85">
        <f>J62+L62+N62+P62</f>
        <v>0</v>
      </c>
      <c r="I62" s="85">
        <v>20</v>
      </c>
      <c r="J62" s="85">
        <v>0</v>
      </c>
      <c r="K62" s="85"/>
      <c r="L62" s="85"/>
      <c r="M62" s="85"/>
      <c r="N62" s="85"/>
      <c r="O62" s="85"/>
      <c r="P62" s="85"/>
      <c r="Q62" s="445" t="s">
        <v>126</v>
      </c>
    </row>
    <row r="63" spans="1:17" ht="14.25">
      <c r="A63" s="795"/>
      <c r="B63" s="798"/>
      <c r="C63" s="798"/>
      <c r="D63" s="798"/>
      <c r="E63" s="798"/>
      <c r="F63" s="904"/>
      <c r="G63" s="85">
        <f aca="true" t="shared" si="35" ref="G63:H67">I63+K63+M63+O63</f>
        <v>20</v>
      </c>
      <c r="H63" s="85">
        <f t="shared" si="35"/>
        <v>9.8</v>
      </c>
      <c r="I63" s="85">
        <v>20</v>
      </c>
      <c r="J63" s="85">
        <v>9.8</v>
      </c>
      <c r="K63" s="85"/>
      <c r="L63" s="85"/>
      <c r="M63" s="85"/>
      <c r="N63" s="85"/>
      <c r="O63" s="85"/>
      <c r="P63" s="85"/>
      <c r="Q63" s="445" t="s">
        <v>127</v>
      </c>
    </row>
    <row r="64" spans="1:17" ht="14.25">
      <c r="A64" s="795"/>
      <c r="B64" s="798"/>
      <c r="C64" s="798"/>
      <c r="D64" s="798"/>
      <c r="E64" s="798"/>
      <c r="F64" s="904"/>
      <c r="G64" s="85">
        <f t="shared" si="35"/>
        <v>20</v>
      </c>
      <c r="H64" s="85">
        <f t="shared" si="35"/>
        <v>9.5</v>
      </c>
      <c r="I64" s="85">
        <v>20</v>
      </c>
      <c r="J64" s="85">
        <v>9.5</v>
      </c>
      <c r="K64" s="85"/>
      <c r="L64" s="85"/>
      <c r="M64" s="85"/>
      <c r="N64" s="85"/>
      <c r="O64" s="85"/>
      <c r="P64" s="85"/>
      <c r="Q64" s="445" t="s">
        <v>128</v>
      </c>
    </row>
    <row r="65" spans="1:17" ht="14.25">
      <c r="A65" s="795"/>
      <c r="B65" s="798"/>
      <c r="C65" s="798"/>
      <c r="D65" s="798"/>
      <c r="E65" s="798"/>
      <c r="F65" s="904"/>
      <c r="G65" s="85">
        <f t="shared" si="35"/>
        <v>20</v>
      </c>
      <c r="H65" s="85">
        <f t="shared" si="35"/>
        <v>10</v>
      </c>
      <c r="I65" s="85">
        <v>20</v>
      </c>
      <c r="J65" s="85">
        <v>10</v>
      </c>
      <c r="K65" s="85"/>
      <c r="L65" s="85"/>
      <c r="M65" s="85"/>
      <c r="N65" s="85"/>
      <c r="O65" s="85"/>
      <c r="P65" s="85"/>
      <c r="Q65" s="445" t="s">
        <v>130</v>
      </c>
    </row>
    <row r="66" spans="1:17" ht="14.25">
      <c r="A66" s="795"/>
      <c r="B66" s="798"/>
      <c r="C66" s="798"/>
      <c r="D66" s="798"/>
      <c r="E66" s="798"/>
      <c r="F66" s="904"/>
      <c r="G66" s="85">
        <f t="shared" si="35"/>
        <v>20</v>
      </c>
      <c r="H66" s="85">
        <f t="shared" si="35"/>
        <v>0</v>
      </c>
      <c r="I66" s="85">
        <v>20</v>
      </c>
      <c r="J66" s="85">
        <v>0</v>
      </c>
      <c r="K66" s="85"/>
      <c r="L66" s="85"/>
      <c r="M66" s="85"/>
      <c r="N66" s="85"/>
      <c r="O66" s="85"/>
      <c r="P66" s="85"/>
      <c r="Q66" s="445" t="s">
        <v>23</v>
      </c>
    </row>
    <row r="67" spans="1:17" ht="14.25">
      <c r="A67" s="795"/>
      <c r="B67" s="798"/>
      <c r="C67" s="798"/>
      <c r="D67" s="798"/>
      <c r="E67" s="798"/>
      <c r="F67" s="904"/>
      <c r="G67" s="85">
        <f t="shared" si="35"/>
        <v>20</v>
      </c>
      <c r="H67" s="85">
        <f t="shared" si="35"/>
        <v>0</v>
      </c>
      <c r="I67" s="85">
        <v>20</v>
      </c>
      <c r="J67" s="85">
        <v>0</v>
      </c>
      <c r="K67" s="85"/>
      <c r="L67" s="85"/>
      <c r="M67" s="85"/>
      <c r="N67" s="85"/>
      <c r="O67" s="85"/>
      <c r="P67" s="85"/>
      <c r="Q67" s="445" t="s">
        <v>439</v>
      </c>
    </row>
    <row r="68" spans="1:17" ht="14.25">
      <c r="A68" s="795"/>
      <c r="B68" s="798"/>
      <c r="C68" s="798"/>
      <c r="D68" s="798"/>
      <c r="E68" s="798"/>
      <c r="F68" s="911">
        <v>37</v>
      </c>
      <c r="G68" s="912"/>
      <c r="H68" s="912"/>
      <c r="I68" s="912"/>
      <c r="J68" s="912"/>
      <c r="K68" s="912"/>
      <c r="L68" s="912"/>
      <c r="M68" s="912"/>
      <c r="N68" s="912"/>
      <c r="O68" s="912"/>
      <c r="P68" s="912"/>
      <c r="Q68" s="913"/>
    </row>
    <row r="69" spans="1:17" ht="14.25">
      <c r="A69" s="795"/>
      <c r="B69" s="798"/>
      <c r="C69" s="798"/>
      <c r="D69" s="798"/>
      <c r="E69" s="798"/>
      <c r="F69" s="904">
        <v>2019</v>
      </c>
      <c r="G69" s="85">
        <f>SUM(G70:G75)</f>
        <v>85.6</v>
      </c>
      <c r="H69" s="85">
        <f aca="true" t="shared" si="36" ref="H69:P69">SUM(H70:H75)</f>
        <v>25.6</v>
      </c>
      <c r="I69" s="85">
        <f t="shared" si="36"/>
        <v>85.6</v>
      </c>
      <c r="J69" s="85">
        <f t="shared" si="36"/>
        <v>25.6</v>
      </c>
      <c r="K69" s="85">
        <f t="shared" si="36"/>
        <v>0</v>
      </c>
      <c r="L69" s="85">
        <f t="shared" si="36"/>
        <v>0</v>
      </c>
      <c r="M69" s="85">
        <f t="shared" si="36"/>
        <v>0</v>
      </c>
      <c r="N69" s="85">
        <f t="shared" si="36"/>
        <v>0</v>
      </c>
      <c r="O69" s="85">
        <f t="shared" si="36"/>
        <v>0</v>
      </c>
      <c r="P69" s="85">
        <f t="shared" si="36"/>
        <v>0</v>
      </c>
      <c r="Q69" s="470"/>
    </row>
    <row r="70" spans="1:17" ht="14.25">
      <c r="A70" s="795"/>
      <c r="B70" s="798"/>
      <c r="C70" s="798"/>
      <c r="D70" s="798"/>
      <c r="E70" s="798"/>
      <c r="F70" s="904"/>
      <c r="G70" s="85">
        <f>I70+K70+M70+O70</f>
        <v>20</v>
      </c>
      <c r="H70" s="85">
        <f>J70+L70+N70+P70</f>
        <v>0</v>
      </c>
      <c r="I70" s="85">
        <v>20</v>
      </c>
      <c r="J70" s="85">
        <v>0</v>
      </c>
      <c r="K70" s="85"/>
      <c r="L70" s="85"/>
      <c r="M70" s="85"/>
      <c r="N70" s="85"/>
      <c r="O70" s="85"/>
      <c r="P70" s="85"/>
      <c r="Q70" s="445" t="s">
        <v>126</v>
      </c>
    </row>
    <row r="71" spans="1:17" ht="14.25">
      <c r="A71" s="795"/>
      <c r="B71" s="798"/>
      <c r="C71" s="798"/>
      <c r="D71" s="798"/>
      <c r="E71" s="798"/>
      <c r="F71" s="904"/>
      <c r="G71" s="85">
        <f aca="true" t="shared" si="37" ref="G71:H75">I71+K71+M71+O71</f>
        <v>7.7</v>
      </c>
      <c r="H71" s="85">
        <f t="shared" si="37"/>
        <v>7.7</v>
      </c>
      <c r="I71" s="85">
        <v>7.7</v>
      </c>
      <c r="J71" s="85">
        <v>7.7</v>
      </c>
      <c r="K71" s="85"/>
      <c r="L71" s="85"/>
      <c r="M71" s="85"/>
      <c r="N71" s="85"/>
      <c r="O71" s="85"/>
      <c r="P71" s="85"/>
      <c r="Q71" s="445" t="s">
        <v>127</v>
      </c>
    </row>
    <row r="72" spans="1:17" ht="14.25">
      <c r="A72" s="795"/>
      <c r="B72" s="798"/>
      <c r="C72" s="798"/>
      <c r="D72" s="798"/>
      <c r="E72" s="798"/>
      <c r="F72" s="904"/>
      <c r="G72" s="85">
        <f t="shared" si="37"/>
        <v>7.9</v>
      </c>
      <c r="H72" s="85">
        <f t="shared" si="37"/>
        <v>7.9</v>
      </c>
      <c r="I72" s="85">
        <v>7.9</v>
      </c>
      <c r="J72" s="85">
        <v>7.9</v>
      </c>
      <c r="K72" s="85"/>
      <c r="L72" s="85"/>
      <c r="M72" s="85"/>
      <c r="N72" s="85"/>
      <c r="O72" s="85"/>
      <c r="P72" s="85"/>
      <c r="Q72" s="445" t="s">
        <v>128</v>
      </c>
    </row>
    <row r="73" spans="1:17" ht="14.25">
      <c r="A73" s="795"/>
      <c r="B73" s="798"/>
      <c r="C73" s="798"/>
      <c r="D73" s="798"/>
      <c r="E73" s="798"/>
      <c r="F73" s="904"/>
      <c r="G73" s="85">
        <f t="shared" si="37"/>
        <v>10</v>
      </c>
      <c r="H73" s="85">
        <f t="shared" si="37"/>
        <v>10</v>
      </c>
      <c r="I73" s="85">
        <v>10</v>
      </c>
      <c r="J73" s="85">
        <v>10</v>
      </c>
      <c r="K73" s="85"/>
      <c r="L73" s="85"/>
      <c r="M73" s="85"/>
      <c r="N73" s="85"/>
      <c r="O73" s="85"/>
      <c r="P73" s="85"/>
      <c r="Q73" s="445" t="s">
        <v>130</v>
      </c>
    </row>
    <row r="74" spans="1:17" ht="14.25">
      <c r="A74" s="795"/>
      <c r="B74" s="798"/>
      <c r="C74" s="798"/>
      <c r="D74" s="798"/>
      <c r="E74" s="798"/>
      <c r="F74" s="904"/>
      <c r="G74" s="85">
        <f t="shared" si="37"/>
        <v>20</v>
      </c>
      <c r="H74" s="85">
        <f t="shared" si="37"/>
        <v>0</v>
      </c>
      <c r="I74" s="85">
        <v>20</v>
      </c>
      <c r="J74" s="85">
        <v>0</v>
      </c>
      <c r="K74" s="85"/>
      <c r="L74" s="85"/>
      <c r="M74" s="85"/>
      <c r="N74" s="85"/>
      <c r="O74" s="85"/>
      <c r="P74" s="85"/>
      <c r="Q74" s="445" t="s">
        <v>23</v>
      </c>
    </row>
    <row r="75" spans="1:17" ht="14.25">
      <c r="A75" s="795"/>
      <c r="B75" s="798"/>
      <c r="C75" s="798"/>
      <c r="D75" s="798"/>
      <c r="E75" s="798"/>
      <c r="F75" s="904"/>
      <c r="G75" s="85">
        <f t="shared" si="37"/>
        <v>20</v>
      </c>
      <c r="H75" s="85">
        <f t="shared" si="37"/>
        <v>0</v>
      </c>
      <c r="I75" s="85">
        <v>20</v>
      </c>
      <c r="J75" s="85">
        <v>0</v>
      </c>
      <c r="K75" s="85"/>
      <c r="L75" s="85"/>
      <c r="M75" s="85"/>
      <c r="N75" s="85"/>
      <c r="O75" s="85"/>
      <c r="P75" s="85"/>
      <c r="Q75" s="445" t="s">
        <v>439</v>
      </c>
    </row>
    <row r="76" spans="1:17" ht="14.25">
      <c r="A76" s="795"/>
      <c r="B76" s="798"/>
      <c r="C76" s="798"/>
      <c r="D76" s="798"/>
      <c r="E76" s="798"/>
      <c r="F76" s="792">
        <v>2020</v>
      </c>
      <c r="G76" s="84">
        <f>SUM(G77:G82)</f>
        <v>100.5</v>
      </c>
      <c r="H76" s="84">
        <f aca="true" t="shared" si="38" ref="H76:P76">SUM(H77:H82)</f>
        <v>15.8</v>
      </c>
      <c r="I76" s="84">
        <f t="shared" si="38"/>
        <v>100.5</v>
      </c>
      <c r="J76" s="84">
        <f t="shared" si="38"/>
        <v>15.8</v>
      </c>
      <c r="K76" s="84">
        <f t="shared" si="38"/>
        <v>0</v>
      </c>
      <c r="L76" s="84">
        <f t="shared" si="38"/>
        <v>0</v>
      </c>
      <c r="M76" s="84">
        <f t="shared" si="38"/>
        <v>0</v>
      </c>
      <c r="N76" s="84">
        <f t="shared" si="38"/>
        <v>0</v>
      </c>
      <c r="O76" s="84">
        <f t="shared" si="38"/>
        <v>0</v>
      </c>
      <c r="P76" s="84">
        <f t="shared" si="38"/>
        <v>0</v>
      </c>
      <c r="Q76" s="470"/>
    </row>
    <row r="77" spans="1:17" ht="14.25">
      <c r="A77" s="795"/>
      <c r="B77" s="798"/>
      <c r="C77" s="798"/>
      <c r="D77" s="798"/>
      <c r="E77" s="798"/>
      <c r="F77" s="792"/>
      <c r="G77" s="84">
        <f>I77+K77+M77+O77</f>
        <v>20</v>
      </c>
      <c r="H77" s="84">
        <f>J77+L77+N77+P77</f>
        <v>0</v>
      </c>
      <c r="I77" s="84">
        <v>20</v>
      </c>
      <c r="J77" s="84">
        <v>0</v>
      </c>
      <c r="K77" s="84"/>
      <c r="L77" s="84"/>
      <c r="M77" s="84"/>
      <c r="N77" s="84"/>
      <c r="O77" s="84"/>
      <c r="P77" s="84"/>
      <c r="Q77" s="445" t="s">
        <v>126</v>
      </c>
    </row>
    <row r="78" spans="1:17" ht="14.25">
      <c r="A78" s="795"/>
      <c r="B78" s="798"/>
      <c r="C78" s="798"/>
      <c r="D78" s="798"/>
      <c r="E78" s="798"/>
      <c r="F78" s="792"/>
      <c r="G78" s="84">
        <f aca="true" t="shared" si="39" ref="G78:H82">I78+K78+M78+O78</f>
        <v>10.5</v>
      </c>
      <c r="H78" s="84">
        <f t="shared" si="39"/>
        <v>8.3</v>
      </c>
      <c r="I78" s="84">
        <v>10.5</v>
      </c>
      <c r="J78" s="84">
        <v>8.3</v>
      </c>
      <c r="K78" s="84"/>
      <c r="L78" s="84"/>
      <c r="M78" s="84"/>
      <c r="N78" s="84"/>
      <c r="O78" s="84"/>
      <c r="P78" s="84"/>
      <c r="Q78" s="445" t="s">
        <v>127</v>
      </c>
    </row>
    <row r="79" spans="1:17" ht="14.25">
      <c r="A79" s="795"/>
      <c r="B79" s="798"/>
      <c r="C79" s="798"/>
      <c r="D79" s="798"/>
      <c r="E79" s="798"/>
      <c r="F79" s="792"/>
      <c r="G79" s="84">
        <f t="shared" si="39"/>
        <v>20</v>
      </c>
      <c r="H79" s="84">
        <f t="shared" si="39"/>
        <v>7.5</v>
      </c>
      <c r="I79" s="84">
        <v>20</v>
      </c>
      <c r="J79" s="84">
        <v>7.5</v>
      </c>
      <c r="K79" s="84"/>
      <c r="L79" s="84"/>
      <c r="M79" s="84"/>
      <c r="N79" s="84"/>
      <c r="O79" s="84"/>
      <c r="P79" s="84"/>
      <c r="Q79" s="445" t="s">
        <v>128</v>
      </c>
    </row>
    <row r="80" spans="1:17" ht="14.25">
      <c r="A80" s="795"/>
      <c r="B80" s="798"/>
      <c r="C80" s="798"/>
      <c r="D80" s="798"/>
      <c r="E80" s="798"/>
      <c r="F80" s="792"/>
      <c r="G80" s="84">
        <f t="shared" si="39"/>
        <v>10</v>
      </c>
      <c r="H80" s="84">
        <f t="shared" si="39"/>
        <v>0</v>
      </c>
      <c r="I80" s="84">
        <v>10</v>
      </c>
      <c r="J80" s="84">
        <v>0</v>
      </c>
      <c r="K80" s="84"/>
      <c r="L80" s="84"/>
      <c r="M80" s="84"/>
      <c r="N80" s="84"/>
      <c r="O80" s="84"/>
      <c r="P80" s="84"/>
      <c r="Q80" s="445" t="s">
        <v>130</v>
      </c>
    </row>
    <row r="81" spans="1:17" ht="14.25">
      <c r="A81" s="795"/>
      <c r="B81" s="798"/>
      <c r="C81" s="798"/>
      <c r="D81" s="798"/>
      <c r="E81" s="798"/>
      <c r="F81" s="792"/>
      <c r="G81" s="84">
        <f t="shared" si="39"/>
        <v>20</v>
      </c>
      <c r="H81" s="84">
        <f t="shared" si="39"/>
        <v>0</v>
      </c>
      <c r="I81" s="84">
        <v>20</v>
      </c>
      <c r="J81" s="84">
        <v>0</v>
      </c>
      <c r="K81" s="84"/>
      <c r="L81" s="84"/>
      <c r="M81" s="84"/>
      <c r="N81" s="84"/>
      <c r="O81" s="84"/>
      <c r="P81" s="84"/>
      <c r="Q81" s="445" t="s">
        <v>23</v>
      </c>
    </row>
    <row r="82" spans="1:17" ht="14.25">
      <c r="A82" s="795"/>
      <c r="B82" s="798"/>
      <c r="C82" s="798"/>
      <c r="D82" s="798"/>
      <c r="E82" s="798"/>
      <c r="F82" s="792"/>
      <c r="G82" s="84">
        <f t="shared" si="39"/>
        <v>20</v>
      </c>
      <c r="H82" s="84">
        <f t="shared" si="39"/>
        <v>0</v>
      </c>
      <c r="I82" s="84">
        <v>20</v>
      </c>
      <c r="J82" s="84">
        <v>0</v>
      </c>
      <c r="K82" s="84"/>
      <c r="L82" s="84"/>
      <c r="M82" s="84"/>
      <c r="N82" s="84"/>
      <c r="O82" s="84"/>
      <c r="P82" s="84"/>
      <c r="Q82" s="445" t="s">
        <v>439</v>
      </c>
    </row>
    <row r="83" spans="1:17" ht="14.25">
      <c r="A83" s="795"/>
      <c r="B83" s="798"/>
      <c r="C83" s="798"/>
      <c r="D83" s="798"/>
      <c r="E83" s="798"/>
      <c r="F83" s="792">
        <v>2021</v>
      </c>
      <c r="G83" s="84">
        <f>SUM(G84:G89)</f>
        <v>100.5</v>
      </c>
      <c r="H83" s="84">
        <f aca="true" t="shared" si="40" ref="H83:P83">SUM(H84:H89)</f>
        <v>23.6</v>
      </c>
      <c r="I83" s="84">
        <f t="shared" si="40"/>
        <v>100.5</v>
      </c>
      <c r="J83" s="84">
        <f t="shared" si="40"/>
        <v>23.6</v>
      </c>
      <c r="K83" s="84">
        <f t="shared" si="40"/>
        <v>0</v>
      </c>
      <c r="L83" s="84">
        <f t="shared" si="40"/>
        <v>0</v>
      </c>
      <c r="M83" s="84">
        <f t="shared" si="40"/>
        <v>0</v>
      </c>
      <c r="N83" s="84">
        <f t="shared" si="40"/>
        <v>0</v>
      </c>
      <c r="O83" s="84">
        <f t="shared" si="40"/>
        <v>0</v>
      </c>
      <c r="P83" s="84">
        <f t="shared" si="40"/>
        <v>0</v>
      </c>
      <c r="Q83" s="470"/>
    </row>
    <row r="84" spans="1:17" ht="14.25">
      <c r="A84" s="795"/>
      <c r="B84" s="798"/>
      <c r="C84" s="798"/>
      <c r="D84" s="798"/>
      <c r="E84" s="798"/>
      <c r="F84" s="792"/>
      <c r="G84" s="84">
        <f aca="true" t="shared" si="41" ref="G84:H89">I84+K84+M84+O84</f>
        <v>20</v>
      </c>
      <c r="H84" s="84">
        <f t="shared" si="41"/>
        <v>0</v>
      </c>
      <c r="I84" s="84">
        <v>20</v>
      </c>
      <c r="J84" s="84">
        <v>0</v>
      </c>
      <c r="K84" s="84"/>
      <c r="L84" s="84"/>
      <c r="M84" s="84"/>
      <c r="N84" s="84"/>
      <c r="O84" s="84"/>
      <c r="P84" s="84"/>
      <c r="Q84" s="445" t="s">
        <v>126</v>
      </c>
    </row>
    <row r="85" spans="1:17" ht="14.25">
      <c r="A85" s="795"/>
      <c r="B85" s="798"/>
      <c r="C85" s="798"/>
      <c r="D85" s="798"/>
      <c r="E85" s="798"/>
      <c r="F85" s="792"/>
      <c r="G85" s="84">
        <f t="shared" si="41"/>
        <v>10.5</v>
      </c>
      <c r="H85" s="84">
        <f t="shared" si="41"/>
        <v>6.3</v>
      </c>
      <c r="I85" s="84">
        <v>10.5</v>
      </c>
      <c r="J85" s="84">
        <v>6.3</v>
      </c>
      <c r="K85" s="84"/>
      <c r="L85" s="84"/>
      <c r="M85" s="84"/>
      <c r="N85" s="84"/>
      <c r="O85" s="84"/>
      <c r="P85" s="84"/>
      <c r="Q85" s="445" t="s">
        <v>127</v>
      </c>
    </row>
    <row r="86" spans="1:17" ht="14.25">
      <c r="A86" s="795"/>
      <c r="B86" s="798"/>
      <c r="C86" s="798"/>
      <c r="D86" s="798"/>
      <c r="E86" s="798"/>
      <c r="F86" s="792"/>
      <c r="G86" s="84">
        <f t="shared" si="41"/>
        <v>20</v>
      </c>
      <c r="H86" s="84">
        <f t="shared" si="41"/>
        <v>7.3</v>
      </c>
      <c r="I86" s="84">
        <v>20</v>
      </c>
      <c r="J86" s="84">
        <v>7.3</v>
      </c>
      <c r="K86" s="84"/>
      <c r="L86" s="84"/>
      <c r="M86" s="84"/>
      <c r="N86" s="84"/>
      <c r="O86" s="84"/>
      <c r="P86" s="84"/>
      <c r="Q86" s="445" t="s">
        <v>128</v>
      </c>
    </row>
    <row r="87" spans="1:17" ht="14.25">
      <c r="A87" s="795"/>
      <c r="B87" s="798"/>
      <c r="C87" s="798"/>
      <c r="D87" s="798"/>
      <c r="E87" s="798"/>
      <c r="F87" s="792"/>
      <c r="G87" s="84">
        <f t="shared" si="41"/>
        <v>10</v>
      </c>
      <c r="H87" s="84">
        <f t="shared" si="41"/>
        <v>10</v>
      </c>
      <c r="I87" s="84">
        <v>10</v>
      </c>
      <c r="J87" s="84">
        <v>10</v>
      </c>
      <c r="K87" s="84"/>
      <c r="L87" s="84"/>
      <c r="M87" s="84"/>
      <c r="N87" s="84"/>
      <c r="O87" s="84"/>
      <c r="P87" s="84"/>
      <c r="Q87" s="445" t="s">
        <v>130</v>
      </c>
    </row>
    <row r="88" spans="1:17" ht="14.25">
      <c r="A88" s="795"/>
      <c r="B88" s="798"/>
      <c r="C88" s="798"/>
      <c r="D88" s="798"/>
      <c r="E88" s="798"/>
      <c r="F88" s="792"/>
      <c r="G88" s="84">
        <f t="shared" si="41"/>
        <v>20</v>
      </c>
      <c r="H88" s="84">
        <f t="shared" si="41"/>
        <v>0</v>
      </c>
      <c r="I88" s="84">
        <v>20</v>
      </c>
      <c r="J88" s="84">
        <v>0</v>
      </c>
      <c r="K88" s="84"/>
      <c r="L88" s="84"/>
      <c r="M88" s="84"/>
      <c r="N88" s="84"/>
      <c r="O88" s="84"/>
      <c r="P88" s="84"/>
      <c r="Q88" s="445" t="s">
        <v>23</v>
      </c>
    </row>
    <row r="89" spans="1:17" ht="14.25">
      <c r="A89" s="795"/>
      <c r="B89" s="798"/>
      <c r="C89" s="798"/>
      <c r="D89" s="798"/>
      <c r="E89" s="798"/>
      <c r="F89" s="792"/>
      <c r="G89" s="84">
        <f t="shared" si="41"/>
        <v>20</v>
      </c>
      <c r="H89" s="84">
        <f t="shared" si="41"/>
        <v>0</v>
      </c>
      <c r="I89" s="84">
        <v>20</v>
      </c>
      <c r="J89" s="84">
        <v>0</v>
      </c>
      <c r="K89" s="84"/>
      <c r="L89" s="84"/>
      <c r="M89" s="84"/>
      <c r="N89" s="84"/>
      <c r="O89" s="84"/>
      <c r="P89" s="84"/>
      <c r="Q89" s="445" t="s">
        <v>439</v>
      </c>
    </row>
    <row r="90" spans="1:17" ht="14.25">
      <c r="A90" s="795"/>
      <c r="B90" s="798"/>
      <c r="C90" s="798"/>
      <c r="D90" s="798"/>
      <c r="E90" s="798"/>
      <c r="F90" s="792">
        <v>2022</v>
      </c>
      <c r="G90" s="84">
        <f>SUM(G91:G96)</f>
        <v>100.5</v>
      </c>
      <c r="H90" s="84">
        <f aca="true" t="shared" si="42" ref="H90:P90">SUM(H91:H96)</f>
        <v>28.299999999999997</v>
      </c>
      <c r="I90" s="84">
        <f t="shared" si="42"/>
        <v>100.5</v>
      </c>
      <c r="J90" s="84">
        <f t="shared" si="42"/>
        <v>28.299999999999997</v>
      </c>
      <c r="K90" s="84">
        <f t="shared" si="42"/>
        <v>0</v>
      </c>
      <c r="L90" s="84">
        <f t="shared" si="42"/>
        <v>0</v>
      </c>
      <c r="M90" s="84">
        <f t="shared" si="42"/>
        <v>0</v>
      </c>
      <c r="N90" s="84">
        <f t="shared" si="42"/>
        <v>0</v>
      </c>
      <c r="O90" s="84">
        <f t="shared" si="42"/>
        <v>0</v>
      </c>
      <c r="P90" s="84">
        <f t="shared" si="42"/>
        <v>0</v>
      </c>
      <c r="Q90" s="470"/>
    </row>
    <row r="91" spans="1:17" ht="14.25">
      <c r="A91" s="795"/>
      <c r="B91" s="798"/>
      <c r="C91" s="798"/>
      <c r="D91" s="798"/>
      <c r="E91" s="798"/>
      <c r="F91" s="792"/>
      <c r="G91" s="84">
        <f aca="true" t="shared" si="43" ref="G91:H96">I91+K91+M91+O91</f>
        <v>20</v>
      </c>
      <c r="H91" s="84">
        <f t="shared" si="43"/>
        <v>0</v>
      </c>
      <c r="I91" s="84">
        <v>20</v>
      </c>
      <c r="J91" s="84">
        <v>0</v>
      </c>
      <c r="K91" s="84"/>
      <c r="L91" s="84"/>
      <c r="M91" s="84"/>
      <c r="N91" s="84"/>
      <c r="O91" s="84"/>
      <c r="P91" s="84"/>
      <c r="Q91" s="445" t="s">
        <v>126</v>
      </c>
    </row>
    <row r="92" spans="1:17" ht="14.25">
      <c r="A92" s="795"/>
      <c r="B92" s="798"/>
      <c r="C92" s="798"/>
      <c r="D92" s="798"/>
      <c r="E92" s="798"/>
      <c r="F92" s="792"/>
      <c r="G92" s="84">
        <f t="shared" si="43"/>
        <v>10.5</v>
      </c>
      <c r="H92" s="84">
        <f t="shared" si="43"/>
        <v>9.2</v>
      </c>
      <c r="I92" s="84">
        <v>10.5</v>
      </c>
      <c r="J92" s="84">
        <v>9.2</v>
      </c>
      <c r="K92" s="84"/>
      <c r="L92" s="84"/>
      <c r="M92" s="84"/>
      <c r="N92" s="84"/>
      <c r="O92" s="84"/>
      <c r="P92" s="84"/>
      <c r="Q92" s="445" t="s">
        <v>127</v>
      </c>
    </row>
    <row r="93" spans="1:17" ht="14.25">
      <c r="A93" s="795"/>
      <c r="B93" s="798"/>
      <c r="C93" s="798"/>
      <c r="D93" s="798"/>
      <c r="E93" s="798"/>
      <c r="F93" s="792"/>
      <c r="G93" s="84">
        <f t="shared" si="43"/>
        <v>20</v>
      </c>
      <c r="H93" s="84">
        <f t="shared" si="43"/>
        <v>9.1</v>
      </c>
      <c r="I93" s="84">
        <v>20</v>
      </c>
      <c r="J93" s="84">
        <v>9.1</v>
      </c>
      <c r="K93" s="84"/>
      <c r="L93" s="84"/>
      <c r="M93" s="84"/>
      <c r="N93" s="84"/>
      <c r="O93" s="84"/>
      <c r="P93" s="84"/>
      <c r="Q93" s="445" t="s">
        <v>128</v>
      </c>
    </row>
    <row r="94" spans="1:17" ht="14.25">
      <c r="A94" s="795"/>
      <c r="B94" s="798"/>
      <c r="C94" s="798"/>
      <c r="D94" s="798"/>
      <c r="E94" s="798"/>
      <c r="F94" s="792"/>
      <c r="G94" s="84">
        <f t="shared" si="43"/>
        <v>10</v>
      </c>
      <c r="H94" s="84">
        <f t="shared" si="43"/>
        <v>10</v>
      </c>
      <c r="I94" s="84">
        <v>10</v>
      </c>
      <c r="J94" s="84">
        <v>10</v>
      </c>
      <c r="K94" s="84"/>
      <c r="L94" s="84"/>
      <c r="M94" s="84"/>
      <c r="N94" s="84"/>
      <c r="O94" s="84"/>
      <c r="P94" s="84"/>
      <c r="Q94" s="445" t="s">
        <v>130</v>
      </c>
    </row>
    <row r="95" spans="1:17" ht="14.25">
      <c r="A95" s="795"/>
      <c r="B95" s="798"/>
      <c r="C95" s="798"/>
      <c r="D95" s="798"/>
      <c r="E95" s="798"/>
      <c r="F95" s="792"/>
      <c r="G95" s="84">
        <f t="shared" si="43"/>
        <v>20</v>
      </c>
      <c r="H95" s="84">
        <f t="shared" si="43"/>
        <v>0</v>
      </c>
      <c r="I95" s="84">
        <v>20</v>
      </c>
      <c r="J95" s="84">
        <v>0</v>
      </c>
      <c r="K95" s="84"/>
      <c r="L95" s="84"/>
      <c r="M95" s="84"/>
      <c r="N95" s="84"/>
      <c r="O95" s="84"/>
      <c r="P95" s="84"/>
      <c r="Q95" s="445" t="s">
        <v>23</v>
      </c>
    </row>
    <row r="96" spans="1:17" ht="14.25">
      <c r="A96" s="795"/>
      <c r="B96" s="798"/>
      <c r="C96" s="798"/>
      <c r="D96" s="798"/>
      <c r="E96" s="798"/>
      <c r="F96" s="792"/>
      <c r="G96" s="84">
        <f t="shared" si="43"/>
        <v>20</v>
      </c>
      <c r="H96" s="84">
        <f t="shared" si="43"/>
        <v>0</v>
      </c>
      <c r="I96" s="84">
        <v>20</v>
      </c>
      <c r="J96" s="84">
        <v>0</v>
      </c>
      <c r="K96" s="84"/>
      <c r="L96" s="84"/>
      <c r="M96" s="84"/>
      <c r="N96" s="84"/>
      <c r="O96" s="84"/>
      <c r="P96" s="84"/>
      <c r="Q96" s="445" t="s">
        <v>439</v>
      </c>
    </row>
    <row r="97" spans="1:17" ht="14.25">
      <c r="A97" s="795"/>
      <c r="B97" s="798"/>
      <c r="C97" s="798"/>
      <c r="D97" s="798"/>
      <c r="E97" s="798"/>
      <c r="F97" s="792">
        <v>2023</v>
      </c>
      <c r="G97" s="84">
        <f>SUM(G98:G103)</f>
        <v>100.5</v>
      </c>
      <c r="H97" s="84">
        <f aca="true" t="shared" si="44" ref="H97:P97">SUM(H98:H103)</f>
        <v>28.299999999999997</v>
      </c>
      <c r="I97" s="84">
        <f t="shared" si="44"/>
        <v>100.5</v>
      </c>
      <c r="J97" s="84">
        <f t="shared" si="44"/>
        <v>28.299999999999997</v>
      </c>
      <c r="K97" s="84">
        <f t="shared" si="44"/>
        <v>0</v>
      </c>
      <c r="L97" s="84">
        <f t="shared" si="44"/>
        <v>0</v>
      </c>
      <c r="M97" s="84">
        <f t="shared" si="44"/>
        <v>0</v>
      </c>
      <c r="N97" s="84">
        <f t="shared" si="44"/>
        <v>0</v>
      </c>
      <c r="O97" s="84">
        <f t="shared" si="44"/>
        <v>0</v>
      </c>
      <c r="P97" s="84">
        <f t="shared" si="44"/>
        <v>0</v>
      </c>
      <c r="Q97" s="470"/>
    </row>
    <row r="98" spans="1:17" ht="14.25">
      <c r="A98" s="795"/>
      <c r="B98" s="798"/>
      <c r="C98" s="798"/>
      <c r="D98" s="798"/>
      <c r="E98" s="798"/>
      <c r="F98" s="792"/>
      <c r="G98" s="84">
        <f aca="true" t="shared" si="45" ref="G98:H103">I98+K98+M98+O98</f>
        <v>20</v>
      </c>
      <c r="H98" s="84">
        <f t="shared" si="45"/>
        <v>0</v>
      </c>
      <c r="I98" s="84">
        <v>20</v>
      </c>
      <c r="J98" s="84">
        <v>0</v>
      </c>
      <c r="K98" s="84"/>
      <c r="L98" s="84"/>
      <c r="M98" s="84"/>
      <c r="N98" s="84"/>
      <c r="O98" s="84"/>
      <c r="P98" s="84"/>
      <c r="Q98" s="445" t="s">
        <v>126</v>
      </c>
    </row>
    <row r="99" spans="1:17" ht="14.25">
      <c r="A99" s="795"/>
      <c r="B99" s="798"/>
      <c r="C99" s="798"/>
      <c r="D99" s="798"/>
      <c r="E99" s="798"/>
      <c r="F99" s="792"/>
      <c r="G99" s="84">
        <f t="shared" si="45"/>
        <v>10.5</v>
      </c>
      <c r="H99" s="84">
        <f t="shared" si="45"/>
        <v>9.2</v>
      </c>
      <c r="I99" s="84">
        <v>10.5</v>
      </c>
      <c r="J99" s="84">
        <v>9.2</v>
      </c>
      <c r="K99" s="84"/>
      <c r="L99" s="84"/>
      <c r="M99" s="84"/>
      <c r="N99" s="84"/>
      <c r="O99" s="84"/>
      <c r="P99" s="84"/>
      <c r="Q99" s="445" t="s">
        <v>127</v>
      </c>
    </row>
    <row r="100" spans="1:17" ht="14.25">
      <c r="A100" s="795"/>
      <c r="B100" s="798"/>
      <c r="C100" s="798"/>
      <c r="D100" s="798"/>
      <c r="E100" s="798"/>
      <c r="F100" s="792"/>
      <c r="G100" s="84">
        <f t="shared" si="45"/>
        <v>20</v>
      </c>
      <c r="H100" s="84">
        <f t="shared" si="45"/>
        <v>9.1</v>
      </c>
      <c r="I100" s="84">
        <v>20</v>
      </c>
      <c r="J100" s="84">
        <v>9.1</v>
      </c>
      <c r="K100" s="84"/>
      <c r="L100" s="84"/>
      <c r="M100" s="84"/>
      <c r="N100" s="84"/>
      <c r="O100" s="84"/>
      <c r="P100" s="84"/>
      <c r="Q100" s="445" t="s">
        <v>128</v>
      </c>
    </row>
    <row r="101" spans="1:17" ht="14.25">
      <c r="A101" s="795"/>
      <c r="B101" s="798"/>
      <c r="C101" s="798"/>
      <c r="D101" s="798"/>
      <c r="E101" s="798"/>
      <c r="F101" s="792"/>
      <c r="G101" s="84">
        <f t="shared" si="45"/>
        <v>10</v>
      </c>
      <c r="H101" s="84">
        <f t="shared" si="45"/>
        <v>10</v>
      </c>
      <c r="I101" s="84">
        <v>10</v>
      </c>
      <c r="J101" s="84">
        <v>10</v>
      </c>
      <c r="K101" s="84"/>
      <c r="L101" s="84"/>
      <c r="M101" s="84"/>
      <c r="N101" s="84"/>
      <c r="O101" s="84"/>
      <c r="P101" s="84"/>
      <c r="Q101" s="445" t="s">
        <v>130</v>
      </c>
    </row>
    <row r="102" spans="1:17" ht="14.25">
      <c r="A102" s="795"/>
      <c r="B102" s="798"/>
      <c r="C102" s="798"/>
      <c r="D102" s="798"/>
      <c r="E102" s="798"/>
      <c r="F102" s="792"/>
      <c r="G102" s="84">
        <f t="shared" si="45"/>
        <v>20</v>
      </c>
      <c r="H102" s="84">
        <f t="shared" si="45"/>
        <v>0</v>
      </c>
      <c r="I102" s="84">
        <v>20</v>
      </c>
      <c r="J102" s="84">
        <v>0</v>
      </c>
      <c r="K102" s="84"/>
      <c r="L102" s="84"/>
      <c r="M102" s="84"/>
      <c r="N102" s="84"/>
      <c r="O102" s="84"/>
      <c r="P102" s="84"/>
      <c r="Q102" s="445" t="s">
        <v>23</v>
      </c>
    </row>
    <row r="103" spans="1:17" ht="14.25">
      <c r="A103" s="795"/>
      <c r="B103" s="798"/>
      <c r="C103" s="798"/>
      <c r="D103" s="798"/>
      <c r="E103" s="798"/>
      <c r="F103" s="792"/>
      <c r="G103" s="84">
        <f t="shared" si="45"/>
        <v>20</v>
      </c>
      <c r="H103" s="84">
        <f t="shared" si="45"/>
        <v>0</v>
      </c>
      <c r="I103" s="84">
        <v>20</v>
      </c>
      <c r="J103" s="84">
        <v>0</v>
      </c>
      <c r="K103" s="84"/>
      <c r="L103" s="84"/>
      <c r="M103" s="84"/>
      <c r="N103" s="84"/>
      <c r="O103" s="84"/>
      <c r="P103" s="84"/>
      <c r="Q103" s="445" t="s">
        <v>439</v>
      </c>
    </row>
    <row r="104" spans="1:17" ht="14.25">
      <c r="A104" s="795"/>
      <c r="B104" s="798"/>
      <c r="C104" s="798"/>
      <c r="D104" s="798"/>
      <c r="E104" s="798"/>
      <c r="F104" s="792">
        <v>2024</v>
      </c>
      <c r="G104" s="84">
        <f>SUM(G105:G110)</f>
        <v>100.5</v>
      </c>
      <c r="H104" s="84">
        <f aca="true" t="shared" si="46" ref="H104:P104">SUM(H105:H110)</f>
        <v>0</v>
      </c>
      <c r="I104" s="84">
        <f t="shared" si="46"/>
        <v>100.5</v>
      </c>
      <c r="J104" s="84">
        <f t="shared" si="46"/>
        <v>0</v>
      </c>
      <c r="K104" s="84">
        <f t="shared" si="46"/>
        <v>0</v>
      </c>
      <c r="L104" s="84">
        <f t="shared" si="46"/>
        <v>0</v>
      </c>
      <c r="M104" s="84">
        <f t="shared" si="46"/>
        <v>0</v>
      </c>
      <c r="N104" s="84">
        <f t="shared" si="46"/>
        <v>0</v>
      </c>
      <c r="O104" s="84">
        <f t="shared" si="46"/>
        <v>0</v>
      </c>
      <c r="P104" s="84">
        <f t="shared" si="46"/>
        <v>0</v>
      </c>
      <c r="Q104" s="470"/>
    </row>
    <row r="105" spans="1:17" ht="14.25">
      <c r="A105" s="795"/>
      <c r="B105" s="798"/>
      <c r="C105" s="798"/>
      <c r="D105" s="798"/>
      <c r="E105" s="798"/>
      <c r="F105" s="792"/>
      <c r="G105" s="84">
        <f aca="true" t="shared" si="47" ref="G105:H110">I105+K105+M105+O105</f>
        <v>20</v>
      </c>
      <c r="H105" s="84">
        <f t="shared" si="47"/>
        <v>0</v>
      </c>
      <c r="I105" s="84">
        <v>20</v>
      </c>
      <c r="J105" s="84">
        <v>0</v>
      </c>
      <c r="K105" s="84"/>
      <c r="L105" s="84"/>
      <c r="M105" s="84"/>
      <c r="N105" s="84"/>
      <c r="O105" s="84"/>
      <c r="P105" s="84"/>
      <c r="Q105" s="445" t="s">
        <v>126</v>
      </c>
    </row>
    <row r="106" spans="1:17" ht="14.25">
      <c r="A106" s="795"/>
      <c r="B106" s="798"/>
      <c r="C106" s="798"/>
      <c r="D106" s="798"/>
      <c r="E106" s="798"/>
      <c r="F106" s="792"/>
      <c r="G106" s="84">
        <f t="shared" si="47"/>
        <v>10.5</v>
      </c>
      <c r="H106" s="84">
        <f t="shared" si="47"/>
        <v>0</v>
      </c>
      <c r="I106" s="84">
        <v>10.5</v>
      </c>
      <c r="J106" s="84">
        <v>0</v>
      </c>
      <c r="K106" s="84"/>
      <c r="L106" s="84"/>
      <c r="M106" s="84"/>
      <c r="N106" s="84"/>
      <c r="O106" s="84"/>
      <c r="P106" s="84"/>
      <c r="Q106" s="445" t="s">
        <v>127</v>
      </c>
    </row>
    <row r="107" spans="1:17" ht="14.25">
      <c r="A107" s="795"/>
      <c r="B107" s="798"/>
      <c r="C107" s="798"/>
      <c r="D107" s="798"/>
      <c r="E107" s="798"/>
      <c r="F107" s="792"/>
      <c r="G107" s="84">
        <f t="shared" si="47"/>
        <v>20</v>
      </c>
      <c r="H107" s="84">
        <f t="shared" si="47"/>
        <v>0</v>
      </c>
      <c r="I107" s="84">
        <v>20</v>
      </c>
      <c r="J107" s="84">
        <v>0</v>
      </c>
      <c r="K107" s="84"/>
      <c r="L107" s="84"/>
      <c r="M107" s="84"/>
      <c r="N107" s="84"/>
      <c r="O107" s="84"/>
      <c r="P107" s="84"/>
      <c r="Q107" s="445" t="s">
        <v>128</v>
      </c>
    </row>
    <row r="108" spans="1:17" ht="14.25">
      <c r="A108" s="795"/>
      <c r="B108" s="798"/>
      <c r="C108" s="798"/>
      <c r="D108" s="798"/>
      <c r="E108" s="798"/>
      <c r="F108" s="792"/>
      <c r="G108" s="84">
        <f t="shared" si="47"/>
        <v>10</v>
      </c>
      <c r="H108" s="84">
        <f t="shared" si="47"/>
        <v>0</v>
      </c>
      <c r="I108" s="84">
        <v>10</v>
      </c>
      <c r="J108" s="84">
        <v>0</v>
      </c>
      <c r="K108" s="84"/>
      <c r="L108" s="84"/>
      <c r="M108" s="84"/>
      <c r="N108" s="84"/>
      <c r="O108" s="84"/>
      <c r="P108" s="84"/>
      <c r="Q108" s="445" t="s">
        <v>130</v>
      </c>
    </row>
    <row r="109" spans="1:17" ht="14.25">
      <c r="A109" s="795"/>
      <c r="B109" s="798"/>
      <c r="C109" s="798"/>
      <c r="D109" s="798"/>
      <c r="E109" s="798"/>
      <c r="F109" s="792"/>
      <c r="G109" s="84">
        <f t="shared" si="47"/>
        <v>20</v>
      </c>
      <c r="H109" s="84">
        <f t="shared" si="47"/>
        <v>0</v>
      </c>
      <c r="I109" s="84">
        <v>20</v>
      </c>
      <c r="J109" s="84">
        <v>0</v>
      </c>
      <c r="K109" s="84"/>
      <c r="L109" s="84"/>
      <c r="M109" s="84"/>
      <c r="N109" s="84"/>
      <c r="O109" s="84"/>
      <c r="P109" s="84"/>
      <c r="Q109" s="445" t="s">
        <v>23</v>
      </c>
    </row>
    <row r="110" spans="1:17" ht="14.25">
      <c r="A110" s="795"/>
      <c r="B110" s="798"/>
      <c r="C110" s="798"/>
      <c r="D110" s="798"/>
      <c r="E110" s="798"/>
      <c r="F110" s="792"/>
      <c r="G110" s="84">
        <f t="shared" si="47"/>
        <v>20</v>
      </c>
      <c r="H110" s="84">
        <f t="shared" si="47"/>
        <v>0</v>
      </c>
      <c r="I110" s="84">
        <v>20</v>
      </c>
      <c r="J110" s="84">
        <v>0</v>
      </c>
      <c r="K110" s="84"/>
      <c r="L110" s="84"/>
      <c r="M110" s="84"/>
      <c r="N110" s="84"/>
      <c r="O110" s="84"/>
      <c r="P110" s="84"/>
      <c r="Q110" s="445" t="s">
        <v>439</v>
      </c>
    </row>
    <row r="111" spans="1:17" ht="14.25">
      <c r="A111" s="795"/>
      <c r="B111" s="798"/>
      <c r="C111" s="798"/>
      <c r="D111" s="798"/>
      <c r="E111" s="798"/>
      <c r="F111" s="792">
        <v>2025</v>
      </c>
      <c r="G111" s="84">
        <f>SUM(G112:G117)</f>
        <v>100.5</v>
      </c>
      <c r="H111" s="84">
        <f aca="true" t="shared" si="48" ref="H111:P111">SUM(H112:H117)</f>
        <v>0</v>
      </c>
      <c r="I111" s="84">
        <f t="shared" si="48"/>
        <v>100.5</v>
      </c>
      <c r="J111" s="84">
        <f t="shared" si="48"/>
        <v>0</v>
      </c>
      <c r="K111" s="84">
        <f t="shared" si="48"/>
        <v>0</v>
      </c>
      <c r="L111" s="84">
        <f t="shared" si="48"/>
        <v>0</v>
      </c>
      <c r="M111" s="84">
        <f t="shared" si="48"/>
        <v>0</v>
      </c>
      <c r="N111" s="84">
        <f t="shared" si="48"/>
        <v>0</v>
      </c>
      <c r="O111" s="84">
        <f t="shared" si="48"/>
        <v>0</v>
      </c>
      <c r="P111" s="84">
        <f t="shared" si="48"/>
        <v>0</v>
      </c>
      <c r="Q111" s="470"/>
    </row>
    <row r="112" spans="1:17" ht="14.25">
      <c r="A112" s="795"/>
      <c r="B112" s="798"/>
      <c r="C112" s="798"/>
      <c r="D112" s="798"/>
      <c r="E112" s="798"/>
      <c r="F112" s="792"/>
      <c r="G112" s="84">
        <f aca="true" t="shared" si="49" ref="G112:H117">I112+K112+M112+O112</f>
        <v>20</v>
      </c>
      <c r="H112" s="84">
        <f t="shared" si="49"/>
        <v>0</v>
      </c>
      <c r="I112" s="84">
        <v>20</v>
      </c>
      <c r="J112" s="84">
        <v>0</v>
      </c>
      <c r="K112" s="84"/>
      <c r="L112" s="84"/>
      <c r="M112" s="84"/>
      <c r="N112" s="84"/>
      <c r="O112" s="84"/>
      <c r="P112" s="84"/>
      <c r="Q112" s="445" t="s">
        <v>126</v>
      </c>
    </row>
    <row r="113" spans="1:17" ht="14.25">
      <c r="A113" s="795"/>
      <c r="B113" s="798"/>
      <c r="C113" s="798"/>
      <c r="D113" s="798"/>
      <c r="E113" s="798"/>
      <c r="F113" s="792"/>
      <c r="G113" s="84">
        <f t="shared" si="49"/>
        <v>10.5</v>
      </c>
      <c r="H113" s="84">
        <f t="shared" si="49"/>
        <v>0</v>
      </c>
      <c r="I113" s="84">
        <v>10.5</v>
      </c>
      <c r="J113" s="84">
        <v>0</v>
      </c>
      <c r="K113" s="84"/>
      <c r="L113" s="84"/>
      <c r="M113" s="84"/>
      <c r="N113" s="84"/>
      <c r="O113" s="84"/>
      <c r="P113" s="84"/>
      <c r="Q113" s="445" t="s">
        <v>127</v>
      </c>
    </row>
    <row r="114" spans="1:17" ht="14.25">
      <c r="A114" s="795"/>
      <c r="B114" s="798"/>
      <c r="C114" s="798"/>
      <c r="D114" s="798"/>
      <c r="E114" s="798"/>
      <c r="F114" s="792"/>
      <c r="G114" s="84">
        <f t="shared" si="49"/>
        <v>20</v>
      </c>
      <c r="H114" s="84">
        <f t="shared" si="49"/>
        <v>0</v>
      </c>
      <c r="I114" s="84">
        <v>20</v>
      </c>
      <c r="J114" s="84">
        <v>0</v>
      </c>
      <c r="K114" s="84"/>
      <c r="L114" s="84"/>
      <c r="M114" s="84"/>
      <c r="N114" s="84"/>
      <c r="O114" s="84"/>
      <c r="P114" s="84"/>
      <c r="Q114" s="445" t="s">
        <v>128</v>
      </c>
    </row>
    <row r="115" spans="1:17" ht="14.25">
      <c r="A115" s="795"/>
      <c r="B115" s="798"/>
      <c r="C115" s="798"/>
      <c r="D115" s="798"/>
      <c r="E115" s="798"/>
      <c r="F115" s="792"/>
      <c r="G115" s="84">
        <f t="shared" si="49"/>
        <v>10</v>
      </c>
      <c r="H115" s="84">
        <f t="shared" si="49"/>
        <v>0</v>
      </c>
      <c r="I115" s="84">
        <v>10</v>
      </c>
      <c r="J115" s="84">
        <v>0</v>
      </c>
      <c r="K115" s="84"/>
      <c r="L115" s="84"/>
      <c r="M115" s="84"/>
      <c r="N115" s="84"/>
      <c r="O115" s="84"/>
      <c r="P115" s="84"/>
      <c r="Q115" s="445" t="s">
        <v>130</v>
      </c>
    </row>
    <row r="116" spans="1:17" ht="14.25">
      <c r="A116" s="795"/>
      <c r="B116" s="798"/>
      <c r="C116" s="798"/>
      <c r="D116" s="798"/>
      <c r="E116" s="798"/>
      <c r="F116" s="792"/>
      <c r="G116" s="84">
        <f t="shared" si="49"/>
        <v>20</v>
      </c>
      <c r="H116" s="84">
        <f t="shared" si="49"/>
        <v>0</v>
      </c>
      <c r="I116" s="84">
        <v>20</v>
      </c>
      <c r="J116" s="84">
        <v>0</v>
      </c>
      <c r="K116" s="84"/>
      <c r="L116" s="84"/>
      <c r="M116" s="84"/>
      <c r="N116" s="84"/>
      <c r="O116" s="84"/>
      <c r="P116" s="84"/>
      <c r="Q116" s="445" t="s">
        <v>23</v>
      </c>
    </row>
    <row r="117" spans="1:17" ht="14.25">
      <c r="A117" s="796"/>
      <c r="B117" s="799"/>
      <c r="C117" s="799"/>
      <c r="D117" s="799"/>
      <c r="E117" s="799"/>
      <c r="F117" s="792"/>
      <c r="G117" s="84">
        <f t="shared" si="49"/>
        <v>20</v>
      </c>
      <c r="H117" s="84">
        <f t="shared" si="49"/>
        <v>0</v>
      </c>
      <c r="I117" s="84">
        <v>20</v>
      </c>
      <c r="J117" s="84">
        <v>0</v>
      </c>
      <c r="K117" s="84"/>
      <c r="L117" s="84"/>
      <c r="M117" s="84"/>
      <c r="N117" s="84"/>
      <c r="O117" s="84"/>
      <c r="P117" s="84"/>
      <c r="Q117" s="445" t="s">
        <v>439</v>
      </c>
    </row>
    <row r="118" spans="1:17" s="4" customFormat="1" ht="15" customHeight="1">
      <c r="A118" s="794" t="s">
        <v>574</v>
      </c>
      <c r="B118" s="797" t="s">
        <v>137</v>
      </c>
      <c r="C118" s="915"/>
      <c r="D118" s="797"/>
      <c r="E118" s="797"/>
      <c r="F118" s="792" t="s">
        <v>8</v>
      </c>
      <c r="G118" s="160">
        <f>SUM(G119:G124)</f>
        <v>1273.5</v>
      </c>
      <c r="H118" s="160">
        <f aca="true" t="shared" si="50" ref="H118:P118">SUM(H119:H124)</f>
        <v>318.29999999999995</v>
      </c>
      <c r="I118" s="160">
        <f t="shared" si="50"/>
        <v>1273.5</v>
      </c>
      <c r="J118" s="160">
        <f t="shared" si="50"/>
        <v>318.29999999999995</v>
      </c>
      <c r="K118" s="160">
        <f t="shared" si="50"/>
        <v>0</v>
      </c>
      <c r="L118" s="160">
        <f t="shared" si="50"/>
        <v>0</v>
      </c>
      <c r="M118" s="160">
        <f t="shared" si="50"/>
        <v>0</v>
      </c>
      <c r="N118" s="160">
        <f t="shared" si="50"/>
        <v>0</v>
      </c>
      <c r="O118" s="160">
        <f t="shared" si="50"/>
        <v>0</v>
      </c>
      <c r="P118" s="160">
        <f t="shared" si="50"/>
        <v>0</v>
      </c>
      <c r="Q118" s="449"/>
    </row>
    <row r="119" spans="1:17" ht="14.25">
      <c r="A119" s="795"/>
      <c r="B119" s="798"/>
      <c r="C119" s="915"/>
      <c r="D119" s="798"/>
      <c r="E119" s="798"/>
      <c r="F119" s="792"/>
      <c r="G119" s="84">
        <f>I119+K119+M119+O119</f>
        <v>220</v>
      </c>
      <c r="H119" s="84">
        <f>J119+L119+N119+P119</f>
        <v>0</v>
      </c>
      <c r="I119" s="84">
        <f aca="true" t="shared" si="51" ref="I119:J124">I126+I133+I140+I147+I154+I161+I169+I176+I183+I190+I197</f>
        <v>220</v>
      </c>
      <c r="J119" s="84">
        <f t="shared" si="51"/>
        <v>0</v>
      </c>
      <c r="K119" s="84">
        <f aca="true" t="shared" si="52" ref="K119:P119">K126+K133+K140+K147+K154+K161+K169+K176+K183+K190+K197</f>
        <v>0</v>
      </c>
      <c r="L119" s="84">
        <f t="shared" si="52"/>
        <v>0</v>
      </c>
      <c r="M119" s="84">
        <f t="shared" si="52"/>
        <v>0</v>
      </c>
      <c r="N119" s="84">
        <f t="shared" si="52"/>
        <v>0</v>
      </c>
      <c r="O119" s="84">
        <f t="shared" si="52"/>
        <v>0</v>
      </c>
      <c r="P119" s="84">
        <f t="shared" si="52"/>
        <v>0</v>
      </c>
      <c r="Q119" s="445" t="s">
        <v>126</v>
      </c>
    </row>
    <row r="120" spans="1:17" ht="14.25">
      <c r="A120" s="795"/>
      <c r="B120" s="798"/>
      <c r="C120" s="915"/>
      <c r="D120" s="798"/>
      <c r="E120" s="798"/>
      <c r="F120" s="792"/>
      <c r="G120" s="84">
        <f aca="true" t="shared" si="53" ref="G120:H124">I120+K120+M120+O120</f>
        <v>145.59999999999997</v>
      </c>
      <c r="H120" s="84">
        <f t="shared" si="53"/>
        <v>77</v>
      </c>
      <c r="I120" s="84">
        <f t="shared" si="51"/>
        <v>145.59999999999997</v>
      </c>
      <c r="J120" s="84">
        <f t="shared" si="51"/>
        <v>77</v>
      </c>
      <c r="K120" s="84">
        <f aca="true" t="shared" si="54" ref="K120:P120">K127+K134+K141+K148+K155+K162+K170+K177+K184+K191+K198</f>
        <v>0</v>
      </c>
      <c r="L120" s="84">
        <f t="shared" si="54"/>
        <v>0</v>
      </c>
      <c r="M120" s="84">
        <f t="shared" si="54"/>
        <v>0</v>
      </c>
      <c r="N120" s="84">
        <f t="shared" si="54"/>
        <v>0</v>
      </c>
      <c r="O120" s="84">
        <f t="shared" si="54"/>
        <v>0</v>
      </c>
      <c r="P120" s="84">
        <f t="shared" si="54"/>
        <v>0</v>
      </c>
      <c r="Q120" s="445" t="s">
        <v>127</v>
      </c>
    </row>
    <row r="121" spans="1:17" ht="14.25">
      <c r="A121" s="795"/>
      <c r="B121" s="798"/>
      <c r="C121" s="915"/>
      <c r="D121" s="798"/>
      <c r="E121" s="798"/>
      <c r="F121" s="792"/>
      <c r="G121" s="84">
        <f t="shared" si="53"/>
        <v>207.9</v>
      </c>
      <c r="H121" s="84">
        <f t="shared" si="53"/>
        <v>80.29999999999998</v>
      </c>
      <c r="I121" s="84">
        <f t="shared" si="51"/>
        <v>207.9</v>
      </c>
      <c r="J121" s="84">
        <f t="shared" si="51"/>
        <v>80.29999999999998</v>
      </c>
      <c r="K121" s="84">
        <f aca="true" t="shared" si="55" ref="K121:P121">K128+K135+K142+K149+K156+K163+K171+K178+K185+K192+K199</f>
        <v>0</v>
      </c>
      <c r="L121" s="84">
        <f t="shared" si="55"/>
        <v>0</v>
      </c>
      <c r="M121" s="84">
        <f t="shared" si="55"/>
        <v>0</v>
      </c>
      <c r="N121" s="84">
        <f t="shared" si="55"/>
        <v>0</v>
      </c>
      <c r="O121" s="84">
        <f t="shared" si="55"/>
        <v>0</v>
      </c>
      <c r="P121" s="84">
        <f t="shared" si="55"/>
        <v>0</v>
      </c>
      <c r="Q121" s="445" t="s">
        <v>128</v>
      </c>
    </row>
    <row r="122" spans="1:17" ht="14.25">
      <c r="A122" s="795"/>
      <c r="B122" s="798"/>
      <c r="C122" s="915"/>
      <c r="D122" s="798"/>
      <c r="E122" s="798"/>
      <c r="F122" s="792"/>
      <c r="G122" s="84">
        <f t="shared" si="53"/>
        <v>260</v>
      </c>
      <c r="H122" s="84">
        <f t="shared" si="53"/>
        <v>161</v>
      </c>
      <c r="I122" s="84">
        <f t="shared" si="51"/>
        <v>260</v>
      </c>
      <c r="J122" s="84">
        <f t="shared" si="51"/>
        <v>161</v>
      </c>
      <c r="K122" s="84">
        <f aca="true" t="shared" si="56" ref="K122:P122">K129+K136+K143+K150+K157+K164+K172+K179+K186+K193+K200</f>
        <v>0</v>
      </c>
      <c r="L122" s="84">
        <f t="shared" si="56"/>
        <v>0</v>
      </c>
      <c r="M122" s="84">
        <f t="shared" si="56"/>
        <v>0</v>
      </c>
      <c r="N122" s="84">
        <f t="shared" si="56"/>
        <v>0</v>
      </c>
      <c r="O122" s="84">
        <f t="shared" si="56"/>
        <v>0</v>
      </c>
      <c r="P122" s="84">
        <f t="shared" si="56"/>
        <v>0</v>
      </c>
      <c r="Q122" s="445" t="s">
        <v>130</v>
      </c>
    </row>
    <row r="123" spans="1:17" ht="14.25">
      <c r="A123" s="795"/>
      <c r="B123" s="798"/>
      <c r="C123" s="915"/>
      <c r="D123" s="798"/>
      <c r="E123" s="798"/>
      <c r="F123" s="792"/>
      <c r="G123" s="84">
        <f t="shared" si="53"/>
        <v>220</v>
      </c>
      <c r="H123" s="84">
        <f t="shared" si="53"/>
        <v>0</v>
      </c>
      <c r="I123" s="84">
        <f t="shared" si="51"/>
        <v>220</v>
      </c>
      <c r="J123" s="84">
        <f t="shared" si="51"/>
        <v>0</v>
      </c>
      <c r="K123" s="84">
        <f aca="true" t="shared" si="57" ref="K123:P123">K130+K137+K144+K151+K158+K165+K173+K180+K187+K194+K201</f>
        <v>0</v>
      </c>
      <c r="L123" s="84">
        <f t="shared" si="57"/>
        <v>0</v>
      </c>
      <c r="M123" s="84">
        <f t="shared" si="57"/>
        <v>0</v>
      </c>
      <c r="N123" s="84">
        <f t="shared" si="57"/>
        <v>0</v>
      </c>
      <c r="O123" s="84">
        <f t="shared" si="57"/>
        <v>0</v>
      </c>
      <c r="P123" s="84">
        <f t="shared" si="57"/>
        <v>0</v>
      </c>
      <c r="Q123" s="445" t="s">
        <v>23</v>
      </c>
    </row>
    <row r="124" spans="1:17" ht="14.25">
      <c r="A124" s="795"/>
      <c r="B124" s="798"/>
      <c r="C124" s="915"/>
      <c r="D124" s="798"/>
      <c r="E124" s="798"/>
      <c r="F124" s="792"/>
      <c r="G124" s="84">
        <f t="shared" si="53"/>
        <v>220</v>
      </c>
      <c r="H124" s="84">
        <f t="shared" si="53"/>
        <v>0</v>
      </c>
      <c r="I124" s="84">
        <f t="shared" si="51"/>
        <v>220</v>
      </c>
      <c r="J124" s="84">
        <f t="shared" si="51"/>
        <v>0</v>
      </c>
      <c r="K124" s="84">
        <f aca="true" t="shared" si="58" ref="K124:P124">K131+K138+K145+K152+K159+K166+K174+K181+K188+K195+K202</f>
        <v>0</v>
      </c>
      <c r="L124" s="84">
        <f t="shared" si="58"/>
        <v>0</v>
      </c>
      <c r="M124" s="84">
        <f t="shared" si="58"/>
        <v>0</v>
      </c>
      <c r="N124" s="84">
        <f t="shared" si="58"/>
        <v>0</v>
      </c>
      <c r="O124" s="84">
        <f t="shared" si="58"/>
        <v>0</v>
      </c>
      <c r="P124" s="84">
        <f t="shared" si="58"/>
        <v>0</v>
      </c>
      <c r="Q124" s="445" t="s">
        <v>439</v>
      </c>
    </row>
    <row r="125" spans="1:17" ht="14.25">
      <c r="A125" s="795"/>
      <c r="B125" s="798"/>
      <c r="C125" s="797"/>
      <c r="D125" s="798"/>
      <c r="E125" s="798"/>
      <c r="F125" s="904">
        <v>2015</v>
      </c>
      <c r="G125" s="85">
        <f>SUM(G126:G131)</f>
        <v>120</v>
      </c>
      <c r="H125" s="85">
        <f>SUM(H126:H131)</f>
        <v>51.3</v>
      </c>
      <c r="I125" s="85">
        <f>SUM(I126:I131)</f>
        <v>120</v>
      </c>
      <c r="J125" s="85">
        <f>SUM(J126:J131)</f>
        <v>51.3</v>
      </c>
      <c r="K125" s="85">
        <f aca="true" t="shared" si="59" ref="K125:P125">SUM(K126:K131)</f>
        <v>0</v>
      </c>
      <c r="L125" s="85">
        <f t="shared" si="59"/>
        <v>0</v>
      </c>
      <c r="M125" s="85">
        <f t="shared" si="59"/>
        <v>0</v>
      </c>
      <c r="N125" s="85">
        <f t="shared" si="59"/>
        <v>0</v>
      </c>
      <c r="O125" s="85">
        <f t="shared" si="59"/>
        <v>0</v>
      </c>
      <c r="P125" s="85">
        <f t="shared" si="59"/>
        <v>0</v>
      </c>
      <c r="Q125" s="470"/>
    </row>
    <row r="126" spans="1:17" ht="14.25">
      <c r="A126" s="795"/>
      <c r="B126" s="798"/>
      <c r="C126" s="798"/>
      <c r="D126" s="798"/>
      <c r="E126" s="798"/>
      <c r="F126" s="904"/>
      <c r="G126" s="85">
        <f>I126+K126+M126+O126</f>
        <v>20</v>
      </c>
      <c r="H126" s="85">
        <f>J126+L126+N126+P126</f>
        <v>0</v>
      </c>
      <c r="I126" s="85">
        <v>20</v>
      </c>
      <c r="J126" s="85">
        <v>0</v>
      </c>
      <c r="K126" s="85"/>
      <c r="L126" s="85"/>
      <c r="M126" s="85"/>
      <c r="N126" s="85"/>
      <c r="O126" s="85"/>
      <c r="P126" s="85"/>
      <c r="Q126" s="445" t="s">
        <v>126</v>
      </c>
    </row>
    <row r="127" spans="1:17" ht="14.25">
      <c r="A127" s="795"/>
      <c r="B127" s="798"/>
      <c r="C127" s="798"/>
      <c r="D127" s="798"/>
      <c r="E127" s="798"/>
      <c r="F127" s="904"/>
      <c r="G127" s="85">
        <f aca="true" t="shared" si="60" ref="G127:H131">I127+K127+M127+O127</f>
        <v>20</v>
      </c>
      <c r="H127" s="85">
        <f t="shared" si="60"/>
        <v>15</v>
      </c>
      <c r="I127" s="85">
        <v>20</v>
      </c>
      <c r="J127" s="85">
        <v>15</v>
      </c>
      <c r="K127" s="85"/>
      <c r="L127" s="85"/>
      <c r="M127" s="85"/>
      <c r="N127" s="85"/>
      <c r="O127" s="85"/>
      <c r="P127" s="85"/>
      <c r="Q127" s="445" t="s">
        <v>127</v>
      </c>
    </row>
    <row r="128" spans="1:17" ht="14.25">
      <c r="A128" s="795"/>
      <c r="B128" s="798"/>
      <c r="C128" s="798"/>
      <c r="D128" s="798"/>
      <c r="E128" s="798"/>
      <c r="F128" s="904"/>
      <c r="G128" s="85">
        <f t="shared" si="60"/>
        <v>20</v>
      </c>
      <c r="H128" s="85">
        <f t="shared" si="60"/>
        <v>11.3</v>
      </c>
      <c r="I128" s="85">
        <v>20</v>
      </c>
      <c r="J128" s="85">
        <v>11.3</v>
      </c>
      <c r="K128" s="85"/>
      <c r="L128" s="85"/>
      <c r="M128" s="85"/>
      <c r="N128" s="85"/>
      <c r="O128" s="85"/>
      <c r="P128" s="85"/>
      <c r="Q128" s="445" t="s">
        <v>128</v>
      </c>
    </row>
    <row r="129" spans="1:17" ht="14.25">
      <c r="A129" s="795"/>
      <c r="B129" s="798"/>
      <c r="C129" s="798"/>
      <c r="D129" s="798"/>
      <c r="E129" s="798"/>
      <c r="F129" s="904"/>
      <c r="G129" s="85">
        <f t="shared" si="60"/>
        <v>20</v>
      </c>
      <c r="H129" s="85">
        <f t="shared" si="60"/>
        <v>25</v>
      </c>
      <c r="I129" s="85">
        <v>20</v>
      </c>
      <c r="J129" s="85">
        <v>25</v>
      </c>
      <c r="K129" s="85"/>
      <c r="L129" s="85"/>
      <c r="M129" s="85"/>
      <c r="N129" s="85"/>
      <c r="O129" s="85"/>
      <c r="P129" s="85"/>
      <c r="Q129" s="445" t="s">
        <v>130</v>
      </c>
    </row>
    <row r="130" spans="1:17" ht="14.25">
      <c r="A130" s="795"/>
      <c r="B130" s="798"/>
      <c r="C130" s="798"/>
      <c r="D130" s="798"/>
      <c r="E130" s="798"/>
      <c r="F130" s="904"/>
      <c r="G130" s="85">
        <f t="shared" si="60"/>
        <v>20</v>
      </c>
      <c r="H130" s="85">
        <f t="shared" si="60"/>
        <v>0</v>
      </c>
      <c r="I130" s="85">
        <v>20</v>
      </c>
      <c r="J130" s="85">
        <v>0</v>
      </c>
      <c r="K130" s="85"/>
      <c r="L130" s="85"/>
      <c r="M130" s="85"/>
      <c r="N130" s="85"/>
      <c r="O130" s="85"/>
      <c r="P130" s="85"/>
      <c r="Q130" s="445" t="s">
        <v>23</v>
      </c>
    </row>
    <row r="131" spans="1:17" ht="14.25">
      <c r="A131" s="795"/>
      <c r="B131" s="798"/>
      <c r="C131" s="799"/>
      <c r="D131" s="798"/>
      <c r="E131" s="798"/>
      <c r="F131" s="904"/>
      <c r="G131" s="85">
        <f t="shared" si="60"/>
        <v>20</v>
      </c>
      <c r="H131" s="85">
        <f t="shared" si="60"/>
        <v>0</v>
      </c>
      <c r="I131" s="85">
        <v>20</v>
      </c>
      <c r="J131" s="85">
        <v>0</v>
      </c>
      <c r="K131" s="85"/>
      <c r="L131" s="85"/>
      <c r="M131" s="85"/>
      <c r="N131" s="85"/>
      <c r="O131" s="85"/>
      <c r="P131" s="85"/>
      <c r="Q131" s="445" t="s">
        <v>439</v>
      </c>
    </row>
    <row r="132" spans="1:17" ht="14.25">
      <c r="A132" s="795"/>
      <c r="B132" s="798"/>
      <c r="C132" s="797" t="s">
        <v>136</v>
      </c>
      <c r="D132" s="798"/>
      <c r="E132" s="798"/>
      <c r="F132" s="904">
        <v>2016</v>
      </c>
      <c r="G132" s="85">
        <f>SUM(G133:G138)</f>
        <v>120</v>
      </c>
      <c r="H132" s="85">
        <f aca="true" t="shared" si="61" ref="H132:P132">SUM(H133:H138)</f>
        <v>43.1</v>
      </c>
      <c r="I132" s="85">
        <f t="shared" si="61"/>
        <v>120</v>
      </c>
      <c r="J132" s="85">
        <f t="shared" si="61"/>
        <v>43.1</v>
      </c>
      <c r="K132" s="85">
        <f t="shared" si="61"/>
        <v>0</v>
      </c>
      <c r="L132" s="85">
        <f t="shared" si="61"/>
        <v>0</v>
      </c>
      <c r="M132" s="85">
        <f t="shared" si="61"/>
        <v>0</v>
      </c>
      <c r="N132" s="85">
        <f t="shared" si="61"/>
        <v>0</v>
      </c>
      <c r="O132" s="85">
        <f t="shared" si="61"/>
        <v>0</v>
      </c>
      <c r="P132" s="85">
        <f t="shared" si="61"/>
        <v>0</v>
      </c>
      <c r="Q132" s="470"/>
    </row>
    <row r="133" spans="1:17" ht="14.25">
      <c r="A133" s="795"/>
      <c r="B133" s="798"/>
      <c r="C133" s="798"/>
      <c r="D133" s="798"/>
      <c r="E133" s="798"/>
      <c r="F133" s="904"/>
      <c r="G133" s="85">
        <f>I133+K133+M133+O133</f>
        <v>20</v>
      </c>
      <c r="H133" s="85">
        <f>J133+L133+N133+P133</f>
        <v>0</v>
      </c>
      <c r="I133" s="85">
        <v>20</v>
      </c>
      <c r="J133" s="85">
        <v>0</v>
      </c>
      <c r="K133" s="85"/>
      <c r="L133" s="85"/>
      <c r="M133" s="85"/>
      <c r="N133" s="85"/>
      <c r="O133" s="85"/>
      <c r="P133" s="85"/>
      <c r="Q133" s="445" t="s">
        <v>126</v>
      </c>
    </row>
    <row r="134" spans="1:17" ht="14.25">
      <c r="A134" s="795"/>
      <c r="B134" s="798"/>
      <c r="C134" s="798"/>
      <c r="D134" s="798"/>
      <c r="E134" s="798"/>
      <c r="F134" s="904"/>
      <c r="G134" s="85">
        <f aca="true" t="shared" si="62" ref="G134:H138">I134+K134+M134+O134</f>
        <v>20</v>
      </c>
      <c r="H134" s="85">
        <f t="shared" si="62"/>
        <v>8.5</v>
      </c>
      <c r="I134" s="85">
        <v>20</v>
      </c>
      <c r="J134" s="85">
        <v>8.5</v>
      </c>
      <c r="K134" s="85"/>
      <c r="L134" s="85"/>
      <c r="M134" s="85"/>
      <c r="N134" s="85"/>
      <c r="O134" s="85"/>
      <c r="P134" s="85"/>
      <c r="Q134" s="445" t="s">
        <v>127</v>
      </c>
    </row>
    <row r="135" spans="1:17" ht="14.25">
      <c r="A135" s="795"/>
      <c r="B135" s="798"/>
      <c r="C135" s="798"/>
      <c r="D135" s="798"/>
      <c r="E135" s="798"/>
      <c r="F135" s="904"/>
      <c r="G135" s="85">
        <f t="shared" si="62"/>
        <v>20</v>
      </c>
      <c r="H135" s="85">
        <f t="shared" si="62"/>
        <v>9.6</v>
      </c>
      <c r="I135" s="85">
        <v>20</v>
      </c>
      <c r="J135" s="85">
        <v>9.6</v>
      </c>
      <c r="K135" s="85"/>
      <c r="L135" s="85"/>
      <c r="M135" s="85"/>
      <c r="N135" s="85"/>
      <c r="O135" s="85"/>
      <c r="P135" s="85"/>
      <c r="Q135" s="445" t="s">
        <v>128</v>
      </c>
    </row>
    <row r="136" spans="1:17" ht="14.25">
      <c r="A136" s="795"/>
      <c r="B136" s="798"/>
      <c r="C136" s="798"/>
      <c r="D136" s="798"/>
      <c r="E136" s="798"/>
      <c r="F136" s="904"/>
      <c r="G136" s="85">
        <f t="shared" si="62"/>
        <v>20</v>
      </c>
      <c r="H136" s="85">
        <f t="shared" si="62"/>
        <v>25</v>
      </c>
      <c r="I136" s="85">
        <v>20</v>
      </c>
      <c r="J136" s="85">
        <v>25</v>
      </c>
      <c r="K136" s="85"/>
      <c r="L136" s="85"/>
      <c r="M136" s="85"/>
      <c r="N136" s="85"/>
      <c r="O136" s="85"/>
      <c r="P136" s="85"/>
      <c r="Q136" s="445" t="s">
        <v>130</v>
      </c>
    </row>
    <row r="137" spans="1:17" ht="14.25">
      <c r="A137" s="795"/>
      <c r="B137" s="798"/>
      <c r="C137" s="798"/>
      <c r="D137" s="798"/>
      <c r="E137" s="798"/>
      <c r="F137" s="904"/>
      <c r="G137" s="85">
        <f t="shared" si="62"/>
        <v>20</v>
      </c>
      <c r="H137" s="85">
        <f t="shared" si="62"/>
        <v>0</v>
      </c>
      <c r="I137" s="85">
        <v>20</v>
      </c>
      <c r="J137" s="85">
        <v>0</v>
      </c>
      <c r="K137" s="85"/>
      <c r="L137" s="85"/>
      <c r="M137" s="85"/>
      <c r="N137" s="85"/>
      <c r="O137" s="85"/>
      <c r="P137" s="85"/>
      <c r="Q137" s="445" t="s">
        <v>23</v>
      </c>
    </row>
    <row r="138" spans="1:17" ht="14.25">
      <c r="A138" s="795"/>
      <c r="B138" s="798"/>
      <c r="C138" s="798"/>
      <c r="D138" s="798"/>
      <c r="E138" s="798"/>
      <c r="F138" s="904"/>
      <c r="G138" s="85">
        <f t="shared" si="62"/>
        <v>20</v>
      </c>
      <c r="H138" s="85">
        <f t="shared" si="62"/>
        <v>0</v>
      </c>
      <c r="I138" s="85">
        <v>20</v>
      </c>
      <c r="J138" s="85">
        <v>0</v>
      </c>
      <c r="K138" s="85"/>
      <c r="L138" s="85"/>
      <c r="M138" s="85"/>
      <c r="N138" s="85"/>
      <c r="O138" s="85"/>
      <c r="P138" s="85"/>
      <c r="Q138" s="445" t="s">
        <v>439</v>
      </c>
    </row>
    <row r="139" spans="1:17" ht="14.25">
      <c r="A139" s="795"/>
      <c r="B139" s="798"/>
      <c r="C139" s="798"/>
      <c r="D139" s="798"/>
      <c r="E139" s="798"/>
      <c r="F139" s="904">
        <v>2017</v>
      </c>
      <c r="G139" s="85">
        <f>SUM(G140:G145)</f>
        <v>120</v>
      </c>
      <c r="H139" s="85">
        <f aca="true" t="shared" si="63" ref="H139:P139">SUM(H140:H145)</f>
        <v>43.1</v>
      </c>
      <c r="I139" s="85">
        <f t="shared" si="63"/>
        <v>120</v>
      </c>
      <c r="J139" s="85">
        <f t="shared" si="63"/>
        <v>43.1</v>
      </c>
      <c r="K139" s="85">
        <f t="shared" si="63"/>
        <v>0</v>
      </c>
      <c r="L139" s="85">
        <f t="shared" si="63"/>
        <v>0</v>
      </c>
      <c r="M139" s="85">
        <f t="shared" si="63"/>
        <v>0</v>
      </c>
      <c r="N139" s="85">
        <f t="shared" si="63"/>
        <v>0</v>
      </c>
      <c r="O139" s="85">
        <f t="shared" si="63"/>
        <v>0</v>
      </c>
      <c r="P139" s="85">
        <f t="shared" si="63"/>
        <v>0</v>
      </c>
      <c r="Q139" s="470"/>
    </row>
    <row r="140" spans="1:17" ht="14.25">
      <c r="A140" s="795"/>
      <c r="B140" s="798"/>
      <c r="C140" s="798"/>
      <c r="D140" s="798"/>
      <c r="E140" s="798"/>
      <c r="F140" s="904"/>
      <c r="G140" s="85">
        <f>I140+K140+M140+O140</f>
        <v>20</v>
      </c>
      <c r="H140" s="85">
        <f>J140+L140+N140+P140</f>
        <v>0</v>
      </c>
      <c r="I140" s="85">
        <v>20</v>
      </c>
      <c r="J140" s="85">
        <v>0</v>
      </c>
      <c r="K140" s="85"/>
      <c r="L140" s="85"/>
      <c r="M140" s="85"/>
      <c r="N140" s="85"/>
      <c r="O140" s="85"/>
      <c r="P140" s="85"/>
      <c r="Q140" s="445" t="s">
        <v>126</v>
      </c>
    </row>
    <row r="141" spans="1:17" ht="14.25">
      <c r="A141" s="795"/>
      <c r="B141" s="798"/>
      <c r="C141" s="798"/>
      <c r="D141" s="798"/>
      <c r="E141" s="798"/>
      <c r="F141" s="904"/>
      <c r="G141" s="85">
        <f aca="true" t="shared" si="64" ref="G141:H145">I141+K141+M141+O141</f>
        <v>20</v>
      </c>
      <c r="H141" s="85">
        <f t="shared" si="64"/>
        <v>9.1</v>
      </c>
      <c r="I141" s="85">
        <v>20</v>
      </c>
      <c r="J141" s="85">
        <v>9.1</v>
      </c>
      <c r="K141" s="85"/>
      <c r="L141" s="85"/>
      <c r="M141" s="85"/>
      <c r="N141" s="85"/>
      <c r="O141" s="85"/>
      <c r="P141" s="85"/>
      <c r="Q141" s="445" t="s">
        <v>127</v>
      </c>
    </row>
    <row r="142" spans="1:17" ht="14.25">
      <c r="A142" s="795"/>
      <c r="B142" s="798"/>
      <c r="C142" s="798"/>
      <c r="D142" s="798"/>
      <c r="E142" s="798"/>
      <c r="F142" s="904"/>
      <c r="G142" s="85">
        <f t="shared" si="64"/>
        <v>20</v>
      </c>
      <c r="H142" s="85">
        <f t="shared" si="64"/>
        <v>9</v>
      </c>
      <c r="I142" s="85">
        <v>20</v>
      </c>
      <c r="J142" s="85">
        <v>9</v>
      </c>
      <c r="K142" s="85"/>
      <c r="L142" s="85"/>
      <c r="M142" s="85"/>
      <c r="N142" s="85"/>
      <c r="O142" s="85"/>
      <c r="P142" s="85"/>
      <c r="Q142" s="445" t="s">
        <v>128</v>
      </c>
    </row>
    <row r="143" spans="1:17" ht="14.25">
      <c r="A143" s="795"/>
      <c r="B143" s="798"/>
      <c r="C143" s="798"/>
      <c r="D143" s="798"/>
      <c r="E143" s="798"/>
      <c r="F143" s="904"/>
      <c r="G143" s="85">
        <f t="shared" si="64"/>
        <v>20</v>
      </c>
      <c r="H143" s="85">
        <f t="shared" si="64"/>
        <v>25</v>
      </c>
      <c r="I143" s="85">
        <v>20</v>
      </c>
      <c r="J143" s="85">
        <v>25</v>
      </c>
      <c r="K143" s="85"/>
      <c r="L143" s="85"/>
      <c r="M143" s="85"/>
      <c r="N143" s="85"/>
      <c r="O143" s="85"/>
      <c r="P143" s="85"/>
      <c r="Q143" s="445" t="s">
        <v>130</v>
      </c>
    </row>
    <row r="144" spans="1:17" ht="14.25">
      <c r="A144" s="795"/>
      <c r="B144" s="798"/>
      <c r="C144" s="798"/>
      <c r="D144" s="798"/>
      <c r="E144" s="798"/>
      <c r="F144" s="904"/>
      <c r="G144" s="85">
        <f t="shared" si="64"/>
        <v>20</v>
      </c>
      <c r="H144" s="85">
        <f t="shared" si="64"/>
        <v>0</v>
      </c>
      <c r="I144" s="85">
        <v>20</v>
      </c>
      <c r="J144" s="85">
        <v>0</v>
      </c>
      <c r="K144" s="85"/>
      <c r="L144" s="85"/>
      <c r="M144" s="85"/>
      <c r="N144" s="85"/>
      <c r="O144" s="85"/>
      <c r="P144" s="85"/>
      <c r="Q144" s="445" t="s">
        <v>23</v>
      </c>
    </row>
    <row r="145" spans="1:17" ht="14.25">
      <c r="A145" s="795"/>
      <c r="B145" s="798"/>
      <c r="C145" s="798"/>
      <c r="D145" s="798"/>
      <c r="E145" s="798"/>
      <c r="F145" s="904"/>
      <c r="G145" s="85">
        <f t="shared" si="64"/>
        <v>20</v>
      </c>
      <c r="H145" s="85">
        <f t="shared" si="64"/>
        <v>0</v>
      </c>
      <c r="I145" s="85">
        <v>20</v>
      </c>
      <c r="J145" s="85">
        <v>0</v>
      </c>
      <c r="K145" s="85"/>
      <c r="L145" s="85"/>
      <c r="M145" s="85"/>
      <c r="N145" s="85"/>
      <c r="O145" s="85"/>
      <c r="P145" s="85"/>
      <c r="Q145" s="445" t="s">
        <v>439</v>
      </c>
    </row>
    <row r="146" spans="1:17" ht="14.25">
      <c r="A146" s="795"/>
      <c r="B146" s="798"/>
      <c r="C146" s="798"/>
      <c r="D146" s="798"/>
      <c r="E146" s="798"/>
      <c r="F146" s="904">
        <v>2018</v>
      </c>
      <c r="G146" s="85">
        <f>SUM(G147:G152)</f>
        <v>125</v>
      </c>
      <c r="H146" s="85">
        <f aca="true" t="shared" si="65" ref="H146:P146">SUM(H147:H152)</f>
        <v>45</v>
      </c>
      <c r="I146" s="85">
        <f t="shared" si="65"/>
        <v>125</v>
      </c>
      <c r="J146" s="85">
        <f t="shared" si="65"/>
        <v>45</v>
      </c>
      <c r="K146" s="85">
        <f t="shared" si="65"/>
        <v>0</v>
      </c>
      <c r="L146" s="85">
        <f t="shared" si="65"/>
        <v>0</v>
      </c>
      <c r="M146" s="85">
        <f t="shared" si="65"/>
        <v>0</v>
      </c>
      <c r="N146" s="85">
        <f t="shared" si="65"/>
        <v>0</v>
      </c>
      <c r="O146" s="85">
        <f t="shared" si="65"/>
        <v>0</v>
      </c>
      <c r="P146" s="85">
        <f t="shared" si="65"/>
        <v>0</v>
      </c>
      <c r="Q146" s="470"/>
    </row>
    <row r="147" spans="1:17" ht="14.25">
      <c r="A147" s="795"/>
      <c r="B147" s="798"/>
      <c r="C147" s="798"/>
      <c r="D147" s="798"/>
      <c r="E147" s="798"/>
      <c r="F147" s="904"/>
      <c r="G147" s="85">
        <f>I147+K147+M147+O147</f>
        <v>20</v>
      </c>
      <c r="H147" s="85">
        <f>J147+L147+N147+P147</f>
        <v>0</v>
      </c>
      <c r="I147" s="85">
        <v>20</v>
      </c>
      <c r="J147" s="85">
        <v>0</v>
      </c>
      <c r="K147" s="85"/>
      <c r="L147" s="85"/>
      <c r="M147" s="85"/>
      <c r="N147" s="85"/>
      <c r="O147" s="85"/>
      <c r="P147" s="85"/>
      <c r="Q147" s="445" t="s">
        <v>126</v>
      </c>
    </row>
    <row r="148" spans="1:17" ht="14.25">
      <c r="A148" s="795"/>
      <c r="B148" s="798"/>
      <c r="C148" s="798"/>
      <c r="D148" s="798"/>
      <c r="E148" s="798"/>
      <c r="F148" s="904"/>
      <c r="G148" s="85">
        <f aca="true" t="shared" si="66" ref="G148:H152">I148+K148+M148+O148</f>
        <v>20</v>
      </c>
      <c r="H148" s="85">
        <f t="shared" si="66"/>
        <v>10.5</v>
      </c>
      <c r="I148" s="85">
        <v>20</v>
      </c>
      <c r="J148" s="85">
        <v>10.5</v>
      </c>
      <c r="K148" s="85"/>
      <c r="L148" s="85"/>
      <c r="M148" s="85"/>
      <c r="N148" s="85"/>
      <c r="O148" s="85"/>
      <c r="P148" s="85"/>
      <c r="Q148" s="445" t="s">
        <v>127</v>
      </c>
    </row>
    <row r="149" spans="1:17" ht="14.25">
      <c r="A149" s="795"/>
      <c r="B149" s="798"/>
      <c r="C149" s="798"/>
      <c r="D149" s="798"/>
      <c r="E149" s="798"/>
      <c r="F149" s="904"/>
      <c r="G149" s="85">
        <f t="shared" si="66"/>
        <v>20</v>
      </c>
      <c r="H149" s="85">
        <f t="shared" si="66"/>
        <v>9.5</v>
      </c>
      <c r="I149" s="85">
        <v>20</v>
      </c>
      <c r="J149" s="85">
        <v>9.5</v>
      </c>
      <c r="K149" s="85"/>
      <c r="L149" s="85"/>
      <c r="M149" s="85"/>
      <c r="N149" s="85"/>
      <c r="O149" s="85"/>
      <c r="P149" s="85"/>
      <c r="Q149" s="445" t="s">
        <v>128</v>
      </c>
    </row>
    <row r="150" spans="1:17" ht="14.25">
      <c r="A150" s="795"/>
      <c r="B150" s="798"/>
      <c r="C150" s="798"/>
      <c r="D150" s="798"/>
      <c r="E150" s="798"/>
      <c r="F150" s="904"/>
      <c r="G150" s="85">
        <f t="shared" si="66"/>
        <v>25</v>
      </c>
      <c r="H150" s="85">
        <f t="shared" si="66"/>
        <v>25</v>
      </c>
      <c r="I150" s="85">
        <v>25</v>
      </c>
      <c r="J150" s="85">
        <v>25</v>
      </c>
      <c r="K150" s="85"/>
      <c r="L150" s="85"/>
      <c r="M150" s="85"/>
      <c r="N150" s="85"/>
      <c r="O150" s="85"/>
      <c r="P150" s="85"/>
      <c r="Q150" s="445" t="s">
        <v>130</v>
      </c>
    </row>
    <row r="151" spans="1:17" ht="14.25">
      <c r="A151" s="795"/>
      <c r="B151" s="798"/>
      <c r="C151" s="798"/>
      <c r="D151" s="798"/>
      <c r="E151" s="798"/>
      <c r="F151" s="904"/>
      <c r="G151" s="85">
        <f t="shared" si="66"/>
        <v>20</v>
      </c>
      <c r="H151" s="85">
        <f t="shared" si="66"/>
        <v>0</v>
      </c>
      <c r="I151" s="85">
        <v>20</v>
      </c>
      <c r="J151" s="85">
        <v>0</v>
      </c>
      <c r="K151" s="85"/>
      <c r="L151" s="85"/>
      <c r="M151" s="85"/>
      <c r="N151" s="85"/>
      <c r="O151" s="85"/>
      <c r="P151" s="85"/>
      <c r="Q151" s="445" t="s">
        <v>23</v>
      </c>
    </row>
    <row r="152" spans="1:17" ht="14.25">
      <c r="A152" s="795"/>
      <c r="B152" s="798"/>
      <c r="C152" s="798"/>
      <c r="D152" s="798"/>
      <c r="E152" s="798"/>
      <c r="F152" s="904"/>
      <c r="G152" s="85">
        <f t="shared" si="66"/>
        <v>20</v>
      </c>
      <c r="H152" s="85">
        <f t="shared" si="66"/>
        <v>0</v>
      </c>
      <c r="I152" s="85">
        <v>20</v>
      </c>
      <c r="J152" s="85">
        <v>0</v>
      </c>
      <c r="K152" s="85"/>
      <c r="L152" s="85"/>
      <c r="M152" s="85"/>
      <c r="N152" s="85"/>
      <c r="O152" s="85"/>
      <c r="P152" s="85"/>
      <c r="Q152" s="445" t="s">
        <v>439</v>
      </c>
    </row>
    <row r="153" spans="1:17" ht="14.25">
      <c r="A153" s="795"/>
      <c r="B153" s="798"/>
      <c r="C153" s="798"/>
      <c r="D153" s="798"/>
      <c r="E153" s="798"/>
      <c r="F153" s="904">
        <v>2019</v>
      </c>
      <c r="G153" s="85">
        <f>SUM(G154:G159)</f>
        <v>100.9</v>
      </c>
      <c r="H153" s="85">
        <f aca="true" t="shared" si="67" ref="H153:P153">SUM(H154:H159)</f>
        <v>40.9</v>
      </c>
      <c r="I153" s="85">
        <f t="shared" si="67"/>
        <v>100.9</v>
      </c>
      <c r="J153" s="85">
        <f t="shared" si="67"/>
        <v>40.9</v>
      </c>
      <c r="K153" s="85">
        <f t="shared" si="67"/>
        <v>0</v>
      </c>
      <c r="L153" s="85">
        <f t="shared" si="67"/>
        <v>0</v>
      </c>
      <c r="M153" s="85">
        <f t="shared" si="67"/>
        <v>0</v>
      </c>
      <c r="N153" s="85">
        <f t="shared" si="67"/>
        <v>0</v>
      </c>
      <c r="O153" s="85">
        <f t="shared" si="67"/>
        <v>0</v>
      </c>
      <c r="P153" s="85">
        <f t="shared" si="67"/>
        <v>0</v>
      </c>
      <c r="Q153" s="470"/>
    </row>
    <row r="154" spans="1:17" ht="14.25">
      <c r="A154" s="795"/>
      <c r="B154" s="798"/>
      <c r="C154" s="798"/>
      <c r="D154" s="798"/>
      <c r="E154" s="798"/>
      <c r="F154" s="904"/>
      <c r="G154" s="85">
        <f>I154+K154+M154+O154</f>
        <v>20</v>
      </c>
      <c r="H154" s="85">
        <f>J154+L154+N154+P154</f>
        <v>0</v>
      </c>
      <c r="I154" s="85">
        <v>20</v>
      </c>
      <c r="J154" s="85">
        <v>0</v>
      </c>
      <c r="K154" s="85"/>
      <c r="L154" s="85"/>
      <c r="M154" s="85"/>
      <c r="N154" s="85"/>
      <c r="O154" s="85"/>
      <c r="P154" s="85"/>
      <c r="Q154" s="445" t="s">
        <v>126</v>
      </c>
    </row>
    <row r="155" spans="1:17" ht="14.25">
      <c r="A155" s="795"/>
      <c r="B155" s="798"/>
      <c r="C155" s="798"/>
      <c r="D155" s="798"/>
      <c r="E155" s="798"/>
      <c r="F155" s="904"/>
      <c r="G155" s="85">
        <f aca="true" t="shared" si="68" ref="G155:H159">I155+K155+M155+O155</f>
        <v>8</v>
      </c>
      <c r="H155" s="85">
        <f t="shared" si="68"/>
        <v>8</v>
      </c>
      <c r="I155" s="85">
        <v>8</v>
      </c>
      <c r="J155" s="85">
        <v>8</v>
      </c>
      <c r="K155" s="85"/>
      <c r="L155" s="85"/>
      <c r="M155" s="85"/>
      <c r="N155" s="85"/>
      <c r="O155" s="85"/>
      <c r="P155" s="85"/>
      <c r="Q155" s="445" t="s">
        <v>127</v>
      </c>
    </row>
    <row r="156" spans="1:17" ht="14.25">
      <c r="A156" s="795"/>
      <c r="B156" s="798"/>
      <c r="C156" s="798"/>
      <c r="D156" s="798"/>
      <c r="E156" s="798"/>
      <c r="F156" s="904"/>
      <c r="G156" s="85">
        <f t="shared" si="68"/>
        <v>7.9</v>
      </c>
      <c r="H156" s="85">
        <f t="shared" si="68"/>
        <v>7.9</v>
      </c>
      <c r="I156" s="85">
        <v>7.9</v>
      </c>
      <c r="J156" s="85">
        <v>7.9</v>
      </c>
      <c r="K156" s="85"/>
      <c r="L156" s="85"/>
      <c r="M156" s="85"/>
      <c r="N156" s="85"/>
      <c r="O156" s="85"/>
      <c r="P156" s="85"/>
      <c r="Q156" s="445" t="s">
        <v>128</v>
      </c>
    </row>
    <row r="157" spans="1:17" ht="14.25">
      <c r="A157" s="795"/>
      <c r="B157" s="798"/>
      <c r="C157" s="798"/>
      <c r="D157" s="798"/>
      <c r="E157" s="798"/>
      <c r="F157" s="904"/>
      <c r="G157" s="85">
        <f t="shared" si="68"/>
        <v>25</v>
      </c>
      <c r="H157" s="85">
        <f t="shared" si="68"/>
        <v>25</v>
      </c>
      <c r="I157" s="85">
        <v>25</v>
      </c>
      <c r="J157" s="85">
        <v>25</v>
      </c>
      <c r="K157" s="85"/>
      <c r="L157" s="85"/>
      <c r="M157" s="85"/>
      <c r="N157" s="85"/>
      <c r="O157" s="85"/>
      <c r="P157" s="85"/>
      <c r="Q157" s="445" t="s">
        <v>130</v>
      </c>
    </row>
    <row r="158" spans="1:17" ht="14.25">
      <c r="A158" s="795"/>
      <c r="B158" s="798"/>
      <c r="C158" s="798"/>
      <c r="D158" s="798"/>
      <c r="E158" s="798"/>
      <c r="F158" s="904"/>
      <c r="G158" s="85">
        <f t="shared" si="68"/>
        <v>20</v>
      </c>
      <c r="H158" s="85">
        <f t="shared" si="68"/>
        <v>0</v>
      </c>
      <c r="I158" s="85">
        <v>20</v>
      </c>
      <c r="J158" s="85">
        <v>0</v>
      </c>
      <c r="K158" s="85"/>
      <c r="L158" s="85"/>
      <c r="M158" s="85"/>
      <c r="N158" s="85"/>
      <c r="O158" s="85"/>
      <c r="P158" s="85"/>
      <c r="Q158" s="445" t="s">
        <v>23</v>
      </c>
    </row>
    <row r="159" spans="1:17" ht="14.25">
      <c r="A159" s="795"/>
      <c r="B159" s="798"/>
      <c r="C159" s="798"/>
      <c r="D159" s="798"/>
      <c r="E159" s="798"/>
      <c r="F159" s="904"/>
      <c r="G159" s="85">
        <f t="shared" si="68"/>
        <v>20</v>
      </c>
      <c r="H159" s="85">
        <f t="shared" si="68"/>
        <v>0</v>
      </c>
      <c r="I159" s="85">
        <v>20</v>
      </c>
      <c r="J159" s="85">
        <v>0</v>
      </c>
      <c r="K159" s="85"/>
      <c r="L159" s="85"/>
      <c r="M159" s="85"/>
      <c r="N159" s="85"/>
      <c r="O159" s="85"/>
      <c r="P159" s="85"/>
      <c r="Q159" s="445" t="s">
        <v>439</v>
      </c>
    </row>
    <row r="160" spans="1:17" ht="14.25">
      <c r="A160" s="795"/>
      <c r="B160" s="798"/>
      <c r="C160" s="798"/>
      <c r="D160" s="798"/>
      <c r="E160" s="798"/>
      <c r="F160" s="792">
        <v>2020</v>
      </c>
      <c r="G160" s="84">
        <f>SUM(G161:G166)</f>
        <v>114.6</v>
      </c>
      <c r="H160" s="84">
        <f aca="true" t="shared" si="69" ref="H160:P160">SUM(H161:H166)</f>
        <v>15.2</v>
      </c>
      <c r="I160" s="84">
        <f t="shared" si="69"/>
        <v>114.6</v>
      </c>
      <c r="J160" s="84">
        <f t="shared" si="69"/>
        <v>15.2</v>
      </c>
      <c r="K160" s="84">
        <f t="shared" si="69"/>
        <v>0</v>
      </c>
      <c r="L160" s="84">
        <f t="shared" si="69"/>
        <v>0</v>
      </c>
      <c r="M160" s="84">
        <f t="shared" si="69"/>
        <v>0</v>
      </c>
      <c r="N160" s="84">
        <f t="shared" si="69"/>
        <v>0</v>
      </c>
      <c r="O160" s="84">
        <f t="shared" si="69"/>
        <v>0</v>
      </c>
      <c r="P160" s="84">
        <f t="shared" si="69"/>
        <v>0</v>
      </c>
      <c r="Q160" s="470"/>
    </row>
    <row r="161" spans="1:17" ht="14.25">
      <c r="A161" s="795"/>
      <c r="B161" s="798"/>
      <c r="C161" s="798"/>
      <c r="D161" s="798"/>
      <c r="E161" s="798"/>
      <c r="F161" s="792"/>
      <c r="G161" s="84">
        <f>I161+K161+M161+O161</f>
        <v>20</v>
      </c>
      <c r="H161" s="84">
        <f>J161+L161+N161+P161</f>
        <v>0</v>
      </c>
      <c r="I161" s="84">
        <v>20</v>
      </c>
      <c r="J161" s="84">
        <v>0</v>
      </c>
      <c r="K161" s="84"/>
      <c r="L161" s="84"/>
      <c r="M161" s="84"/>
      <c r="N161" s="84"/>
      <c r="O161" s="84"/>
      <c r="P161" s="84"/>
      <c r="Q161" s="445" t="s">
        <v>126</v>
      </c>
    </row>
    <row r="162" spans="1:17" ht="14.25">
      <c r="A162" s="795"/>
      <c r="B162" s="798"/>
      <c r="C162" s="798"/>
      <c r="D162" s="798"/>
      <c r="E162" s="798"/>
      <c r="F162" s="792"/>
      <c r="G162" s="84">
        <f aca="true" t="shared" si="70" ref="G162:H166">I162+K162+M162+O162</f>
        <v>9.6</v>
      </c>
      <c r="H162" s="84">
        <f t="shared" si="70"/>
        <v>7.7</v>
      </c>
      <c r="I162" s="84">
        <v>9.6</v>
      </c>
      <c r="J162" s="84">
        <v>7.7</v>
      </c>
      <c r="K162" s="84"/>
      <c r="L162" s="84"/>
      <c r="M162" s="84"/>
      <c r="N162" s="84"/>
      <c r="O162" s="84"/>
      <c r="P162" s="84"/>
      <c r="Q162" s="445" t="s">
        <v>127</v>
      </c>
    </row>
    <row r="163" spans="1:17" ht="14.25">
      <c r="A163" s="795"/>
      <c r="B163" s="798"/>
      <c r="C163" s="798"/>
      <c r="D163" s="798"/>
      <c r="E163" s="798"/>
      <c r="F163" s="792"/>
      <c r="G163" s="84">
        <f t="shared" si="70"/>
        <v>20</v>
      </c>
      <c r="H163" s="84">
        <f t="shared" si="70"/>
        <v>7.5</v>
      </c>
      <c r="I163" s="84">
        <v>20</v>
      </c>
      <c r="J163" s="84">
        <v>7.5</v>
      </c>
      <c r="K163" s="84"/>
      <c r="L163" s="84"/>
      <c r="M163" s="84"/>
      <c r="N163" s="84"/>
      <c r="O163" s="84"/>
      <c r="P163" s="84"/>
      <c r="Q163" s="445" t="s">
        <v>128</v>
      </c>
    </row>
    <row r="164" spans="1:17" ht="14.25">
      <c r="A164" s="795"/>
      <c r="B164" s="798"/>
      <c r="C164" s="798"/>
      <c r="D164" s="798"/>
      <c r="E164" s="798"/>
      <c r="F164" s="792"/>
      <c r="G164" s="84">
        <f t="shared" si="70"/>
        <v>25</v>
      </c>
      <c r="H164" s="84">
        <f t="shared" si="70"/>
        <v>0</v>
      </c>
      <c r="I164" s="84">
        <v>25</v>
      </c>
      <c r="J164" s="84">
        <v>0</v>
      </c>
      <c r="K164" s="84"/>
      <c r="L164" s="84"/>
      <c r="M164" s="84"/>
      <c r="N164" s="84"/>
      <c r="O164" s="84"/>
      <c r="P164" s="84"/>
      <c r="Q164" s="445" t="s">
        <v>130</v>
      </c>
    </row>
    <row r="165" spans="1:17" ht="14.25">
      <c r="A165" s="795"/>
      <c r="B165" s="798"/>
      <c r="C165" s="798"/>
      <c r="D165" s="798"/>
      <c r="E165" s="798"/>
      <c r="F165" s="792"/>
      <c r="G165" s="84">
        <f t="shared" si="70"/>
        <v>20</v>
      </c>
      <c r="H165" s="84">
        <f t="shared" si="70"/>
        <v>0</v>
      </c>
      <c r="I165" s="84">
        <v>20</v>
      </c>
      <c r="J165" s="84">
        <v>0</v>
      </c>
      <c r="K165" s="84"/>
      <c r="L165" s="84"/>
      <c r="M165" s="84"/>
      <c r="N165" s="84"/>
      <c r="O165" s="84"/>
      <c r="P165" s="84"/>
      <c r="Q165" s="445" t="s">
        <v>23</v>
      </c>
    </row>
    <row r="166" spans="1:17" ht="14.25">
      <c r="A166" s="795"/>
      <c r="B166" s="798"/>
      <c r="C166" s="798"/>
      <c r="D166" s="798"/>
      <c r="E166" s="798"/>
      <c r="F166" s="792"/>
      <c r="G166" s="84">
        <f t="shared" si="70"/>
        <v>20</v>
      </c>
      <c r="H166" s="84">
        <f t="shared" si="70"/>
        <v>0</v>
      </c>
      <c r="I166" s="84">
        <v>20</v>
      </c>
      <c r="J166" s="84">
        <v>0</v>
      </c>
      <c r="K166" s="84"/>
      <c r="L166" s="84"/>
      <c r="M166" s="84"/>
      <c r="N166" s="84"/>
      <c r="O166" s="84"/>
      <c r="P166" s="84"/>
      <c r="Q166" s="445" t="s">
        <v>439</v>
      </c>
    </row>
    <row r="167" spans="1:17" ht="14.25">
      <c r="A167" s="795"/>
      <c r="B167" s="798"/>
      <c r="C167" s="798"/>
      <c r="D167" s="798"/>
      <c r="E167" s="798"/>
      <c r="F167" s="813">
        <v>38</v>
      </c>
      <c r="G167" s="814"/>
      <c r="H167" s="814"/>
      <c r="I167" s="814"/>
      <c r="J167" s="814"/>
      <c r="K167" s="814"/>
      <c r="L167" s="814"/>
      <c r="M167" s="814"/>
      <c r="N167" s="814"/>
      <c r="O167" s="814"/>
      <c r="P167" s="814"/>
      <c r="Q167" s="815"/>
    </row>
    <row r="168" spans="1:17" ht="14.25">
      <c r="A168" s="795"/>
      <c r="B168" s="798"/>
      <c r="C168" s="798"/>
      <c r="D168" s="798"/>
      <c r="E168" s="798"/>
      <c r="F168" s="792">
        <v>2021</v>
      </c>
      <c r="G168" s="84">
        <f>SUM(G169:G174)</f>
        <v>114.6</v>
      </c>
      <c r="H168" s="84">
        <f aca="true" t="shared" si="71" ref="H168:P168">SUM(H169:H174)</f>
        <v>23.9</v>
      </c>
      <c r="I168" s="84">
        <f t="shared" si="71"/>
        <v>114.6</v>
      </c>
      <c r="J168" s="84">
        <f t="shared" si="71"/>
        <v>23.9</v>
      </c>
      <c r="K168" s="84">
        <f t="shared" si="71"/>
        <v>0</v>
      </c>
      <c r="L168" s="84">
        <f t="shared" si="71"/>
        <v>0</v>
      </c>
      <c r="M168" s="84">
        <f t="shared" si="71"/>
        <v>0</v>
      </c>
      <c r="N168" s="84">
        <f t="shared" si="71"/>
        <v>0</v>
      </c>
      <c r="O168" s="84">
        <f t="shared" si="71"/>
        <v>0</v>
      </c>
      <c r="P168" s="84">
        <f t="shared" si="71"/>
        <v>0</v>
      </c>
      <c r="Q168" s="470"/>
    </row>
    <row r="169" spans="1:17" ht="14.25">
      <c r="A169" s="795"/>
      <c r="B169" s="798"/>
      <c r="C169" s="798"/>
      <c r="D169" s="798"/>
      <c r="E169" s="798"/>
      <c r="F169" s="792"/>
      <c r="G169" s="84">
        <f aca="true" t="shared" si="72" ref="G169:H174">I169+K169+M169+O169</f>
        <v>20</v>
      </c>
      <c r="H169" s="84">
        <f t="shared" si="72"/>
        <v>0</v>
      </c>
      <c r="I169" s="84">
        <v>20</v>
      </c>
      <c r="J169" s="84">
        <v>0</v>
      </c>
      <c r="K169" s="84"/>
      <c r="L169" s="84"/>
      <c r="M169" s="84"/>
      <c r="N169" s="84"/>
      <c r="O169" s="84"/>
      <c r="P169" s="84"/>
      <c r="Q169" s="445" t="s">
        <v>126</v>
      </c>
    </row>
    <row r="170" spans="1:17" ht="14.25">
      <c r="A170" s="795"/>
      <c r="B170" s="798"/>
      <c r="C170" s="798"/>
      <c r="D170" s="798"/>
      <c r="E170" s="798"/>
      <c r="F170" s="792"/>
      <c r="G170" s="84">
        <f t="shared" si="72"/>
        <v>9.6</v>
      </c>
      <c r="H170" s="84">
        <f t="shared" si="72"/>
        <v>4.6</v>
      </c>
      <c r="I170" s="84">
        <v>9.6</v>
      </c>
      <c r="J170" s="84">
        <v>4.6</v>
      </c>
      <c r="K170" s="84"/>
      <c r="L170" s="84"/>
      <c r="M170" s="84"/>
      <c r="N170" s="84"/>
      <c r="O170" s="84"/>
      <c r="P170" s="84"/>
      <c r="Q170" s="445" t="s">
        <v>127</v>
      </c>
    </row>
    <row r="171" spans="1:17" ht="14.25">
      <c r="A171" s="795"/>
      <c r="B171" s="798"/>
      <c r="C171" s="798"/>
      <c r="D171" s="798"/>
      <c r="E171" s="798"/>
      <c r="F171" s="792"/>
      <c r="G171" s="84">
        <f t="shared" si="72"/>
        <v>20</v>
      </c>
      <c r="H171" s="84">
        <f t="shared" si="72"/>
        <v>7.3</v>
      </c>
      <c r="I171" s="84">
        <v>20</v>
      </c>
      <c r="J171" s="84">
        <v>7.3</v>
      </c>
      <c r="K171" s="84"/>
      <c r="L171" s="84"/>
      <c r="M171" s="84"/>
      <c r="N171" s="84"/>
      <c r="O171" s="84"/>
      <c r="P171" s="84"/>
      <c r="Q171" s="445" t="s">
        <v>128</v>
      </c>
    </row>
    <row r="172" spans="1:17" ht="14.25">
      <c r="A172" s="795"/>
      <c r="B172" s="798"/>
      <c r="C172" s="798"/>
      <c r="D172" s="798"/>
      <c r="E172" s="798"/>
      <c r="F172" s="792"/>
      <c r="G172" s="84">
        <f t="shared" si="72"/>
        <v>25</v>
      </c>
      <c r="H172" s="84">
        <f t="shared" si="72"/>
        <v>12</v>
      </c>
      <c r="I172" s="84">
        <v>25</v>
      </c>
      <c r="J172" s="84">
        <v>12</v>
      </c>
      <c r="K172" s="84"/>
      <c r="L172" s="84"/>
      <c r="M172" s="84"/>
      <c r="N172" s="84"/>
      <c r="O172" s="84"/>
      <c r="P172" s="84"/>
      <c r="Q172" s="445" t="s">
        <v>130</v>
      </c>
    </row>
    <row r="173" spans="1:17" ht="14.25">
      <c r="A173" s="795"/>
      <c r="B173" s="798"/>
      <c r="C173" s="798"/>
      <c r="D173" s="798"/>
      <c r="E173" s="798"/>
      <c r="F173" s="792"/>
      <c r="G173" s="84">
        <f t="shared" si="72"/>
        <v>20</v>
      </c>
      <c r="H173" s="84">
        <f t="shared" si="72"/>
        <v>0</v>
      </c>
      <c r="I173" s="84">
        <v>20</v>
      </c>
      <c r="J173" s="84">
        <v>0</v>
      </c>
      <c r="K173" s="84"/>
      <c r="L173" s="84"/>
      <c r="M173" s="84"/>
      <c r="N173" s="84"/>
      <c r="O173" s="84"/>
      <c r="P173" s="84"/>
      <c r="Q173" s="445" t="s">
        <v>23</v>
      </c>
    </row>
    <row r="174" spans="1:17" ht="14.25">
      <c r="A174" s="795"/>
      <c r="B174" s="798"/>
      <c r="C174" s="798"/>
      <c r="D174" s="798"/>
      <c r="E174" s="798"/>
      <c r="F174" s="792"/>
      <c r="G174" s="84">
        <f t="shared" si="72"/>
        <v>20</v>
      </c>
      <c r="H174" s="84">
        <f t="shared" si="72"/>
        <v>0</v>
      </c>
      <c r="I174" s="84">
        <v>20</v>
      </c>
      <c r="J174" s="84">
        <v>0</v>
      </c>
      <c r="K174" s="84"/>
      <c r="L174" s="84"/>
      <c r="M174" s="84"/>
      <c r="N174" s="84"/>
      <c r="O174" s="84"/>
      <c r="P174" s="84"/>
      <c r="Q174" s="445" t="s">
        <v>439</v>
      </c>
    </row>
    <row r="175" spans="1:17" ht="14.25">
      <c r="A175" s="795"/>
      <c r="B175" s="798"/>
      <c r="C175" s="798"/>
      <c r="D175" s="798"/>
      <c r="E175" s="798"/>
      <c r="F175" s="792">
        <v>2022</v>
      </c>
      <c r="G175" s="84">
        <f>SUM(G176:G181)</f>
        <v>114.6</v>
      </c>
      <c r="H175" s="84">
        <f aca="true" t="shared" si="73" ref="H175:P175">SUM(H176:H181)</f>
        <v>27.9</v>
      </c>
      <c r="I175" s="84">
        <f t="shared" si="73"/>
        <v>114.6</v>
      </c>
      <c r="J175" s="84">
        <f t="shared" si="73"/>
        <v>27.9</v>
      </c>
      <c r="K175" s="84">
        <f t="shared" si="73"/>
        <v>0</v>
      </c>
      <c r="L175" s="84">
        <f t="shared" si="73"/>
        <v>0</v>
      </c>
      <c r="M175" s="84">
        <f t="shared" si="73"/>
        <v>0</v>
      </c>
      <c r="N175" s="84">
        <f t="shared" si="73"/>
        <v>0</v>
      </c>
      <c r="O175" s="84">
        <f t="shared" si="73"/>
        <v>0</v>
      </c>
      <c r="P175" s="84">
        <f t="shared" si="73"/>
        <v>0</v>
      </c>
      <c r="Q175" s="470"/>
    </row>
    <row r="176" spans="1:17" ht="14.25">
      <c r="A176" s="795"/>
      <c r="B176" s="798"/>
      <c r="C176" s="798"/>
      <c r="D176" s="798"/>
      <c r="E176" s="798"/>
      <c r="F176" s="792"/>
      <c r="G176" s="84">
        <f aca="true" t="shared" si="74" ref="G176:H181">I176+K176+M176+O176</f>
        <v>20</v>
      </c>
      <c r="H176" s="84">
        <f t="shared" si="74"/>
        <v>0</v>
      </c>
      <c r="I176" s="84">
        <v>20</v>
      </c>
      <c r="J176" s="84">
        <v>0</v>
      </c>
      <c r="K176" s="84"/>
      <c r="L176" s="84"/>
      <c r="M176" s="84"/>
      <c r="N176" s="84"/>
      <c r="O176" s="84"/>
      <c r="P176" s="84"/>
      <c r="Q176" s="445" t="s">
        <v>126</v>
      </c>
    </row>
    <row r="177" spans="1:17" ht="14.25">
      <c r="A177" s="795"/>
      <c r="B177" s="798"/>
      <c r="C177" s="798"/>
      <c r="D177" s="798"/>
      <c r="E177" s="798"/>
      <c r="F177" s="792"/>
      <c r="G177" s="84">
        <f t="shared" si="74"/>
        <v>9.6</v>
      </c>
      <c r="H177" s="84">
        <f t="shared" si="74"/>
        <v>6.8</v>
      </c>
      <c r="I177" s="84">
        <v>9.6</v>
      </c>
      <c r="J177" s="84">
        <v>6.8</v>
      </c>
      <c r="K177" s="84"/>
      <c r="L177" s="84"/>
      <c r="M177" s="84"/>
      <c r="N177" s="84"/>
      <c r="O177" s="84"/>
      <c r="P177" s="84"/>
      <c r="Q177" s="445" t="s">
        <v>127</v>
      </c>
    </row>
    <row r="178" spans="1:17" ht="14.25">
      <c r="A178" s="795"/>
      <c r="B178" s="798"/>
      <c r="C178" s="798"/>
      <c r="D178" s="798"/>
      <c r="E178" s="798"/>
      <c r="F178" s="792"/>
      <c r="G178" s="84">
        <f t="shared" si="74"/>
        <v>20</v>
      </c>
      <c r="H178" s="84">
        <f t="shared" si="74"/>
        <v>9.1</v>
      </c>
      <c r="I178" s="84">
        <v>20</v>
      </c>
      <c r="J178" s="84">
        <v>9.1</v>
      </c>
      <c r="K178" s="84"/>
      <c r="L178" s="84"/>
      <c r="M178" s="84"/>
      <c r="N178" s="84"/>
      <c r="O178" s="84"/>
      <c r="P178" s="84"/>
      <c r="Q178" s="445" t="s">
        <v>128</v>
      </c>
    </row>
    <row r="179" spans="1:17" ht="14.25">
      <c r="A179" s="795"/>
      <c r="B179" s="798"/>
      <c r="C179" s="798"/>
      <c r="D179" s="798"/>
      <c r="E179" s="798"/>
      <c r="F179" s="792"/>
      <c r="G179" s="84">
        <f t="shared" si="74"/>
        <v>25</v>
      </c>
      <c r="H179" s="84">
        <f t="shared" si="74"/>
        <v>12</v>
      </c>
      <c r="I179" s="84">
        <v>25</v>
      </c>
      <c r="J179" s="84">
        <v>12</v>
      </c>
      <c r="K179" s="84"/>
      <c r="L179" s="84"/>
      <c r="M179" s="84"/>
      <c r="N179" s="84"/>
      <c r="O179" s="84"/>
      <c r="P179" s="84"/>
      <c r="Q179" s="445" t="s">
        <v>130</v>
      </c>
    </row>
    <row r="180" spans="1:17" ht="14.25">
      <c r="A180" s="795"/>
      <c r="B180" s="798"/>
      <c r="C180" s="798"/>
      <c r="D180" s="798"/>
      <c r="E180" s="798"/>
      <c r="F180" s="792"/>
      <c r="G180" s="84">
        <f t="shared" si="74"/>
        <v>20</v>
      </c>
      <c r="H180" s="84">
        <f t="shared" si="74"/>
        <v>0</v>
      </c>
      <c r="I180" s="84">
        <v>20</v>
      </c>
      <c r="J180" s="84">
        <v>0</v>
      </c>
      <c r="K180" s="84"/>
      <c r="L180" s="84"/>
      <c r="M180" s="84"/>
      <c r="N180" s="84"/>
      <c r="O180" s="84"/>
      <c r="P180" s="84"/>
      <c r="Q180" s="445" t="s">
        <v>23</v>
      </c>
    </row>
    <row r="181" spans="1:17" ht="14.25">
      <c r="A181" s="795"/>
      <c r="B181" s="798"/>
      <c r="C181" s="798"/>
      <c r="D181" s="798"/>
      <c r="E181" s="798"/>
      <c r="F181" s="792"/>
      <c r="G181" s="84">
        <f t="shared" si="74"/>
        <v>20</v>
      </c>
      <c r="H181" s="84">
        <f t="shared" si="74"/>
        <v>0</v>
      </c>
      <c r="I181" s="84">
        <v>20</v>
      </c>
      <c r="J181" s="84">
        <v>0</v>
      </c>
      <c r="K181" s="84"/>
      <c r="L181" s="84"/>
      <c r="M181" s="84"/>
      <c r="N181" s="84"/>
      <c r="O181" s="84"/>
      <c r="P181" s="84"/>
      <c r="Q181" s="445" t="s">
        <v>439</v>
      </c>
    </row>
    <row r="182" spans="1:17" ht="14.25">
      <c r="A182" s="795"/>
      <c r="B182" s="798"/>
      <c r="C182" s="798"/>
      <c r="D182" s="798"/>
      <c r="E182" s="798"/>
      <c r="F182" s="792">
        <v>2023</v>
      </c>
      <c r="G182" s="84">
        <f>SUM(G183:G188)</f>
        <v>114.6</v>
      </c>
      <c r="H182" s="84">
        <f aca="true" t="shared" si="75" ref="H182:P182">SUM(H183:H188)</f>
        <v>27.9</v>
      </c>
      <c r="I182" s="84">
        <f t="shared" si="75"/>
        <v>114.6</v>
      </c>
      <c r="J182" s="84">
        <f t="shared" si="75"/>
        <v>27.9</v>
      </c>
      <c r="K182" s="84">
        <f t="shared" si="75"/>
        <v>0</v>
      </c>
      <c r="L182" s="84">
        <f t="shared" si="75"/>
        <v>0</v>
      </c>
      <c r="M182" s="84">
        <f t="shared" si="75"/>
        <v>0</v>
      </c>
      <c r="N182" s="84">
        <f t="shared" si="75"/>
        <v>0</v>
      </c>
      <c r="O182" s="84">
        <f t="shared" si="75"/>
        <v>0</v>
      </c>
      <c r="P182" s="84">
        <f t="shared" si="75"/>
        <v>0</v>
      </c>
      <c r="Q182" s="470"/>
    </row>
    <row r="183" spans="1:17" ht="14.25">
      <c r="A183" s="795"/>
      <c r="B183" s="798"/>
      <c r="C183" s="798"/>
      <c r="D183" s="798"/>
      <c r="E183" s="798"/>
      <c r="F183" s="792"/>
      <c r="G183" s="84">
        <f aca="true" t="shared" si="76" ref="G183:H188">I183+K183+M183+O183</f>
        <v>20</v>
      </c>
      <c r="H183" s="84">
        <f t="shared" si="76"/>
        <v>0</v>
      </c>
      <c r="I183" s="84">
        <v>20</v>
      </c>
      <c r="J183" s="84">
        <v>0</v>
      </c>
      <c r="K183" s="84"/>
      <c r="L183" s="84"/>
      <c r="M183" s="84"/>
      <c r="N183" s="84"/>
      <c r="O183" s="84"/>
      <c r="P183" s="84"/>
      <c r="Q183" s="445" t="s">
        <v>126</v>
      </c>
    </row>
    <row r="184" spans="1:17" ht="14.25">
      <c r="A184" s="795"/>
      <c r="B184" s="798"/>
      <c r="C184" s="798"/>
      <c r="D184" s="798"/>
      <c r="E184" s="798"/>
      <c r="F184" s="792"/>
      <c r="G184" s="84">
        <f t="shared" si="76"/>
        <v>9.6</v>
      </c>
      <c r="H184" s="84">
        <f t="shared" si="76"/>
        <v>6.8</v>
      </c>
      <c r="I184" s="84">
        <v>9.6</v>
      </c>
      <c r="J184" s="84">
        <v>6.8</v>
      </c>
      <c r="K184" s="84"/>
      <c r="L184" s="84"/>
      <c r="M184" s="84"/>
      <c r="N184" s="84"/>
      <c r="O184" s="84"/>
      <c r="P184" s="84"/>
      <c r="Q184" s="445" t="s">
        <v>127</v>
      </c>
    </row>
    <row r="185" spans="1:17" ht="14.25">
      <c r="A185" s="795"/>
      <c r="B185" s="798"/>
      <c r="C185" s="798"/>
      <c r="D185" s="798"/>
      <c r="E185" s="798"/>
      <c r="F185" s="792"/>
      <c r="G185" s="84">
        <f t="shared" si="76"/>
        <v>20</v>
      </c>
      <c r="H185" s="84">
        <f t="shared" si="76"/>
        <v>9.1</v>
      </c>
      <c r="I185" s="84">
        <v>20</v>
      </c>
      <c r="J185" s="84">
        <v>9.1</v>
      </c>
      <c r="K185" s="84"/>
      <c r="L185" s="84"/>
      <c r="M185" s="84"/>
      <c r="N185" s="84"/>
      <c r="O185" s="84"/>
      <c r="P185" s="84"/>
      <c r="Q185" s="445" t="s">
        <v>128</v>
      </c>
    </row>
    <row r="186" spans="1:17" ht="14.25">
      <c r="A186" s="795"/>
      <c r="B186" s="798"/>
      <c r="C186" s="798"/>
      <c r="D186" s="798"/>
      <c r="E186" s="798"/>
      <c r="F186" s="792"/>
      <c r="G186" s="84">
        <f t="shared" si="76"/>
        <v>25</v>
      </c>
      <c r="H186" s="84">
        <f t="shared" si="76"/>
        <v>12</v>
      </c>
      <c r="I186" s="84">
        <v>25</v>
      </c>
      <c r="J186" s="84">
        <v>12</v>
      </c>
      <c r="K186" s="84"/>
      <c r="L186" s="84"/>
      <c r="M186" s="84"/>
      <c r="N186" s="84"/>
      <c r="O186" s="84"/>
      <c r="P186" s="84"/>
      <c r="Q186" s="445" t="s">
        <v>130</v>
      </c>
    </row>
    <row r="187" spans="1:17" ht="14.25">
      <c r="A187" s="795"/>
      <c r="B187" s="798"/>
      <c r="C187" s="798"/>
      <c r="D187" s="798"/>
      <c r="E187" s="798"/>
      <c r="F187" s="792"/>
      <c r="G187" s="84">
        <f t="shared" si="76"/>
        <v>20</v>
      </c>
      <c r="H187" s="84">
        <f t="shared" si="76"/>
        <v>0</v>
      </c>
      <c r="I187" s="84">
        <v>20</v>
      </c>
      <c r="J187" s="84">
        <v>0</v>
      </c>
      <c r="K187" s="84"/>
      <c r="L187" s="84"/>
      <c r="M187" s="84"/>
      <c r="N187" s="84"/>
      <c r="O187" s="84"/>
      <c r="P187" s="84"/>
      <c r="Q187" s="445" t="s">
        <v>23</v>
      </c>
    </row>
    <row r="188" spans="1:17" ht="14.25">
      <c r="A188" s="795"/>
      <c r="B188" s="798"/>
      <c r="C188" s="798"/>
      <c r="D188" s="798"/>
      <c r="E188" s="798"/>
      <c r="F188" s="792"/>
      <c r="G188" s="84">
        <f t="shared" si="76"/>
        <v>20</v>
      </c>
      <c r="H188" s="84">
        <f t="shared" si="76"/>
        <v>0</v>
      </c>
      <c r="I188" s="84">
        <v>20</v>
      </c>
      <c r="J188" s="84">
        <v>0</v>
      </c>
      <c r="K188" s="84"/>
      <c r="L188" s="84"/>
      <c r="M188" s="84"/>
      <c r="N188" s="84"/>
      <c r="O188" s="84"/>
      <c r="P188" s="84"/>
      <c r="Q188" s="445" t="s">
        <v>439</v>
      </c>
    </row>
    <row r="189" spans="1:17" ht="14.25">
      <c r="A189" s="795"/>
      <c r="B189" s="798"/>
      <c r="C189" s="798"/>
      <c r="D189" s="798"/>
      <c r="E189" s="798"/>
      <c r="F189" s="792">
        <v>2024</v>
      </c>
      <c r="G189" s="84">
        <f>SUM(G190:G195)</f>
        <v>114.6</v>
      </c>
      <c r="H189" s="84">
        <f aca="true" t="shared" si="77" ref="H189:P189">SUM(H190:H195)</f>
        <v>0</v>
      </c>
      <c r="I189" s="84">
        <f t="shared" si="77"/>
        <v>114.6</v>
      </c>
      <c r="J189" s="84">
        <f t="shared" si="77"/>
        <v>0</v>
      </c>
      <c r="K189" s="84">
        <f t="shared" si="77"/>
        <v>0</v>
      </c>
      <c r="L189" s="84">
        <f t="shared" si="77"/>
        <v>0</v>
      </c>
      <c r="M189" s="84">
        <f t="shared" si="77"/>
        <v>0</v>
      </c>
      <c r="N189" s="84">
        <f t="shared" si="77"/>
        <v>0</v>
      </c>
      <c r="O189" s="84">
        <f t="shared" si="77"/>
        <v>0</v>
      </c>
      <c r="P189" s="84">
        <f t="shared" si="77"/>
        <v>0</v>
      </c>
      <c r="Q189" s="470"/>
    </row>
    <row r="190" spans="1:17" ht="14.25">
      <c r="A190" s="795"/>
      <c r="B190" s="798"/>
      <c r="C190" s="798"/>
      <c r="D190" s="798"/>
      <c r="E190" s="798"/>
      <c r="F190" s="792"/>
      <c r="G190" s="84">
        <f aca="true" t="shared" si="78" ref="G190:H195">I190+K190+M190+O190</f>
        <v>20</v>
      </c>
      <c r="H190" s="84">
        <f t="shared" si="78"/>
        <v>0</v>
      </c>
      <c r="I190" s="84">
        <v>20</v>
      </c>
      <c r="J190" s="84">
        <v>0</v>
      </c>
      <c r="K190" s="84"/>
      <c r="L190" s="84"/>
      <c r="M190" s="84"/>
      <c r="N190" s="84"/>
      <c r="O190" s="84"/>
      <c r="P190" s="84"/>
      <c r="Q190" s="445" t="s">
        <v>126</v>
      </c>
    </row>
    <row r="191" spans="1:17" ht="14.25">
      <c r="A191" s="795"/>
      <c r="B191" s="798"/>
      <c r="C191" s="798"/>
      <c r="D191" s="798"/>
      <c r="E191" s="798"/>
      <c r="F191" s="792"/>
      <c r="G191" s="84">
        <f t="shared" si="78"/>
        <v>9.6</v>
      </c>
      <c r="H191" s="84">
        <f t="shared" si="78"/>
        <v>0</v>
      </c>
      <c r="I191" s="84">
        <v>9.6</v>
      </c>
      <c r="J191" s="84">
        <v>0</v>
      </c>
      <c r="K191" s="84"/>
      <c r="L191" s="84"/>
      <c r="M191" s="84"/>
      <c r="N191" s="84"/>
      <c r="O191" s="84"/>
      <c r="P191" s="84"/>
      <c r="Q191" s="445" t="s">
        <v>127</v>
      </c>
    </row>
    <row r="192" spans="1:17" ht="14.25">
      <c r="A192" s="795"/>
      <c r="B192" s="798"/>
      <c r="C192" s="798"/>
      <c r="D192" s="798"/>
      <c r="E192" s="798"/>
      <c r="F192" s="792"/>
      <c r="G192" s="84">
        <f t="shared" si="78"/>
        <v>20</v>
      </c>
      <c r="H192" s="84">
        <f t="shared" si="78"/>
        <v>0</v>
      </c>
      <c r="I192" s="84">
        <v>20</v>
      </c>
      <c r="J192" s="84">
        <v>0</v>
      </c>
      <c r="K192" s="84"/>
      <c r="L192" s="84"/>
      <c r="M192" s="84"/>
      <c r="N192" s="84"/>
      <c r="O192" s="84"/>
      <c r="P192" s="84"/>
      <c r="Q192" s="445" t="s">
        <v>128</v>
      </c>
    </row>
    <row r="193" spans="1:17" ht="14.25">
      <c r="A193" s="795"/>
      <c r="B193" s="798"/>
      <c r="C193" s="798"/>
      <c r="D193" s="798"/>
      <c r="E193" s="798"/>
      <c r="F193" s="792"/>
      <c r="G193" s="84">
        <f t="shared" si="78"/>
        <v>25</v>
      </c>
      <c r="H193" s="84">
        <f t="shared" si="78"/>
        <v>0</v>
      </c>
      <c r="I193" s="84">
        <v>25</v>
      </c>
      <c r="J193" s="84">
        <v>0</v>
      </c>
      <c r="K193" s="84"/>
      <c r="L193" s="84"/>
      <c r="M193" s="84"/>
      <c r="N193" s="84"/>
      <c r="O193" s="84"/>
      <c r="P193" s="84"/>
      <c r="Q193" s="445" t="s">
        <v>130</v>
      </c>
    </row>
    <row r="194" spans="1:17" ht="14.25">
      <c r="A194" s="795"/>
      <c r="B194" s="798"/>
      <c r="C194" s="798"/>
      <c r="D194" s="798"/>
      <c r="E194" s="798"/>
      <c r="F194" s="792"/>
      <c r="G194" s="84">
        <f t="shared" si="78"/>
        <v>20</v>
      </c>
      <c r="H194" s="84">
        <f t="shared" si="78"/>
        <v>0</v>
      </c>
      <c r="I194" s="84">
        <v>20</v>
      </c>
      <c r="J194" s="84">
        <v>0</v>
      </c>
      <c r="K194" s="84"/>
      <c r="L194" s="84"/>
      <c r="M194" s="84"/>
      <c r="N194" s="84"/>
      <c r="O194" s="84"/>
      <c r="P194" s="84"/>
      <c r="Q194" s="445" t="s">
        <v>23</v>
      </c>
    </row>
    <row r="195" spans="1:17" ht="14.25">
      <c r="A195" s="795"/>
      <c r="B195" s="798"/>
      <c r="C195" s="798"/>
      <c r="D195" s="798"/>
      <c r="E195" s="798"/>
      <c r="F195" s="792"/>
      <c r="G195" s="84">
        <f t="shared" si="78"/>
        <v>20</v>
      </c>
      <c r="H195" s="84">
        <f t="shared" si="78"/>
        <v>0</v>
      </c>
      <c r="I195" s="84">
        <v>20</v>
      </c>
      <c r="J195" s="84">
        <v>0</v>
      </c>
      <c r="K195" s="84"/>
      <c r="L195" s="84"/>
      <c r="M195" s="84"/>
      <c r="N195" s="84"/>
      <c r="O195" s="84"/>
      <c r="P195" s="84"/>
      <c r="Q195" s="445" t="s">
        <v>439</v>
      </c>
    </row>
    <row r="196" spans="1:17" ht="14.25">
      <c r="A196" s="795"/>
      <c r="B196" s="798"/>
      <c r="C196" s="798"/>
      <c r="D196" s="798"/>
      <c r="E196" s="798"/>
      <c r="F196" s="792">
        <v>2025</v>
      </c>
      <c r="G196" s="84">
        <f>SUM(G197:G202)</f>
        <v>114.6</v>
      </c>
      <c r="H196" s="84">
        <f aca="true" t="shared" si="79" ref="H196:P196">SUM(H197:H202)</f>
        <v>0</v>
      </c>
      <c r="I196" s="84">
        <f t="shared" si="79"/>
        <v>114.6</v>
      </c>
      <c r="J196" s="84">
        <f t="shared" si="79"/>
        <v>0</v>
      </c>
      <c r="K196" s="84">
        <f t="shared" si="79"/>
        <v>0</v>
      </c>
      <c r="L196" s="84">
        <f t="shared" si="79"/>
        <v>0</v>
      </c>
      <c r="M196" s="84">
        <f t="shared" si="79"/>
        <v>0</v>
      </c>
      <c r="N196" s="84">
        <f t="shared" si="79"/>
        <v>0</v>
      </c>
      <c r="O196" s="84">
        <f t="shared" si="79"/>
        <v>0</v>
      </c>
      <c r="P196" s="84">
        <f t="shared" si="79"/>
        <v>0</v>
      </c>
      <c r="Q196" s="470"/>
    </row>
    <row r="197" spans="1:17" ht="14.25">
      <c r="A197" s="795"/>
      <c r="B197" s="798"/>
      <c r="C197" s="798"/>
      <c r="D197" s="798"/>
      <c r="E197" s="798"/>
      <c r="F197" s="792"/>
      <c r="G197" s="84">
        <f aca="true" t="shared" si="80" ref="G197:H202">I197+K197+M197+O197</f>
        <v>20</v>
      </c>
      <c r="H197" s="84">
        <f t="shared" si="80"/>
        <v>0</v>
      </c>
      <c r="I197" s="84">
        <v>20</v>
      </c>
      <c r="J197" s="84">
        <v>0</v>
      </c>
      <c r="K197" s="84"/>
      <c r="L197" s="84"/>
      <c r="M197" s="84"/>
      <c r="N197" s="84"/>
      <c r="O197" s="84"/>
      <c r="P197" s="84"/>
      <c r="Q197" s="445" t="s">
        <v>126</v>
      </c>
    </row>
    <row r="198" spans="1:17" ht="14.25">
      <c r="A198" s="795"/>
      <c r="B198" s="798"/>
      <c r="C198" s="798"/>
      <c r="D198" s="798"/>
      <c r="E198" s="798"/>
      <c r="F198" s="792"/>
      <c r="G198" s="84">
        <f t="shared" si="80"/>
        <v>9.6</v>
      </c>
      <c r="H198" s="84">
        <f t="shared" si="80"/>
        <v>0</v>
      </c>
      <c r="I198" s="84">
        <v>9.6</v>
      </c>
      <c r="J198" s="84">
        <v>0</v>
      </c>
      <c r="K198" s="84"/>
      <c r="L198" s="84"/>
      <c r="M198" s="84"/>
      <c r="N198" s="84"/>
      <c r="O198" s="84"/>
      <c r="P198" s="84"/>
      <c r="Q198" s="445" t="s">
        <v>127</v>
      </c>
    </row>
    <row r="199" spans="1:17" ht="14.25">
      <c r="A199" s="795"/>
      <c r="B199" s="798"/>
      <c r="C199" s="798"/>
      <c r="D199" s="798"/>
      <c r="E199" s="798"/>
      <c r="F199" s="792"/>
      <c r="G199" s="84">
        <f t="shared" si="80"/>
        <v>20</v>
      </c>
      <c r="H199" s="84">
        <f t="shared" si="80"/>
        <v>0</v>
      </c>
      <c r="I199" s="84">
        <v>20</v>
      </c>
      <c r="J199" s="84">
        <v>0</v>
      </c>
      <c r="K199" s="84"/>
      <c r="L199" s="84"/>
      <c r="M199" s="84"/>
      <c r="N199" s="84"/>
      <c r="O199" s="84"/>
      <c r="P199" s="84"/>
      <c r="Q199" s="445" t="s">
        <v>128</v>
      </c>
    </row>
    <row r="200" spans="1:17" ht="14.25">
      <c r="A200" s="795"/>
      <c r="B200" s="798"/>
      <c r="C200" s="798"/>
      <c r="D200" s="798"/>
      <c r="E200" s="798"/>
      <c r="F200" s="792"/>
      <c r="G200" s="84">
        <f t="shared" si="80"/>
        <v>25</v>
      </c>
      <c r="H200" s="84">
        <f t="shared" si="80"/>
        <v>0</v>
      </c>
      <c r="I200" s="84">
        <v>25</v>
      </c>
      <c r="J200" s="84">
        <v>0</v>
      </c>
      <c r="K200" s="84"/>
      <c r="L200" s="84"/>
      <c r="M200" s="84"/>
      <c r="N200" s="84"/>
      <c r="O200" s="84"/>
      <c r="P200" s="84"/>
      <c r="Q200" s="445" t="s">
        <v>130</v>
      </c>
    </row>
    <row r="201" spans="1:17" ht="14.25">
      <c r="A201" s="795"/>
      <c r="B201" s="798"/>
      <c r="C201" s="798"/>
      <c r="D201" s="798"/>
      <c r="E201" s="798"/>
      <c r="F201" s="792"/>
      <c r="G201" s="84">
        <f t="shared" si="80"/>
        <v>20</v>
      </c>
      <c r="H201" s="84">
        <f t="shared" si="80"/>
        <v>0</v>
      </c>
      <c r="I201" s="84">
        <v>20</v>
      </c>
      <c r="J201" s="84">
        <v>0</v>
      </c>
      <c r="K201" s="84"/>
      <c r="L201" s="84"/>
      <c r="M201" s="84"/>
      <c r="N201" s="84"/>
      <c r="O201" s="84"/>
      <c r="P201" s="84"/>
      <c r="Q201" s="445" t="s">
        <v>23</v>
      </c>
    </row>
    <row r="202" spans="1:17" ht="14.25">
      <c r="A202" s="796"/>
      <c r="B202" s="799"/>
      <c r="C202" s="799"/>
      <c r="D202" s="799"/>
      <c r="E202" s="799"/>
      <c r="F202" s="792"/>
      <c r="G202" s="84">
        <f t="shared" si="80"/>
        <v>20</v>
      </c>
      <c r="H202" s="84">
        <f t="shared" si="80"/>
        <v>0</v>
      </c>
      <c r="I202" s="84">
        <v>20</v>
      </c>
      <c r="J202" s="84">
        <v>0</v>
      </c>
      <c r="K202" s="84"/>
      <c r="L202" s="84"/>
      <c r="M202" s="84"/>
      <c r="N202" s="84"/>
      <c r="O202" s="84"/>
      <c r="P202" s="84"/>
      <c r="Q202" s="445" t="s">
        <v>439</v>
      </c>
    </row>
    <row r="203" spans="1:17" ht="15" customHeight="1">
      <c r="A203" s="794" t="s">
        <v>575</v>
      </c>
      <c r="B203" s="797" t="s">
        <v>138</v>
      </c>
      <c r="C203" s="915"/>
      <c r="D203" s="797"/>
      <c r="E203" s="797"/>
      <c r="F203" s="792" t="s">
        <v>8</v>
      </c>
      <c r="G203" s="160">
        <f>SUM(G204:G208)</f>
        <v>1077.8</v>
      </c>
      <c r="H203" s="160">
        <f aca="true" t="shared" si="81" ref="H203:P203">SUM(H204:H208)</f>
        <v>223.3</v>
      </c>
      <c r="I203" s="160">
        <f t="shared" si="81"/>
        <v>1077.8</v>
      </c>
      <c r="J203" s="160">
        <f t="shared" si="81"/>
        <v>223.3</v>
      </c>
      <c r="K203" s="160">
        <f t="shared" si="81"/>
        <v>0</v>
      </c>
      <c r="L203" s="160">
        <f t="shared" si="81"/>
        <v>0</v>
      </c>
      <c r="M203" s="160">
        <f t="shared" si="81"/>
        <v>0</v>
      </c>
      <c r="N203" s="160">
        <f t="shared" si="81"/>
        <v>0</v>
      </c>
      <c r="O203" s="160">
        <f t="shared" si="81"/>
        <v>0</v>
      </c>
      <c r="P203" s="160">
        <f t="shared" si="81"/>
        <v>0</v>
      </c>
      <c r="Q203" s="449"/>
    </row>
    <row r="204" spans="1:17" ht="14.25">
      <c r="A204" s="795"/>
      <c r="B204" s="798"/>
      <c r="C204" s="915"/>
      <c r="D204" s="798"/>
      <c r="E204" s="798"/>
      <c r="F204" s="792"/>
      <c r="G204" s="84">
        <f>I204+K204+M204+O204</f>
        <v>220</v>
      </c>
      <c r="H204" s="84">
        <f>J204+L204+N204+P204</f>
        <v>0</v>
      </c>
      <c r="I204" s="84">
        <f>I210+I216+I222+I228+I234+I240+I246+I252+I259+I265+I271</f>
        <v>220</v>
      </c>
      <c r="J204" s="84">
        <f aca="true" t="shared" si="82" ref="I204:P208">J210+J216+J222+J228+J234+J240+J246+J252+J259+J265+J271</f>
        <v>0</v>
      </c>
      <c r="K204" s="84">
        <f t="shared" si="82"/>
        <v>0</v>
      </c>
      <c r="L204" s="84">
        <f t="shared" si="82"/>
        <v>0</v>
      </c>
      <c r="M204" s="84">
        <f t="shared" si="82"/>
        <v>0</v>
      </c>
      <c r="N204" s="84">
        <f t="shared" si="82"/>
        <v>0</v>
      </c>
      <c r="O204" s="84">
        <f t="shared" si="82"/>
        <v>0</v>
      </c>
      <c r="P204" s="84">
        <f t="shared" si="82"/>
        <v>0</v>
      </c>
      <c r="Q204" s="445" t="s">
        <v>126</v>
      </c>
    </row>
    <row r="205" spans="1:17" ht="14.25">
      <c r="A205" s="795"/>
      <c r="B205" s="798"/>
      <c r="C205" s="915"/>
      <c r="D205" s="798"/>
      <c r="E205" s="798"/>
      <c r="F205" s="792"/>
      <c r="G205" s="84">
        <f aca="true" t="shared" si="83" ref="G205:H208">I205+K205+M205+O205</f>
        <v>207.9</v>
      </c>
      <c r="H205" s="84">
        <f t="shared" si="83"/>
        <v>80.39999999999999</v>
      </c>
      <c r="I205" s="84">
        <f t="shared" si="82"/>
        <v>207.9</v>
      </c>
      <c r="J205" s="84">
        <f t="shared" si="82"/>
        <v>80.39999999999999</v>
      </c>
      <c r="K205" s="84">
        <f t="shared" si="82"/>
        <v>0</v>
      </c>
      <c r="L205" s="84">
        <f t="shared" si="82"/>
        <v>0</v>
      </c>
      <c r="M205" s="84">
        <f t="shared" si="82"/>
        <v>0</v>
      </c>
      <c r="N205" s="84">
        <f t="shared" si="82"/>
        <v>0</v>
      </c>
      <c r="O205" s="84">
        <f t="shared" si="82"/>
        <v>0</v>
      </c>
      <c r="P205" s="84">
        <f t="shared" si="82"/>
        <v>0</v>
      </c>
      <c r="Q205" s="445" t="s">
        <v>128</v>
      </c>
    </row>
    <row r="206" spans="1:17" ht="14.25">
      <c r="A206" s="795"/>
      <c r="B206" s="798"/>
      <c r="C206" s="915"/>
      <c r="D206" s="798"/>
      <c r="E206" s="798"/>
      <c r="F206" s="792"/>
      <c r="G206" s="84">
        <f t="shared" si="83"/>
        <v>209.9</v>
      </c>
      <c r="H206" s="84">
        <f t="shared" si="83"/>
        <v>142.9</v>
      </c>
      <c r="I206" s="84">
        <f t="shared" si="82"/>
        <v>209.9</v>
      </c>
      <c r="J206" s="84">
        <f t="shared" si="82"/>
        <v>142.9</v>
      </c>
      <c r="K206" s="84">
        <f t="shared" si="82"/>
        <v>0</v>
      </c>
      <c r="L206" s="84">
        <f t="shared" si="82"/>
        <v>0</v>
      </c>
      <c r="M206" s="84">
        <f t="shared" si="82"/>
        <v>0</v>
      </c>
      <c r="N206" s="84">
        <f t="shared" si="82"/>
        <v>0</v>
      </c>
      <c r="O206" s="84">
        <f t="shared" si="82"/>
        <v>0</v>
      </c>
      <c r="P206" s="84">
        <f t="shared" si="82"/>
        <v>0</v>
      </c>
      <c r="Q206" s="445" t="s">
        <v>129</v>
      </c>
    </row>
    <row r="207" spans="1:17" ht="14.25">
      <c r="A207" s="795"/>
      <c r="B207" s="798"/>
      <c r="C207" s="915"/>
      <c r="D207" s="798"/>
      <c r="E207" s="798"/>
      <c r="F207" s="792"/>
      <c r="G207" s="84">
        <f t="shared" si="83"/>
        <v>220</v>
      </c>
      <c r="H207" s="84">
        <f t="shared" si="83"/>
        <v>0</v>
      </c>
      <c r="I207" s="84">
        <f t="shared" si="82"/>
        <v>220</v>
      </c>
      <c r="J207" s="84">
        <f t="shared" si="82"/>
        <v>0</v>
      </c>
      <c r="K207" s="84">
        <f t="shared" si="82"/>
        <v>0</v>
      </c>
      <c r="L207" s="84">
        <f t="shared" si="82"/>
        <v>0</v>
      </c>
      <c r="M207" s="84">
        <f t="shared" si="82"/>
        <v>0</v>
      </c>
      <c r="N207" s="84">
        <f t="shared" si="82"/>
        <v>0</v>
      </c>
      <c r="O207" s="84">
        <f t="shared" si="82"/>
        <v>0</v>
      </c>
      <c r="P207" s="84">
        <f t="shared" si="82"/>
        <v>0</v>
      </c>
      <c r="Q207" s="445" t="s">
        <v>23</v>
      </c>
    </row>
    <row r="208" spans="1:17" ht="14.25">
      <c r="A208" s="795"/>
      <c r="B208" s="798"/>
      <c r="C208" s="915"/>
      <c r="D208" s="798"/>
      <c r="E208" s="798"/>
      <c r="F208" s="792"/>
      <c r="G208" s="84">
        <f t="shared" si="83"/>
        <v>220</v>
      </c>
      <c r="H208" s="84">
        <f t="shared" si="83"/>
        <v>0</v>
      </c>
      <c r="I208" s="84">
        <f t="shared" si="82"/>
        <v>220</v>
      </c>
      <c r="J208" s="84">
        <f t="shared" si="82"/>
        <v>0</v>
      </c>
      <c r="K208" s="84">
        <f t="shared" si="82"/>
        <v>0</v>
      </c>
      <c r="L208" s="84">
        <f t="shared" si="82"/>
        <v>0</v>
      </c>
      <c r="M208" s="84">
        <f t="shared" si="82"/>
        <v>0</v>
      </c>
      <c r="N208" s="84">
        <f t="shared" si="82"/>
        <v>0</v>
      </c>
      <c r="O208" s="84">
        <f t="shared" si="82"/>
        <v>0</v>
      </c>
      <c r="P208" s="84">
        <f t="shared" si="82"/>
        <v>0</v>
      </c>
      <c r="Q208" s="445" t="s">
        <v>439</v>
      </c>
    </row>
    <row r="209" spans="1:17" ht="14.25">
      <c r="A209" s="795"/>
      <c r="B209" s="798"/>
      <c r="C209" s="797"/>
      <c r="D209" s="798"/>
      <c r="E209" s="798"/>
      <c r="F209" s="904">
        <v>2015</v>
      </c>
      <c r="G209" s="85">
        <f>SUM(G210:G214)</f>
        <v>115</v>
      </c>
      <c r="H209" s="85">
        <f aca="true" t="shared" si="84" ref="H209:P209">SUM(H210:H214)</f>
        <v>46.4</v>
      </c>
      <c r="I209" s="85">
        <f t="shared" si="84"/>
        <v>115</v>
      </c>
      <c r="J209" s="85">
        <f t="shared" si="84"/>
        <v>46.4</v>
      </c>
      <c r="K209" s="85">
        <f t="shared" si="84"/>
        <v>0</v>
      </c>
      <c r="L209" s="85">
        <f t="shared" si="84"/>
        <v>0</v>
      </c>
      <c r="M209" s="85">
        <f t="shared" si="84"/>
        <v>0</v>
      </c>
      <c r="N209" s="85">
        <f t="shared" si="84"/>
        <v>0</v>
      </c>
      <c r="O209" s="85">
        <f t="shared" si="84"/>
        <v>0</v>
      </c>
      <c r="P209" s="85">
        <f t="shared" si="84"/>
        <v>0</v>
      </c>
      <c r="Q209" s="470"/>
    </row>
    <row r="210" spans="1:17" ht="14.25">
      <c r="A210" s="795"/>
      <c r="B210" s="798"/>
      <c r="C210" s="798"/>
      <c r="D210" s="798"/>
      <c r="E210" s="798"/>
      <c r="F210" s="904"/>
      <c r="G210" s="85">
        <f>I210+K210+M210+O210</f>
        <v>20</v>
      </c>
      <c r="H210" s="85">
        <f>J210+L210+N210+P210</f>
        <v>0</v>
      </c>
      <c r="I210" s="85">
        <v>20</v>
      </c>
      <c r="J210" s="85">
        <v>0</v>
      </c>
      <c r="K210" s="85"/>
      <c r="L210" s="85"/>
      <c r="M210" s="85"/>
      <c r="N210" s="85"/>
      <c r="O210" s="85"/>
      <c r="P210" s="85"/>
      <c r="Q210" s="445" t="s">
        <v>126</v>
      </c>
    </row>
    <row r="211" spans="1:17" ht="14.25">
      <c r="A211" s="795"/>
      <c r="B211" s="798"/>
      <c r="C211" s="798"/>
      <c r="D211" s="798"/>
      <c r="E211" s="798"/>
      <c r="F211" s="904"/>
      <c r="G211" s="85">
        <f aca="true" t="shared" si="85" ref="G211:H214">I211+K211+M211+O211</f>
        <v>20</v>
      </c>
      <c r="H211" s="85">
        <f t="shared" si="85"/>
        <v>11.4</v>
      </c>
      <c r="I211" s="85">
        <v>20</v>
      </c>
      <c r="J211" s="85">
        <v>11.4</v>
      </c>
      <c r="K211" s="85"/>
      <c r="L211" s="85"/>
      <c r="M211" s="85"/>
      <c r="N211" s="85"/>
      <c r="O211" s="85"/>
      <c r="P211" s="85"/>
      <c r="Q211" s="445" t="s">
        <v>128</v>
      </c>
    </row>
    <row r="212" spans="1:17" ht="14.25">
      <c r="A212" s="795"/>
      <c r="B212" s="798"/>
      <c r="C212" s="798"/>
      <c r="D212" s="798"/>
      <c r="E212" s="798"/>
      <c r="F212" s="904"/>
      <c r="G212" s="85">
        <f t="shared" si="85"/>
        <v>35</v>
      </c>
      <c r="H212" s="85">
        <f t="shared" si="85"/>
        <v>35</v>
      </c>
      <c r="I212" s="85">
        <v>35</v>
      </c>
      <c r="J212" s="85">
        <v>35</v>
      </c>
      <c r="K212" s="85"/>
      <c r="L212" s="85"/>
      <c r="M212" s="85"/>
      <c r="N212" s="85"/>
      <c r="O212" s="85"/>
      <c r="P212" s="85"/>
      <c r="Q212" s="445" t="s">
        <v>129</v>
      </c>
    </row>
    <row r="213" spans="1:17" ht="14.25">
      <c r="A213" s="795"/>
      <c r="B213" s="798"/>
      <c r="C213" s="798"/>
      <c r="D213" s="798"/>
      <c r="E213" s="798"/>
      <c r="F213" s="904"/>
      <c r="G213" s="85">
        <f t="shared" si="85"/>
        <v>20</v>
      </c>
      <c r="H213" s="85">
        <f t="shared" si="85"/>
        <v>0</v>
      </c>
      <c r="I213" s="85">
        <v>20</v>
      </c>
      <c r="J213" s="85">
        <v>0</v>
      </c>
      <c r="K213" s="85"/>
      <c r="L213" s="85"/>
      <c r="M213" s="85"/>
      <c r="N213" s="85"/>
      <c r="O213" s="85"/>
      <c r="P213" s="85"/>
      <c r="Q213" s="445" t="s">
        <v>23</v>
      </c>
    </row>
    <row r="214" spans="1:17" ht="14.25">
      <c r="A214" s="795"/>
      <c r="B214" s="798"/>
      <c r="C214" s="799"/>
      <c r="D214" s="798"/>
      <c r="E214" s="798"/>
      <c r="F214" s="904"/>
      <c r="G214" s="85">
        <f t="shared" si="85"/>
        <v>20</v>
      </c>
      <c r="H214" s="85">
        <f t="shared" si="85"/>
        <v>0</v>
      </c>
      <c r="I214" s="85">
        <v>20</v>
      </c>
      <c r="J214" s="85">
        <v>0</v>
      </c>
      <c r="K214" s="85"/>
      <c r="L214" s="85"/>
      <c r="M214" s="85"/>
      <c r="N214" s="85"/>
      <c r="O214" s="85"/>
      <c r="P214" s="85"/>
      <c r="Q214" s="445" t="s">
        <v>439</v>
      </c>
    </row>
    <row r="215" spans="1:17" ht="14.25">
      <c r="A215" s="795"/>
      <c r="B215" s="798"/>
      <c r="C215" s="797" t="s">
        <v>136</v>
      </c>
      <c r="D215" s="798"/>
      <c r="E215" s="798"/>
      <c r="F215" s="904">
        <v>2016</v>
      </c>
      <c r="G215" s="85">
        <f>SUM(G216:G220)</f>
        <v>100</v>
      </c>
      <c r="H215" s="85">
        <f aca="true" t="shared" si="86" ref="H215:P215">SUM(H216:H220)</f>
        <v>29.5</v>
      </c>
      <c r="I215" s="85">
        <f t="shared" si="86"/>
        <v>100</v>
      </c>
      <c r="J215" s="85">
        <f t="shared" si="86"/>
        <v>29.5</v>
      </c>
      <c r="K215" s="85">
        <f t="shared" si="86"/>
        <v>0</v>
      </c>
      <c r="L215" s="85">
        <f t="shared" si="86"/>
        <v>0</v>
      </c>
      <c r="M215" s="85">
        <f t="shared" si="86"/>
        <v>0</v>
      </c>
      <c r="N215" s="85">
        <f t="shared" si="86"/>
        <v>0</v>
      </c>
      <c r="O215" s="85">
        <f t="shared" si="86"/>
        <v>0</v>
      </c>
      <c r="P215" s="85">
        <f t="shared" si="86"/>
        <v>0</v>
      </c>
      <c r="Q215" s="470"/>
    </row>
    <row r="216" spans="1:17" ht="14.25">
      <c r="A216" s="795"/>
      <c r="B216" s="798"/>
      <c r="C216" s="798"/>
      <c r="D216" s="798"/>
      <c r="E216" s="798"/>
      <c r="F216" s="904"/>
      <c r="G216" s="85">
        <f>I216+K216+M216+O216</f>
        <v>20</v>
      </c>
      <c r="H216" s="85">
        <f>J216+L216+N216+P216</f>
        <v>0</v>
      </c>
      <c r="I216" s="85">
        <v>20</v>
      </c>
      <c r="J216" s="85">
        <v>0</v>
      </c>
      <c r="K216" s="85"/>
      <c r="L216" s="85"/>
      <c r="M216" s="85"/>
      <c r="N216" s="85"/>
      <c r="O216" s="85"/>
      <c r="P216" s="85"/>
      <c r="Q216" s="445" t="s">
        <v>126</v>
      </c>
    </row>
    <row r="217" spans="1:17" ht="14.25">
      <c r="A217" s="795"/>
      <c r="B217" s="798"/>
      <c r="C217" s="798"/>
      <c r="D217" s="798"/>
      <c r="E217" s="798"/>
      <c r="F217" s="904"/>
      <c r="G217" s="85">
        <f aca="true" t="shared" si="87" ref="G217:H220">I217+K217+M217+O217</f>
        <v>20</v>
      </c>
      <c r="H217" s="85">
        <f t="shared" si="87"/>
        <v>10</v>
      </c>
      <c r="I217" s="85">
        <v>20</v>
      </c>
      <c r="J217" s="85">
        <v>10</v>
      </c>
      <c r="K217" s="85"/>
      <c r="L217" s="85"/>
      <c r="M217" s="85"/>
      <c r="N217" s="85"/>
      <c r="O217" s="85"/>
      <c r="P217" s="85"/>
      <c r="Q217" s="445" t="s">
        <v>128</v>
      </c>
    </row>
    <row r="218" spans="1:17" ht="14.25">
      <c r="A218" s="795"/>
      <c r="B218" s="798"/>
      <c r="C218" s="798"/>
      <c r="D218" s="798"/>
      <c r="E218" s="798"/>
      <c r="F218" s="904"/>
      <c r="G218" s="85">
        <f t="shared" si="87"/>
        <v>20</v>
      </c>
      <c r="H218" s="85">
        <f t="shared" si="87"/>
        <v>19.5</v>
      </c>
      <c r="I218" s="85">
        <v>20</v>
      </c>
      <c r="J218" s="85">
        <v>19.5</v>
      </c>
      <c r="K218" s="85"/>
      <c r="L218" s="85"/>
      <c r="M218" s="85"/>
      <c r="N218" s="85"/>
      <c r="O218" s="85"/>
      <c r="P218" s="85"/>
      <c r="Q218" s="445" t="s">
        <v>129</v>
      </c>
    </row>
    <row r="219" spans="1:17" ht="14.25">
      <c r="A219" s="795"/>
      <c r="B219" s="798"/>
      <c r="C219" s="798"/>
      <c r="D219" s="798"/>
      <c r="E219" s="798"/>
      <c r="F219" s="904"/>
      <c r="G219" s="85">
        <f t="shared" si="87"/>
        <v>20</v>
      </c>
      <c r="H219" s="85">
        <f t="shared" si="87"/>
        <v>0</v>
      </c>
      <c r="I219" s="85">
        <v>20</v>
      </c>
      <c r="J219" s="85">
        <v>0</v>
      </c>
      <c r="K219" s="85"/>
      <c r="L219" s="85"/>
      <c r="M219" s="85"/>
      <c r="N219" s="85"/>
      <c r="O219" s="85"/>
      <c r="P219" s="85"/>
      <c r="Q219" s="445" t="s">
        <v>23</v>
      </c>
    </row>
    <row r="220" spans="1:17" ht="14.25">
      <c r="A220" s="795"/>
      <c r="B220" s="798"/>
      <c r="C220" s="798"/>
      <c r="D220" s="798"/>
      <c r="E220" s="798"/>
      <c r="F220" s="904"/>
      <c r="G220" s="85">
        <f t="shared" si="87"/>
        <v>20</v>
      </c>
      <c r="H220" s="85">
        <f t="shared" si="87"/>
        <v>0</v>
      </c>
      <c r="I220" s="85">
        <v>20</v>
      </c>
      <c r="J220" s="85">
        <v>0</v>
      </c>
      <c r="K220" s="85"/>
      <c r="L220" s="85"/>
      <c r="M220" s="85"/>
      <c r="N220" s="85"/>
      <c r="O220" s="85"/>
      <c r="P220" s="85"/>
      <c r="Q220" s="445" t="s">
        <v>439</v>
      </c>
    </row>
    <row r="221" spans="1:17" ht="14.25">
      <c r="A221" s="795"/>
      <c r="B221" s="798"/>
      <c r="C221" s="798"/>
      <c r="D221" s="798"/>
      <c r="E221" s="798"/>
      <c r="F221" s="904">
        <v>2017</v>
      </c>
      <c r="G221" s="85">
        <f>SUM(G222:G226)</f>
        <v>100</v>
      </c>
      <c r="H221" s="85">
        <f aca="true" t="shared" si="88" ref="H221:P221">SUM(H222:H226)</f>
        <v>28.5</v>
      </c>
      <c r="I221" s="85">
        <f t="shared" si="88"/>
        <v>100</v>
      </c>
      <c r="J221" s="85">
        <f t="shared" si="88"/>
        <v>28.5</v>
      </c>
      <c r="K221" s="85">
        <f t="shared" si="88"/>
        <v>0</v>
      </c>
      <c r="L221" s="85">
        <f t="shared" si="88"/>
        <v>0</v>
      </c>
      <c r="M221" s="85">
        <f t="shared" si="88"/>
        <v>0</v>
      </c>
      <c r="N221" s="85">
        <f t="shared" si="88"/>
        <v>0</v>
      </c>
      <c r="O221" s="85">
        <f t="shared" si="88"/>
        <v>0</v>
      </c>
      <c r="P221" s="85">
        <f t="shared" si="88"/>
        <v>0</v>
      </c>
      <c r="Q221" s="470"/>
    </row>
    <row r="222" spans="1:17" ht="14.25">
      <c r="A222" s="795"/>
      <c r="B222" s="798"/>
      <c r="C222" s="798"/>
      <c r="D222" s="798"/>
      <c r="E222" s="798"/>
      <c r="F222" s="904"/>
      <c r="G222" s="85">
        <f>I222+K222+M222+O222</f>
        <v>20</v>
      </c>
      <c r="H222" s="85">
        <f>J222+L222+N222+P222</f>
        <v>0</v>
      </c>
      <c r="I222" s="85">
        <v>20</v>
      </c>
      <c r="J222" s="85">
        <v>0</v>
      </c>
      <c r="K222" s="85"/>
      <c r="L222" s="85"/>
      <c r="M222" s="85"/>
      <c r="N222" s="85"/>
      <c r="O222" s="85"/>
      <c r="P222" s="85"/>
      <c r="Q222" s="445" t="s">
        <v>126</v>
      </c>
    </row>
    <row r="223" spans="1:17" ht="14.25">
      <c r="A223" s="795"/>
      <c r="B223" s="798"/>
      <c r="C223" s="798"/>
      <c r="D223" s="798"/>
      <c r="E223" s="798"/>
      <c r="F223" s="904"/>
      <c r="G223" s="85">
        <f aca="true" t="shared" si="89" ref="G223:H226">I223+K223+M223+O223</f>
        <v>20</v>
      </c>
      <c r="H223" s="85">
        <f t="shared" si="89"/>
        <v>9</v>
      </c>
      <c r="I223" s="85">
        <v>20</v>
      </c>
      <c r="J223" s="85">
        <v>9</v>
      </c>
      <c r="K223" s="85"/>
      <c r="L223" s="85"/>
      <c r="M223" s="85"/>
      <c r="N223" s="85"/>
      <c r="O223" s="85"/>
      <c r="P223" s="85"/>
      <c r="Q223" s="445" t="s">
        <v>128</v>
      </c>
    </row>
    <row r="224" spans="1:17" ht="14.25">
      <c r="A224" s="795"/>
      <c r="B224" s="798"/>
      <c r="C224" s="798"/>
      <c r="D224" s="798"/>
      <c r="E224" s="798"/>
      <c r="F224" s="904"/>
      <c r="G224" s="85">
        <f t="shared" si="89"/>
        <v>20</v>
      </c>
      <c r="H224" s="85">
        <f t="shared" si="89"/>
        <v>19.5</v>
      </c>
      <c r="I224" s="85">
        <v>20</v>
      </c>
      <c r="J224" s="85">
        <v>19.5</v>
      </c>
      <c r="K224" s="85"/>
      <c r="L224" s="85"/>
      <c r="M224" s="85"/>
      <c r="N224" s="85"/>
      <c r="O224" s="85"/>
      <c r="P224" s="85"/>
      <c r="Q224" s="445" t="s">
        <v>129</v>
      </c>
    </row>
    <row r="225" spans="1:17" ht="14.25">
      <c r="A225" s="795"/>
      <c r="B225" s="798"/>
      <c r="C225" s="798"/>
      <c r="D225" s="798"/>
      <c r="E225" s="798"/>
      <c r="F225" s="904"/>
      <c r="G225" s="85">
        <f t="shared" si="89"/>
        <v>20</v>
      </c>
      <c r="H225" s="85">
        <f t="shared" si="89"/>
        <v>0</v>
      </c>
      <c r="I225" s="85">
        <v>20</v>
      </c>
      <c r="J225" s="85">
        <v>0</v>
      </c>
      <c r="K225" s="85"/>
      <c r="L225" s="85"/>
      <c r="M225" s="85"/>
      <c r="N225" s="85"/>
      <c r="O225" s="85"/>
      <c r="P225" s="85"/>
      <c r="Q225" s="445" t="s">
        <v>23</v>
      </c>
    </row>
    <row r="226" spans="1:17" ht="14.25">
      <c r="A226" s="795"/>
      <c r="B226" s="798"/>
      <c r="C226" s="798"/>
      <c r="D226" s="798"/>
      <c r="E226" s="798"/>
      <c r="F226" s="904"/>
      <c r="G226" s="85">
        <f t="shared" si="89"/>
        <v>20</v>
      </c>
      <c r="H226" s="85">
        <f t="shared" si="89"/>
        <v>0</v>
      </c>
      <c r="I226" s="85">
        <v>20</v>
      </c>
      <c r="J226" s="85">
        <v>0</v>
      </c>
      <c r="K226" s="85"/>
      <c r="L226" s="85"/>
      <c r="M226" s="85"/>
      <c r="N226" s="85"/>
      <c r="O226" s="85"/>
      <c r="P226" s="85"/>
      <c r="Q226" s="445" t="s">
        <v>439</v>
      </c>
    </row>
    <row r="227" spans="1:17" ht="14.25">
      <c r="A227" s="795"/>
      <c r="B227" s="798"/>
      <c r="C227" s="798"/>
      <c r="D227" s="798"/>
      <c r="E227" s="798"/>
      <c r="F227" s="904">
        <v>2018</v>
      </c>
      <c r="G227" s="85">
        <f>SUM(G228:G232)</f>
        <v>105</v>
      </c>
      <c r="H227" s="85">
        <f aca="true" t="shared" si="90" ref="H227:P227">SUM(H228:H232)</f>
        <v>28.4</v>
      </c>
      <c r="I227" s="85">
        <f t="shared" si="90"/>
        <v>105</v>
      </c>
      <c r="J227" s="85">
        <f t="shared" si="90"/>
        <v>28.4</v>
      </c>
      <c r="K227" s="85">
        <f t="shared" si="90"/>
        <v>0</v>
      </c>
      <c r="L227" s="85">
        <f t="shared" si="90"/>
        <v>0</v>
      </c>
      <c r="M227" s="85">
        <f t="shared" si="90"/>
        <v>0</v>
      </c>
      <c r="N227" s="85">
        <f t="shared" si="90"/>
        <v>0</v>
      </c>
      <c r="O227" s="85">
        <f t="shared" si="90"/>
        <v>0</v>
      </c>
      <c r="P227" s="85">
        <f t="shared" si="90"/>
        <v>0</v>
      </c>
      <c r="Q227" s="470"/>
    </row>
    <row r="228" spans="1:17" ht="14.25">
      <c r="A228" s="795"/>
      <c r="B228" s="798"/>
      <c r="C228" s="798"/>
      <c r="D228" s="798"/>
      <c r="E228" s="798"/>
      <c r="F228" s="904"/>
      <c r="G228" s="85">
        <f>I228+K228+M228+O228</f>
        <v>20</v>
      </c>
      <c r="H228" s="85">
        <f>J228+L228+N228+P228</f>
        <v>0</v>
      </c>
      <c r="I228" s="85">
        <v>20</v>
      </c>
      <c r="J228" s="85">
        <v>0</v>
      </c>
      <c r="K228" s="85"/>
      <c r="L228" s="85"/>
      <c r="M228" s="85"/>
      <c r="N228" s="85"/>
      <c r="O228" s="85"/>
      <c r="P228" s="85"/>
      <c r="Q228" s="445" t="s">
        <v>126</v>
      </c>
    </row>
    <row r="229" spans="1:17" ht="14.25">
      <c r="A229" s="795"/>
      <c r="B229" s="798"/>
      <c r="C229" s="798"/>
      <c r="D229" s="798"/>
      <c r="E229" s="798"/>
      <c r="F229" s="904"/>
      <c r="G229" s="85">
        <f aca="true" t="shared" si="91" ref="G229:H232">I229+K229+M229+O229</f>
        <v>20</v>
      </c>
      <c r="H229" s="85">
        <f t="shared" si="91"/>
        <v>9.4</v>
      </c>
      <c r="I229" s="85">
        <v>20</v>
      </c>
      <c r="J229" s="85">
        <v>9.4</v>
      </c>
      <c r="K229" s="85"/>
      <c r="L229" s="85"/>
      <c r="M229" s="85"/>
      <c r="N229" s="85"/>
      <c r="O229" s="85"/>
      <c r="P229" s="85"/>
      <c r="Q229" s="445" t="s">
        <v>128</v>
      </c>
    </row>
    <row r="230" spans="1:17" ht="14.25">
      <c r="A230" s="795"/>
      <c r="B230" s="798"/>
      <c r="C230" s="798"/>
      <c r="D230" s="798"/>
      <c r="E230" s="798"/>
      <c r="F230" s="904"/>
      <c r="G230" s="85">
        <f t="shared" si="91"/>
        <v>25</v>
      </c>
      <c r="H230" s="85">
        <f t="shared" si="91"/>
        <v>19</v>
      </c>
      <c r="I230" s="85">
        <v>25</v>
      </c>
      <c r="J230" s="85">
        <v>19</v>
      </c>
      <c r="K230" s="85"/>
      <c r="L230" s="85"/>
      <c r="M230" s="85"/>
      <c r="N230" s="85"/>
      <c r="O230" s="85"/>
      <c r="P230" s="85"/>
      <c r="Q230" s="445" t="s">
        <v>129</v>
      </c>
    </row>
    <row r="231" spans="1:17" ht="14.25">
      <c r="A231" s="795"/>
      <c r="B231" s="798"/>
      <c r="C231" s="798"/>
      <c r="D231" s="798"/>
      <c r="E231" s="798"/>
      <c r="F231" s="904"/>
      <c r="G231" s="85">
        <f t="shared" si="91"/>
        <v>20</v>
      </c>
      <c r="H231" s="85">
        <f t="shared" si="91"/>
        <v>0</v>
      </c>
      <c r="I231" s="85">
        <v>20</v>
      </c>
      <c r="J231" s="85">
        <v>0</v>
      </c>
      <c r="K231" s="85"/>
      <c r="L231" s="85"/>
      <c r="M231" s="85"/>
      <c r="N231" s="85"/>
      <c r="O231" s="85"/>
      <c r="P231" s="85"/>
      <c r="Q231" s="445" t="s">
        <v>23</v>
      </c>
    </row>
    <row r="232" spans="1:17" ht="14.25">
      <c r="A232" s="795"/>
      <c r="B232" s="798"/>
      <c r="C232" s="798"/>
      <c r="D232" s="798"/>
      <c r="E232" s="798"/>
      <c r="F232" s="904"/>
      <c r="G232" s="85">
        <f t="shared" si="91"/>
        <v>20</v>
      </c>
      <c r="H232" s="85">
        <f t="shared" si="91"/>
        <v>0</v>
      </c>
      <c r="I232" s="85">
        <v>20</v>
      </c>
      <c r="J232" s="85">
        <v>0</v>
      </c>
      <c r="K232" s="85"/>
      <c r="L232" s="85"/>
      <c r="M232" s="85"/>
      <c r="N232" s="85"/>
      <c r="O232" s="85"/>
      <c r="P232" s="85"/>
      <c r="Q232" s="445" t="s">
        <v>439</v>
      </c>
    </row>
    <row r="233" spans="1:17" ht="14.25">
      <c r="A233" s="795"/>
      <c r="B233" s="798"/>
      <c r="C233" s="798"/>
      <c r="D233" s="798"/>
      <c r="E233" s="798"/>
      <c r="F233" s="904">
        <v>2019</v>
      </c>
      <c r="G233" s="85">
        <f>SUM(G234:G238)</f>
        <v>82.8</v>
      </c>
      <c r="H233" s="85">
        <f aca="true" t="shared" si="92" ref="H233:P233">SUM(H234:H238)</f>
        <v>22.8</v>
      </c>
      <c r="I233" s="85">
        <f t="shared" si="92"/>
        <v>82.8</v>
      </c>
      <c r="J233" s="85">
        <f t="shared" si="92"/>
        <v>22.8</v>
      </c>
      <c r="K233" s="85">
        <f t="shared" si="92"/>
        <v>0</v>
      </c>
      <c r="L233" s="85">
        <f t="shared" si="92"/>
        <v>0</v>
      </c>
      <c r="M233" s="85">
        <f t="shared" si="92"/>
        <v>0</v>
      </c>
      <c r="N233" s="85">
        <f t="shared" si="92"/>
        <v>0</v>
      </c>
      <c r="O233" s="85">
        <f t="shared" si="92"/>
        <v>0</v>
      </c>
      <c r="P233" s="85">
        <f t="shared" si="92"/>
        <v>0</v>
      </c>
      <c r="Q233" s="470"/>
    </row>
    <row r="234" spans="1:17" ht="14.25">
      <c r="A234" s="795"/>
      <c r="B234" s="798"/>
      <c r="C234" s="798"/>
      <c r="D234" s="798"/>
      <c r="E234" s="798"/>
      <c r="F234" s="904"/>
      <c r="G234" s="85">
        <f>I234+K234+M234+O234</f>
        <v>20</v>
      </c>
      <c r="H234" s="85">
        <f>J234+L234+N234+P234</f>
        <v>0</v>
      </c>
      <c r="I234" s="85">
        <v>20</v>
      </c>
      <c r="J234" s="85">
        <v>0</v>
      </c>
      <c r="K234" s="85"/>
      <c r="L234" s="85"/>
      <c r="M234" s="85"/>
      <c r="N234" s="85"/>
      <c r="O234" s="85"/>
      <c r="P234" s="85"/>
      <c r="Q234" s="445" t="s">
        <v>126</v>
      </c>
    </row>
    <row r="235" spans="1:17" ht="14.25">
      <c r="A235" s="795"/>
      <c r="B235" s="798"/>
      <c r="C235" s="798"/>
      <c r="D235" s="798"/>
      <c r="E235" s="798"/>
      <c r="F235" s="904"/>
      <c r="G235" s="85">
        <f aca="true" t="shared" si="93" ref="G235:H238">I235+K235+M235+O235</f>
        <v>7.9</v>
      </c>
      <c r="H235" s="85">
        <f t="shared" si="93"/>
        <v>7.9</v>
      </c>
      <c r="I235" s="85">
        <v>7.9</v>
      </c>
      <c r="J235" s="85">
        <v>7.9</v>
      </c>
      <c r="K235" s="85"/>
      <c r="L235" s="85"/>
      <c r="M235" s="85"/>
      <c r="N235" s="85"/>
      <c r="O235" s="85"/>
      <c r="P235" s="85"/>
      <c r="Q235" s="445" t="s">
        <v>128</v>
      </c>
    </row>
    <row r="236" spans="1:17" ht="14.25">
      <c r="A236" s="795"/>
      <c r="B236" s="798"/>
      <c r="C236" s="798"/>
      <c r="D236" s="798"/>
      <c r="E236" s="798"/>
      <c r="F236" s="904"/>
      <c r="G236" s="85">
        <f t="shared" si="93"/>
        <v>14.9</v>
      </c>
      <c r="H236" s="85">
        <f t="shared" si="93"/>
        <v>14.9</v>
      </c>
      <c r="I236" s="85">
        <v>14.9</v>
      </c>
      <c r="J236" s="85">
        <v>14.9</v>
      </c>
      <c r="K236" s="85"/>
      <c r="L236" s="85"/>
      <c r="M236" s="85"/>
      <c r="N236" s="85"/>
      <c r="O236" s="85"/>
      <c r="P236" s="85"/>
      <c r="Q236" s="445" t="s">
        <v>129</v>
      </c>
    </row>
    <row r="237" spans="1:17" ht="14.25">
      <c r="A237" s="795"/>
      <c r="B237" s="798"/>
      <c r="C237" s="798"/>
      <c r="D237" s="798"/>
      <c r="E237" s="798"/>
      <c r="F237" s="904"/>
      <c r="G237" s="85">
        <f t="shared" si="93"/>
        <v>20</v>
      </c>
      <c r="H237" s="85">
        <f t="shared" si="93"/>
        <v>0</v>
      </c>
      <c r="I237" s="85">
        <v>20</v>
      </c>
      <c r="J237" s="85">
        <v>0</v>
      </c>
      <c r="K237" s="85"/>
      <c r="L237" s="85"/>
      <c r="M237" s="85"/>
      <c r="N237" s="85"/>
      <c r="O237" s="85"/>
      <c r="P237" s="85"/>
      <c r="Q237" s="445" t="s">
        <v>23</v>
      </c>
    </row>
    <row r="238" spans="1:17" ht="14.25">
      <c r="A238" s="795"/>
      <c r="B238" s="798"/>
      <c r="C238" s="798"/>
      <c r="D238" s="798"/>
      <c r="E238" s="798"/>
      <c r="F238" s="904"/>
      <c r="G238" s="85">
        <f t="shared" si="93"/>
        <v>20</v>
      </c>
      <c r="H238" s="85">
        <f t="shared" si="93"/>
        <v>0</v>
      </c>
      <c r="I238" s="85">
        <v>20</v>
      </c>
      <c r="J238" s="85">
        <v>0</v>
      </c>
      <c r="K238" s="85"/>
      <c r="L238" s="85"/>
      <c r="M238" s="85"/>
      <c r="N238" s="85"/>
      <c r="O238" s="85"/>
      <c r="P238" s="85"/>
      <c r="Q238" s="445" t="s">
        <v>439</v>
      </c>
    </row>
    <row r="239" spans="1:17" ht="14.25">
      <c r="A239" s="795"/>
      <c r="B239" s="798"/>
      <c r="C239" s="798"/>
      <c r="D239" s="798"/>
      <c r="E239" s="798"/>
      <c r="F239" s="792">
        <v>2020</v>
      </c>
      <c r="G239" s="84">
        <f>SUM(G240:G244)</f>
        <v>100</v>
      </c>
      <c r="H239" s="84">
        <f aca="true" t="shared" si="94" ref="H239:P239">SUM(H240:H244)</f>
        <v>22.4</v>
      </c>
      <c r="I239" s="84">
        <f t="shared" si="94"/>
        <v>100</v>
      </c>
      <c r="J239" s="84">
        <f t="shared" si="94"/>
        <v>22.4</v>
      </c>
      <c r="K239" s="84">
        <f t="shared" si="94"/>
        <v>0</v>
      </c>
      <c r="L239" s="84">
        <f t="shared" si="94"/>
        <v>0</v>
      </c>
      <c r="M239" s="84">
        <f t="shared" si="94"/>
        <v>0</v>
      </c>
      <c r="N239" s="84">
        <f t="shared" si="94"/>
        <v>0</v>
      </c>
      <c r="O239" s="84">
        <f t="shared" si="94"/>
        <v>0</v>
      </c>
      <c r="P239" s="84">
        <f t="shared" si="94"/>
        <v>0</v>
      </c>
      <c r="Q239" s="470"/>
    </row>
    <row r="240" spans="1:17" ht="14.25">
      <c r="A240" s="795"/>
      <c r="B240" s="798"/>
      <c r="C240" s="798"/>
      <c r="D240" s="798"/>
      <c r="E240" s="798"/>
      <c r="F240" s="792"/>
      <c r="G240" s="84">
        <f>I240+K240+M240+O240</f>
        <v>20</v>
      </c>
      <c r="H240" s="84">
        <f>J240+L240+N240+P240</f>
        <v>0</v>
      </c>
      <c r="I240" s="84">
        <v>20</v>
      </c>
      <c r="J240" s="84">
        <v>0</v>
      </c>
      <c r="K240" s="84"/>
      <c r="L240" s="84"/>
      <c r="M240" s="84"/>
      <c r="N240" s="84"/>
      <c r="O240" s="84"/>
      <c r="P240" s="84"/>
      <c r="Q240" s="445" t="s">
        <v>126</v>
      </c>
    </row>
    <row r="241" spans="1:17" ht="14.25">
      <c r="A241" s="795"/>
      <c r="B241" s="798"/>
      <c r="C241" s="798"/>
      <c r="D241" s="798"/>
      <c r="E241" s="798"/>
      <c r="F241" s="792"/>
      <c r="G241" s="84">
        <f aca="true" t="shared" si="95" ref="G241:H244">I241+K241+M241+O241</f>
        <v>20</v>
      </c>
      <c r="H241" s="84">
        <f t="shared" si="95"/>
        <v>7.4</v>
      </c>
      <c r="I241" s="84">
        <v>20</v>
      </c>
      <c r="J241" s="84">
        <v>7.4</v>
      </c>
      <c r="K241" s="84"/>
      <c r="L241" s="84"/>
      <c r="M241" s="84"/>
      <c r="N241" s="84"/>
      <c r="O241" s="84"/>
      <c r="P241" s="84"/>
      <c r="Q241" s="445" t="s">
        <v>128</v>
      </c>
    </row>
    <row r="242" spans="1:17" ht="14.25">
      <c r="A242" s="795"/>
      <c r="B242" s="798"/>
      <c r="C242" s="798"/>
      <c r="D242" s="798"/>
      <c r="E242" s="798"/>
      <c r="F242" s="792"/>
      <c r="G242" s="84">
        <f t="shared" si="95"/>
        <v>20</v>
      </c>
      <c r="H242" s="84">
        <f t="shared" si="95"/>
        <v>15</v>
      </c>
      <c r="I242" s="84">
        <v>20</v>
      </c>
      <c r="J242" s="84">
        <v>15</v>
      </c>
      <c r="K242" s="84"/>
      <c r="L242" s="84"/>
      <c r="M242" s="84"/>
      <c r="N242" s="84"/>
      <c r="O242" s="84"/>
      <c r="P242" s="84"/>
      <c r="Q242" s="445" t="s">
        <v>129</v>
      </c>
    </row>
    <row r="243" spans="1:17" ht="14.25">
      <c r="A243" s="795"/>
      <c r="B243" s="798"/>
      <c r="C243" s="798"/>
      <c r="D243" s="798"/>
      <c r="E243" s="798"/>
      <c r="F243" s="792"/>
      <c r="G243" s="84">
        <f t="shared" si="95"/>
        <v>20</v>
      </c>
      <c r="H243" s="84">
        <f t="shared" si="95"/>
        <v>0</v>
      </c>
      <c r="I243" s="84">
        <v>20</v>
      </c>
      <c r="J243" s="84">
        <v>0</v>
      </c>
      <c r="K243" s="84"/>
      <c r="L243" s="84"/>
      <c r="M243" s="84"/>
      <c r="N243" s="84"/>
      <c r="O243" s="84"/>
      <c r="P243" s="84"/>
      <c r="Q243" s="445" t="s">
        <v>23</v>
      </c>
    </row>
    <row r="244" spans="1:17" ht="14.25">
      <c r="A244" s="795"/>
      <c r="B244" s="798"/>
      <c r="C244" s="798"/>
      <c r="D244" s="798"/>
      <c r="E244" s="798"/>
      <c r="F244" s="792"/>
      <c r="G244" s="84">
        <f t="shared" si="95"/>
        <v>20</v>
      </c>
      <c r="H244" s="84">
        <f t="shared" si="95"/>
        <v>0</v>
      </c>
      <c r="I244" s="84">
        <v>20</v>
      </c>
      <c r="J244" s="84">
        <v>0</v>
      </c>
      <c r="K244" s="84"/>
      <c r="L244" s="84"/>
      <c r="M244" s="84"/>
      <c r="N244" s="84"/>
      <c r="O244" s="84"/>
      <c r="P244" s="84"/>
      <c r="Q244" s="445" t="s">
        <v>439</v>
      </c>
    </row>
    <row r="245" spans="1:17" ht="14.25">
      <c r="A245" s="795"/>
      <c r="B245" s="798"/>
      <c r="C245" s="798"/>
      <c r="D245" s="798"/>
      <c r="E245" s="798"/>
      <c r="F245" s="792">
        <v>2021</v>
      </c>
      <c r="G245" s="84">
        <f>SUM(G246:G250)</f>
        <v>95</v>
      </c>
      <c r="H245" s="84">
        <f aca="true" t="shared" si="96" ref="H245:P245">SUM(H246:H250)</f>
        <v>7.3</v>
      </c>
      <c r="I245" s="84">
        <f t="shared" si="96"/>
        <v>95</v>
      </c>
      <c r="J245" s="84">
        <f t="shared" si="96"/>
        <v>7.3</v>
      </c>
      <c r="K245" s="84">
        <f t="shared" si="96"/>
        <v>0</v>
      </c>
      <c r="L245" s="84">
        <f t="shared" si="96"/>
        <v>0</v>
      </c>
      <c r="M245" s="84">
        <f t="shared" si="96"/>
        <v>0</v>
      </c>
      <c r="N245" s="84">
        <f t="shared" si="96"/>
        <v>0</v>
      </c>
      <c r="O245" s="84">
        <f t="shared" si="96"/>
        <v>0</v>
      </c>
      <c r="P245" s="84">
        <f t="shared" si="96"/>
        <v>0</v>
      </c>
      <c r="Q245" s="470"/>
    </row>
    <row r="246" spans="1:17" ht="14.25">
      <c r="A246" s="795"/>
      <c r="B246" s="798"/>
      <c r="C246" s="798"/>
      <c r="D246" s="798"/>
      <c r="E246" s="798"/>
      <c r="F246" s="792"/>
      <c r="G246" s="84">
        <f aca="true" t="shared" si="97" ref="G246:H250">I246+K246+M246+O246</f>
        <v>20</v>
      </c>
      <c r="H246" s="84">
        <f t="shared" si="97"/>
        <v>0</v>
      </c>
      <c r="I246" s="84">
        <v>20</v>
      </c>
      <c r="J246" s="84">
        <v>0</v>
      </c>
      <c r="K246" s="84"/>
      <c r="L246" s="84"/>
      <c r="M246" s="84"/>
      <c r="N246" s="84"/>
      <c r="O246" s="84"/>
      <c r="P246" s="84"/>
      <c r="Q246" s="445" t="s">
        <v>126</v>
      </c>
    </row>
    <row r="247" spans="1:17" ht="14.25">
      <c r="A247" s="795"/>
      <c r="B247" s="798"/>
      <c r="C247" s="798"/>
      <c r="D247" s="798"/>
      <c r="E247" s="798"/>
      <c r="F247" s="792"/>
      <c r="G247" s="84">
        <f t="shared" si="97"/>
        <v>20</v>
      </c>
      <c r="H247" s="84">
        <f t="shared" si="97"/>
        <v>7.3</v>
      </c>
      <c r="I247" s="84">
        <v>20</v>
      </c>
      <c r="J247" s="84">
        <v>7.3</v>
      </c>
      <c r="K247" s="84"/>
      <c r="L247" s="84"/>
      <c r="M247" s="84"/>
      <c r="N247" s="84"/>
      <c r="O247" s="84"/>
      <c r="P247" s="84"/>
      <c r="Q247" s="445" t="s">
        <v>128</v>
      </c>
    </row>
    <row r="248" spans="1:17" ht="14.25">
      <c r="A248" s="795"/>
      <c r="B248" s="798"/>
      <c r="C248" s="798"/>
      <c r="D248" s="798"/>
      <c r="E248" s="798"/>
      <c r="F248" s="792"/>
      <c r="G248" s="84">
        <f t="shared" si="97"/>
        <v>15</v>
      </c>
      <c r="H248" s="84">
        <f t="shared" si="97"/>
        <v>0</v>
      </c>
      <c r="I248" s="84">
        <v>15</v>
      </c>
      <c r="J248" s="84">
        <v>0</v>
      </c>
      <c r="K248" s="84"/>
      <c r="L248" s="84"/>
      <c r="M248" s="84"/>
      <c r="N248" s="84"/>
      <c r="O248" s="84"/>
      <c r="P248" s="84"/>
      <c r="Q248" s="445" t="s">
        <v>129</v>
      </c>
    </row>
    <row r="249" spans="1:17" ht="14.25">
      <c r="A249" s="795"/>
      <c r="B249" s="798"/>
      <c r="C249" s="798"/>
      <c r="D249" s="798"/>
      <c r="E249" s="798"/>
      <c r="F249" s="792"/>
      <c r="G249" s="84">
        <f t="shared" si="97"/>
        <v>20</v>
      </c>
      <c r="H249" s="84">
        <f t="shared" si="97"/>
        <v>0</v>
      </c>
      <c r="I249" s="84">
        <v>20</v>
      </c>
      <c r="J249" s="84">
        <v>0</v>
      </c>
      <c r="K249" s="84"/>
      <c r="L249" s="84"/>
      <c r="M249" s="84"/>
      <c r="N249" s="84"/>
      <c r="O249" s="84"/>
      <c r="P249" s="84"/>
      <c r="Q249" s="445" t="s">
        <v>23</v>
      </c>
    </row>
    <row r="250" spans="1:17" ht="14.25">
      <c r="A250" s="795"/>
      <c r="B250" s="798"/>
      <c r="C250" s="798"/>
      <c r="D250" s="798"/>
      <c r="E250" s="798"/>
      <c r="F250" s="792"/>
      <c r="G250" s="84">
        <f t="shared" si="97"/>
        <v>20</v>
      </c>
      <c r="H250" s="84">
        <f t="shared" si="97"/>
        <v>0</v>
      </c>
      <c r="I250" s="84">
        <v>20</v>
      </c>
      <c r="J250" s="84">
        <v>0</v>
      </c>
      <c r="K250" s="84"/>
      <c r="L250" s="84"/>
      <c r="M250" s="84"/>
      <c r="N250" s="84"/>
      <c r="O250" s="84"/>
      <c r="P250" s="84"/>
      <c r="Q250" s="445" t="s">
        <v>439</v>
      </c>
    </row>
    <row r="251" spans="1:17" ht="14.25">
      <c r="A251" s="795"/>
      <c r="B251" s="798"/>
      <c r="C251" s="798"/>
      <c r="D251" s="798"/>
      <c r="E251" s="798"/>
      <c r="F251" s="792">
        <v>2022</v>
      </c>
      <c r="G251" s="84">
        <f>SUM(G252:G256)</f>
        <v>95</v>
      </c>
      <c r="H251" s="84">
        <f aca="true" t="shared" si="98" ref="H251:P251">SUM(H252:H256)</f>
        <v>19</v>
      </c>
      <c r="I251" s="84">
        <f t="shared" si="98"/>
        <v>95</v>
      </c>
      <c r="J251" s="84">
        <f t="shared" si="98"/>
        <v>19</v>
      </c>
      <c r="K251" s="84">
        <f t="shared" si="98"/>
        <v>0</v>
      </c>
      <c r="L251" s="84">
        <f t="shared" si="98"/>
        <v>0</v>
      </c>
      <c r="M251" s="84">
        <f t="shared" si="98"/>
        <v>0</v>
      </c>
      <c r="N251" s="84">
        <f t="shared" si="98"/>
        <v>0</v>
      </c>
      <c r="O251" s="84">
        <f t="shared" si="98"/>
        <v>0</v>
      </c>
      <c r="P251" s="84">
        <f t="shared" si="98"/>
        <v>0</v>
      </c>
      <c r="Q251" s="470"/>
    </row>
    <row r="252" spans="1:17" ht="14.25">
      <c r="A252" s="795"/>
      <c r="B252" s="798"/>
      <c r="C252" s="798"/>
      <c r="D252" s="798"/>
      <c r="E252" s="798"/>
      <c r="F252" s="792"/>
      <c r="G252" s="84">
        <f aca="true" t="shared" si="99" ref="G252:H256">I252+K252+M252+O252</f>
        <v>20</v>
      </c>
      <c r="H252" s="84">
        <f t="shared" si="99"/>
        <v>0</v>
      </c>
      <c r="I252" s="84">
        <v>20</v>
      </c>
      <c r="J252" s="84">
        <v>0</v>
      </c>
      <c r="K252" s="84"/>
      <c r="L252" s="84"/>
      <c r="M252" s="84"/>
      <c r="N252" s="84"/>
      <c r="O252" s="84"/>
      <c r="P252" s="84"/>
      <c r="Q252" s="445" t="s">
        <v>126</v>
      </c>
    </row>
    <row r="253" spans="1:17" ht="14.25">
      <c r="A253" s="795"/>
      <c r="B253" s="798"/>
      <c r="C253" s="798"/>
      <c r="D253" s="798"/>
      <c r="E253" s="798"/>
      <c r="F253" s="792"/>
      <c r="G253" s="84">
        <f t="shared" si="99"/>
        <v>20</v>
      </c>
      <c r="H253" s="84">
        <f t="shared" si="99"/>
        <v>9</v>
      </c>
      <c r="I253" s="84">
        <v>20</v>
      </c>
      <c r="J253" s="84">
        <v>9</v>
      </c>
      <c r="K253" s="84"/>
      <c r="L253" s="84"/>
      <c r="M253" s="84"/>
      <c r="N253" s="84"/>
      <c r="O253" s="84"/>
      <c r="P253" s="84"/>
      <c r="Q253" s="445" t="s">
        <v>128</v>
      </c>
    </row>
    <row r="254" spans="1:17" ht="14.25">
      <c r="A254" s="795"/>
      <c r="B254" s="798"/>
      <c r="C254" s="798"/>
      <c r="D254" s="798"/>
      <c r="E254" s="798"/>
      <c r="F254" s="792"/>
      <c r="G254" s="84">
        <f t="shared" si="99"/>
        <v>15</v>
      </c>
      <c r="H254" s="84">
        <f t="shared" si="99"/>
        <v>10</v>
      </c>
      <c r="I254" s="84">
        <v>15</v>
      </c>
      <c r="J254" s="84">
        <v>10</v>
      </c>
      <c r="K254" s="84"/>
      <c r="L254" s="84"/>
      <c r="M254" s="84"/>
      <c r="N254" s="84"/>
      <c r="O254" s="84"/>
      <c r="P254" s="84"/>
      <c r="Q254" s="445" t="s">
        <v>129</v>
      </c>
    </row>
    <row r="255" spans="1:17" ht="14.25">
      <c r="A255" s="795"/>
      <c r="B255" s="798"/>
      <c r="C255" s="798"/>
      <c r="D255" s="798"/>
      <c r="E255" s="798"/>
      <c r="F255" s="792"/>
      <c r="G255" s="84">
        <f t="shared" si="99"/>
        <v>20</v>
      </c>
      <c r="H255" s="84">
        <f t="shared" si="99"/>
        <v>0</v>
      </c>
      <c r="I255" s="84">
        <v>20</v>
      </c>
      <c r="J255" s="84">
        <v>0</v>
      </c>
      <c r="K255" s="84"/>
      <c r="L255" s="84"/>
      <c r="M255" s="84"/>
      <c r="N255" s="84"/>
      <c r="O255" s="84"/>
      <c r="P255" s="84"/>
      <c r="Q255" s="445" t="s">
        <v>23</v>
      </c>
    </row>
    <row r="256" spans="1:17" ht="14.25">
      <c r="A256" s="795"/>
      <c r="B256" s="798"/>
      <c r="C256" s="798"/>
      <c r="D256" s="798"/>
      <c r="E256" s="798"/>
      <c r="F256" s="792"/>
      <c r="G256" s="84">
        <f t="shared" si="99"/>
        <v>20</v>
      </c>
      <c r="H256" s="84">
        <f t="shared" si="99"/>
        <v>0</v>
      </c>
      <c r="I256" s="84">
        <v>20</v>
      </c>
      <c r="J256" s="84">
        <v>0</v>
      </c>
      <c r="K256" s="84"/>
      <c r="L256" s="84"/>
      <c r="M256" s="84"/>
      <c r="N256" s="84"/>
      <c r="O256" s="84"/>
      <c r="P256" s="84"/>
      <c r="Q256" s="445" t="s">
        <v>439</v>
      </c>
    </row>
    <row r="257" spans="1:17" ht="14.25">
      <c r="A257" s="795"/>
      <c r="B257" s="798"/>
      <c r="C257" s="798"/>
      <c r="D257" s="798"/>
      <c r="E257" s="798"/>
      <c r="F257" s="813">
        <v>39</v>
      </c>
      <c r="G257" s="814"/>
      <c r="H257" s="814"/>
      <c r="I257" s="814"/>
      <c r="J257" s="814"/>
      <c r="K257" s="814"/>
      <c r="L257" s="814"/>
      <c r="M257" s="814"/>
      <c r="N257" s="814"/>
      <c r="O257" s="814"/>
      <c r="P257" s="814"/>
      <c r="Q257" s="815"/>
    </row>
    <row r="258" spans="1:17" ht="14.25">
      <c r="A258" s="795"/>
      <c r="B258" s="798"/>
      <c r="C258" s="798"/>
      <c r="D258" s="798"/>
      <c r="E258" s="798"/>
      <c r="F258" s="792">
        <v>2023</v>
      </c>
      <c r="G258" s="84">
        <f>SUM(G259:G263)</f>
        <v>95</v>
      </c>
      <c r="H258" s="84">
        <f aca="true" t="shared" si="100" ref="H258:P258">SUM(H259:H263)</f>
        <v>19</v>
      </c>
      <c r="I258" s="84">
        <f t="shared" si="100"/>
        <v>95</v>
      </c>
      <c r="J258" s="84">
        <f t="shared" si="100"/>
        <v>19</v>
      </c>
      <c r="K258" s="84">
        <f t="shared" si="100"/>
        <v>0</v>
      </c>
      <c r="L258" s="84">
        <f t="shared" si="100"/>
        <v>0</v>
      </c>
      <c r="M258" s="84">
        <f t="shared" si="100"/>
        <v>0</v>
      </c>
      <c r="N258" s="84">
        <f t="shared" si="100"/>
        <v>0</v>
      </c>
      <c r="O258" s="84">
        <f t="shared" si="100"/>
        <v>0</v>
      </c>
      <c r="P258" s="84">
        <f t="shared" si="100"/>
        <v>0</v>
      </c>
      <c r="Q258" s="470"/>
    </row>
    <row r="259" spans="1:17" ht="14.25">
      <c r="A259" s="795"/>
      <c r="B259" s="798"/>
      <c r="C259" s="798"/>
      <c r="D259" s="798"/>
      <c r="E259" s="798"/>
      <c r="F259" s="792"/>
      <c r="G259" s="84">
        <f aca="true" t="shared" si="101" ref="G259:H263">I259+K259+M259+O259</f>
        <v>20</v>
      </c>
      <c r="H259" s="84">
        <f t="shared" si="101"/>
        <v>0</v>
      </c>
      <c r="I259" s="84">
        <v>20</v>
      </c>
      <c r="J259" s="84">
        <v>0</v>
      </c>
      <c r="K259" s="84"/>
      <c r="L259" s="84"/>
      <c r="M259" s="84"/>
      <c r="N259" s="84"/>
      <c r="O259" s="84"/>
      <c r="P259" s="84"/>
      <c r="Q259" s="445" t="s">
        <v>126</v>
      </c>
    </row>
    <row r="260" spans="1:17" ht="14.25">
      <c r="A260" s="795"/>
      <c r="B260" s="798"/>
      <c r="C260" s="798"/>
      <c r="D260" s="798"/>
      <c r="E260" s="798"/>
      <c r="F260" s="792"/>
      <c r="G260" s="84">
        <f t="shared" si="101"/>
        <v>20</v>
      </c>
      <c r="H260" s="84">
        <f t="shared" si="101"/>
        <v>9</v>
      </c>
      <c r="I260" s="84">
        <v>20</v>
      </c>
      <c r="J260" s="84">
        <v>9</v>
      </c>
      <c r="K260" s="84"/>
      <c r="L260" s="84"/>
      <c r="M260" s="84"/>
      <c r="N260" s="84"/>
      <c r="O260" s="84"/>
      <c r="P260" s="84"/>
      <c r="Q260" s="445" t="s">
        <v>128</v>
      </c>
    </row>
    <row r="261" spans="1:17" ht="14.25">
      <c r="A261" s="795"/>
      <c r="B261" s="798"/>
      <c r="C261" s="798"/>
      <c r="D261" s="798"/>
      <c r="E261" s="798"/>
      <c r="F261" s="792"/>
      <c r="G261" s="84">
        <f t="shared" si="101"/>
        <v>15</v>
      </c>
      <c r="H261" s="84">
        <f t="shared" si="101"/>
        <v>10</v>
      </c>
      <c r="I261" s="84">
        <v>15</v>
      </c>
      <c r="J261" s="84">
        <v>10</v>
      </c>
      <c r="K261" s="84"/>
      <c r="L261" s="84"/>
      <c r="M261" s="84"/>
      <c r="N261" s="84"/>
      <c r="O261" s="84"/>
      <c r="P261" s="84"/>
      <c r="Q261" s="445" t="s">
        <v>129</v>
      </c>
    </row>
    <row r="262" spans="1:17" ht="14.25">
      <c r="A262" s="795"/>
      <c r="B262" s="798"/>
      <c r="C262" s="798"/>
      <c r="D262" s="798"/>
      <c r="E262" s="798"/>
      <c r="F262" s="792"/>
      <c r="G262" s="84">
        <f t="shared" si="101"/>
        <v>20</v>
      </c>
      <c r="H262" s="84">
        <f t="shared" si="101"/>
        <v>0</v>
      </c>
      <c r="I262" s="84">
        <v>20</v>
      </c>
      <c r="J262" s="84">
        <v>0</v>
      </c>
      <c r="K262" s="84"/>
      <c r="L262" s="84"/>
      <c r="M262" s="84"/>
      <c r="N262" s="84"/>
      <c r="O262" s="84"/>
      <c r="P262" s="84"/>
      <c r="Q262" s="445" t="s">
        <v>23</v>
      </c>
    </row>
    <row r="263" spans="1:17" ht="14.25">
      <c r="A263" s="795"/>
      <c r="B263" s="798"/>
      <c r="C263" s="798"/>
      <c r="D263" s="798"/>
      <c r="E263" s="798"/>
      <c r="F263" s="792"/>
      <c r="G263" s="84">
        <f t="shared" si="101"/>
        <v>20</v>
      </c>
      <c r="H263" s="84">
        <f t="shared" si="101"/>
        <v>0</v>
      </c>
      <c r="I263" s="84">
        <v>20</v>
      </c>
      <c r="J263" s="84">
        <v>0</v>
      </c>
      <c r="K263" s="84"/>
      <c r="L263" s="84"/>
      <c r="M263" s="84"/>
      <c r="N263" s="84"/>
      <c r="O263" s="84"/>
      <c r="P263" s="84"/>
      <c r="Q263" s="445" t="s">
        <v>439</v>
      </c>
    </row>
    <row r="264" spans="1:17" ht="14.25">
      <c r="A264" s="795"/>
      <c r="B264" s="798"/>
      <c r="C264" s="798"/>
      <c r="D264" s="798"/>
      <c r="E264" s="798"/>
      <c r="F264" s="792">
        <v>2024</v>
      </c>
      <c r="G264" s="84">
        <f>SUM(G265:G269)</f>
        <v>95</v>
      </c>
      <c r="H264" s="84">
        <f aca="true" t="shared" si="102" ref="H264:P264">SUM(H265:H269)</f>
        <v>0</v>
      </c>
      <c r="I264" s="84">
        <f t="shared" si="102"/>
        <v>95</v>
      </c>
      <c r="J264" s="84">
        <f t="shared" si="102"/>
        <v>0</v>
      </c>
      <c r="K264" s="84">
        <f t="shared" si="102"/>
        <v>0</v>
      </c>
      <c r="L264" s="84">
        <f t="shared" si="102"/>
        <v>0</v>
      </c>
      <c r="M264" s="84">
        <f t="shared" si="102"/>
        <v>0</v>
      </c>
      <c r="N264" s="84">
        <f t="shared" si="102"/>
        <v>0</v>
      </c>
      <c r="O264" s="84">
        <f t="shared" si="102"/>
        <v>0</v>
      </c>
      <c r="P264" s="84">
        <f t="shared" si="102"/>
        <v>0</v>
      </c>
      <c r="Q264" s="470"/>
    </row>
    <row r="265" spans="1:17" ht="14.25">
      <c r="A265" s="795"/>
      <c r="B265" s="798"/>
      <c r="C265" s="798"/>
      <c r="D265" s="798"/>
      <c r="E265" s="798"/>
      <c r="F265" s="792"/>
      <c r="G265" s="84">
        <f aca="true" t="shared" si="103" ref="G265:H269">I265+K265+M265+O265</f>
        <v>20</v>
      </c>
      <c r="H265" s="84">
        <f t="shared" si="103"/>
        <v>0</v>
      </c>
      <c r="I265" s="84">
        <v>20</v>
      </c>
      <c r="J265" s="84">
        <v>0</v>
      </c>
      <c r="K265" s="84"/>
      <c r="L265" s="84"/>
      <c r="M265" s="84"/>
      <c r="N265" s="84"/>
      <c r="O265" s="84"/>
      <c r="P265" s="84"/>
      <c r="Q265" s="445" t="s">
        <v>126</v>
      </c>
    </row>
    <row r="266" spans="1:17" ht="14.25">
      <c r="A266" s="795"/>
      <c r="B266" s="798"/>
      <c r="C266" s="798"/>
      <c r="D266" s="798"/>
      <c r="E266" s="798"/>
      <c r="F266" s="792"/>
      <c r="G266" s="84">
        <f t="shared" si="103"/>
        <v>20</v>
      </c>
      <c r="H266" s="84">
        <f t="shared" si="103"/>
        <v>0</v>
      </c>
      <c r="I266" s="84">
        <v>20</v>
      </c>
      <c r="J266" s="84">
        <v>0</v>
      </c>
      <c r="K266" s="84"/>
      <c r="L266" s="84"/>
      <c r="M266" s="84"/>
      <c r="N266" s="84"/>
      <c r="O266" s="84"/>
      <c r="P266" s="84"/>
      <c r="Q266" s="445" t="s">
        <v>128</v>
      </c>
    </row>
    <row r="267" spans="1:17" ht="14.25">
      <c r="A267" s="795"/>
      <c r="B267" s="798"/>
      <c r="C267" s="798"/>
      <c r="D267" s="798"/>
      <c r="E267" s="798"/>
      <c r="F267" s="792"/>
      <c r="G267" s="84">
        <f t="shared" si="103"/>
        <v>15</v>
      </c>
      <c r="H267" s="84">
        <f t="shared" si="103"/>
        <v>0</v>
      </c>
      <c r="I267" s="84">
        <v>15</v>
      </c>
      <c r="J267" s="84">
        <v>0</v>
      </c>
      <c r="K267" s="84"/>
      <c r="L267" s="84"/>
      <c r="M267" s="84"/>
      <c r="N267" s="84"/>
      <c r="O267" s="84"/>
      <c r="P267" s="84"/>
      <c r="Q267" s="445" t="s">
        <v>129</v>
      </c>
    </row>
    <row r="268" spans="1:17" ht="14.25">
      <c r="A268" s="795"/>
      <c r="B268" s="798"/>
      <c r="C268" s="798"/>
      <c r="D268" s="798"/>
      <c r="E268" s="798"/>
      <c r="F268" s="792"/>
      <c r="G268" s="84">
        <f t="shared" si="103"/>
        <v>20</v>
      </c>
      <c r="H268" s="84">
        <f t="shared" si="103"/>
        <v>0</v>
      </c>
      <c r="I268" s="84">
        <v>20</v>
      </c>
      <c r="J268" s="84">
        <v>0</v>
      </c>
      <c r="K268" s="84"/>
      <c r="L268" s="84"/>
      <c r="M268" s="84"/>
      <c r="N268" s="84"/>
      <c r="O268" s="84"/>
      <c r="P268" s="84"/>
      <c r="Q268" s="445" t="s">
        <v>23</v>
      </c>
    </row>
    <row r="269" spans="1:17" ht="14.25">
      <c r="A269" s="795"/>
      <c r="B269" s="798"/>
      <c r="C269" s="798"/>
      <c r="D269" s="798"/>
      <c r="E269" s="798"/>
      <c r="F269" s="792"/>
      <c r="G269" s="84">
        <f t="shared" si="103"/>
        <v>20</v>
      </c>
      <c r="H269" s="84">
        <f t="shared" si="103"/>
        <v>0</v>
      </c>
      <c r="I269" s="84">
        <v>20</v>
      </c>
      <c r="J269" s="84">
        <v>0</v>
      </c>
      <c r="K269" s="84"/>
      <c r="L269" s="84"/>
      <c r="M269" s="84"/>
      <c r="N269" s="84"/>
      <c r="O269" s="84"/>
      <c r="P269" s="84"/>
      <c r="Q269" s="445" t="s">
        <v>439</v>
      </c>
    </row>
    <row r="270" spans="1:17" ht="14.25">
      <c r="A270" s="795"/>
      <c r="B270" s="798"/>
      <c r="C270" s="798"/>
      <c r="D270" s="798"/>
      <c r="E270" s="798"/>
      <c r="F270" s="792">
        <v>2025</v>
      </c>
      <c r="G270" s="84">
        <f>SUM(G271:G275)</f>
        <v>95</v>
      </c>
      <c r="H270" s="84">
        <f aca="true" t="shared" si="104" ref="H270:P270">SUM(H271:H275)</f>
        <v>0</v>
      </c>
      <c r="I270" s="84">
        <f t="shared" si="104"/>
        <v>95</v>
      </c>
      <c r="J270" s="84">
        <f t="shared" si="104"/>
        <v>0</v>
      </c>
      <c r="K270" s="84">
        <f t="shared" si="104"/>
        <v>0</v>
      </c>
      <c r="L270" s="84">
        <f t="shared" si="104"/>
        <v>0</v>
      </c>
      <c r="M270" s="84">
        <f t="shared" si="104"/>
        <v>0</v>
      </c>
      <c r="N270" s="84">
        <f t="shared" si="104"/>
        <v>0</v>
      </c>
      <c r="O270" s="84">
        <f t="shared" si="104"/>
        <v>0</v>
      </c>
      <c r="P270" s="84">
        <f t="shared" si="104"/>
        <v>0</v>
      </c>
      <c r="Q270" s="470"/>
    </row>
    <row r="271" spans="1:17" ht="14.25">
      <c r="A271" s="795"/>
      <c r="B271" s="798"/>
      <c r="C271" s="798"/>
      <c r="D271" s="798"/>
      <c r="E271" s="798"/>
      <c r="F271" s="792"/>
      <c r="G271" s="84">
        <f aca="true" t="shared" si="105" ref="G271:H275">I271+K271+M271+O271</f>
        <v>20</v>
      </c>
      <c r="H271" s="84">
        <f t="shared" si="105"/>
        <v>0</v>
      </c>
      <c r="I271" s="84">
        <v>20</v>
      </c>
      <c r="J271" s="84">
        <v>0</v>
      </c>
      <c r="K271" s="84"/>
      <c r="L271" s="84"/>
      <c r="M271" s="84"/>
      <c r="N271" s="84"/>
      <c r="O271" s="84"/>
      <c r="P271" s="84"/>
      <c r="Q271" s="445" t="s">
        <v>126</v>
      </c>
    </row>
    <row r="272" spans="1:17" ht="14.25">
      <c r="A272" s="795"/>
      <c r="B272" s="798"/>
      <c r="C272" s="798"/>
      <c r="D272" s="798"/>
      <c r="E272" s="798"/>
      <c r="F272" s="792"/>
      <c r="G272" s="84">
        <f t="shared" si="105"/>
        <v>20</v>
      </c>
      <c r="H272" s="84">
        <f t="shared" si="105"/>
        <v>0</v>
      </c>
      <c r="I272" s="84">
        <v>20</v>
      </c>
      <c r="J272" s="84">
        <v>0</v>
      </c>
      <c r="K272" s="84"/>
      <c r="L272" s="84"/>
      <c r="M272" s="84"/>
      <c r="N272" s="84"/>
      <c r="O272" s="84"/>
      <c r="P272" s="84"/>
      <c r="Q272" s="445" t="s">
        <v>128</v>
      </c>
    </row>
    <row r="273" spans="1:17" ht="14.25">
      <c r="A273" s="795"/>
      <c r="B273" s="798"/>
      <c r="C273" s="798"/>
      <c r="D273" s="798"/>
      <c r="E273" s="798"/>
      <c r="F273" s="792"/>
      <c r="G273" s="84">
        <f t="shared" si="105"/>
        <v>15</v>
      </c>
      <c r="H273" s="84">
        <f t="shared" si="105"/>
        <v>0</v>
      </c>
      <c r="I273" s="84">
        <v>15</v>
      </c>
      <c r="J273" s="84">
        <v>0</v>
      </c>
      <c r="K273" s="84"/>
      <c r="L273" s="84"/>
      <c r="M273" s="84"/>
      <c r="N273" s="84"/>
      <c r="O273" s="84"/>
      <c r="P273" s="84"/>
      <c r="Q273" s="445" t="s">
        <v>129</v>
      </c>
    </row>
    <row r="274" spans="1:17" ht="14.25">
      <c r="A274" s="795"/>
      <c r="B274" s="798"/>
      <c r="C274" s="798"/>
      <c r="D274" s="798"/>
      <c r="E274" s="798"/>
      <c r="F274" s="792"/>
      <c r="G274" s="84">
        <f t="shared" si="105"/>
        <v>20</v>
      </c>
      <c r="H274" s="84">
        <f t="shared" si="105"/>
        <v>0</v>
      </c>
      <c r="I274" s="84">
        <v>20</v>
      </c>
      <c r="J274" s="84">
        <v>0</v>
      </c>
      <c r="K274" s="84"/>
      <c r="L274" s="84"/>
      <c r="M274" s="84"/>
      <c r="N274" s="84"/>
      <c r="O274" s="84"/>
      <c r="P274" s="84"/>
      <c r="Q274" s="445" t="s">
        <v>23</v>
      </c>
    </row>
    <row r="275" spans="1:17" ht="14.25">
      <c r="A275" s="796"/>
      <c r="B275" s="799"/>
      <c r="C275" s="799"/>
      <c r="D275" s="799"/>
      <c r="E275" s="799"/>
      <c r="F275" s="792"/>
      <c r="G275" s="84">
        <f t="shared" si="105"/>
        <v>20</v>
      </c>
      <c r="H275" s="84">
        <f t="shared" si="105"/>
        <v>0</v>
      </c>
      <c r="I275" s="84">
        <v>20</v>
      </c>
      <c r="J275" s="84">
        <v>0</v>
      </c>
      <c r="K275" s="84"/>
      <c r="L275" s="84"/>
      <c r="M275" s="84"/>
      <c r="N275" s="84"/>
      <c r="O275" s="84"/>
      <c r="P275" s="84"/>
      <c r="Q275" s="445" t="s">
        <v>439</v>
      </c>
    </row>
    <row r="276" spans="1:17" s="1" customFormat="1" ht="15.75" customHeight="1">
      <c r="A276" s="794" t="s">
        <v>576</v>
      </c>
      <c r="B276" s="797" t="s">
        <v>770</v>
      </c>
      <c r="C276" s="915"/>
      <c r="D276" s="797"/>
      <c r="E276" s="797"/>
      <c r="F276" s="918" t="s">
        <v>8</v>
      </c>
      <c r="G276" s="160">
        <f>SUM(G277:G281)</f>
        <v>1013</v>
      </c>
      <c r="H276" s="160">
        <f>SUM(H277:H281)</f>
        <v>324</v>
      </c>
      <c r="I276" s="160">
        <f aca="true" t="shared" si="106" ref="I276:P276">SUM(I277:I281)</f>
        <v>1013</v>
      </c>
      <c r="J276" s="160">
        <f t="shared" si="106"/>
        <v>324</v>
      </c>
      <c r="K276" s="160">
        <f t="shared" si="106"/>
        <v>0</v>
      </c>
      <c r="L276" s="160">
        <f t="shared" si="106"/>
        <v>0</v>
      </c>
      <c r="M276" s="160">
        <f t="shared" si="106"/>
        <v>0</v>
      </c>
      <c r="N276" s="160">
        <f t="shared" si="106"/>
        <v>0</v>
      </c>
      <c r="O276" s="160">
        <f t="shared" si="106"/>
        <v>0</v>
      </c>
      <c r="P276" s="160">
        <f t="shared" si="106"/>
        <v>0</v>
      </c>
      <c r="Q276" s="549"/>
    </row>
    <row r="277" spans="1:17" ht="14.25">
      <c r="A277" s="795"/>
      <c r="B277" s="798"/>
      <c r="C277" s="915"/>
      <c r="D277" s="798"/>
      <c r="E277" s="798"/>
      <c r="F277" s="918"/>
      <c r="G277" s="84">
        <f>I277+K277+M277+O277</f>
        <v>220</v>
      </c>
      <c r="H277" s="84">
        <f>J277+L277+N277+P277</f>
        <v>0</v>
      </c>
      <c r="I277" s="84">
        <f aca="true" t="shared" si="107" ref="I277:P281">I283+I289+I295+I301+I307+I313+I319+I325+I331+I337+I343</f>
        <v>220</v>
      </c>
      <c r="J277" s="84">
        <f t="shared" si="107"/>
        <v>0</v>
      </c>
      <c r="K277" s="84">
        <f t="shared" si="107"/>
        <v>0</v>
      </c>
      <c r="L277" s="84">
        <f t="shared" si="107"/>
        <v>0</v>
      </c>
      <c r="M277" s="84">
        <f t="shared" si="107"/>
        <v>0</v>
      </c>
      <c r="N277" s="84">
        <f t="shared" si="107"/>
        <v>0</v>
      </c>
      <c r="O277" s="84">
        <f t="shared" si="107"/>
        <v>0</v>
      </c>
      <c r="P277" s="84">
        <f t="shared" si="107"/>
        <v>0</v>
      </c>
      <c r="Q277" s="445" t="s">
        <v>126</v>
      </c>
    </row>
    <row r="278" spans="1:17" ht="14.25">
      <c r="A278" s="795"/>
      <c r="B278" s="798"/>
      <c r="C278" s="915"/>
      <c r="D278" s="798"/>
      <c r="E278" s="798"/>
      <c r="F278" s="918"/>
      <c r="G278" s="84">
        <f aca="true" t="shared" si="108" ref="G278:H281">I278+K278+M278+O278</f>
        <v>145.19999999999996</v>
      </c>
      <c r="H278" s="84">
        <f t="shared" si="108"/>
        <v>71.1</v>
      </c>
      <c r="I278" s="84">
        <f t="shared" si="107"/>
        <v>145.19999999999996</v>
      </c>
      <c r="J278" s="84">
        <f t="shared" si="107"/>
        <v>71.1</v>
      </c>
      <c r="K278" s="84">
        <f t="shared" si="107"/>
        <v>0</v>
      </c>
      <c r="L278" s="84">
        <f t="shared" si="107"/>
        <v>0</v>
      </c>
      <c r="M278" s="84">
        <f t="shared" si="107"/>
        <v>0</v>
      </c>
      <c r="N278" s="84">
        <f t="shared" si="107"/>
        <v>0</v>
      </c>
      <c r="O278" s="84">
        <f t="shared" si="107"/>
        <v>0</v>
      </c>
      <c r="P278" s="84">
        <f t="shared" si="107"/>
        <v>0</v>
      </c>
      <c r="Q278" s="445" t="s">
        <v>127</v>
      </c>
    </row>
    <row r="279" spans="1:17" ht="14.25">
      <c r="A279" s="795"/>
      <c r="B279" s="798"/>
      <c r="C279" s="915"/>
      <c r="D279" s="798"/>
      <c r="E279" s="798"/>
      <c r="F279" s="918"/>
      <c r="G279" s="84">
        <f t="shared" si="108"/>
        <v>150</v>
      </c>
      <c r="H279" s="84">
        <f t="shared" si="108"/>
        <v>80</v>
      </c>
      <c r="I279" s="84">
        <f t="shared" si="107"/>
        <v>150</v>
      </c>
      <c r="J279" s="84">
        <f t="shared" si="107"/>
        <v>80</v>
      </c>
      <c r="K279" s="84">
        <f t="shared" si="107"/>
        <v>0</v>
      </c>
      <c r="L279" s="84">
        <f t="shared" si="107"/>
        <v>0</v>
      </c>
      <c r="M279" s="84">
        <f t="shared" si="107"/>
        <v>0</v>
      </c>
      <c r="N279" s="84">
        <f t="shared" si="107"/>
        <v>0</v>
      </c>
      <c r="O279" s="84">
        <f t="shared" si="107"/>
        <v>0</v>
      </c>
      <c r="P279" s="84">
        <f t="shared" si="107"/>
        <v>0</v>
      </c>
      <c r="Q279" s="445" t="s">
        <v>130</v>
      </c>
    </row>
    <row r="280" spans="1:17" ht="14.25">
      <c r="A280" s="795"/>
      <c r="B280" s="798"/>
      <c r="C280" s="915"/>
      <c r="D280" s="798"/>
      <c r="E280" s="798"/>
      <c r="F280" s="918"/>
      <c r="G280" s="84">
        <f t="shared" si="108"/>
        <v>277.8</v>
      </c>
      <c r="H280" s="84">
        <f t="shared" si="108"/>
        <v>172.9</v>
      </c>
      <c r="I280" s="84">
        <f t="shared" si="107"/>
        <v>277.8</v>
      </c>
      <c r="J280" s="84">
        <f t="shared" si="107"/>
        <v>172.9</v>
      </c>
      <c r="K280" s="84">
        <f t="shared" si="107"/>
        <v>0</v>
      </c>
      <c r="L280" s="84">
        <f t="shared" si="107"/>
        <v>0</v>
      </c>
      <c r="M280" s="84">
        <f t="shared" si="107"/>
        <v>0</v>
      </c>
      <c r="N280" s="84">
        <f t="shared" si="107"/>
        <v>0</v>
      </c>
      <c r="O280" s="84">
        <f t="shared" si="107"/>
        <v>0</v>
      </c>
      <c r="P280" s="84">
        <f t="shared" si="107"/>
        <v>0</v>
      </c>
      <c r="Q280" s="445" t="s">
        <v>129</v>
      </c>
    </row>
    <row r="281" spans="1:17" ht="14.25">
      <c r="A281" s="795"/>
      <c r="B281" s="798"/>
      <c r="C281" s="915"/>
      <c r="D281" s="798"/>
      <c r="E281" s="798"/>
      <c r="F281" s="918"/>
      <c r="G281" s="84">
        <f t="shared" si="108"/>
        <v>220</v>
      </c>
      <c r="H281" s="84">
        <f t="shared" si="108"/>
        <v>0</v>
      </c>
      <c r="I281" s="84">
        <f t="shared" si="107"/>
        <v>220</v>
      </c>
      <c r="J281" s="84">
        <f t="shared" si="107"/>
        <v>0</v>
      </c>
      <c r="K281" s="84">
        <f t="shared" si="107"/>
        <v>0</v>
      </c>
      <c r="L281" s="84">
        <f t="shared" si="107"/>
        <v>0</v>
      </c>
      <c r="M281" s="84">
        <f t="shared" si="107"/>
        <v>0</v>
      </c>
      <c r="N281" s="84">
        <f t="shared" si="107"/>
        <v>0</v>
      </c>
      <c r="O281" s="84">
        <f t="shared" si="107"/>
        <v>0</v>
      </c>
      <c r="P281" s="84">
        <f t="shared" si="107"/>
        <v>0</v>
      </c>
      <c r="Q281" s="445" t="s">
        <v>23</v>
      </c>
    </row>
    <row r="282" spans="1:17" ht="14.25">
      <c r="A282" s="795"/>
      <c r="B282" s="798"/>
      <c r="C282" s="797"/>
      <c r="D282" s="798"/>
      <c r="E282" s="798"/>
      <c r="F282" s="904">
        <v>2015</v>
      </c>
      <c r="G282" s="85">
        <f>SUM(G283:G287)</f>
        <v>105</v>
      </c>
      <c r="H282" s="85">
        <f>SUM(H283:H287)</f>
        <v>44.9</v>
      </c>
      <c r="I282" s="85">
        <f aca="true" t="shared" si="109" ref="I282:P282">SUM(I283:I287)</f>
        <v>105</v>
      </c>
      <c r="J282" s="85">
        <f t="shared" si="109"/>
        <v>44.9</v>
      </c>
      <c r="K282" s="85">
        <f t="shared" si="109"/>
        <v>0</v>
      </c>
      <c r="L282" s="85">
        <f t="shared" si="109"/>
        <v>0</v>
      </c>
      <c r="M282" s="85">
        <f t="shared" si="109"/>
        <v>0</v>
      </c>
      <c r="N282" s="85">
        <f t="shared" si="109"/>
        <v>0</v>
      </c>
      <c r="O282" s="85">
        <f t="shared" si="109"/>
        <v>0</v>
      </c>
      <c r="P282" s="85">
        <f t="shared" si="109"/>
        <v>0</v>
      </c>
      <c r="Q282" s="470"/>
    </row>
    <row r="283" spans="1:17" ht="14.25">
      <c r="A283" s="795"/>
      <c r="B283" s="798"/>
      <c r="C283" s="798"/>
      <c r="D283" s="798"/>
      <c r="E283" s="798"/>
      <c r="F283" s="904"/>
      <c r="G283" s="85">
        <f>I283+K283+M283+O283</f>
        <v>20</v>
      </c>
      <c r="H283" s="85">
        <f>J283+L283+N283+P283</f>
        <v>0</v>
      </c>
      <c r="I283" s="85">
        <v>20</v>
      </c>
      <c r="J283" s="85">
        <v>0</v>
      </c>
      <c r="K283" s="85"/>
      <c r="L283" s="85"/>
      <c r="M283" s="85"/>
      <c r="N283" s="85"/>
      <c r="O283" s="85"/>
      <c r="P283" s="85"/>
      <c r="Q283" s="445" t="s">
        <v>126</v>
      </c>
    </row>
    <row r="284" spans="1:17" ht="14.25">
      <c r="A284" s="795"/>
      <c r="B284" s="798"/>
      <c r="C284" s="798"/>
      <c r="D284" s="798"/>
      <c r="E284" s="798"/>
      <c r="F284" s="904"/>
      <c r="G284" s="85">
        <f aca="true" t="shared" si="110" ref="G284:H287">I284+K284+M284+O284</f>
        <v>20</v>
      </c>
      <c r="H284" s="85">
        <f t="shared" si="110"/>
        <v>9.9</v>
      </c>
      <c r="I284" s="85">
        <v>20</v>
      </c>
      <c r="J284" s="85">
        <v>9.9</v>
      </c>
      <c r="K284" s="85"/>
      <c r="L284" s="85"/>
      <c r="M284" s="85"/>
      <c r="N284" s="85"/>
      <c r="O284" s="85"/>
      <c r="P284" s="85"/>
      <c r="Q284" s="445" t="s">
        <v>127</v>
      </c>
    </row>
    <row r="285" spans="1:17" ht="14.25">
      <c r="A285" s="795"/>
      <c r="B285" s="798"/>
      <c r="C285" s="798"/>
      <c r="D285" s="798"/>
      <c r="E285" s="798"/>
      <c r="F285" s="904"/>
      <c r="G285" s="85">
        <f t="shared" si="110"/>
        <v>20</v>
      </c>
      <c r="H285" s="85">
        <f t="shared" si="110"/>
        <v>10</v>
      </c>
      <c r="I285" s="85">
        <v>20</v>
      </c>
      <c r="J285" s="85">
        <v>10</v>
      </c>
      <c r="K285" s="85"/>
      <c r="L285" s="85"/>
      <c r="M285" s="85"/>
      <c r="N285" s="85"/>
      <c r="O285" s="85"/>
      <c r="P285" s="85"/>
      <c r="Q285" s="445" t="s">
        <v>130</v>
      </c>
    </row>
    <row r="286" spans="1:17" ht="14.25">
      <c r="A286" s="795"/>
      <c r="B286" s="798"/>
      <c r="C286" s="798"/>
      <c r="D286" s="798"/>
      <c r="E286" s="798"/>
      <c r="F286" s="904"/>
      <c r="G286" s="85">
        <f t="shared" si="110"/>
        <v>25</v>
      </c>
      <c r="H286" s="85">
        <f t="shared" si="110"/>
        <v>25</v>
      </c>
      <c r="I286" s="85">
        <v>25</v>
      </c>
      <c r="J286" s="85">
        <v>25</v>
      </c>
      <c r="K286" s="85"/>
      <c r="L286" s="85"/>
      <c r="M286" s="85"/>
      <c r="N286" s="85"/>
      <c r="O286" s="85"/>
      <c r="P286" s="85"/>
      <c r="Q286" s="445" t="s">
        <v>129</v>
      </c>
    </row>
    <row r="287" spans="1:17" ht="14.25">
      <c r="A287" s="795"/>
      <c r="B287" s="798"/>
      <c r="C287" s="799"/>
      <c r="D287" s="798"/>
      <c r="E287" s="798"/>
      <c r="F287" s="904"/>
      <c r="G287" s="85">
        <f t="shared" si="110"/>
        <v>20</v>
      </c>
      <c r="H287" s="85">
        <f t="shared" si="110"/>
        <v>0</v>
      </c>
      <c r="I287" s="85">
        <v>20</v>
      </c>
      <c r="J287" s="85">
        <v>0</v>
      </c>
      <c r="K287" s="85"/>
      <c r="L287" s="85"/>
      <c r="M287" s="85"/>
      <c r="N287" s="85"/>
      <c r="O287" s="85"/>
      <c r="P287" s="85"/>
      <c r="Q287" s="445" t="s">
        <v>23</v>
      </c>
    </row>
    <row r="288" spans="1:17" ht="14.25">
      <c r="A288" s="795"/>
      <c r="B288" s="798"/>
      <c r="C288" s="797" t="s">
        <v>136</v>
      </c>
      <c r="D288" s="798"/>
      <c r="E288" s="798"/>
      <c r="F288" s="904">
        <v>2016</v>
      </c>
      <c r="G288" s="85">
        <f>SUM(G289:G293)</f>
        <v>100</v>
      </c>
      <c r="H288" s="85">
        <f aca="true" t="shared" si="111" ref="H288:P288">SUM(H289:H293)</f>
        <v>37.4</v>
      </c>
      <c r="I288" s="85">
        <f t="shared" si="111"/>
        <v>100</v>
      </c>
      <c r="J288" s="85">
        <f t="shared" si="111"/>
        <v>37.4</v>
      </c>
      <c r="K288" s="85">
        <f t="shared" si="111"/>
        <v>0</v>
      </c>
      <c r="L288" s="85">
        <f t="shared" si="111"/>
        <v>0</v>
      </c>
      <c r="M288" s="85">
        <f t="shared" si="111"/>
        <v>0</v>
      </c>
      <c r="N288" s="85">
        <f t="shared" si="111"/>
        <v>0</v>
      </c>
      <c r="O288" s="85">
        <f t="shared" si="111"/>
        <v>0</v>
      </c>
      <c r="P288" s="85">
        <f t="shared" si="111"/>
        <v>0</v>
      </c>
      <c r="Q288" s="470"/>
    </row>
    <row r="289" spans="1:17" ht="14.25">
      <c r="A289" s="795"/>
      <c r="B289" s="798"/>
      <c r="C289" s="798"/>
      <c r="D289" s="798"/>
      <c r="E289" s="798"/>
      <c r="F289" s="904"/>
      <c r="G289" s="85">
        <f>I289+K289+M289+O289</f>
        <v>20</v>
      </c>
      <c r="H289" s="85">
        <f>J289+L289+N289+P289</f>
        <v>0</v>
      </c>
      <c r="I289" s="85">
        <v>20</v>
      </c>
      <c r="J289" s="85">
        <v>0</v>
      </c>
      <c r="K289" s="85"/>
      <c r="L289" s="85"/>
      <c r="M289" s="85"/>
      <c r="N289" s="85"/>
      <c r="O289" s="85"/>
      <c r="P289" s="85"/>
      <c r="Q289" s="445" t="s">
        <v>126</v>
      </c>
    </row>
    <row r="290" spans="1:17" ht="14.25">
      <c r="A290" s="795"/>
      <c r="B290" s="798"/>
      <c r="C290" s="798"/>
      <c r="D290" s="798"/>
      <c r="E290" s="798"/>
      <c r="F290" s="904"/>
      <c r="G290" s="85">
        <f aca="true" t="shared" si="112" ref="G290:H293">I290+K290+M290+O290</f>
        <v>20</v>
      </c>
      <c r="H290" s="85">
        <f t="shared" si="112"/>
        <v>9</v>
      </c>
      <c r="I290" s="85">
        <v>20</v>
      </c>
      <c r="J290" s="85">
        <v>9</v>
      </c>
      <c r="K290" s="85"/>
      <c r="L290" s="85"/>
      <c r="M290" s="85"/>
      <c r="N290" s="85"/>
      <c r="O290" s="85"/>
      <c r="P290" s="85"/>
      <c r="Q290" s="445" t="s">
        <v>127</v>
      </c>
    </row>
    <row r="291" spans="1:17" ht="14.25">
      <c r="A291" s="795"/>
      <c r="B291" s="798"/>
      <c r="C291" s="798"/>
      <c r="D291" s="798"/>
      <c r="E291" s="798"/>
      <c r="F291" s="904"/>
      <c r="G291" s="85">
        <f t="shared" si="112"/>
        <v>20</v>
      </c>
      <c r="H291" s="85">
        <f t="shared" si="112"/>
        <v>10</v>
      </c>
      <c r="I291" s="85">
        <v>20</v>
      </c>
      <c r="J291" s="85">
        <v>10</v>
      </c>
      <c r="K291" s="85"/>
      <c r="L291" s="85"/>
      <c r="M291" s="85"/>
      <c r="N291" s="85"/>
      <c r="O291" s="85"/>
      <c r="P291" s="85"/>
      <c r="Q291" s="445" t="s">
        <v>130</v>
      </c>
    </row>
    <row r="292" spans="1:17" ht="14.25">
      <c r="A292" s="795"/>
      <c r="B292" s="798"/>
      <c r="C292" s="798"/>
      <c r="D292" s="798"/>
      <c r="E292" s="798"/>
      <c r="F292" s="904"/>
      <c r="G292" s="85">
        <f t="shared" si="112"/>
        <v>20</v>
      </c>
      <c r="H292" s="85">
        <f t="shared" si="112"/>
        <v>18.4</v>
      </c>
      <c r="I292" s="85">
        <v>20</v>
      </c>
      <c r="J292" s="85">
        <v>18.4</v>
      </c>
      <c r="K292" s="85"/>
      <c r="L292" s="85"/>
      <c r="M292" s="85"/>
      <c r="N292" s="85"/>
      <c r="O292" s="85"/>
      <c r="P292" s="85"/>
      <c r="Q292" s="445" t="s">
        <v>129</v>
      </c>
    </row>
    <row r="293" spans="1:17" ht="14.25">
      <c r="A293" s="795"/>
      <c r="B293" s="798"/>
      <c r="C293" s="798"/>
      <c r="D293" s="798"/>
      <c r="E293" s="798"/>
      <c r="F293" s="904"/>
      <c r="G293" s="85">
        <f t="shared" si="112"/>
        <v>20</v>
      </c>
      <c r="H293" s="85">
        <f t="shared" si="112"/>
        <v>0</v>
      </c>
      <c r="I293" s="85">
        <v>20</v>
      </c>
      <c r="J293" s="85">
        <v>0</v>
      </c>
      <c r="K293" s="85"/>
      <c r="L293" s="85"/>
      <c r="M293" s="85"/>
      <c r="N293" s="85"/>
      <c r="O293" s="85"/>
      <c r="P293" s="85"/>
      <c r="Q293" s="445" t="s">
        <v>23</v>
      </c>
    </row>
    <row r="294" spans="1:17" ht="14.25">
      <c r="A294" s="795"/>
      <c r="B294" s="798"/>
      <c r="C294" s="798"/>
      <c r="D294" s="798"/>
      <c r="E294" s="798"/>
      <c r="F294" s="904">
        <v>2017</v>
      </c>
      <c r="G294" s="85">
        <f>SUM(G295:G299)</f>
        <v>100</v>
      </c>
      <c r="H294" s="85">
        <f aca="true" t="shared" si="113" ref="H294:P294">SUM(H295:H299)</f>
        <v>37.3</v>
      </c>
      <c r="I294" s="85">
        <f t="shared" si="113"/>
        <v>100</v>
      </c>
      <c r="J294" s="85">
        <f t="shared" si="113"/>
        <v>37.3</v>
      </c>
      <c r="K294" s="85">
        <f t="shared" si="113"/>
        <v>0</v>
      </c>
      <c r="L294" s="85">
        <f t="shared" si="113"/>
        <v>0</v>
      </c>
      <c r="M294" s="85">
        <f t="shared" si="113"/>
        <v>0</v>
      </c>
      <c r="N294" s="85">
        <f t="shared" si="113"/>
        <v>0</v>
      </c>
      <c r="O294" s="85">
        <f t="shared" si="113"/>
        <v>0</v>
      </c>
      <c r="P294" s="85">
        <f t="shared" si="113"/>
        <v>0</v>
      </c>
      <c r="Q294" s="470"/>
    </row>
    <row r="295" spans="1:17" ht="14.25">
      <c r="A295" s="795"/>
      <c r="B295" s="798"/>
      <c r="C295" s="798"/>
      <c r="D295" s="798"/>
      <c r="E295" s="798"/>
      <c r="F295" s="904"/>
      <c r="G295" s="85">
        <f>I295+K295+M295+O295</f>
        <v>20</v>
      </c>
      <c r="H295" s="85">
        <f>J295+L295+N295+P295</f>
        <v>0</v>
      </c>
      <c r="I295" s="85">
        <v>20</v>
      </c>
      <c r="J295" s="85">
        <v>0</v>
      </c>
      <c r="K295" s="85"/>
      <c r="L295" s="85"/>
      <c r="M295" s="85"/>
      <c r="N295" s="85"/>
      <c r="O295" s="85"/>
      <c r="P295" s="85"/>
      <c r="Q295" s="445" t="s">
        <v>126</v>
      </c>
    </row>
    <row r="296" spans="1:17" ht="14.25">
      <c r="A296" s="795"/>
      <c r="B296" s="798"/>
      <c r="C296" s="798"/>
      <c r="D296" s="798"/>
      <c r="E296" s="798"/>
      <c r="F296" s="904"/>
      <c r="G296" s="85">
        <f aca="true" t="shared" si="114" ref="G296:H299">I296+K296+M296+O296</f>
        <v>20</v>
      </c>
      <c r="H296" s="85">
        <f t="shared" si="114"/>
        <v>8.9</v>
      </c>
      <c r="I296" s="85">
        <v>20</v>
      </c>
      <c r="J296" s="85">
        <v>8.9</v>
      </c>
      <c r="K296" s="85"/>
      <c r="L296" s="85"/>
      <c r="M296" s="85"/>
      <c r="N296" s="85"/>
      <c r="O296" s="85"/>
      <c r="P296" s="85"/>
      <c r="Q296" s="445" t="s">
        <v>127</v>
      </c>
    </row>
    <row r="297" spans="1:17" ht="14.25">
      <c r="A297" s="795"/>
      <c r="B297" s="798"/>
      <c r="C297" s="798"/>
      <c r="D297" s="798"/>
      <c r="E297" s="798"/>
      <c r="F297" s="904"/>
      <c r="G297" s="85">
        <f t="shared" si="114"/>
        <v>20</v>
      </c>
      <c r="H297" s="85">
        <f t="shared" si="114"/>
        <v>10</v>
      </c>
      <c r="I297" s="85">
        <v>20</v>
      </c>
      <c r="J297" s="85">
        <v>10</v>
      </c>
      <c r="K297" s="85"/>
      <c r="L297" s="85"/>
      <c r="M297" s="85"/>
      <c r="N297" s="85"/>
      <c r="O297" s="85"/>
      <c r="P297" s="85"/>
      <c r="Q297" s="445" t="s">
        <v>130</v>
      </c>
    </row>
    <row r="298" spans="1:17" ht="14.25">
      <c r="A298" s="795"/>
      <c r="B298" s="798"/>
      <c r="C298" s="798"/>
      <c r="D298" s="798"/>
      <c r="E298" s="798"/>
      <c r="F298" s="904"/>
      <c r="G298" s="85">
        <f t="shared" si="114"/>
        <v>20</v>
      </c>
      <c r="H298" s="85">
        <f t="shared" si="114"/>
        <v>18.4</v>
      </c>
      <c r="I298" s="85">
        <v>20</v>
      </c>
      <c r="J298" s="85">
        <v>18.4</v>
      </c>
      <c r="K298" s="85"/>
      <c r="L298" s="85"/>
      <c r="M298" s="85"/>
      <c r="N298" s="85"/>
      <c r="O298" s="85"/>
      <c r="P298" s="85"/>
      <c r="Q298" s="445" t="s">
        <v>129</v>
      </c>
    </row>
    <row r="299" spans="1:17" ht="14.25">
      <c r="A299" s="795"/>
      <c r="B299" s="798"/>
      <c r="C299" s="798"/>
      <c r="D299" s="798"/>
      <c r="E299" s="798"/>
      <c r="F299" s="904"/>
      <c r="G299" s="85">
        <f t="shared" si="114"/>
        <v>20</v>
      </c>
      <c r="H299" s="85">
        <f t="shared" si="114"/>
        <v>0</v>
      </c>
      <c r="I299" s="85">
        <v>20</v>
      </c>
      <c r="J299" s="85">
        <v>0</v>
      </c>
      <c r="K299" s="85"/>
      <c r="L299" s="85"/>
      <c r="M299" s="85"/>
      <c r="N299" s="85"/>
      <c r="O299" s="85"/>
      <c r="P299" s="85"/>
      <c r="Q299" s="445" t="s">
        <v>23</v>
      </c>
    </row>
    <row r="300" spans="1:17" ht="14.25">
      <c r="A300" s="795"/>
      <c r="B300" s="798"/>
      <c r="C300" s="798"/>
      <c r="D300" s="798"/>
      <c r="E300" s="798"/>
      <c r="F300" s="904">
        <v>2018</v>
      </c>
      <c r="G300" s="85">
        <f>SUM(G301:G305)</f>
        <v>97.1</v>
      </c>
      <c r="H300" s="85">
        <f aca="true" t="shared" si="115" ref="H300:P300">SUM(H301:H305)</f>
        <v>36.900000000000006</v>
      </c>
      <c r="I300" s="85">
        <f t="shared" si="115"/>
        <v>97.1</v>
      </c>
      <c r="J300" s="85">
        <f t="shared" si="115"/>
        <v>36.900000000000006</v>
      </c>
      <c r="K300" s="85">
        <f t="shared" si="115"/>
        <v>0</v>
      </c>
      <c r="L300" s="85">
        <f t="shared" si="115"/>
        <v>0</v>
      </c>
      <c r="M300" s="85">
        <f t="shared" si="115"/>
        <v>0</v>
      </c>
      <c r="N300" s="85">
        <f t="shared" si="115"/>
        <v>0</v>
      </c>
      <c r="O300" s="85">
        <f t="shared" si="115"/>
        <v>0</v>
      </c>
      <c r="P300" s="85">
        <f t="shared" si="115"/>
        <v>0</v>
      </c>
      <c r="Q300" s="470"/>
    </row>
    <row r="301" spans="1:17" ht="14.25">
      <c r="A301" s="795"/>
      <c r="B301" s="798"/>
      <c r="C301" s="798"/>
      <c r="D301" s="798"/>
      <c r="E301" s="798"/>
      <c r="F301" s="904"/>
      <c r="G301" s="85">
        <f>I301+K301+M301+O301</f>
        <v>20</v>
      </c>
      <c r="H301" s="85">
        <f>J301+L301+N301+P301</f>
        <v>0</v>
      </c>
      <c r="I301" s="85">
        <v>20</v>
      </c>
      <c r="J301" s="85">
        <v>0</v>
      </c>
      <c r="K301" s="85"/>
      <c r="L301" s="85"/>
      <c r="M301" s="85"/>
      <c r="N301" s="85"/>
      <c r="O301" s="85"/>
      <c r="P301" s="85"/>
      <c r="Q301" s="445" t="s">
        <v>126</v>
      </c>
    </row>
    <row r="302" spans="1:17" ht="14.25">
      <c r="A302" s="795"/>
      <c r="B302" s="798"/>
      <c r="C302" s="798"/>
      <c r="D302" s="798"/>
      <c r="E302" s="798"/>
      <c r="F302" s="904"/>
      <c r="G302" s="85">
        <f aca="true" t="shared" si="116" ref="G302:H305">I302+K302+M302+O302</f>
        <v>20</v>
      </c>
      <c r="H302" s="85">
        <f t="shared" si="116"/>
        <v>9.8</v>
      </c>
      <c r="I302" s="85">
        <v>20</v>
      </c>
      <c r="J302" s="85">
        <v>9.8</v>
      </c>
      <c r="K302" s="85"/>
      <c r="L302" s="85"/>
      <c r="M302" s="85"/>
      <c r="N302" s="85"/>
      <c r="O302" s="85"/>
      <c r="P302" s="85"/>
      <c r="Q302" s="445" t="s">
        <v>127</v>
      </c>
    </row>
    <row r="303" spans="1:17" ht="14.25">
      <c r="A303" s="795"/>
      <c r="B303" s="798"/>
      <c r="C303" s="798"/>
      <c r="D303" s="798"/>
      <c r="E303" s="798"/>
      <c r="F303" s="904"/>
      <c r="G303" s="85">
        <f t="shared" si="116"/>
        <v>20</v>
      </c>
      <c r="H303" s="85">
        <f t="shared" si="116"/>
        <v>10</v>
      </c>
      <c r="I303" s="85">
        <v>20</v>
      </c>
      <c r="J303" s="85">
        <v>10</v>
      </c>
      <c r="K303" s="85"/>
      <c r="L303" s="85"/>
      <c r="M303" s="85"/>
      <c r="N303" s="85"/>
      <c r="O303" s="85"/>
      <c r="P303" s="85"/>
      <c r="Q303" s="445" t="s">
        <v>130</v>
      </c>
    </row>
    <row r="304" spans="1:17" ht="14.25">
      <c r="A304" s="795"/>
      <c r="B304" s="798"/>
      <c r="C304" s="798"/>
      <c r="D304" s="798"/>
      <c r="E304" s="798"/>
      <c r="F304" s="904"/>
      <c r="G304" s="85">
        <f t="shared" si="116"/>
        <v>17.1</v>
      </c>
      <c r="H304" s="85">
        <f t="shared" si="116"/>
        <v>17.1</v>
      </c>
      <c r="I304" s="85">
        <v>17.1</v>
      </c>
      <c r="J304" s="85">
        <v>17.1</v>
      </c>
      <c r="K304" s="85"/>
      <c r="L304" s="85"/>
      <c r="M304" s="85"/>
      <c r="N304" s="85"/>
      <c r="O304" s="85"/>
      <c r="P304" s="85"/>
      <c r="Q304" s="445" t="s">
        <v>129</v>
      </c>
    </row>
    <row r="305" spans="1:17" ht="14.25">
      <c r="A305" s="795"/>
      <c r="B305" s="798"/>
      <c r="C305" s="798"/>
      <c r="D305" s="798"/>
      <c r="E305" s="798"/>
      <c r="F305" s="904"/>
      <c r="G305" s="85">
        <f t="shared" si="116"/>
        <v>20</v>
      </c>
      <c r="H305" s="85">
        <f t="shared" si="116"/>
        <v>0</v>
      </c>
      <c r="I305" s="85">
        <v>20</v>
      </c>
      <c r="J305" s="85">
        <v>0</v>
      </c>
      <c r="K305" s="85"/>
      <c r="L305" s="85"/>
      <c r="M305" s="85"/>
      <c r="N305" s="85"/>
      <c r="O305" s="85"/>
      <c r="P305" s="85"/>
      <c r="Q305" s="445" t="s">
        <v>23</v>
      </c>
    </row>
    <row r="306" spans="1:17" ht="14.25">
      <c r="A306" s="795"/>
      <c r="B306" s="798"/>
      <c r="C306" s="798"/>
      <c r="D306" s="798"/>
      <c r="E306" s="798"/>
      <c r="F306" s="904">
        <v>2019</v>
      </c>
      <c r="G306" s="85">
        <f>SUM(G307:G311)</f>
        <v>79.6</v>
      </c>
      <c r="H306" s="85">
        <f aca="true" t="shared" si="117" ref="H306:P306">SUM(H307:H311)</f>
        <v>39.6</v>
      </c>
      <c r="I306" s="85">
        <f t="shared" si="117"/>
        <v>79.6</v>
      </c>
      <c r="J306" s="85">
        <f t="shared" si="117"/>
        <v>39.6</v>
      </c>
      <c r="K306" s="85">
        <f t="shared" si="117"/>
        <v>0</v>
      </c>
      <c r="L306" s="85">
        <f t="shared" si="117"/>
        <v>0</v>
      </c>
      <c r="M306" s="85">
        <f t="shared" si="117"/>
        <v>0</v>
      </c>
      <c r="N306" s="85">
        <f t="shared" si="117"/>
        <v>0</v>
      </c>
      <c r="O306" s="85">
        <f t="shared" si="117"/>
        <v>0</v>
      </c>
      <c r="P306" s="85">
        <f t="shared" si="117"/>
        <v>0</v>
      </c>
      <c r="Q306" s="470"/>
    </row>
    <row r="307" spans="1:17" ht="14.25">
      <c r="A307" s="795"/>
      <c r="B307" s="798"/>
      <c r="C307" s="798"/>
      <c r="D307" s="798"/>
      <c r="E307" s="798"/>
      <c r="F307" s="904"/>
      <c r="G307" s="85">
        <f>I307+K307+M307+O307</f>
        <v>20</v>
      </c>
      <c r="H307" s="85">
        <f>J307+L307+N307+P307</f>
        <v>0</v>
      </c>
      <c r="I307" s="85">
        <v>20</v>
      </c>
      <c r="J307" s="85">
        <v>0</v>
      </c>
      <c r="K307" s="85"/>
      <c r="L307" s="85"/>
      <c r="M307" s="85"/>
      <c r="N307" s="85"/>
      <c r="O307" s="85"/>
      <c r="P307" s="85"/>
      <c r="Q307" s="445" t="s">
        <v>126</v>
      </c>
    </row>
    <row r="308" spans="1:17" ht="14.25">
      <c r="A308" s="795"/>
      <c r="B308" s="798"/>
      <c r="C308" s="798"/>
      <c r="D308" s="798"/>
      <c r="E308" s="798"/>
      <c r="F308" s="904"/>
      <c r="G308" s="85">
        <f aca="true" t="shared" si="118" ref="G308:H311">I308+K308+M308+O308</f>
        <v>7.6</v>
      </c>
      <c r="H308" s="85">
        <f t="shared" si="118"/>
        <v>7.6</v>
      </c>
      <c r="I308" s="85">
        <v>7.6</v>
      </c>
      <c r="J308" s="85">
        <v>7.6</v>
      </c>
      <c r="K308" s="85"/>
      <c r="L308" s="85"/>
      <c r="M308" s="85"/>
      <c r="N308" s="85"/>
      <c r="O308" s="85"/>
      <c r="P308" s="85"/>
      <c r="Q308" s="445" t="s">
        <v>127</v>
      </c>
    </row>
    <row r="309" spans="1:17" ht="14.25">
      <c r="A309" s="795"/>
      <c r="B309" s="798"/>
      <c r="C309" s="798"/>
      <c r="D309" s="798"/>
      <c r="E309" s="798"/>
      <c r="F309" s="904"/>
      <c r="G309" s="85">
        <f t="shared" si="118"/>
        <v>10</v>
      </c>
      <c r="H309" s="85">
        <f t="shared" si="118"/>
        <v>10</v>
      </c>
      <c r="I309" s="85">
        <v>10</v>
      </c>
      <c r="J309" s="85">
        <v>10</v>
      </c>
      <c r="K309" s="85"/>
      <c r="L309" s="85"/>
      <c r="M309" s="85"/>
      <c r="N309" s="85"/>
      <c r="O309" s="85"/>
      <c r="P309" s="85"/>
      <c r="Q309" s="445" t="s">
        <v>130</v>
      </c>
    </row>
    <row r="310" spans="1:17" ht="14.25">
      <c r="A310" s="795"/>
      <c r="B310" s="798"/>
      <c r="C310" s="798"/>
      <c r="D310" s="798"/>
      <c r="E310" s="798"/>
      <c r="F310" s="904"/>
      <c r="G310" s="85">
        <f t="shared" si="118"/>
        <v>22</v>
      </c>
      <c r="H310" s="85">
        <f t="shared" si="118"/>
        <v>22</v>
      </c>
      <c r="I310" s="85">
        <v>22</v>
      </c>
      <c r="J310" s="85">
        <v>22</v>
      </c>
      <c r="K310" s="85"/>
      <c r="L310" s="85"/>
      <c r="M310" s="85"/>
      <c r="N310" s="85"/>
      <c r="O310" s="85"/>
      <c r="P310" s="85"/>
      <c r="Q310" s="445" t="s">
        <v>129</v>
      </c>
    </row>
    <row r="311" spans="1:17" ht="14.25">
      <c r="A311" s="795"/>
      <c r="B311" s="798"/>
      <c r="C311" s="798"/>
      <c r="D311" s="798"/>
      <c r="E311" s="798"/>
      <c r="F311" s="904"/>
      <c r="G311" s="85">
        <f t="shared" si="118"/>
        <v>20</v>
      </c>
      <c r="H311" s="85">
        <f t="shared" si="118"/>
        <v>0</v>
      </c>
      <c r="I311" s="85">
        <v>20</v>
      </c>
      <c r="J311" s="85">
        <v>0</v>
      </c>
      <c r="K311" s="85"/>
      <c r="L311" s="85"/>
      <c r="M311" s="85"/>
      <c r="N311" s="85"/>
      <c r="O311" s="85"/>
      <c r="P311" s="85"/>
      <c r="Q311" s="445" t="s">
        <v>23</v>
      </c>
    </row>
    <row r="312" spans="1:17" ht="14.25">
      <c r="A312" s="795"/>
      <c r="B312" s="798"/>
      <c r="C312" s="798"/>
      <c r="D312" s="798"/>
      <c r="E312" s="798"/>
      <c r="F312" s="792">
        <v>2020</v>
      </c>
      <c r="G312" s="84">
        <f>SUM(G313:G317)</f>
        <v>94.6</v>
      </c>
      <c r="H312" s="84">
        <f aca="true" t="shared" si="119" ref="H312:O312">SUM(H313:H317)</f>
        <v>30.599999999999998</v>
      </c>
      <c r="I312" s="84">
        <f t="shared" si="119"/>
        <v>94.6</v>
      </c>
      <c r="J312" s="84">
        <f t="shared" si="119"/>
        <v>30.599999999999998</v>
      </c>
      <c r="K312" s="84">
        <f t="shared" si="119"/>
        <v>0</v>
      </c>
      <c r="L312" s="84">
        <f t="shared" si="119"/>
        <v>0</v>
      </c>
      <c r="M312" s="84">
        <f t="shared" si="119"/>
        <v>0</v>
      </c>
      <c r="N312" s="84">
        <f t="shared" si="119"/>
        <v>0</v>
      </c>
      <c r="O312" s="84">
        <f t="shared" si="119"/>
        <v>0</v>
      </c>
      <c r="P312" s="84">
        <f>SUM(P313:P317)</f>
        <v>0</v>
      </c>
      <c r="Q312" s="470"/>
    </row>
    <row r="313" spans="1:17" ht="14.25">
      <c r="A313" s="795"/>
      <c r="B313" s="798"/>
      <c r="C313" s="798"/>
      <c r="D313" s="798"/>
      <c r="E313" s="798"/>
      <c r="F313" s="792"/>
      <c r="G313" s="84">
        <f>I313+K313+M313+O313</f>
        <v>20</v>
      </c>
      <c r="H313" s="84">
        <f>J313+L313+N313+P313</f>
        <v>0</v>
      </c>
      <c r="I313" s="84">
        <v>20</v>
      </c>
      <c r="J313" s="84">
        <v>0</v>
      </c>
      <c r="K313" s="84"/>
      <c r="L313" s="84"/>
      <c r="M313" s="84"/>
      <c r="N313" s="84"/>
      <c r="O313" s="84"/>
      <c r="P313" s="84"/>
      <c r="Q313" s="445" t="s">
        <v>126</v>
      </c>
    </row>
    <row r="314" spans="1:17" ht="14.25">
      <c r="A314" s="795"/>
      <c r="B314" s="798"/>
      <c r="C314" s="798"/>
      <c r="D314" s="798"/>
      <c r="E314" s="798"/>
      <c r="F314" s="792"/>
      <c r="G314" s="84">
        <f aca="true" t="shared" si="120" ref="G314:H317">I314+K314+M314+O314</f>
        <v>9.6</v>
      </c>
      <c r="H314" s="84">
        <f t="shared" si="120"/>
        <v>7.7</v>
      </c>
      <c r="I314" s="84">
        <v>9.6</v>
      </c>
      <c r="J314" s="84">
        <v>7.7</v>
      </c>
      <c r="K314" s="84"/>
      <c r="L314" s="84"/>
      <c r="M314" s="84"/>
      <c r="N314" s="84"/>
      <c r="O314" s="84"/>
      <c r="P314" s="84"/>
      <c r="Q314" s="445" t="s">
        <v>127</v>
      </c>
    </row>
    <row r="315" spans="1:17" ht="14.25">
      <c r="A315" s="795"/>
      <c r="B315" s="798"/>
      <c r="C315" s="798"/>
      <c r="D315" s="798"/>
      <c r="E315" s="798"/>
      <c r="F315" s="792"/>
      <c r="G315" s="84">
        <f t="shared" si="120"/>
        <v>10</v>
      </c>
      <c r="H315" s="84">
        <f t="shared" si="120"/>
        <v>0</v>
      </c>
      <c r="I315" s="84">
        <v>10</v>
      </c>
      <c r="J315" s="84">
        <v>0</v>
      </c>
      <c r="K315" s="84"/>
      <c r="L315" s="84"/>
      <c r="M315" s="84"/>
      <c r="N315" s="84"/>
      <c r="O315" s="84"/>
      <c r="P315" s="84"/>
      <c r="Q315" s="445" t="s">
        <v>130</v>
      </c>
    </row>
    <row r="316" spans="1:17" ht="14.25">
      <c r="A316" s="795"/>
      <c r="B316" s="798"/>
      <c r="C316" s="798"/>
      <c r="D316" s="798"/>
      <c r="E316" s="798"/>
      <c r="F316" s="792"/>
      <c r="G316" s="84">
        <f t="shared" si="120"/>
        <v>35</v>
      </c>
      <c r="H316" s="84">
        <f t="shared" si="120"/>
        <v>22.9</v>
      </c>
      <c r="I316" s="84">
        <v>35</v>
      </c>
      <c r="J316" s="84">
        <v>22.9</v>
      </c>
      <c r="K316" s="84"/>
      <c r="L316" s="84"/>
      <c r="M316" s="84"/>
      <c r="N316" s="84"/>
      <c r="O316" s="84"/>
      <c r="P316" s="84"/>
      <c r="Q316" s="445" t="s">
        <v>129</v>
      </c>
    </row>
    <row r="317" spans="1:17" ht="14.25">
      <c r="A317" s="795"/>
      <c r="B317" s="798"/>
      <c r="C317" s="798"/>
      <c r="D317" s="798"/>
      <c r="E317" s="798"/>
      <c r="F317" s="792"/>
      <c r="G317" s="84">
        <f t="shared" si="120"/>
        <v>20</v>
      </c>
      <c r="H317" s="84">
        <f t="shared" si="120"/>
        <v>0</v>
      </c>
      <c r="I317" s="84">
        <v>20</v>
      </c>
      <c r="J317" s="84">
        <v>0</v>
      </c>
      <c r="K317" s="84"/>
      <c r="L317" s="84"/>
      <c r="M317" s="84"/>
      <c r="N317" s="84"/>
      <c r="O317" s="84"/>
      <c r="P317" s="84"/>
      <c r="Q317" s="445" t="s">
        <v>23</v>
      </c>
    </row>
    <row r="318" spans="1:17" ht="14.25">
      <c r="A318" s="795"/>
      <c r="B318" s="798"/>
      <c r="C318" s="798"/>
      <c r="D318" s="798"/>
      <c r="E318" s="798"/>
      <c r="F318" s="792">
        <v>2021</v>
      </c>
      <c r="G318" s="84">
        <f>SUM(G319:G323)</f>
        <v>82.5</v>
      </c>
      <c r="H318" s="84">
        <f aca="true" t="shared" si="121" ref="H318:O318">SUM(H319:H323)</f>
        <v>27.7</v>
      </c>
      <c r="I318" s="84">
        <f t="shared" si="121"/>
        <v>82.5</v>
      </c>
      <c r="J318" s="84">
        <f t="shared" si="121"/>
        <v>27.7</v>
      </c>
      <c r="K318" s="84">
        <f t="shared" si="121"/>
        <v>0</v>
      </c>
      <c r="L318" s="84">
        <f t="shared" si="121"/>
        <v>0</v>
      </c>
      <c r="M318" s="84">
        <f t="shared" si="121"/>
        <v>0</v>
      </c>
      <c r="N318" s="84">
        <f t="shared" si="121"/>
        <v>0</v>
      </c>
      <c r="O318" s="84">
        <f t="shared" si="121"/>
        <v>0</v>
      </c>
      <c r="P318" s="84">
        <f>SUM(P319:P323)</f>
        <v>0</v>
      </c>
      <c r="Q318" s="470"/>
    </row>
    <row r="319" spans="1:17" ht="14.25">
      <c r="A319" s="795"/>
      <c r="B319" s="798"/>
      <c r="C319" s="798"/>
      <c r="D319" s="798"/>
      <c r="E319" s="798"/>
      <c r="F319" s="792"/>
      <c r="G319" s="84">
        <f aca="true" t="shared" si="122" ref="G319:H323">I319+K319+M319+O319</f>
        <v>20</v>
      </c>
      <c r="H319" s="84">
        <f t="shared" si="122"/>
        <v>0</v>
      </c>
      <c r="I319" s="84">
        <v>20</v>
      </c>
      <c r="J319" s="84">
        <v>0</v>
      </c>
      <c r="K319" s="84"/>
      <c r="L319" s="84"/>
      <c r="M319" s="84"/>
      <c r="N319" s="84"/>
      <c r="O319" s="84"/>
      <c r="P319" s="84"/>
      <c r="Q319" s="445" t="s">
        <v>126</v>
      </c>
    </row>
    <row r="320" spans="1:17" ht="14.25">
      <c r="A320" s="795"/>
      <c r="B320" s="798"/>
      <c r="C320" s="798"/>
      <c r="D320" s="798"/>
      <c r="E320" s="798"/>
      <c r="F320" s="792"/>
      <c r="G320" s="84">
        <f t="shared" si="122"/>
        <v>9.6</v>
      </c>
      <c r="H320" s="84">
        <f t="shared" si="122"/>
        <v>4.6</v>
      </c>
      <c r="I320" s="84">
        <v>9.6</v>
      </c>
      <c r="J320" s="84">
        <v>4.6</v>
      </c>
      <c r="K320" s="84"/>
      <c r="L320" s="84"/>
      <c r="M320" s="84"/>
      <c r="N320" s="84"/>
      <c r="O320" s="84"/>
      <c r="P320" s="84"/>
      <c r="Q320" s="445" t="s">
        <v>127</v>
      </c>
    </row>
    <row r="321" spans="1:17" ht="14.25">
      <c r="A321" s="795"/>
      <c r="B321" s="798"/>
      <c r="C321" s="798"/>
      <c r="D321" s="798"/>
      <c r="E321" s="798"/>
      <c r="F321" s="792"/>
      <c r="G321" s="84">
        <f t="shared" si="122"/>
        <v>10</v>
      </c>
      <c r="H321" s="84">
        <f t="shared" si="122"/>
        <v>10</v>
      </c>
      <c r="I321" s="84">
        <v>10</v>
      </c>
      <c r="J321" s="84">
        <v>10</v>
      </c>
      <c r="K321" s="84"/>
      <c r="L321" s="84"/>
      <c r="M321" s="84"/>
      <c r="N321" s="84"/>
      <c r="O321" s="84"/>
      <c r="P321" s="84"/>
      <c r="Q321" s="445" t="s">
        <v>130</v>
      </c>
    </row>
    <row r="322" spans="1:17" ht="14.25">
      <c r="A322" s="795"/>
      <c r="B322" s="798"/>
      <c r="C322" s="798"/>
      <c r="D322" s="798"/>
      <c r="E322" s="798"/>
      <c r="F322" s="792"/>
      <c r="G322" s="84">
        <f t="shared" si="122"/>
        <v>22.9</v>
      </c>
      <c r="H322" s="84">
        <f t="shared" si="122"/>
        <v>13.1</v>
      </c>
      <c r="I322" s="84">
        <v>22.9</v>
      </c>
      <c r="J322" s="84">
        <v>13.1</v>
      </c>
      <c r="K322" s="84"/>
      <c r="L322" s="84"/>
      <c r="M322" s="84"/>
      <c r="N322" s="84"/>
      <c r="O322" s="84"/>
      <c r="P322" s="84"/>
      <c r="Q322" s="445" t="s">
        <v>129</v>
      </c>
    </row>
    <row r="323" spans="1:17" ht="14.25">
      <c r="A323" s="795"/>
      <c r="B323" s="798"/>
      <c r="C323" s="798"/>
      <c r="D323" s="798"/>
      <c r="E323" s="798"/>
      <c r="F323" s="792"/>
      <c r="G323" s="84">
        <f t="shared" si="122"/>
        <v>20</v>
      </c>
      <c r="H323" s="84">
        <f t="shared" si="122"/>
        <v>0</v>
      </c>
      <c r="I323" s="84">
        <v>20</v>
      </c>
      <c r="J323" s="84">
        <v>0</v>
      </c>
      <c r="K323" s="84"/>
      <c r="L323" s="84"/>
      <c r="M323" s="84"/>
      <c r="N323" s="84"/>
      <c r="O323" s="84"/>
      <c r="P323" s="84"/>
      <c r="Q323" s="445" t="s">
        <v>23</v>
      </c>
    </row>
    <row r="324" spans="1:17" ht="14.25">
      <c r="A324" s="795"/>
      <c r="B324" s="798"/>
      <c r="C324" s="798"/>
      <c r="D324" s="798"/>
      <c r="E324" s="798"/>
      <c r="F324" s="792">
        <v>2022</v>
      </c>
      <c r="G324" s="84">
        <f>SUM(G325:G329)</f>
        <v>82.5</v>
      </c>
      <c r="H324" s="84">
        <f aca="true" t="shared" si="123" ref="H324:O324">SUM(H325:H329)</f>
        <v>34.8</v>
      </c>
      <c r="I324" s="84">
        <f t="shared" si="123"/>
        <v>82.5</v>
      </c>
      <c r="J324" s="84">
        <f t="shared" si="123"/>
        <v>34.8</v>
      </c>
      <c r="K324" s="84">
        <f t="shared" si="123"/>
        <v>0</v>
      </c>
      <c r="L324" s="84">
        <f t="shared" si="123"/>
        <v>0</v>
      </c>
      <c r="M324" s="84">
        <f t="shared" si="123"/>
        <v>0</v>
      </c>
      <c r="N324" s="84">
        <f t="shared" si="123"/>
        <v>0</v>
      </c>
      <c r="O324" s="84">
        <f t="shared" si="123"/>
        <v>0</v>
      </c>
      <c r="P324" s="84">
        <f>SUM(P325:P329)</f>
        <v>0</v>
      </c>
      <c r="Q324" s="470"/>
    </row>
    <row r="325" spans="1:17" ht="14.25">
      <c r="A325" s="795"/>
      <c r="B325" s="798"/>
      <c r="C325" s="798"/>
      <c r="D325" s="798"/>
      <c r="E325" s="798"/>
      <c r="F325" s="792"/>
      <c r="G325" s="84">
        <f aca="true" t="shared" si="124" ref="G325:H329">I325+K325+M325+O325</f>
        <v>20</v>
      </c>
      <c r="H325" s="84">
        <f t="shared" si="124"/>
        <v>0</v>
      </c>
      <c r="I325" s="84">
        <v>20</v>
      </c>
      <c r="J325" s="84">
        <v>0</v>
      </c>
      <c r="K325" s="84"/>
      <c r="L325" s="84"/>
      <c r="M325" s="84"/>
      <c r="N325" s="84"/>
      <c r="O325" s="84"/>
      <c r="P325" s="84"/>
      <c r="Q325" s="445" t="s">
        <v>126</v>
      </c>
    </row>
    <row r="326" spans="1:17" ht="14.25">
      <c r="A326" s="795"/>
      <c r="B326" s="798"/>
      <c r="C326" s="798"/>
      <c r="D326" s="798"/>
      <c r="E326" s="798"/>
      <c r="F326" s="792"/>
      <c r="G326" s="84">
        <f t="shared" si="124"/>
        <v>9.6</v>
      </c>
      <c r="H326" s="84">
        <f t="shared" si="124"/>
        <v>6.8</v>
      </c>
      <c r="I326" s="84">
        <v>9.6</v>
      </c>
      <c r="J326" s="84">
        <v>6.8</v>
      </c>
      <c r="K326" s="84"/>
      <c r="L326" s="84"/>
      <c r="M326" s="84"/>
      <c r="N326" s="84"/>
      <c r="O326" s="84"/>
      <c r="P326" s="84"/>
      <c r="Q326" s="445" t="s">
        <v>127</v>
      </c>
    </row>
    <row r="327" spans="1:17" ht="14.25">
      <c r="A327" s="795"/>
      <c r="B327" s="798"/>
      <c r="C327" s="798"/>
      <c r="D327" s="798"/>
      <c r="E327" s="798"/>
      <c r="F327" s="792"/>
      <c r="G327" s="84">
        <f t="shared" si="124"/>
        <v>10</v>
      </c>
      <c r="H327" s="84">
        <f t="shared" si="124"/>
        <v>10</v>
      </c>
      <c r="I327" s="84">
        <v>10</v>
      </c>
      <c r="J327" s="84">
        <v>10</v>
      </c>
      <c r="K327" s="84"/>
      <c r="L327" s="84"/>
      <c r="M327" s="84"/>
      <c r="N327" s="84"/>
      <c r="O327" s="84"/>
      <c r="P327" s="84"/>
      <c r="Q327" s="445" t="s">
        <v>130</v>
      </c>
    </row>
    <row r="328" spans="1:17" ht="14.25">
      <c r="A328" s="795"/>
      <c r="B328" s="798"/>
      <c r="C328" s="798"/>
      <c r="D328" s="798"/>
      <c r="E328" s="798"/>
      <c r="F328" s="792"/>
      <c r="G328" s="84">
        <f t="shared" si="124"/>
        <v>22.9</v>
      </c>
      <c r="H328" s="84">
        <f t="shared" si="124"/>
        <v>18</v>
      </c>
      <c r="I328" s="84">
        <v>22.9</v>
      </c>
      <c r="J328" s="84">
        <v>18</v>
      </c>
      <c r="K328" s="84"/>
      <c r="L328" s="84"/>
      <c r="M328" s="84"/>
      <c r="N328" s="84"/>
      <c r="O328" s="84"/>
      <c r="P328" s="84"/>
      <c r="Q328" s="445" t="s">
        <v>129</v>
      </c>
    </row>
    <row r="329" spans="1:17" ht="14.25">
      <c r="A329" s="795"/>
      <c r="B329" s="798"/>
      <c r="C329" s="798"/>
      <c r="D329" s="798"/>
      <c r="E329" s="798"/>
      <c r="F329" s="792"/>
      <c r="G329" s="84">
        <f t="shared" si="124"/>
        <v>20</v>
      </c>
      <c r="H329" s="84">
        <f t="shared" si="124"/>
        <v>0</v>
      </c>
      <c r="I329" s="84">
        <v>20</v>
      </c>
      <c r="J329" s="84">
        <v>0</v>
      </c>
      <c r="K329" s="84"/>
      <c r="L329" s="84"/>
      <c r="M329" s="84"/>
      <c r="N329" s="84"/>
      <c r="O329" s="84"/>
      <c r="P329" s="84"/>
      <c r="Q329" s="445" t="s">
        <v>23</v>
      </c>
    </row>
    <row r="330" spans="1:17" ht="14.25">
      <c r="A330" s="795"/>
      <c r="B330" s="798"/>
      <c r="C330" s="798"/>
      <c r="D330" s="798"/>
      <c r="E330" s="798"/>
      <c r="F330" s="792">
        <v>2023</v>
      </c>
      <c r="G330" s="84">
        <f>SUM(G331:G335)</f>
        <v>82.5</v>
      </c>
      <c r="H330" s="84">
        <f aca="true" t="shared" si="125" ref="H330:O330">SUM(H331:H335)</f>
        <v>34.8</v>
      </c>
      <c r="I330" s="84">
        <f t="shared" si="125"/>
        <v>82.5</v>
      </c>
      <c r="J330" s="84">
        <f t="shared" si="125"/>
        <v>34.8</v>
      </c>
      <c r="K330" s="84">
        <f t="shared" si="125"/>
        <v>0</v>
      </c>
      <c r="L330" s="84">
        <f t="shared" si="125"/>
        <v>0</v>
      </c>
      <c r="M330" s="84">
        <f t="shared" si="125"/>
        <v>0</v>
      </c>
      <c r="N330" s="84">
        <f t="shared" si="125"/>
        <v>0</v>
      </c>
      <c r="O330" s="84">
        <f t="shared" si="125"/>
        <v>0</v>
      </c>
      <c r="P330" s="84">
        <f>SUM(P331:P335)</f>
        <v>0</v>
      </c>
      <c r="Q330" s="470"/>
    </row>
    <row r="331" spans="1:17" ht="14.25">
      <c r="A331" s="795"/>
      <c r="B331" s="798"/>
      <c r="C331" s="798"/>
      <c r="D331" s="798"/>
      <c r="E331" s="798"/>
      <c r="F331" s="792"/>
      <c r="G331" s="84">
        <f aca="true" t="shared" si="126" ref="G331:H335">I331+K331+M331+O331</f>
        <v>20</v>
      </c>
      <c r="H331" s="84">
        <f t="shared" si="126"/>
        <v>0</v>
      </c>
      <c r="I331" s="84">
        <v>20</v>
      </c>
      <c r="J331" s="84">
        <v>0</v>
      </c>
      <c r="K331" s="84"/>
      <c r="L331" s="84"/>
      <c r="M331" s="84"/>
      <c r="N331" s="84"/>
      <c r="O331" s="84"/>
      <c r="P331" s="84"/>
      <c r="Q331" s="445" t="s">
        <v>126</v>
      </c>
    </row>
    <row r="332" spans="1:17" ht="14.25">
      <c r="A332" s="795"/>
      <c r="B332" s="798"/>
      <c r="C332" s="798"/>
      <c r="D332" s="798"/>
      <c r="E332" s="798"/>
      <c r="F332" s="792"/>
      <c r="G332" s="84">
        <f t="shared" si="126"/>
        <v>9.6</v>
      </c>
      <c r="H332" s="84">
        <f t="shared" si="126"/>
        <v>6.8</v>
      </c>
      <c r="I332" s="84">
        <v>9.6</v>
      </c>
      <c r="J332" s="84">
        <v>6.8</v>
      </c>
      <c r="K332" s="84"/>
      <c r="L332" s="84"/>
      <c r="M332" s="84"/>
      <c r="N332" s="84"/>
      <c r="O332" s="84"/>
      <c r="P332" s="84"/>
      <c r="Q332" s="445" t="s">
        <v>127</v>
      </c>
    </row>
    <row r="333" spans="1:17" ht="14.25">
      <c r="A333" s="795"/>
      <c r="B333" s="798"/>
      <c r="C333" s="798"/>
      <c r="D333" s="798"/>
      <c r="E333" s="798"/>
      <c r="F333" s="792"/>
      <c r="G333" s="84">
        <f t="shared" si="126"/>
        <v>10</v>
      </c>
      <c r="H333" s="84">
        <f t="shared" si="126"/>
        <v>10</v>
      </c>
      <c r="I333" s="84">
        <v>10</v>
      </c>
      <c r="J333" s="84">
        <v>10</v>
      </c>
      <c r="K333" s="84"/>
      <c r="L333" s="84"/>
      <c r="M333" s="84"/>
      <c r="N333" s="84"/>
      <c r="O333" s="84"/>
      <c r="P333" s="84"/>
      <c r="Q333" s="445" t="s">
        <v>130</v>
      </c>
    </row>
    <row r="334" spans="1:17" ht="14.25">
      <c r="A334" s="795"/>
      <c r="B334" s="798"/>
      <c r="C334" s="798"/>
      <c r="D334" s="798"/>
      <c r="E334" s="798"/>
      <c r="F334" s="792"/>
      <c r="G334" s="84">
        <f t="shared" si="126"/>
        <v>22.9</v>
      </c>
      <c r="H334" s="84">
        <f t="shared" si="126"/>
        <v>18</v>
      </c>
      <c r="I334" s="84">
        <v>22.9</v>
      </c>
      <c r="J334" s="84">
        <v>18</v>
      </c>
      <c r="K334" s="84"/>
      <c r="L334" s="84"/>
      <c r="M334" s="84"/>
      <c r="N334" s="84"/>
      <c r="O334" s="84"/>
      <c r="P334" s="84"/>
      <c r="Q334" s="445" t="s">
        <v>129</v>
      </c>
    </row>
    <row r="335" spans="1:17" ht="14.25">
      <c r="A335" s="795"/>
      <c r="B335" s="798"/>
      <c r="C335" s="798"/>
      <c r="D335" s="798"/>
      <c r="E335" s="798"/>
      <c r="F335" s="792"/>
      <c r="G335" s="84">
        <f t="shared" si="126"/>
        <v>20</v>
      </c>
      <c r="H335" s="84">
        <f t="shared" si="126"/>
        <v>0</v>
      </c>
      <c r="I335" s="84">
        <v>20</v>
      </c>
      <c r="J335" s="84">
        <v>0</v>
      </c>
      <c r="K335" s="84"/>
      <c r="L335" s="84"/>
      <c r="M335" s="84"/>
      <c r="N335" s="84"/>
      <c r="O335" s="84"/>
      <c r="P335" s="84"/>
      <c r="Q335" s="445" t="s">
        <v>23</v>
      </c>
    </row>
    <row r="336" spans="1:17" ht="14.25">
      <c r="A336" s="795"/>
      <c r="B336" s="798"/>
      <c r="C336" s="798"/>
      <c r="D336" s="798"/>
      <c r="E336" s="798"/>
      <c r="F336" s="792">
        <v>2024</v>
      </c>
      <c r="G336" s="84">
        <f>SUM(G337:G341)</f>
        <v>94.6</v>
      </c>
      <c r="H336" s="84">
        <f aca="true" t="shared" si="127" ref="H336:O336">SUM(H337:H341)</f>
        <v>0</v>
      </c>
      <c r="I336" s="84">
        <f t="shared" si="127"/>
        <v>94.6</v>
      </c>
      <c r="J336" s="84">
        <f t="shared" si="127"/>
        <v>0</v>
      </c>
      <c r="K336" s="84">
        <f t="shared" si="127"/>
        <v>0</v>
      </c>
      <c r="L336" s="84">
        <f t="shared" si="127"/>
        <v>0</v>
      </c>
      <c r="M336" s="84">
        <f t="shared" si="127"/>
        <v>0</v>
      </c>
      <c r="N336" s="84">
        <f t="shared" si="127"/>
        <v>0</v>
      </c>
      <c r="O336" s="84">
        <f t="shared" si="127"/>
        <v>0</v>
      </c>
      <c r="P336" s="84">
        <f>SUM(P337:P341)</f>
        <v>0</v>
      </c>
      <c r="Q336" s="470"/>
    </row>
    <row r="337" spans="1:17" ht="14.25">
      <c r="A337" s="795"/>
      <c r="B337" s="798"/>
      <c r="C337" s="798"/>
      <c r="D337" s="798"/>
      <c r="E337" s="798"/>
      <c r="F337" s="792"/>
      <c r="G337" s="84">
        <f aca="true" t="shared" si="128" ref="G337:H341">I337+K337+M337+O337</f>
        <v>20</v>
      </c>
      <c r="H337" s="84">
        <f t="shared" si="128"/>
        <v>0</v>
      </c>
      <c r="I337" s="84">
        <v>20</v>
      </c>
      <c r="J337" s="84">
        <v>0</v>
      </c>
      <c r="K337" s="84"/>
      <c r="L337" s="84"/>
      <c r="M337" s="84"/>
      <c r="N337" s="84"/>
      <c r="O337" s="84"/>
      <c r="P337" s="84"/>
      <c r="Q337" s="445" t="s">
        <v>126</v>
      </c>
    </row>
    <row r="338" spans="1:17" ht="14.25">
      <c r="A338" s="795"/>
      <c r="B338" s="798"/>
      <c r="C338" s="798"/>
      <c r="D338" s="798"/>
      <c r="E338" s="798"/>
      <c r="F338" s="792"/>
      <c r="G338" s="84">
        <f t="shared" si="128"/>
        <v>9.6</v>
      </c>
      <c r="H338" s="84">
        <f t="shared" si="128"/>
        <v>0</v>
      </c>
      <c r="I338" s="84">
        <v>9.6</v>
      </c>
      <c r="J338" s="84">
        <v>0</v>
      </c>
      <c r="K338" s="84"/>
      <c r="L338" s="84"/>
      <c r="M338" s="84"/>
      <c r="N338" s="84"/>
      <c r="O338" s="84"/>
      <c r="P338" s="84"/>
      <c r="Q338" s="445" t="s">
        <v>127</v>
      </c>
    </row>
    <row r="339" spans="1:17" ht="14.25">
      <c r="A339" s="795"/>
      <c r="B339" s="798"/>
      <c r="C339" s="798"/>
      <c r="D339" s="798"/>
      <c r="E339" s="798"/>
      <c r="F339" s="792"/>
      <c r="G339" s="84">
        <f t="shared" si="128"/>
        <v>10</v>
      </c>
      <c r="H339" s="84">
        <f t="shared" si="128"/>
        <v>0</v>
      </c>
      <c r="I339" s="84">
        <v>10</v>
      </c>
      <c r="J339" s="84">
        <v>0</v>
      </c>
      <c r="K339" s="84"/>
      <c r="L339" s="84"/>
      <c r="M339" s="84"/>
      <c r="N339" s="84"/>
      <c r="O339" s="84"/>
      <c r="P339" s="84"/>
      <c r="Q339" s="445" t="s">
        <v>130</v>
      </c>
    </row>
    <row r="340" spans="1:17" ht="14.25">
      <c r="A340" s="795"/>
      <c r="B340" s="798"/>
      <c r="C340" s="798"/>
      <c r="D340" s="798"/>
      <c r="E340" s="798"/>
      <c r="F340" s="792"/>
      <c r="G340" s="84">
        <f t="shared" si="128"/>
        <v>35</v>
      </c>
      <c r="H340" s="84">
        <f t="shared" si="128"/>
        <v>0</v>
      </c>
      <c r="I340" s="84">
        <v>35</v>
      </c>
      <c r="J340" s="84">
        <v>0</v>
      </c>
      <c r="K340" s="84"/>
      <c r="L340" s="84"/>
      <c r="M340" s="84"/>
      <c r="N340" s="84"/>
      <c r="O340" s="84"/>
      <c r="P340" s="84"/>
      <c r="Q340" s="445" t="s">
        <v>129</v>
      </c>
    </row>
    <row r="341" spans="1:17" ht="14.25">
      <c r="A341" s="795"/>
      <c r="B341" s="798"/>
      <c r="C341" s="798"/>
      <c r="D341" s="798"/>
      <c r="E341" s="798"/>
      <c r="F341" s="792"/>
      <c r="G341" s="84">
        <f t="shared" si="128"/>
        <v>20</v>
      </c>
      <c r="H341" s="84">
        <f t="shared" si="128"/>
        <v>0</v>
      </c>
      <c r="I341" s="84">
        <v>20</v>
      </c>
      <c r="J341" s="84">
        <v>0</v>
      </c>
      <c r="K341" s="84"/>
      <c r="L341" s="84"/>
      <c r="M341" s="84"/>
      <c r="N341" s="84"/>
      <c r="O341" s="84"/>
      <c r="P341" s="84"/>
      <c r="Q341" s="445" t="s">
        <v>23</v>
      </c>
    </row>
    <row r="342" spans="1:17" ht="14.25">
      <c r="A342" s="795"/>
      <c r="B342" s="798"/>
      <c r="C342" s="798"/>
      <c r="D342" s="798"/>
      <c r="E342" s="798"/>
      <c r="F342" s="792">
        <v>2025</v>
      </c>
      <c r="G342" s="84">
        <f>SUM(G343:G347)</f>
        <v>94.6</v>
      </c>
      <c r="H342" s="84">
        <f aca="true" t="shared" si="129" ref="H342:O342">SUM(H343:H347)</f>
        <v>0</v>
      </c>
      <c r="I342" s="84">
        <f t="shared" si="129"/>
        <v>94.6</v>
      </c>
      <c r="J342" s="84">
        <f t="shared" si="129"/>
        <v>0</v>
      </c>
      <c r="K342" s="84">
        <f t="shared" si="129"/>
        <v>0</v>
      </c>
      <c r="L342" s="84">
        <f t="shared" si="129"/>
        <v>0</v>
      </c>
      <c r="M342" s="84">
        <f t="shared" si="129"/>
        <v>0</v>
      </c>
      <c r="N342" s="84">
        <f t="shared" si="129"/>
        <v>0</v>
      </c>
      <c r="O342" s="84">
        <f t="shared" si="129"/>
        <v>0</v>
      </c>
      <c r="P342" s="84">
        <f>SUM(P343:P347)</f>
        <v>0</v>
      </c>
      <c r="Q342" s="470"/>
    </row>
    <row r="343" spans="1:17" ht="14.25">
      <c r="A343" s="795"/>
      <c r="B343" s="798"/>
      <c r="C343" s="798"/>
      <c r="D343" s="798"/>
      <c r="E343" s="798"/>
      <c r="F343" s="792"/>
      <c r="G343" s="84">
        <f aca="true" t="shared" si="130" ref="G343:H347">I343+K343+M343+O343</f>
        <v>20</v>
      </c>
      <c r="H343" s="84">
        <f t="shared" si="130"/>
        <v>0</v>
      </c>
      <c r="I343" s="84">
        <v>20</v>
      </c>
      <c r="J343" s="84">
        <v>0</v>
      </c>
      <c r="K343" s="84"/>
      <c r="L343" s="84"/>
      <c r="M343" s="84"/>
      <c r="N343" s="84"/>
      <c r="O343" s="84"/>
      <c r="P343" s="84"/>
      <c r="Q343" s="445" t="s">
        <v>126</v>
      </c>
    </row>
    <row r="344" spans="1:17" ht="14.25">
      <c r="A344" s="795"/>
      <c r="B344" s="798"/>
      <c r="C344" s="798"/>
      <c r="D344" s="798"/>
      <c r="E344" s="798"/>
      <c r="F344" s="792"/>
      <c r="G344" s="84">
        <f t="shared" si="130"/>
        <v>9.6</v>
      </c>
      <c r="H344" s="84">
        <f t="shared" si="130"/>
        <v>0</v>
      </c>
      <c r="I344" s="84">
        <v>9.6</v>
      </c>
      <c r="J344" s="84">
        <v>0</v>
      </c>
      <c r="K344" s="84"/>
      <c r="L344" s="84"/>
      <c r="M344" s="84"/>
      <c r="N344" s="84"/>
      <c r="O344" s="84"/>
      <c r="P344" s="84"/>
      <c r="Q344" s="445" t="s">
        <v>127</v>
      </c>
    </row>
    <row r="345" spans="1:17" ht="14.25">
      <c r="A345" s="795"/>
      <c r="B345" s="798"/>
      <c r="C345" s="798"/>
      <c r="D345" s="798"/>
      <c r="E345" s="798"/>
      <c r="F345" s="792"/>
      <c r="G345" s="84">
        <f t="shared" si="130"/>
        <v>10</v>
      </c>
      <c r="H345" s="84">
        <f t="shared" si="130"/>
        <v>0</v>
      </c>
      <c r="I345" s="84">
        <v>10</v>
      </c>
      <c r="J345" s="84">
        <v>0</v>
      </c>
      <c r="K345" s="84"/>
      <c r="L345" s="84"/>
      <c r="M345" s="84"/>
      <c r="N345" s="84"/>
      <c r="O345" s="84"/>
      <c r="P345" s="84"/>
      <c r="Q345" s="445" t="s">
        <v>130</v>
      </c>
    </row>
    <row r="346" spans="1:17" ht="14.25">
      <c r="A346" s="795"/>
      <c r="B346" s="798"/>
      <c r="C346" s="798"/>
      <c r="D346" s="798"/>
      <c r="E346" s="798"/>
      <c r="F346" s="792"/>
      <c r="G346" s="84">
        <f t="shared" si="130"/>
        <v>35</v>
      </c>
      <c r="H346" s="84">
        <f t="shared" si="130"/>
        <v>0</v>
      </c>
      <c r="I346" s="84">
        <v>35</v>
      </c>
      <c r="J346" s="84">
        <v>0</v>
      </c>
      <c r="K346" s="84"/>
      <c r="L346" s="84"/>
      <c r="M346" s="84"/>
      <c r="N346" s="84"/>
      <c r="O346" s="84"/>
      <c r="P346" s="84"/>
      <c r="Q346" s="445" t="s">
        <v>129</v>
      </c>
    </row>
    <row r="347" spans="1:17" ht="14.25">
      <c r="A347" s="796"/>
      <c r="B347" s="799"/>
      <c r="C347" s="799"/>
      <c r="D347" s="799"/>
      <c r="E347" s="799"/>
      <c r="F347" s="792"/>
      <c r="G347" s="84">
        <f t="shared" si="130"/>
        <v>20</v>
      </c>
      <c r="H347" s="84">
        <f t="shared" si="130"/>
        <v>0</v>
      </c>
      <c r="I347" s="84">
        <v>20</v>
      </c>
      <c r="J347" s="84">
        <v>0</v>
      </c>
      <c r="K347" s="84"/>
      <c r="L347" s="84"/>
      <c r="M347" s="84"/>
      <c r="N347" s="84"/>
      <c r="O347" s="84"/>
      <c r="P347" s="84"/>
      <c r="Q347" s="445" t="s">
        <v>23</v>
      </c>
    </row>
    <row r="348" spans="1:17" ht="14.25">
      <c r="A348" s="835" t="s">
        <v>1229</v>
      </c>
      <c r="B348" s="836"/>
      <c r="C348" s="836"/>
      <c r="D348" s="836"/>
      <c r="E348" s="836"/>
      <c r="F348" s="836"/>
      <c r="G348" s="836"/>
      <c r="H348" s="836"/>
      <c r="I348" s="836"/>
      <c r="J348" s="836"/>
      <c r="K348" s="836"/>
      <c r="L348" s="836"/>
      <c r="M348" s="836"/>
      <c r="N348" s="836"/>
      <c r="O348" s="836"/>
      <c r="P348" s="836"/>
      <c r="Q348" s="837"/>
    </row>
    <row r="349" spans="1:17" ht="15" customHeight="1">
      <c r="A349" s="455">
        <v>2</v>
      </c>
      <c r="B349" s="922" t="s">
        <v>131</v>
      </c>
      <c r="C349" s="922"/>
      <c r="D349" s="922"/>
      <c r="E349" s="922"/>
      <c r="F349" s="922"/>
      <c r="G349" s="922"/>
      <c r="H349" s="922"/>
      <c r="I349" s="922"/>
      <c r="J349" s="922"/>
      <c r="K349" s="922"/>
      <c r="L349" s="922"/>
      <c r="M349" s="922"/>
      <c r="N349" s="922"/>
      <c r="O349" s="922"/>
      <c r="P349" s="922"/>
      <c r="Q349" s="922"/>
    </row>
    <row r="350" spans="1:17" ht="14.25">
      <c r="A350" s="828" t="s">
        <v>143</v>
      </c>
      <c r="B350" s="792" t="s">
        <v>902</v>
      </c>
      <c r="C350" s="792"/>
      <c r="D350" s="797" t="s">
        <v>1030</v>
      </c>
      <c r="E350" s="797" t="s">
        <v>1027</v>
      </c>
      <c r="F350" s="449" t="s">
        <v>8</v>
      </c>
      <c r="G350" s="160">
        <f>SUM(G351:G361)</f>
        <v>21999.300000000003</v>
      </c>
      <c r="H350" s="160">
        <f aca="true" t="shared" si="131" ref="H350:P350">SUM(H351:H361)</f>
        <v>1565.8835</v>
      </c>
      <c r="I350" s="160">
        <f t="shared" si="131"/>
        <v>21999.300000000003</v>
      </c>
      <c r="J350" s="160">
        <f t="shared" si="131"/>
        <v>1565.8835</v>
      </c>
      <c r="K350" s="160">
        <f t="shared" si="131"/>
        <v>0</v>
      </c>
      <c r="L350" s="160">
        <f t="shared" si="131"/>
        <v>0</v>
      </c>
      <c r="M350" s="160">
        <f t="shared" si="131"/>
        <v>0</v>
      </c>
      <c r="N350" s="160">
        <f t="shared" si="131"/>
        <v>0</v>
      </c>
      <c r="O350" s="160">
        <f t="shared" si="131"/>
        <v>0</v>
      </c>
      <c r="P350" s="160">
        <f t="shared" si="131"/>
        <v>0</v>
      </c>
      <c r="Q350" s="792" t="s">
        <v>906</v>
      </c>
    </row>
    <row r="351" spans="1:17" ht="14.25">
      <c r="A351" s="828"/>
      <c r="B351" s="792"/>
      <c r="C351" s="792"/>
      <c r="D351" s="798"/>
      <c r="E351" s="798"/>
      <c r="F351" s="450">
        <v>2015</v>
      </c>
      <c r="G351" s="85">
        <f>I351+K351+M351+O351</f>
        <v>2081.8</v>
      </c>
      <c r="H351" s="85">
        <f>J351+L351+N351+P351</f>
        <v>213.88500000000002</v>
      </c>
      <c r="I351" s="85">
        <f aca="true" t="shared" si="132" ref="I351:P351">I363+I364+I386+I398+I407</f>
        <v>2081.8</v>
      </c>
      <c r="J351" s="85">
        <f t="shared" si="132"/>
        <v>213.88500000000002</v>
      </c>
      <c r="K351" s="85">
        <f t="shared" si="132"/>
        <v>0</v>
      </c>
      <c r="L351" s="85">
        <f t="shared" si="132"/>
        <v>0</v>
      </c>
      <c r="M351" s="85">
        <f t="shared" si="132"/>
        <v>0</v>
      </c>
      <c r="N351" s="85">
        <f t="shared" si="132"/>
        <v>0</v>
      </c>
      <c r="O351" s="85">
        <f t="shared" si="132"/>
        <v>0</v>
      </c>
      <c r="P351" s="85">
        <f t="shared" si="132"/>
        <v>0</v>
      </c>
      <c r="Q351" s="792"/>
    </row>
    <row r="352" spans="1:17" ht="14.25">
      <c r="A352" s="828"/>
      <c r="B352" s="792"/>
      <c r="C352" s="792"/>
      <c r="D352" s="798"/>
      <c r="E352" s="798"/>
      <c r="F352" s="450">
        <v>2016</v>
      </c>
      <c r="G352" s="85">
        <f aca="true" t="shared" si="133" ref="G352:G361">I352+K352+M352+O352</f>
        <v>2081.9</v>
      </c>
      <c r="H352" s="85">
        <f aca="true" t="shared" si="134" ref="H352:H361">J352+L352+N352+P352</f>
        <v>244.9</v>
      </c>
      <c r="I352" s="85">
        <f aca="true" t="shared" si="135" ref="I352:P352">I365+I366+I387+I415+I492</f>
        <v>2081.9</v>
      </c>
      <c r="J352" s="85">
        <f t="shared" si="135"/>
        <v>244.9</v>
      </c>
      <c r="K352" s="85">
        <f t="shared" si="135"/>
        <v>0</v>
      </c>
      <c r="L352" s="85">
        <f t="shared" si="135"/>
        <v>0</v>
      </c>
      <c r="M352" s="85">
        <f t="shared" si="135"/>
        <v>0</v>
      </c>
      <c r="N352" s="85">
        <f t="shared" si="135"/>
        <v>0</v>
      </c>
      <c r="O352" s="85">
        <f t="shared" si="135"/>
        <v>0</v>
      </c>
      <c r="P352" s="85">
        <f t="shared" si="135"/>
        <v>0</v>
      </c>
      <c r="Q352" s="792"/>
    </row>
    <row r="353" spans="1:17" ht="14.25">
      <c r="A353" s="828"/>
      <c r="B353" s="792"/>
      <c r="C353" s="792"/>
      <c r="D353" s="798"/>
      <c r="E353" s="798"/>
      <c r="F353" s="450">
        <v>2017</v>
      </c>
      <c r="G353" s="85">
        <f t="shared" si="133"/>
        <v>2082</v>
      </c>
      <c r="H353" s="85">
        <f t="shared" si="134"/>
        <v>221.7985</v>
      </c>
      <c r="I353" s="85">
        <f aca="true" t="shared" si="136" ref="I353:P353">I367+I368+I388+I423+I493</f>
        <v>2082</v>
      </c>
      <c r="J353" s="85">
        <f t="shared" si="136"/>
        <v>221.7985</v>
      </c>
      <c r="K353" s="85">
        <f t="shared" si="136"/>
        <v>0</v>
      </c>
      <c r="L353" s="85">
        <f t="shared" si="136"/>
        <v>0</v>
      </c>
      <c r="M353" s="85">
        <f t="shared" si="136"/>
        <v>0</v>
      </c>
      <c r="N353" s="85">
        <f t="shared" si="136"/>
        <v>0</v>
      </c>
      <c r="O353" s="85">
        <f t="shared" si="136"/>
        <v>0</v>
      </c>
      <c r="P353" s="85">
        <f t="shared" si="136"/>
        <v>0</v>
      </c>
      <c r="Q353" s="792"/>
    </row>
    <row r="354" spans="1:17" ht="14.25">
      <c r="A354" s="828"/>
      <c r="B354" s="792"/>
      <c r="C354" s="792"/>
      <c r="D354" s="798"/>
      <c r="E354" s="798"/>
      <c r="F354" s="450">
        <v>2018</v>
      </c>
      <c r="G354" s="85">
        <f t="shared" si="133"/>
        <v>2082</v>
      </c>
      <c r="H354" s="85">
        <f t="shared" si="134"/>
        <v>211.1</v>
      </c>
      <c r="I354" s="85">
        <f aca="true" t="shared" si="137" ref="I354:P354">I369+I370+I389+I431+I494</f>
        <v>2082</v>
      </c>
      <c r="J354" s="85">
        <f t="shared" si="137"/>
        <v>211.1</v>
      </c>
      <c r="K354" s="85">
        <f t="shared" si="137"/>
        <v>0</v>
      </c>
      <c r="L354" s="85">
        <f t="shared" si="137"/>
        <v>0</v>
      </c>
      <c r="M354" s="85">
        <f t="shared" si="137"/>
        <v>0</v>
      </c>
      <c r="N354" s="85">
        <f t="shared" si="137"/>
        <v>0</v>
      </c>
      <c r="O354" s="85">
        <f t="shared" si="137"/>
        <v>0</v>
      </c>
      <c r="P354" s="85">
        <f t="shared" si="137"/>
        <v>0</v>
      </c>
      <c r="Q354" s="792"/>
    </row>
    <row r="355" spans="1:17" ht="14.25">
      <c r="A355" s="828"/>
      <c r="B355" s="792"/>
      <c r="C355" s="792"/>
      <c r="D355" s="798"/>
      <c r="E355" s="798"/>
      <c r="F355" s="450">
        <v>2019</v>
      </c>
      <c r="G355" s="85">
        <f t="shared" si="133"/>
        <v>1925.2</v>
      </c>
      <c r="H355" s="85">
        <f t="shared" si="134"/>
        <v>198.2</v>
      </c>
      <c r="I355" s="85">
        <f aca="true" t="shared" si="138" ref="I355:P355">I371+I372+I390+I440+I496</f>
        <v>1925.2</v>
      </c>
      <c r="J355" s="85">
        <f t="shared" si="138"/>
        <v>198.2</v>
      </c>
      <c r="K355" s="85">
        <f t="shared" si="138"/>
        <v>0</v>
      </c>
      <c r="L355" s="85">
        <f t="shared" si="138"/>
        <v>0</v>
      </c>
      <c r="M355" s="85">
        <f t="shared" si="138"/>
        <v>0</v>
      </c>
      <c r="N355" s="85">
        <f t="shared" si="138"/>
        <v>0</v>
      </c>
      <c r="O355" s="85">
        <f t="shared" si="138"/>
        <v>0</v>
      </c>
      <c r="P355" s="85">
        <f t="shared" si="138"/>
        <v>0</v>
      </c>
      <c r="Q355" s="792"/>
    </row>
    <row r="356" spans="1:17" ht="14.25">
      <c r="A356" s="828"/>
      <c r="B356" s="792"/>
      <c r="C356" s="792"/>
      <c r="D356" s="798"/>
      <c r="E356" s="798"/>
      <c r="F356" s="445">
        <v>2020</v>
      </c>
      <c r="G356" s="84">
        <f t="shared" si="133"/>
        <v>1945.1</v>
      </c>
      <c r="H356" s="84">
        <f t="shared" si="134"/>
        <v>39.4</v>
      </c>
      <c r="I356" s="84">
        <f aca="true" t="shared" si="139" ref="I356:P356">I373+I374+I391+I448+I497</f>
        <v>1945.1</v>
      </c>
      <c r="J356" s="84">
        <f t="shared" si="139"/>
        <v>39.4</v>
      </c>
      <c r="K356" s="84">
        <f t="shared" si="139"/>
        <v>0</v>
      </c>
      <c r="L356" s="84">
        <f t="shared" si="139"/>
        <v>0</v>
      </c>
      <c r="M356" s="84">
        <f t="shared" si="139"/>
        <v>0</v>
      </c>
      <c r="N356" s="84">
        <f t="shared" si="139"/>
        <v>0</v>
      </c>
      <c r="O356" s="84">
        <f t="shared" si="139"/>
        <v>0</v>
      </c>
      <c r="P356" s="84">
        <f t="shared" si="139"/>
        <v>0</v>
      </c>
      <c r="Q356" s="792"/>
    </row>
    <row r="357" spans="1:17" ht="14.25">
      <c r="A357" s="828"/>
      <c r="B357" s="792"/>
      <c r="C357" s="792"/>
      <c r="D357" s="798"/>
      <c r="E357" s="798"/>
      <c r="F357" s="445">
        <v>2021</v>
      </c>
      <c r="G357" s="84">
        <f t="shared" si="133"/>
        <v>1965.1</v>
      </c>
      <c r="H357" s="84">
        <f t="shared" si="134"/>
        <v>136</v>
      </c>
      <c r="I357" s="84">
        <f>I375+I376+I392+I456+I498+I504</f>
        <v>1965.1</v>
      </c>
      <c r="J357" s="84">
        <f>J375+J376+J392+J456+J498+J504</f>
        <v>136</v>
      </c>
      <c r="K357" s="84">
        <f aca="true" t="shared" si="140" ref="K357:P357">K375+K376+K392+K456+K498</f>
        <v>0</v>
      </c>
      <c r="L357" s="84">
        <f t="shared" si="140"/>
        <v>0</v>
      </c>
      <c r="M357" s="84">
        <f t="shared" si="140"/>
        <v>0</v>
      </c>
      <c r="N357" s="84">
        <f t="shared" si="140"/>
        <v>0</v>
      </c>
      <c r="O357" s="84">
        <f t="shared" si="140"/>
        <v>0</v>
      </c>
      <c r="P357" s="84">
        <f t="shared" si="140"/>
        <v>0</v>
      </c>
      <c r="Q357" s="792"/>
    </row>
    <row r="358" spans="1:17" ht="14.25">
      <c r="A358" s="828"/>
      <c r="B358" s="792"/>
      <c r="C358" s="792"/>
      <c r="D358" s="798"/>
      <c r="E358" s="798"/>
      <c r="F358" s="445">
        <v>2022</v>
      </c>
      <c r="G358" s="84">
        <f t="shared" si="133"/>
        <v>1965.1</v>
      </c>
      <c r="H358" s="84">
        <f t="shared" si="134"/>
        <v>150.3</v>
      </c>
      <c r="I358" s="84">
        <f>I377+I378+I393+I463+I499+I505</f>
        <v>1965.1</v>
      </c>
      <c r="J358" s="84">
        <f>J377+J378+J393+J463+J499+J505</f>
        <v>150.3</v>
      </c>
      <c r="K358" s="84">
        <f aca="true" t="shared" si="141" ref="K358:P358">K377+K378+K393+K463+K499</f>
        <v>0</v>
      </c>
      <c r="L358" s="84">
        <f t="shared" si="141"/>
        <v>0</v>
      </c>
      <c r="M358" s="84">
        <f t="shared" si="141"/>
        <v>0</v>
      </c>
      <c r="N358" s="84">
        <f t="shared" si="141"/>
        <v>0</v>
      </c>
      <c r="O358" s="84">
        <f t="shared" si="141"/>
        <v>0</v>
      </c>
      <c r="P358" s="84">
        <f t="shared" si="141"/>
        <v>0</v>
      </c>
      <c r="Q358" s="792"/>
    </row>
    <row r="359" spans="1:17" ht="14.25">
      <c r="A359" s="828"/>
      <c r="B359" s="792"/>
      <c r="C359" s="792"/>
      <c r="D359" s="798"/>
      <c r="E359" s="798"/>
      <c r="F359" s="445">
        <v>2023</v>
      </c>
      <c r="G359" s="84">
        <f t="shared" si="133"/>
        <v>1965.1</v>
      </c>
      <c r="H359" s="84">
        <f t="shared" si="134"/>
        <v>150.3</v>
      </c>
      <c r="I359" s="84">
        <f>I379+I380+I394+I470+I500+I506</f>
        <v>1965.1</v>
      </c>
      <c r="J359" s="84">
        <f>J379+J380+J394+J470+J500+J506</f>
        <v>150.3</v>
      </c>
      <c r="K359" s="84">
        <f aca="true" t="shared" si="142" ref="K359:P359">K379+K380+K394+K470+K500</f>
        <v>0</v>
      </c>
      <c r="L359" s="84">
        <f t="shared" si="142"/>
        <v>0</v>
      </c>
      <c r="M359" s="84">
        <f t="shared" si="142"/>
        <v>0</v>
      </c>
      <c r="N359" s="84">
        <f t="shared" si="142"/>
        <v>0</v>
      </c>
      <c r="O359" s="84">
        <f t="shared" si="142"/>
        <v>0</v>
      </c>
      <c r="P359" s="84">
        <f t="shared" si="142"/>
        <v>0</v>
      </c>
      <c r="Q359" s="792"/>
    </row>
    <row r="360" spans="1:17" ht="14.25">
      <c r="A360" s="828"/>
      <c r="B360" s="792"/>
      <c r="C360" s="792"/>
      <c r="D360" s="798"/>
      <c r="E360" s="798"/>
      <c r="F360" s="445">
        <v>2024</v>
      </c>
      <c r="G360" s="84">
        <f t="shared" si="133"/>
        <v>1953</v>
      </c>
      <c r="H360" s="84">
        <f t="shared" si="134"/>
        <v>0</v>
      </c>
      <c r="I360" s="84">
        <f>I381+I382+I395+I477+I501+I507</f>
        <v>1953</v>
      </c>
      <c r="J360" s="84">
        <f>J381+J382+J395+J477+J501+J507</f>
        <v>0</v>
      </c>
      <c r="K360" s="84">
        <f aca="true" t="shared" si="143" ref="K360:P360">K381+K382+K395+K477+K501</f>
        <v>0</v>
      </c>
      <c r="L360" s="84">
        <f t="shared" si="143"/>
        <v>0</v>
      </c>
      <c r="M360" s="84">
        <f t="shared" si="143"/>
        <v>0</v>
      </c>
      <c r="N360" s="84">
        <f t="shared" si="143"/>
        <v>0</v>
      </c>
      <c r="O360" s="84">
        <f t="shared" si="143"/>
        <v>0</v>
      </c>
      <c r="P360" s="84">
        <f t="shared" si="143"/>
        <v>0</v>
      </c>
      <c r="Q360" s="792"/>
    </row>
    <row r="361" spans="1:17" ht="14.25">
      <c r="A361" s="828"/>
      <c r="B361" s="792"/>
      <c r="C361" s="792"/>
      <c r="D361" s="799"/>
      <c r="E361" s="799"/>
      <c r="F361" s="445">
        <v>2025</v>
      </c>
      <c r="G361" s="84">
        <f t="shared" si="133"/>
        <v>1953</v>
      </c>
      <c r="H361" s="84">
        <f t="shared" si="134"/>
        <v>0</v>
      </c>
      <c r="I361" s="84">
        <f>I383+I384+I396+I484+I502+I508</f>
        <v>1953</v>
      </c>
      <c r="J361" s="84">
        <f>J383+J384+J396+J484+J502+J508</f>
        <v>0</v>
      </c>
      <c r="K361" s="84">
        <f aca="true" t="shared" si="144" ref="K361:P361">K383+K384+K396+K484+K502</f>
        <v>0</v>
      </c>
      <c r="L361" s="84">
        <f t="shared" si="144"/>
        <v>0</v>
      </c>
      <c r="M361" s="84">
        <f t="shared" si="144"/>
        <v>0</v>
      </c>
      <c r="N361" s="84">
        <f t="shared" si="144"/>
        <v>0</v>
      </c>
      <c r="O361" s="84">
        <f t="shared" si="144"/>
        <v>0</v>
      </c>
      <c r="P361" s="84">
        <f t="shared" si="144"/>
        <v>0</v>
      </c>
      <c r="Q361" s="792"/>
    </row>
    <row r="362" spans="1:17" ht="15" customHeight="1">
      <c r="A362" s="794" t="s">
        <v>193</v>
      </c>
      <c r="B362" s="797" t="s">
        <v>139</v>
      </c>
      <c r="C362" s="797"/>
      <c r="D362" s="797"/>
      <c r="E362" s="797"/>
      <c r="F362" s="449" t="s">
        <v>8</v>
      </c>
      <c r="G362" s="160">
        <f>SUM(G363:G384)</f>
        <v>792</v>
      </c>
      <c r="H362" s="160">
        <f aca="true" t="shared" si="145" ref="H362:P362">SUM(H363:H384)</f>
        <v>0</v>
      </c>
      <c r="I362" s="160">
        <f t="shared" si="145"/>
        <v>792</v>
      </c>
      <c r="J362" s="160">
        <f t="shared" si="145"/>
        <v>0</v>
      </c>
      <c r="K362" s="160">
        <f t="shared" si="145"/>
        <v>0</v>
      </c>
      <c r="L362" s="160">
        <f t="shared" si="145"/>
        <v>0</v>
      </c>
      <c r="M362" s="160">
        <f t="shared" si="145"/>
        <v>0</v>
      </c>
      <c r="N362" s="160">
        <f t="shared" si="145"/>
        <v>0</v>
      </c>
      <c r="O362" s="160">
        <f t="shared" si="145"/>
        <v>0</v>
      </c>
      <c r="P362" s="160">
        <f t="shared" si="145"/>
        <v>0</v>
      </c>
      <c r="Q362" s="549"/>
    </row>
    <row r="363" spans="1:17" ht="14.25">
      <c r="A363" s="795"/>
      <c r="B363" s="798"/>
      <c r="C363" s="798"/>
      <c r="D363" s="798"/>
      <c r="E363" s="798"/>
      <c r="F363" s="904">
        <v>2015</v>
      </c>
      <c r="G363" s="85">
        <f>I363+K363+M363+O363</f>
        <v>36</v>
      </c>
      <c r="H363" s="85">
        <f>J363+L363+N363+P363</f>
        <v>0</v>
      </c>
      <c r="I363" s="85">
        <v>36</v>
      </c>
      <c r="J363" s="85"/>
      <c r="K363" s="85"/>
      <c r="L363" s="85"/>
      <c r="M363" s="85"/>
      <c r="N363" s="85"/>
      <c r="O363" s="85"/>
      <c r="P363" s="85"/>
      <c r="Q363" s="445" t="s">
        <v>23</v>
      </c>
    </row>
    <row r="364" spans="1:17" ht="14.25">
      <c r="A364" s="795"/>
      <c r="B364" s="798"/>
      <c r="C364" s="798"/>
      <c r="D364" s="798"/>
      <c r="E364" s="798"/>
      <c r="F364" s="904"/>
      <c r="G364" s="85">
        <f aca="true" t="shared" si="146" ref="G364:H374">I364+K364+M364+O364</f>
        <v>36</v>
      </c>
      <c r="H364" s="85">
        <f t="shared" si="146"/>
        <v>0</v>
      </c>
      <c r="I364" s="85">
        <v>36</v>
      </c>
      <c r="J364" s="85"/>
      <c r="K364" s="85"/>
      <c r="L364" s="85"/>
      <c r="M364" s="85"/>
      <c r="N364" s="85"/>
      <c r="O364" s="85"/>
      <c r="P364" s="85"/>
      <c r="Q364" s="445" t="s">
        <v>24</v>
      </c>
    </row>
    <row r="365" spans="1:17" ht="14.25">
      <c r="A365" s="795"/>
      <c r="B365" s="798"/>
      <c r="C365" s="798"/>
      <c r="D365" s="798"/>
      <c r="E365" s="798"/>
      <c r="F365" s="904">
        <v>2016</v>
      </c>
      <c r="G365" s="85">
        <f t="shared" si="146"/>
        <v>36</v>
      </c>
      <c r="H365" s="85">
        <f t="shared" si="146"/>
        <v>0</v>
      </c>
      <c r="I365" s="85">
        <v>36</v>
      </c>
      <c r="J365" s="85"/>
      <c r="K365" s="85"/>
      <c r="L365" s="85"/>
      <c r="M365" s="85"/>
      <c r="N365" s="85"/>
      <c r="O365" s="85"/>
      <c r="P365" s="85"/>
      <c r="Q365" s="445" t="s">
        <v>23</v>
      </c>
    </row>
    <row r="366" spans="1:17" ht="14.25">
      <c r="A366" s="795"/>
      <c r="B366" s="798"/>
      <c r="C366" s="798"/>
      <c r="D366" s="798"/>
      <c r="E366" s="798"/>
      <c r="F366" s="904"/>
      <c r="G366" s="85">
        <f t="shared" si="146"/>
        <v>36</v>
      </c>
      <c r="H366" s="85">
        <f t="shared" si="146"/>
        <v>0</v>
      </c>
      <c r="I366" s="85">
        <v>36</v>
      </c>
      <c r="J366" s="85"/>
      <c r="K366" s="85"/>
      <c r="L366" s="85"/>
      <c r="M366" s="85"/>
      <c r="N366" s="85"/>
      <c r="O366" s="85"/>
      <c r="P366" s="85"/>
      <c r="Q366" s="445" t="s">
        <v>24</v>
      </c>
    </row>
    <row r="367" spans="1:17" ht="14.25">
      <c r="A367" s="795"/>
      <c r="B367" s="798"/>
      <c r="C367" s="798"/>
      <c r="D367" s="798"/>
      <c r="E367" s="798"/>
      <c r="F367" s="904">
        <v>2017</v>
      </c>
      <c r="G367" s="85">
        <f t="shared" si="146"/>
        <v>36</v>
      </c>
      <c r="H367" s="85">
        <f t="shared" si="146"/>
        <v>0</v>
      </c>
      <c r="I367" s="85">
        <v>36</v>
      </c>
      <c r="J367" s="85"/>
      <c r="K367" s="85"/>
      <c r="L367" s="85"/>
      <c r="M367" s="85"/>
      <c r="N367" s="85"/>
      <c r="O367" s="85"/>
      <c r="P367" s="85"/>
      <c r="Q367" s="445" t="s">
        <v>23</v>
      </c>
    </row>
    <row r="368" spans="1:17" ht="14.25">
      <c r="A368" s="795"/>
      <c r="B368" s="798"/>
      <c r="C368" s="798"/>
      <c r="D368" s="798"/>
      <c r="E368" s="798"/>
      <c r="F368" s="904"/>
      <c r="G368" s="85">
        <f t="shared" si="146"/>
        <v>36</v>
      </c>
      <c r="H368" s="85">
        <f t="shared" si="146"/>
        <v>0</v>
      </c>
      <c r="I368" s="85">
        <v>36</v>
      </c>
      <c r="J368" s="85"/>
      <c r="K368" s="85"/>
      <c r="L368" s="85"/>
      <c r="M368" s="85"/>
      <c r="N368" s="85"/>
      <c r="O368" s="85"/>
      <c r="P368" s="85"/>
      <c r="Q368" s="445" t="s">
        <v>24</v>
      </c>
    </row>
    <row r="369" spans="1:17" ht="14.25">
      <c r="A369" s="795"/>
      <c r="B369" s="798"/>
      <c r="C369" s="798"/>
      <c r="D369" s="798"/>
      <c r="E369" s="798"/>
      <c r="F369" s="904">
        <v>2018</v>
      </c>
      <c r="G369" s="85">
        <f t="shared" si="146"/>
        <v>36</v>
      </c>
      <c r="H369" s="85">
        <f t="shared" si="146"/>
        <v>0</v>
      </c>
      <c r="I369" s="85">
        <v>36</v>
      </c>
      <c r="J369" s="85"/>
      <c r="K369" s="85"/>
      <c r="L369" s="85"/>
      <c r="M369" s="85"/>
      <c r="N369" s="85"/>
      <c r="O369" s="85"/>
      <c r="P369" s="85"/>
      <c r="Q369" s="445" t="s">
        <v>23</v>
      </c>
    </row>
    <row r="370" spans="1:17" ht="14.25">
      <c r="A370" s="795"/>
      <c r="B370" s="798"/>
      <c r="C370" s="798"/>
      <c r="D370" s="798"/>
      <c r="E370" s="798"/>
      <c r="F370" s="904"/>
      <c r="G370" s="85">
        <f t="shared" si="146"/>
        <v>36</v>
      </c>
      <c r="H370" s="85">
        <f t="shared" si="146"/>
        <v>0</v>
      </c>
      <c r="I370" s="85">
        <v>36</v>
      </c>
      <c r="J370" s="85"/>
      <c r="K370" s="85"/>
      <c r="L370" s="85"/>
      <c r="M370" s="85"/>
      <c r="N370" s="85"/>
      <c r="O370" s="85"/>
      <c r="P370" s="85"/>
      <c r="Q370" s="445" t="s">
        <v>24</v>
      </c>
    </row>
    <row r="371" spans="1:17" ht="14.25">
      <c r="A371" s="795"/>
      <c r="B371" s="798"/>
      <c r="C371" s="798"/>
      <c r="D371" s="798"/>
      <c r="E371" s="798"/>
      <c r="F371" s="904">
        <v>2019</v>
      </c>
      <c r="G371" s="85">
        <f t="shared" si="146"/>
        <v>36</v>
      </c>
      <c r="H371" s="85">
        <f t="shared" si="146"/>
        <v>0</v>
      </c>
      <c r="I371" s="85">
        <v>36</v>
      </c>
      <c r="J371" s="85"/>
      <c r="K371" s="85"/>
      <c r="L371" s="85"/>
      <c r="M371" s="85"/>
      <c r="N371" s="85"/>
      <c r="O371" s="85"/>
      <c r="P371" s="85"/>
      <c r="Q371" s="445" t="s">
        <v>23</v>
      </c>
    </row>
    <row r="372" spans="1:17" ht="14.25">
      <c r="A372" s="795"/>
      <c r="B372" s="798"/>
      <c r="C372" s="798"/>
      <c r="D372" s="798"/>
      <c r="E372" s="798"/>
      <c r="F372" s="904"/>
      <c r="G372" s="85">
        <f t="shared" si="146"/>
        <v>36</v>
      </c>
      <c r="H372" s="85">
        <f t="shared" si="146"/>
        <v>0</v>
      </c>
      <c r="I372" s="85">
        <v>36</v>
      </c>
      <c r="J372" s="85"/>
      <c r="K372" s="85"/>
      <c r="L372" s="85"/>
      <c r="M372" s="85"/>
      <c r="N372" s="85"/>
      <c r="O372" s="85"/>
      <c r="P372" s="85"/>
      <c r="Q372" s="445" t="s">
        <v>24</v>
      </c>
    </row>
    <row r="373" spans="1:17" ht="14.25">
      <c r="A373" s="795"/>
      <c r="B373" s="798"/>
      <c r="C373" s="798"/>
      <c r="D373" s="798"/>
      <c r="E373" s="798"/>
      <c r="F373" s="792">
        <v>2020</v>
      </c>
      <c r="G373" s="84">
        <f t="shared" si="146"/>
        <v>36</v>
      </c>
      <c r="H373" s="84">
        <f t="shared" si="146"/>
        <v>0</v>
      </c>
      <c r="I373" s="84">
        <v>36</v>
      </c>
      <c r="J373" s="84"/>
      <c r="K373" s="84"/>
      <c r="L373" s="84"/>
      <c r="M373" s="84"/>
      <c r="N373" s="84"/>
      <c r="O373" s="84"/>
      <c r="P373" s="84"/>
      <c r="Q373" s="445" t="s">
        <v>23</v>
      </c>
    </row>
    <row r="374" spans="1:17" ht="14.25">
      <c r="A374" s="795"/>
      <c r="B374" s="798"/>
      <c r="C374" s="798"/>
      <c r="D374" s="798"/>
      <c r="E374" s="798"/>
      <c r="F374" s="792"/>
      <c r="G374" s="84">
        <f t="shared" si="146"/>
        <v>36</v>
      </c>
      <c r="H374" s="84">
        <f t="shared" si="146"/>
        <v>0</v>
      </c>
      <c r="I374" s="84">
        <v>36</v>
      </c>
      <c r="J374" s="84"/>
      <c r="K374" s="84"/>
      <c r="L374" s="84"/>
      <c r="M374" s="84"/>
      <c r="N374" s="84"/>
      <c r="O374" s="84"/>
      <c r="P374" s="84"/>
      <c r="Q374" s="445" t="s">
        <v>24</v>
      </c>
    </row>
    <row r="375" spans="1:17" ht="14.25">
      <c r="A375" s="795"/>
      <c r="B375" s="798"/>
      <c r="C375" s="798"/>
      <c r="D375" s="798"/>
      <c r="E375" s="798"/>
      <c r="F375" s="797">
        <v>2021</v>
      </c>
      <c r="G375" s="84">
        <f aca="true" t="shared" si="147" ref="G375:G384">I375+K375+M375+O375</f>
        <v>36</v>
      </c>
      <c r="H375" s="84">
        <f aca="true" t="shared" si="148" ref="H375:H384">J375+L375+N375+P375</f>
        <v>0</v>
      </c>
      <c r="I375" s="84">
        <v>36</v>
      </c>
      <c r="J375" s="84"/>
      <c r="K375" s="84"/>
      <c r="L375" s="84"/>
      <c r="M375" s="84"/>
      <c r="N375" s="84"/>
      <c r="O375" s="84"/>
      <c r="P375" s="84"/>
      <c r="Q375" s="445" t="s">
        <v>23</v>
      </c>
    </row>
    <row r="376" spans="1:17" ht="14.25">
      <c r="A376" s="795"/>
      <c r="B376" s="798"/>
      <c r="C376" s="798"/>
      <c r="D376" s="798"/>
      <c r="E376" s="798"/>
      <c r="F376" s="799"/>
      <c r="G376" s="84">
        <f t="shared" si="147"/>
        <v>36</v>
      </c>
      <c r="H376" s="84">
        <f t="shared" si="148"/>
        <v>0</v>
      </c>
      <c r="I376" s="84">
        <v>36</v>
      </c>
      <c r="J376" s="84"/>
      <c r="K376" s="84"/>
      <c r="L376" s="84"/>
      <c r="M376" s="84"/>
      <c r="N376" s="84"/>
      <c r="O376" s="84"/>
      <c r="P376" s="84"/>
      <c r="Q376" s="445" t="s">
        <v>24</v>
      </c>
    </row>
    <row r="377" spans="1:17" ht="14.25">
      <c r="A377" s="795"/>
      <c r="B377" s="798"/>
      <c r="C377" s="798"/>
      <c r="D377" s="798"/>
      <c r="E377" s="798"/>
      <c r="F377" s="797">
        <v>2022</v>
      </c>
      <c r="G377" s="84">
        <f t="shared" si="147"/>
        <v>36</v>
      </c>
      <c r="H377" s="84">
        <f t="shared" si="148"/>
        <v>0</v>
      </c>
      <c r="I377" s="84">
        <v>36</v>
      </c>
      <c r="J377" s="84"/>
      <c r="K377" s="84"/>
      <c r="L377" s="84"/>
      <c r="M377" s="84"/>
      <c r="N377" s="84"/>
      <c r="O377" s="84"/>
      <c r="P377" s="84"/>
      <c r="Q377" s="445" t="s">
        <v>23</v>
      </c>
    </row>
    <row r="378" spans="1:17" ht="14.25">
      <c r="A378" s="795"/>
      <c r="B378" s="798"/>
      <c r="C378" s="798"/>
      <c r="D378" s="798"/>
      <c r="E378" s="798"/>
      <c r="F378" s="799"/>
      <c r="G378" s="84">
        <f t="shared" si="147"/>
        <v>36</v>
      </c>
      <c r="H378" s="84">
        <f t="shared" si="148"/>
        <v>0</v>
      </c>
      <c r="I378" s="84">
        <v>36</v>
      </c>
      <c r="J378" s="84"/>
      <c r="K378" s="84"/>
      <c r="L378" s="84"/>
      <c r="M378" s="84"/>
      <c r="N378" s="84"/>
      <c r="O378" s="84"/>
      <c r="P378" s="84"/>
      <c r="Q378" s="445" t="s">
        <v>24</v>
      </c>
    </row>
    <row r="379" spans="1:17" ht="14.25">
      <c r="A379" s="795"/>
      <c r="B379" s="798"/>
      <c r="C379" s="798"/>
      <c r="D379" s="798"/>
      <c r="E379" s="798"/>
      <c r="F379" s="797">
        <v>2023</v>
      </c>
      <c r="G379" s="84">
        <f t="shared" si="147"/>
        <v>36</v>
      </c>
      <c r="H379" s="84">
        <f t="shared" si="148"/>
        <v>0</v>
      </c>
      <c r="I379" s="84">
        <v>36</v>
      </c>
      <c r="J379" s="84"/>
      <c r="K379" s="84"/>
      <c r="L379" s="84"/>
      <c r="M379" s="84"/>
      <c r="N379" s="84"/>
      <c r="O379" s="84"/>
      <c r="P379" s="84"/>
      <c r="Q379" s="445" t="s">
        <v>23</v>
      </c>
    </row>
    <row r="380" spans="1:17" ht="14.25">
      <c r="A380" s="795"/>
      <c r="B380" s="798"/>
      <c r="C380" s="798"/>
      <c r="D380" s="798"/>
      <c r="E380" s="798"/>
      <c r="F380" s="799"/>
      <c r="G380" s="84">
        <f t="shared" si="147"/>
        <v>36</v>
      </c>
      <c r="H380" s="84">
        <f t="shared" si="148"/>
        <v>0</v>
      </c>
      <c r="I380" s="84">
        <v>36</v>
      </c>
      <c r="J380" s="84"/>
      <c r="K380" s="84"/>
      <c r="L380" s="84"/>
      <c r="M380" s="84"/>
      <c r="N380" s="84"/>
      <c r="O380" s="84"/>
      <c r="P380" s="84"/>
      <c r="Q380" s="445" t="s">
        <v>24</v>
      </c>
    </row>
    <row r="381" spans="1:17" ht="14.25">
      <c r="A381" s="795"/>
      <c r="B381" s="798"/>
      <c r="C381" s="798"/>
      <c r="D381" s="798"/>
      <c r="E381" s="798"/>
      <c r="F381" s="797">
        <v>2024</v>
      </c>
      <c r="G381" s="84">
        <f t="shared" si="147"/>
        <v>36</v>
      </c>
      <c r="H381" s="84">
        <f t="shared" si="148"/>
        <v>0</v>
      </c>
      <c r="I381" s="84">
        <v>36</v>
      </c>
      <c r="J381" s="84"/>
      <c r="K381" s="84"/>
      <c r="L381" s="84"/>
      <c r="M381" s="84"/>
      <c r="N381" s="84"/>
      <c r="O381" s="84"/>
      <c r="P381" s="84"/>
      <c r="Q381" s="445" t="s">
        <v>23</v>
      </c>
    </row>
    <row r="382" spans="1:17" ht="14.25">
      <c r="A382" s="795"/>
      <c r="B382" s="798"/>
      <c r="C382" s="798"/>
      <c r="D382" s="798"/>
      <c r="E382" s="798"/>
      <c r="F382" s="799"/>
      <c r="G382" s="84">
        <f t="shared" si="147"/>
        <v>36</v>
      </c>
      <c r="H382" s="84">
        <f t="shared" si="148"/>
        <v>0</v>
      </c>
      <c r="I382" s="84">
        <v>36</v>
      </c>
      <c r="J382" s="84"/>
      <c r="K382" s="84"/>
      <c r="L382" s="84"/>
      <c r="M382" s="84"/>
      <c r="N382" s="84"/>
      <c r="O382" s="84"/>
      <c r="P382" s="84"/>
      <c r="Q382" s="445" t="s">
        <v>24</v>
      </c>
    </row>
    <row r="383" spans="1:17" ht="14.25">
      <c r="A383" s="795"/>
      <c r="B383" s="798"/>
      <c r="C383" s="798"/>
      <c r="D383" s="798"/>
      <c r="E383" s="798"/>
      <c r="F383" s="797">
        <v>2025</v>
      </c>
      <c r="G383" s="84">
        <f t="shared" si="147"/>
        <v>36</v>
      </c>
      <c r="H383" s="84">
        <f t="shared" si="148"/>
        <v>0</v>
      </c>
      <c r="I383" s="84">
        <v>36</v>
      </c>
      <c r="J383" s="84"/>
      <c r="K383" s="84"/>
      <c r="L383" s="84"/>
      <c r="M383" s="84"/>
      <c r="N383" s="84"/>
      <c r="O383" s="84"/>
      <c r="P383" s="84"/>
      <c r="Q383" s="445" t="s">
        <v>23</v>
      </c>
    </row>
    <row r="384" spans="1:17" ht="14.25">
      <c r="A384" s="796"/>
      <c r="B384" s="799"/>
      <c r="C384" s="799"/>
      <c r="D384" s="799"/>
      <c r="E384" s="799"/>
      <c r="F384" s="799"/>
      <c r="G384" s="84">
        <f t="shared" si="147"/>
        <v>36</v>
      </c>
      <c r="H384" s="84">
        <f t="shared" si="148"/>
        <v>0</v>
      </c>
      <c r="I384" s="84">
        <v>36</v>
      </c>
      <c r="J384" s="84"/>
      <c r="K384" s="84"/>
      <c r="L384" s="84"/>
      <c r="M384" s="84"/>
      <c r="N384" s="84"/>
      <c r="O384" s="84"/>
      <c r="P384" s="84"/>
      <c r="Q384" s="445" t="s">
        <v>24</v>
      </c>
    </row>
    <row r="385" spans="1:17" ht="34.5" customHeight="1">
      <c r="A385" s="794" t="s">
        <v>194</v>
      </c>
      <c r="B385" s="797" t="s">
        <v>140</v>
      </c>
      <c r="C385" s="797"/>
      <c r="D385" s="797"/>
      <c r="E385" s="797"/>
      <c r="F385" s="449" t="s">
        <v>8</v>
      </c>
      <c r="G385" s="160">
        <f>SUM(G386:G396)</f>
        <v>16500</v>
      </c>
      <c r="H385" s="160">
        <f aca="true" t="shared" si="149" ref="H385:P385">SUM(H386:H396)</f>
        <v>0</v>
      </c>
      <c r="I385" s="160">
        <f t="shared" si="149"/>
        <v>16500</v>
      </c>
      <c r="J385" s="160">
        <f t="shared" si="149"/>
        <v>0</v>
      </c>
      <c r="K385" s="160">
        <f t="shared" si="149"/>
        <v>0</v>
      </c>
      <c r="L385" s="160">
        <f t="shared" si="149"/>
        <v>0</v>
      </c>
      <c r="M385" s="160">
        <f t="shared" si="149"/>
        <v>0</v>
      </c>
      <c r="N385" s="160">
        <f t="shared" si="149"/>
        <v>0</v>
      </c>
      <c r="O385" s="160">
        <f t="shared" si="149"/>
        <v>0</v>
      </c>
      <c r="P385" s="160">
        <f t="shared" si="149"/>
        <v>0</v>
      </c>
      <c r="Q385" s="797" t="s">
        <v>133</v>
      </c>
    </row>
    <row r="386" spans="1:17" ht="18.75" customHeight="1">
      <c r="A386" s="795"/>
      <c r="B386" s="798"/>
      <c r="C386" s="798"/>
      <c r="D386" s="798"/>
      <c r="E386" s="798"/>
      <c r="F386" s="450">
        <v>2015</v>
      </c>
      <c r="G386" s="85">
        <f>I386+K386+M386+O386</f>
        <v>1500</v>
      </c>
      <c r="H386" s="85">
        <f>J386+L386+N386+P386</f>
        <v>0</v>
      </c>
      <c r="I386" s="85">
        <v>1500</v>
      </c>
      <c r="J386" s="85"/>
      <c r="K386" s="85"/>
      <c r="L386" s="85"/>
      <c r="M386" s="85"/>
      <c r="N386" s="85"/>
      <c r="O386" s="85"/>
      <c r="P386" s="85"/>
      <c r="Q386" s="798"/>
    </row>
    <row r="387" spans="1:17" ht="18.75" customHeight="1">
      <c r="A387" s="795"/>
      <c r="B387" s="798"/>
      <c r="C387" s="798"/>
      <c r="D387" s="798"/>
      <c r="E387" s="798"/>
      <c r="F387" s="450">
        <v>2016</v>
      </c>
      <c r="G387" s="85">
        <f aca="true" t="shared" si="150" ref="G387:H391">I387+K387+M387+O387</f>
        <v>1500</v>
      </c>
      <c r="H387" s="85">
        <f t="shared" si="150"/>
        <v>0</v>
      </c>
      <c r="I387" s="85">
        <v>1500</v>
      </c>
      <c r="J387" s="85"/>
      <c r="K387" s="85"/>
      <c r="L387" s="85"/>
      <c r="M387" s="85"/>
      <c r="N387" s="85"/>
      <c r="O387" s="85"/>
      <c r="P387" s="85"/>
      <c r="Q387" s="798"/>
    </row>
    <row r="388" spans="1:17" ht="18.75" customHeight="1">
      <c r="A388" s="795"/>
      <c r="B388" s="798"/>
      <c r="C388" s="798"/>
      <c r="D388" s="798"/>
      <c r="E388" s="798"/>
      <c r="F388" s="450">
        <v>2017</v>
      </c>
      <c r="G388" s="85">
        <f t="shared" si="150"/>
        <v>1500</v>
      </c>
      <c r="H388" s="85">
        <f t="shared" si="150"/>
        <v>0</v>
      </c>
      <c r="I388" s="85">
        <v>1500</v>
      </c>
      <c r="J388" s="85"/>
      <c r="K388" s="85"/>
      <c r="L388" s="85"/>
      <c r="M388" s="85"/>
      <c r="N388" s="85"/>
      <c r="O388" s="85"/>
      <c r="P388" s="85"/>
      <c r="Q388" s="798"/>
    </row>
    <row r="389" spans="1:17" ht="18.75" customHeight="1">
      <c r="A389" s="795"/>
      <c r="B389" s="798"/>
      <c r="C389" s="798"/>
      <c r="D389" s="798"/>
      <c r="E389" s="798"/>
      <c r="F389" s="450">
        <v>2018</v>
      </c>
      <c r="G389" s="85">
        <f t="shared" si="150"/>
        <v>1500</v>
      </c>
      <c r="H389" s="85">
        <f t="shared" si="150"/>
        <v>0</v>
      </c>
      <c r="I389" s="85">
        <v>1500</v>
      </c>
      <c r="J389" s="85"/>
      <c r="K389" s="85"/>
      <c r="L389" s="85"/>
      <c r="M389" s="85"/>
      <c r="N389" s="85"/>
      <c r="O389" s="85"/>
      <c r="P389" s="85"/>
      <c r="Q389" s="798"/>
    </row>
    <row r="390" spans="1:17" ht="18.75" customHeight="1">
      <c r="A390" s="795"/>
      <c r="B390" s="798"/>
      <c r="C390" s="798"/>
      <c r="D390" s="798"/>
      <c r="E390" s="798"/>
      <c r="F390" s="450">
        <v>2019</v>
      </c>
      <c r="G390" s="85">
        <f t="shared" si="150"/>
        <v>1500</v>
      </c>
      <c r="H390" s="85">
        <f t="shared" si="150"/>
        <v>0</v>
      </c>
      <c r="I390" s="85">
        <v>1500</v>
      </c>
      <c r="J390" s="85"/>
      <c r="K390" s="85"/>
      <c r="L390" s="85"/>
      <c r="M390" s="85"/>
      <c r="N390" s="85"/>
      <c r="O390" s="85"/>
      <c r="P390" s="85"/>
      <c r="Q390" s="798"/>
    </row>
    <row r="391" spans="1:17" ht="18.75" customHeight="1">
      <c r="A391" s="795"/>
      <c r="B391" s="798"/>
      <c r="C391" s="798"/>
      <c r="D391" s="798"/>
      <c r="E391" s="798"/>
      <c r="F391" s="445">
        <v>2020</v>
      </c>
      <c r="G391" s="84">
        <f t="shared" si="150"/>
        <v>1500</v>
      </c>
      <c r="H391" s="84">
        <f t="shared" si="150"/>
        <v>0</v>
      </c>
      <c r="I391" s="84">
        <v>1500</v>
      </c>
      <c r="J391" s="84"/>
      <c r="K391" s="84"/>
      <c r="L391" s="84"/>
      <c r="M391" s="84"/>
      <c r="N391" s="84"/>
      <c r="O391" s="84"/>
      <c r="P391" s="84"/>
      <c r="Q391" s="798"/>
    </row>
    <row r="392" spans="1:17" ht="18.75" customHeight="1">
      <c r="A392" s="795"/>
      <c r="B392" s="798"/>
      <c r="C392" s="798"/>
      <c r="D392" s="798"/>
      <c r="E392" s="798"/>
      <c r="F392" s="445">
        <v>2021</v>
      </c>
      <c r="G392" s="84">
        <f aca="true" t="shared" si="151" ref="G392:H396">I392+K392+M392+O392</f>
        <v>1500</v>
      </c>
      <c r="H392" s="84">
        <f t="shared" si="151"/>
        <v>0</v>
      </c>
      <c r="I392" s="84">
        <v>1500</v>
      </c>
      <c r="J392" s="84"/>
      <c r="K392" s="84"/>
      <c r="L392" s="84"/>
      <c r="M392" s="84"/>
      <c r="N392" s="84"/>
      <c r="O392" s="84"/>
      <c r="P392" s="84"/>
      <c r="Q392" s="798"/>
    </row>
    <row r="393" spans="1:17" ht="18.75" customHeight="1">
      <c r="A393" s="795"/>
      <c r="B393" s="798"/>
      <c r="C393" s="798"/>
      <c r="D393" s="798"/>
      <c r="E393" s="798"/>
      <c r="F393" s="445">
        <v>2022</v>
      </c>
      <c r="G393" s="84">
        <f t="shared" si="151"/>
        <v>1500</v>
      </c>
      <c r="H393" s="84">
        <f t="shared" si="151"/>
        <v>0</v>
      </c>
      <c r="I393" s="84">
        <v>1500</v>
      </c>
      <c r="J393" s="84"/>
      <c r="K393" s="84"/>
      <c r="L393" s="84"/>
      <c r="M393" s="84"/>
      <c r="N393" s="84"/>
      <c r="O393" s="84"/>
      <c r="P393" s="84"/>
      <c r="Q393" s="798"/>
    </row>
    <row r="394" spans="1:17" ht="18.75" customHeight="1">
      <c r="A394" s="795"/>
      <c r="B394" s="798"/>
      <c r="C394" s="798"/>
      <c r="D394" s="798"/>
      <c r="E394" s="798"/>
      <c r="F394" s="445">
        <v>2023</v>
      </c>
      <c r="G394" s="84">
        <f t="shared" si="151"/>
        <v>1500</v>
      </c>
      <c r="H394" s="84">
        <f t="shared" si="151"/>
        <v>0</v>
      </c>
      <c r="I394" s="84">
        <v>1500</v>
      </c>
      <c r="J394" s="84"/>
      <c r="K394" s="84"/>
      <c r="L394" s="84"/>
      <c r="M394" s="84"/>
      <c r="N394" s="84"/>
      <c r="O394" s="84"/>
      <c r="P394" s="84"/>
      <c r="Q394" s="798"/>
    </row>
    <row r="395" spans="1:17" ht="18.75" customHeight="1">
      <c r="A395" s="795"/>
      <c r="B395" s="798"/>
      <c r="C395" s="798"/>
      <c r="D395" s="798"/>
      <c r="E395" s="798"/>
      <c r="F395" s="445">
        <v>2024</v>
      </c>
      <c r="G395" s="84">
        <f t="shared" si="151"/>
        <v>1500</v>
      </c>
      <c r="H395" s="84">
        <f t="shared" si="151"/>
        <v>0</v>
      </c>
      <c r="I395" s="84">
        <v>1500</v>
      </c>
      <c r="J395" s="84"/>
      <c r="K395" s="84"/>
      <c r="L395" s="84"/>
      <c r="M395" s="84"/>
      <c r="N395" s="84"/>
      <c r="O395" s="84"/>
      <c r="P395" s="84"/>
      <c r="Q395" s="798"/>
    </row>
    <row r="396" spans="1:17" ht="18.75" customHeight="1">
      <c r="A396" s="796"/>
      <c r="B396" s="799"/>
      <c r="C396" s="799"/>
      <c r="D396" s="799"/>
      <c r="E396" s="799"/>
      <c r="F396" s="445">
        <v>2025</v>
      </c>
      <c r="G396" s="84">
        <f t="shared" si="151"/>
        <v>1500</v>
      </c>
      <c r="H396" s="84">
        <f t="shared" si="151"/>
        <v>0</v>
      </c>
      <c r="I396" s="84">
        <v>1500</v>
      </c>
      <c r="J396" s="84"/>
      <c r="K396" s="84"/>
      <c r="L396" s="84"/>
      <c r="M396" s="84"/>
      <c r="N396" s="84"/>
      <c r="O396" s="84"/>
      <c r="P396" s="84"/>
      <c r="Q396" s="799"/>
    </row>
    <row r="397" spans="1:17" ht="53.25" customHeight="1">
      <c r="A397" s="793" t="s">
        <v>195</v>
      </c>
      <c r="B397" s="792" t="s">
        <v>18</v>
      </c>
      <c r="C397" s="797"/>
      <c r="D397" s="797"/>
      <c r="E397" s="797"/>
      <c r="F397" s="550" t="s">
        <v>8</v>
      </c>
      <c r="G397" s="551">
        <v>159.8</v>
      </c>
      <c r="H397" s="551">
        <v>159.8</v>
      </c>
      <c r="I397" s="551">
        <v>159.8</v>
      </c>
      <c r="J397" s="551">
        <v>159.8</v>
      </c>
      <c r="K397" s="551"/>
      <c r="L397" s="551"/>
      <c r="M397" s="551"/>
      <c r="N397" s="551"/>
      <c r="O397" s="551"/>
      <c r="P397" s="551"/>
      <c r="Q397" s="797" t="s">
        <v>133</v>
      </c>
    </row>
    <row r="398" spans="1:17" ht="52.5" customHeight="1">
      <c r="A398" s="793"/>
      <c r="B398" s="792"/>
      <c r="C398" s="799"/>
      <c r="D398" s="799"/>
      <c r="E398" s="799"/>
      <c r="F398" s="450">
        <v>2015</v>
      </c>
      <c r="G398" s="85">
        <v>159.8</v>
      </c>
      <c r="H398" s="85">
        <v>159.8</v>
      </c>
      <c r="I398" s="85">
        <v>159.8</v>
      </c>
      <c r="J398" s="85">
        <v>159.8</v>
      </c>
      <c r="K398" s="85"/>
      <c r="L398" s="85"/>
      <c r="M398" s="85"/>
      <c r="N398" s="85"/>
      <c r="O398" s="85"/>
      <c r="P398" s="85"/>
      <c r="Q398" s="799"/>
    </row>
    <row r="399" spans="1:17" ht="15.75" customHeight="1">
      <c r="A399" s="794" t="s">
        <v>903</v>
      </c>
      <c r="B399" s="797" t="s">
        <v>771</v>
      </c>
      <c r="C399" s="915"/>
      <c r="D399" s="797"/>
      <c r="E399" s="797"/>
      <c r="F399" s="792" t="s">
        <v>8</v>
      </c>
      <c r="G399" s="160">
        <f>SUM(G400:G406)</f>
        <v>2797.6000000000004</v>
      </c>
      <c r="H399" s="160">
        <f>SUM(H400:H406)</f>
        <v>502.1835</v>
      </c>
      <c r="I399" s="160">
        <f>SUM(I400:I406)</f>
        <v>2797.6000000000004</v>
      </c>
      <c r="J399" s="160">
        <f>SUM(J400:J406)</f>
        <v>502.1835</v>
      </c>
      <c r="K399" s="160">
        <f aca="true" t="shared" si="152" ref="K399:P399">SUM(K400:K406)</f>
        <v>0</v>
      </c>
      <c r="L399" s="160">
        <f t="shared" si="152"/>
        <v>0</v>
      </c>
      <c r="M399" s="160">
        <f t="shared" si="152"/>
        <v>0</v>
      </c>
      <c r="N399" s="160">
        <f t="shared" si="152"/>
        <v>0</v>
      </c>
      <c r="O399" s="160">
        <f t="shared" si="152"/>
        <v>0</v>
      </c>
      <c r="P399" s="160">
        <f t="shared" si="152"/>
        <v>0</v>
      </c>
      <c r="Q399" s="549"/>
    </row>
    <row r="400" spans="1:17" ht="14.25">
      <c r="A400" s="795"/>
      <c r="B400" s="798"/>
      <c r="C400" s="915"/>
      <c r="D400" s="798"/>
      <c r="E400" s="798"/>
      <c r="F400" s="792"/>
      <c r="G400" s="84">
        <f>I400+K400+M400+O400</f>
        <v>550</v>
      </c>
      <c r="H400" s="84">
        <f>J400+L400+N400+P400</f>
        <v>0</v>
      </c>
      <c r="I400" s="84">
        <f aca="true" t="shared" si="153" ref="I400:I405">I408+I416+I424+I432+I441+I449+I457+I471+I478+I485+I464</f>
        <v>550</v>
      </c>
      <c r="J400" s="84">
        <f aca="true" t="shared" si="154" ref="J400:J405">J408+J416+J424+J432+J441+J449+J457+J471+J478+J485+J464</f>
        <v>0</v>
      </c>
      <c r="K400" s="84">
        <f aca="true" t="shared" si="155" ref="K400:P400">K408+K416+K424+K432+K441+K449+K457+K471+K478+K485+K464</f>
        <v>0</v>
      </c>
      <c r="L400" s="84">
        <f t="shared" si="155"/>
        <v>0</v>
      </c>
      <c r="M400" s="84">
        <f t="shared" si="155"/>
        <v>0</v>
      </c>
      <c r="N400" s="84">
        <f t="shared" si="155"/>
        <v>0</v>
      </c>
      <c r="O400" s="84">
        <f t="shared" si="155"/>
        <v>0</v>
      </c>
      <c r="P400" s="84">
        <f t="shared" si="155"/>
        <v>0</v>
      </c>
      <c r="Q400" s="445" t="s">
        <v>126</v>
      </c>
    </row>
    <row r="401" spans="1:17" ht="14.25">
      <c r="A401" s="795"/>
      <c r="B401" s="798"/>
      <c r="C401" s="915"/>
      <c r="D401" s="798"/>
      <c r="E401" s="798"/>
      <c r="F401" s="792"/>
      <c r="G401" s="84">
        <f aca="true" t="shared" si="156" ref="G401:H406">I401+K401+M401+O401</f>
        <v>307</v>
      </c>
      <c r="H401" s="84">
        <f t="shared" si="156"/>
        <v>108.4475</v>
      </c>
      <c r="I401" s="84">
        <f t="shared" si="153"/>
        <v>307</v>
      </c>
      <c r="J401" s="84">
        <f t="shared" si="154"/>
        <v>108.4475</v>
      </c>
      <c r="K401" s="84">
        <f aca="true" t="shared" si="157" ref="K401:P401">K409+K417+K425+K433+K442+K450+K458+K472+K479+K486+K465</f>
        <v>0</v>
      </c>
      <c r="L401" s="84">
        <f t="shared" si="157"/>
        <v>0</v>
      </c>
      <c r="M401" s="84">
        <f t="shared" si="157"/>
        <v>0</v>
      </c>
      <c r="N401" s="84">
        <f t="shared" si="157"/>
        <v>0</v>
      </c>
      <c r="O401" s="84">
        <f t="shared" si="157"/>
        <v>0</v>
      </c>
      <c r="P401" s="84">
        <f t="shared" si="157"/>
        <v>0</v>
      </c>
      <c r="Q401" s="445" t="s">
        <v>127</v>
      </c>
    </row>
    <row r="402" spans="1:17" ht="14.25">
      <c r="A402" s="795"/>
      <c r="B402" s="798"/>
      <c r="C402" s="915"/>
      <c r="D402" s="798"/>
      <c r="E402" s="798"/>
      <c r="F402" s="792"/>
      <c r="G402" s="84">
        <f t="shared" si="156"/>
        <v>507.9</v>
      </c>
      <c r="H402" s="84">
        <f t="shared" si="156"/>
        <v>115.13599999999998</v>
      </c>
      <c r="I402" s="84">
        <f t="shared" si="153"/>
        <v>507.9</v>
      </c>
      <c r="J402" s="84">
        <f t="shared" si="154"/>
        <v>115.13599999999998</v>
      </c>
      <c r="K402" s="84">
        <f aca="true" t="shared" si="158" ref="K402:P402">K410+K418+K426+K434+K443+K451+K459+K473+K480+K487+K466</f>
        <v>0</v>
      </c>
      <c r="L402" s="84">
        <f t="shared" si="158"/>
        <v>0</v>
      </c>
      <c r="M402" s="84">
        <f t="shared" si="158"/>
        <v>0</v>
      </c>
      <c r="N402" s="84">
        <f t="shared" si="158"/>
        <v>0</v>
      </c>
      <c r="O402" s="84">
        <f t="shared" si="158"/>
        <v>0</v>
      </c>
      <c r="P402" s="84">
        <f t="shared" si="158"/>
        <v>0</v>
      </c>
      <c r="Q402" s="445" t="s">
        <v>128</v>
      </c>
    </row>
    <row r="403" spans="1:17" ht="14.25">
      <c r="A403" s="795"/>
      <c r="B403" s="798"/>
      <c r="C403" s="915"/>
      <c r="D403" s="798"/>
      <c r="E403" s="798"/>
      <c r="F403" s="792"/>
      <c r="G403" s="84">
        <f t="shared" si="156"/>
        <v>340</v>
      </c>
      <c r="H403" s="84">
        <f t="shared" si="156"/>
        <v>105</v>
      </c>
      <c r="I403" s="84">
        <f t="shared" si="153"/>
        <v>340</v>
      </c>
      <c r="J403" s="84">
        <f t="shared" si="154"/>
        <v>105</v>
      </c>
      <c r="K403" s="84">
        <f aca="true" t="shared" si="159" ref="K403:P403">K411+K419+K427+K435+K444+K452+K460+K474+K481+K488+K467</f>
        <v>0</v>
      </c>
      <c r="L403" s="84">
        <f t="shared" si="159"/>
        <v>0</v>
      </c>
      <c r="M403" s="84">
        <f t="shared" si="159"/>
        <v>0</v>
      </c>
      <c r="N403" s="84">
        <f t="shared" si="159"/>
        <v>0</v>
      </c>
      <c r="O403" s="84">
        <f t="shared" si="159"/>
        <v>0</v>
      </c>
      <c r="P403" s="84">
        <f t="shared" si="159"/>
        <v>0</v>
      </c>
      <c r="Q403" s="445" t="s">
        <v>130</v>
      </c>
    </row>
    <row r="404" spans="1:17" ht="14.25">
      <c r="A404" s="795"/>
      <c r="B404" s="798"/>
      <c r="C404" s="915"/>
      <c r="D404" s="798"/>
      <c r="E404" s="798"/>
      <c r="F404" s="792"/>
      <c r="G404" s="84">
        <f t="shared" si="156"/>
        <v>322.70000000000005</v>
      </c>
      <c r="H404" s="84">
        <f t="shared" si="156"/>
        <v>123.6</v>
      </c>
      <c r="I404" s="84">
        <f t="shared" si="153"/>
        <v>322.70000000000005</v>
      </c>
      <c r="J404" s="84">
        <f t="shared" si="154"/>
        <v>123.6</v>
      </c>
      <c r="K404" s="84">
        <f aca="true" t="shared" si="160" ref="K404:P404">K412+K420+K428+K436+K445+K453+K461+K475+K482+K489+K468</f>
        <v>0</v>
      </c>
      <c r="L404" s="84">
        <f t="shared" si="160"/>
        <v>0</v>
      </c>
      <c r="M404" s="84">
        <f t="shared" si="160"/>
        <v>0</v>
      </c>
      <c r="N404" s="84">
        <f t="shared" si="160"/>
        <v>0</v>
      </c>
      <c r="O404" s="84">
        <f t="shared" si="160"/>
        <v>0</v>
      </c>
      <c r="P404" s="84">
        <f t="shared" si="160"/>
        <v>0</v>
      </c>
      <c r="Q404" s="445" t="s">
        <v>129</v>
      </c>
    </row>
    <row r="405" spans="1:17" ht="14.25">
      <c r="A405" s="795"/>
      <c r="B405" s="798"/>
      <c r="C405" s="915"/>
      <c r="D405" s="798"/>
      <c r="E405" s="798"/>
      <c r="F405" s="792"/>
      <c r="G405" s="84">
        <f t="shared" si="156"/>
        <v>550</v>
      </c>
      <c r="H405" s="84">
        <f t="shared" si="156"/>
        <v>0</v>
      </c>
      <c r="I405" s="84">
        <f t="shared" si="153"/>
        <v>550</v>
      </c>
      <c r="J405" s="84">
        <f t="shared" si="154"/>
        <v>0</v>
      </c>
      <c r="K405" s="84">
        <f aca="true" t="shared" si="161" ref="K405:P405">K413+K421+K429+K437+K446+K454+K462+K476+K483+K490+K469</f>
        <v>0</v>
      </c>
      <c r="L405" s="84">
        <f t="shared" si="161"/>
        <v>0</v>
      </c>
      <c r="M405" s="84">
        <f t="shared" si="161"/>
        <v>0</v>
      </c>
      <c r="N405" s="84">
        <f t="shared" si="161"/>
        <v>0</v>
      </c>
      <c r="O405" s="84">
        <f t="shared" si="161"/>
        <v>0</v>
      </c>
      <c r="P405" s="84">
        <f t="shared" si="161"/>
        <v>0</v>
      </c>
      <c r="Q405" s="445" t="s">
        <v>23</v>
      </c>
    </row>
    <row r="406" spans="1:17" ht="14.25">
      <c r="A406" s="795"/>
      <c r="B406" s="798"/>
      <c r="C406" s="915"/>
      <c r="D406" s="798"/>
      <c r="E406" s="798"/>
      <c r="F406" s="792"/>
      <c r="G406" s="84">
        <f t="shared" si="156"/>
        <v>220</v>
      </c>
      <c r="H406" s="84">
        <f t="shared" si="156"/>
        <v>50</v>
      </c>
      <c r="I406" s="84">
        <f>I414+I422+I430+I438+I447+I455</f>
        <v>220</v>
      </c>
      <c r="J406" s="84">
        <f>J414+J422+J430+J438+J447+J455</f>
        <v>50</v>
      </c>
      <c r="K406" s="84">
        <f aca="true" t="shared" si="162" ref="K406:P406">K414+K422+K430+K438+K447+K455</f>
        <v>0</v>
      </c>
      <c r="L406" s="84">
        <f t="shared" si="162"/>
        <v>0</v>
      </c>
      <c r="M406" s="84">
        <f t="shared" si="162"/>
        <v>0</v>
      </c>
      <c r="N406" s="84">
        <f t="shared" si="162"/>
        <v>0</v>
      </c>
      <c r="O406" s="84">
        <f t="shared" si="162"/>
        <v>0</v>
      </c>
      <c r="P406" s="84">
        <f t="shared" si="162"/>
        <v>0</v>
      </c>
      <c r="Q406" s="445" t="s">
        <v>439</v>
      </c>
    </row>
    <row r="407" spans="1:17" ht="14.25">
      <c r="A407" s="795"/>
      <c r="B407" s="798"/>
      <c r="C407" s="797"/>
      <c r="D407" s="798"/>
      <c r="E407" s="798"/>
      <c r="F407" s="904">
        <v>2015</v>
      </c>
      <c r="G407" s="85">
        <f>SUM(G408:G414)</f>
        <v>350</v>
      </c>
      <c r="H407" s="85">
        <f aca="true" t="shared" si="163" ref="H407:P407">SUM(H408:H414)</f>
        <v>54.085</v>
      </c>
      <c r="I407" s="85">
        <f>SUM(I408:I414)</f>
        <v>350</v>
      </c>
      <c r="J407" s="85">
        <f>SUM(J408:J414)</f>
        <v>54.085</v>
      </c>
      <c r="K407" s="85">
        <f t="shared" si="163"/>
        <v>0</v>
      </c>
      <c r="L407" s="85">
        <f t="shared" si="163"/>
        <v>0</v>
      </c>
      <c r="M407" s="85">
        <f t="shared" si="163"/>
        <v>0</v>
      </c>
      <c r="N407" s="85">
        <f t="shared" si="163"/>
        <v>0</v>
      </c>
      <c r="O407" s="85">
        <f t="shared" si="163"/>
        <v>0</v>
      </c>
      <c r="P407" s="85">
        <f t="shared" si="163"/>
        <v>0</v>
      </c>
      <c r="Q407" s="470"/>
    </row>
    <row r="408" spans="1:17" ht="14.25">
      <c r="A408" s="795"/>
      <c r="B408" s="798"/>
      <c r="C408" s="798"/>
      <c r="D408" s="798"/>
      <c r="E408" s="798"/>
      <c r="F408" s="904"/>
      <c r="G408" s="85">
        <f>I408+K408+M408+O408</f>
        <v>50</v>
      </c>
      <c r="H408" s="85">
        <f>J408+L408+N408+P408</f>
        <v>0</v>
      </c>
      <c r="I408" s="85">
        <v>50</v>
      </c>
      <c r="J408" s="85">
        <v>0</v>
      </c>
      <c r="K408" s="85"/>
      <c r="L408" s="85"/>
      <c r="M408" s="85"/>
      <c r="N408" s="85"/>
      <c r="O408" s="85"/>
      <c r="P408" s="85"/>
      <c r="Q408" s="445" t="s">
        <v>126</v>
      </c>
    </row>
    <row r="409" spans="1:17" ht="14.25">
      <c r="A409" s="795"/>
      <c r="B409" s="798"/>
      <c r="C409" s="798"/>
      <c r="D409" s="798"/>
      <c r="E409" s="798"/>
      <c r="F409" s="904"/>
      <c r="G409" s="85">
        <f aca="true" t="shared" si="164" ref="G409:H414">I409+K409+M409+O409</f>
        <v>50</v>
      </c>
      <c r="H409" s="85">
        <f t="shared" si="164"/>
        <v>17.949</v>
      </c>
      <c r="I409" s="85">
        <v>50</v>
      </c>
      <c r="J409" s="85">
        <v>17.949</v>
      </c>
      <c r="K409" s="85"/>
      <c r="L409" s="85"/>
      <c r="M409" s="85"/>
      <c r="N409" s="85"/>
      <c r="O409" s="85"/>
      <c r="P409" s="85"/>
      <c r="Q409" s="445" t="s">
        <v>127</v>
      </c>
    </row>
    <row r="410" spans="1:17" ht="14.25">
      <c r="A410" s="795"/>
      <c r="B410" s="798"/>
      <c r="C410" s="798"/>
      <c r="D410" s="798"/>
      <c r="E410" s="798"/>
      <c r="F410" s="904"/>
      <c r="G410" s="85">
        <f t="shared" si="164"/>
        <v>50</v>
      </c>
      <c r="H410" s="85">
        <f t="shared" si="164"/>
        <v>11.136</v>
      </c>
      <c r="I410" s="85">
        <v>50</v>
      </c>
      <c r="J410" s="85">
        <v>11.136</v>
      </c>
      <c r="K410" s="85"/>
      <c r="L410" s="85"/>
      <c r="M410" s="85"/>
      <c r="N410" s="85"/>
      <c r="O410" s="85"/>
      <c r="P410" s="85"/>
      <c r="Q410" s="445" t="s">
        <v>128</v>
      </c>
    </row>
    <row r="411" spans="1:17" ht="14.25">
      <c r="A411" s="795"/>
      <c r="B411" s="798"/>
      <c r="C411" s="798"/>
      <c r="D411" s="798"/>
      <c r="E411" s="798"/>
      <c r="F411" s="904"/>
      <c r="G411" s="85">
        <f t="shared" si="164"/>
        <v>50</v>
      </c>
      <c r="H411" s="85">
        <f t="shared" si="164"/>
        <v>15</v>
      </c>
      <c r="I411" s="85">
        <v>50</v>
      </c>
      <c r="J411" s="85">
        <v>15</v>
      </c>
      <c r="K411" s="85"/>
      <c r="L411" s="85"/>
      <c r="M411" s="85"/>
      <c r="N411" s="85"/>
      <c r="O411" s="85"/>
      <c r="P411" s="85"/>
      <c r="Q411" s="445" t="s">
        <v>130</v>
      </c>
    </row>
    <row r="412" spans="1:17" ht="14.25">
      <c r="A412" s="795"/>
      <c r="B412" s="798"/>
      <c r="C412" s="798"/>
      <c r="D412" s="798"/>
      <c r="E412" s="798"/>
      <c r="F412" s="904"/>
      <c r="G412" s="85">
        <f t="shared" si="164"/>
        <v>50</v>
      </c>
      <c r="H412" s="85">
        <f t="shared" si="164"/>
        <v>0</v>
      </c>
      <c r="I412" s="85">
        <v>50</v>
      </c>
      <c r="J412" s="85">
        <v>0</v>
      </c>
      <c r="K412" s="85"/>
      <c r="L412" s="85"/>
      <c r="M412" s="85"/>
      <c r="N412" s="85"/>
      <c r="O412" s="85"/>
      <c r="P412" s="85"/>
      <c r="Q412" s="445" t="s">
        <v>129</v>
      </c>
    </row>
    <row r="413" spans="1:17" ht="14.25">
      <c r="A413" s="795"/>
      <c r="B413" s="798"/>
      <c r="C413" s="798"/>
      <c r="D413" s="798"/>
      <c r="E413" s="798"/>
      <c r="F413" s="904"/>
      <c r="G413" s="85">
        <f t="shared" si="164"/>
        <v>50</v>
      </c>
      <c r="H413" s="85">
        <f t="shared" si="164"/>
        <v>0</v>
      </c>
      <c r="I413" s="85">
        <v>50</v>
      </c>
      <c r="J413" s="85">
        <v>0</v>
      </c>
      <c r="K413" s="85"/>
      <c r="L413" s="85"/>
      <c r="M413" s="85"/>
      <c r="N413" s="85"/>
      <c r="O413" s="85"/>
      <c r="P413" s="85"/>
      <c r="Q413" s="445" t="s">
        <v>23</v>
      </c>
    </row>
    <row r="414" spans="1:17" ht="14.25">
      <c r="A414" s="795"/>
      <c r="B414" s="798"/>
      <c r="C414" s="799"/>
      <c r="D414" s="798"/>
      <c r="E414" s="798"/>
      <c r="F414" s="904"/>
      <c r="G414" s="85">
        <f t="shared" si="164"/>
        <v>50</v>
      </c>
      <c r="H414" s="85">
        <f t="shared" si="164"/>
        <v>10</v>
      </c>
      <c r="I414" s="85">
        <v>50</v>
      </c>
      <c r="J414" s="85">
        <v>10</v>
      </c>
      <c r="K414" s="85"/>
      <c r="L414" s="85"/>
      <c r="M414" s="85"/>
      <c r="N414" s="85"/>
      <c r="O414" s="85"/>
      <c r="P414" s="85"/>
      <c r="Q414" s="445" t="s">
        <v>439</v>
      </c>
    </row>
    <row r="415" spans="1:17" ht="14.25">
      <c r="A415" s="795"/>
      <c r="B415" s="798"/>
      <c r="C415" s="797" t="s">
        <v>136</v>
      </c>
      <c r="D415" s="798"/>
      <c r="E415" s="798"/>
      <c r="F415" s="904">
        <v>2016</v>
      </c>
      <c r="G415" s="85">
        <f>SUM(G416:G422)</f>
        <v>350</v>
      </c>
      <c r="H415" s="85">
        <f aca="true" t="shared" si="165" ref="H415:P415">SUM(H416:H422)</f>
        <v>85</v>
      </c>
      <c r="I415" s="85">
        <f t="shared" si="165"/>
        <v>350</v>
      </c>
      <c r="J415" s="85">
        <f t="shared" si="165"/>
        <v>85</v>
      </c>
      <c r="K415" s="85">
        <f t="shared" si="165"/>
        <v>0</v>
      </c>
      <c r="L415" s="85">
        <f t="shared" si="165"/>
        <v>0</v>
      </c>
      <c r="M415" s="85">
        <f t="shared" si="165"/>
        <v>0</v>
      </c>
      <c r="N415" s="85">
        <f t="shared" si="165"/>
        <v>0</v>
      </c>
      <c r="O415" s="85">
        <f t="shared" si="165"/>
        <v>0</v>
      </c>
      <c r="P415" s="85">
        <f t="shared" si="165"/>
        <v>0</v>
      </c>
      <c r="Q415" s="470"/>
    </row>
    <row r="416" spans="1:17" ht="14.25">
      <c r="A416" s="795"/>
      <c r="B416" s="798"/>
      <c r="C416" s="798"/>
      <c r="D416" s="798"/>
      <c r="E416" s="798"/>
      <c r="F416" s="904"/>
      <c r="G416" s="85">
        <f>I416+K416+M416+O416</f>
        <v>50</v>
      </c>
      <c r="H416" s="85">
        <f>J416+L416+N416+P416</f>
        <v>0</v>
      </c>
      <c r="I416" s="85">
        <v>50</v>
      </c>
      <c r="J416" s="85">
        <v>0</v>
      </c>
      <c r="K416" s="85"/>
      <c r="L416" s="85"/>
      <c r="M416" s="85"/>
      <c r="N416" s="85"/>
      <c r="O416" s="85"/>
      <c r="P416" s="85"/>
      <c r="Q416" s="445" t="s">
        <v>126</v>
      </c>
    </row>
    <row r="417" spans="1:17" ht="14.25">
      <c r="A417" s="795"/>
      <c r="B417" s="798"/>
      <c r="C417" s="798"/>
      <c r="D417" s="798"/>
      <c r="E417" s="798"/>
      <c r="F417" s="904"/>
      <c r="G417" s="85">
        <f aca="true" t="shared" si="166" ref="G417:H422">I417+K417+M417+O417</f>
        <v>50</v>
      </c>
      <c r="H417" s="85">
        <f t="shared" si="166"/>
        <v>15.1</v>
      </c>
      <c r="I417" s="85">
        <v>50</v>
      </c>
      <c r="J417" s="85">
        <v>15.1</v>
      </c>
      <c r="K417" s="85"/>
      <c r="L417" s="85"/>
      <c r="M417" s="85"/>
      <c r="N417" s="85"/>
      <c r="O417" s="85"/>
      <c r="P417" s="85"/>
      <c r="Q417" s="445" t="s">
        <v>127</v>
      </c>
    </row>
    <row r="418" spans="1:17" ht="14.25">
      <c r="A418" s="795"/>
      <c r="B418" s="798"/>
      <c r="C418" s="798"/>
      <c r="D418" s="798"/>
      <c r="E418" s="798"/>
      <c r="F418" s="904"/>
      <c r="G418" s="85">
        <f t="shared" si="166"/>
        <v>50</v>
      </c>
      <c r="H418" s="85">
        <f t="shared" si="166"/>
        <v>30</v>
      </c>
      <c r="I418" s="85">
        <v>50</v>
      </c>
      <c r="J418" s="85">
        <v>30</v>
      </c>
      <c r="K418" s="85"/>
      <c r="L418" s="85"/>
      <c r="M418" s="85"/>
      <c r="N418" s="85"/>
      <c r="O418" s="85"/>
      <c r="P418" s="85"/>
      <c r="Q418" s="445" t="s">
        <v>128</v>
      </c>
    </row>
    <row r="419" spans="1:17" ht="14.25">
      <c r="A419" s="795"/>
      <c r="B419" s="798"/>
      <c r="C419" s="798"/>
      <c r="D419" s="798"/>
      <c r="E419" s="798"/>
      <c r="F419" s="904"/>
      <c r="G419" s="85">
        <f t="shared" si="166"/>
        <v>50</v>
      </c>
      <c r="H419" s="85">
        <f t="shared" si="166"/>
        <v>15</v>
      </c>
      <c r="I419" s="85">
        <v>50</v>
      </c>
      <c r="J419" s="85">
        <v>15</v>
      </c>
      <c r="K419" s="85"/>
      <c r="L419" s="85"/>
      <c r="M419" s="85"/>
      <c r="N419" s="85"/>
      <c r="O419" s="85"/>
      <c r="P419" s="85"/>
      <c r="Q419" s="445" t="s">
        <v>130</v>
      </c>
    </row>
    <row r="420" spans="1:17" ht="14.25">
      <c r="A420" s="795"/>
      <c r="B420" s="798"/>
      <c r="C420" s="798"/>
      <c r="D420" s="798"/>
      <c r="E420" s="798"/>
      <c r="F420" s="904"/>
      <c r="G420" s="85">
        <f t="shared" si="166"/>
        <v>50</v>
      </c>
      <c r="H420" s="85">
        <f t="shared" si="166"/>
        <v>14.9</v>
      </c>
      <c r="I420" s="85">
        <v>50</v>
      </c>
      <c r="J420" s="85">
        <v>14.9</v>
      </c>
      <c r="K420" s="85"/>
      <c r="L420" s="85"/>
      <c r="M420" s="85"/>
      <c r="N420" s="85"/>
      <c r="O420" s="85"/>
      <c r="P420" s="85"/>
      <c r="Q420" s="445" t="s">
        <v>129</v>
      </c>
    </row>
    <row r="421" spans="1:17" ht="14.25">
      <c r="A421" s="795"/>
      <c r="B421" s="798"/>
      <c r="C421" s="798"/>
      <c r="D421" s="798"/>
      <c r="E421" s="798"/>
      <c r="F421" s="904"/>
      <c r="G421" s="85">
        <f t="shared" si="166"/>
        <v>50</v>
      </c>
      <c r="H421" s="85">
        <f t="shared" si="166"/>
        <v>0</v>
      </c>
      <c r="I421" s="85">
        <v>50</v>
      </c>
      <c r="J421" s="85">
        <v>0</v>
      </c>
      <c r="K421" s="85"/>
      <c r="L421" s="85"/>
      <c r="M421" s="85"/>
      <c r="N421" s="85"/>
      <c r="O421" s="85"/>
      <c r="P421" s="85"/>
      <c r="Q421" s="445" t="s">
        <v>23</v>
      </c>
    </row>
    <row r="422" spans="1:17" ht="14.25">
      <c r="A422" s="795"/>
      <c r="B422" s="798"/>
      <c r="C422" s="798"/>
      <c r="D422" s="798"/>
      <c r="E422" s="798"/>
      <c r="F422" s="904"/>
      <c r="G422" s="85">
        <f t="shared" si="166"/>
        <v>50</v>
      </c>
      <c r="H422" s="85">
        <f t="shared" si="166"/>
        <v>10</v>
      </c>
      <c r="I422" s="85">
        <v>50</v>
      </c>
      <c r="J422" s="85">
        <v>10</v>
      </c>
      <c r="K422" s="85"/>
      <c r="L422" s="85"/>
      <c r="M422" s="85"/>
      <c r="N422" s="85"/>
      <c r="O422" s="85"/>
      <c r="P422" s="85"/>
      <c r="Q422" s="445" t="s">
        <v>439</v>
      </c>
    </row>
    <row r="423" spans="1:17" ht="14.25">
      <c r="A423" s="795"/>
      <c r="B423" s="798"/>
      <c r="C423" s="798"/>
      <c r="D423" s="798"/>
      <c r="E423" s="798"/>
      <c r="F423" s="904">
        <v>2017</v>
      </c>
      <c r="G423" s="85">
        <f>SUM(G424:G430)</f>
        <v>350</v>
      </c>
      <c r="H423" s="85">
        <f aca="true" t="shared" si="167" ref="H423:P423">SUM(H424:H430)</f>
        <v>81.79849999999999</v>
      </c>
      <c r="I423" s="85">
        <f t="shared" si="167"/>
        <v>350</v>
      </c>
      <c r="J423" s="85">
        <f t="shared" si="167"/>
        <v>81.79849999999999</v>
      </c>
      <c r="K423" s="85">
        <f t="shared" si="167"/>
        <v>0</v>
      </c>
      <c r="L423" s="85">
        <f t="shared" si="167"/>
        <v>0</v>
      </c>
      <c r="M423" s="85">
        <f t="shared" si="167"/>
        <v>0</v>
      </c>
      <c r="N423" s="85">
        <f t="shared" si="167"/>
        <v>0</v>
      </c>
      <c r="O423" s="85">
        <f t="shared" si="167"/>
        <v>0</v>
      </c>
      <c r="P423" s="85">
        <f t="shared" si="167"/>
        <v>0</v>
      </c>
      <c r="Q423" s="470"/>
    </row>
    <row r="424" spans="1:17" ht="14.25">
      <c r="A424" s="795"/>
      <c r="B424" s="798"/>
      <c r="C424" s="798"/>
      <c r="D424" s="798"/>
      <c r="E424" s="798"/>
      <c r="F424" s="904"/>
      <c r="G424" s="85">
        <f>I424+K424+M424+O424</f>
        <v>50</v>
      </c>
      <c r="H424" s="85">
        <f>J424+L424+N424+P424</f>
        <v>0</v>
      </c>
      <c r="I424" s="85">
        <v>50</v>
      </c>
      <c r="J424" s="85">
        <v>0</v>
      </c>
      <c r="K424" s="85"/>
      <c r="L424" s="85"/>
      <c r="M424" s="85"/>
      <c r="N424" s="85"/>
      <c r="O424" s="85"/>
      <c r="P424" s="85"/>
      <c r="Q424" s="445" t="s">
        <v>126</v>
      </c>
    </row>
    <row r="425" spans="1:17" ht="14.25">
      <c r="A425" s="795"/>
      <c r="B425" s="798"/>
      <c r="C425" s="798"/>
      <c r="D425" s="798"/>
      <c r="E425" s="798"/>
      <c r="F425" s="904"/>
      <c r="G425" s="85">
        <f aca="true" t="shared" si="168" ref="G425:H430">I425+K425+M425+O425</f>
        <v>50</v>
      </c>
      <c r="H425" s="85">
        <f t="shared" si="168"/>
        <v>12.1985</v>
      </c>
      <c r="I425" s="85">
        <v>50</v>
      </c>
      <c r="J425" s="85">
        <v>12.1985</v>
      </c>
      <c r="K425" s="85"/>
      <c r="L425" s="85"/>
      <c r="M425" s="85"/>
      <c r="N425" s="85"/>
      <c r="O425" s="85"/>
      <c r="P425" s="85"/>
      <c r="Q425" s="445" t="s">
        <v>127</v>
      </c>
    </row>
    <row r="426" spans="1:17" ht="14.25">
      <c r="A426" s="795"/>
      <c r="B426" s="798"/>
      <c r="C426" s="798"/>
      <c r="D426" s="798"/>
      <c r="E426" s="798"/>
      <c r="F426" s="904"/>
      <c r="G426" s="85">
        <f t="shared" si="168"/>
        <v>50</v>
      </c>
      <c r="H426" s="85">
        <f t="shared" si="168"/>
        <v>24</v>
      </c>
      <c r="I426" s="85">
        <v>50</v>
      </c>
      <c r="J426" s="85">
        <v>24</v>
      </c>
      <c r="K426" s="85"/>
      <c r="L426" s="85"/>
      <c r="M426" s="85"/>
      <c r="N426" s="85"/>
      <c r="O426" s="85"/>
      <c r="P426" s="85"/>
      <c r="Q426" s="445" t="s">
        <v>128</v>
      </c>
    </row>
    <row r="427" spans="1:17" ht="14.25">
      <c r="A427" s="795"/>
      <c r="B427" s="798"/>
      <c r="C427" s="798"/>
      <c r="D427" s="798"/>
      <c r="E427" s="798"/>
      <c r="F427" s="904"/>
      <c r="G427" s="85">
        <f t="shared" si="168"/>
        <v>50</v>
      </c>
      <c r="H427" s="85">
        <f t="shared" si="168"/>
        <v>15</v>
      </c>
      <c r="I427" s="85">
        <v>50</v>
      </c>
      <c r="J427" s="85">
        <v>15</v>
      </c>
      <c r="K427" s="85"/>
      <c r="L427" s="85"/>
      <c r="M427" s="85"/>
      <c r="N427" s="85"/>
      <c r="O427" s="85"/>
      <c r="P427" s="85"/>
      <c r="Q427" s="445" t="s">
        <v>130</v>
      </c>
    </row>
    <row r="428" spans="1:17" ht="14.25">
      <c r="A428" s="795"/>
      <c r="B428" s="798"/>
      <c r="C428" s="798"/>
      <c r="D428" s="798"/>
      <c r="E428" s="798"/>
      <c r="F428" s="904"/>
      <c r="G428" s="85">
        <f t="shared" si="168"/>
        <v>50</v>
      </c>
      <c r="H428" s="85">
        <f t="shared" si="168"/>
        <v>20.6</v>
      </c>
      <c r="I428" s="85">
        <v>50</v>
      </c>
      <c r="J428" s="85">
        <v>20.6</v>
      </c>
      <c r="K428" s="85"/>
      <c r="L428" s="85"/>
      <c r="M428" s="85"/>
      <c r="N428" s="85"/>
      <c r="O428" s="85"/>
      <c r="P428" s="85"/>
      <c r="Q428" s="445" t="s">
        <v>129</v>
      </c>
    </row>
    <row r="429" spans="1:17" ht="14.25">
      <c r="A429" s="795"/>
      <c r="B429" s="798"/>
      <c r="C429" s="798"/>
      <c r="D429" s="798"/>
      <c r="E429" s="798"/>
      <c r="F429" s="904"/>
      <c r="G429" s="85">
        <f t="shared" si="168"/>
        <v>50</v>
      </c>
      <c r="H429" s="85">
        <f t="shared" si="168"/>
        <v>0</v>
      </c>
      <c r="I429" s="85">
        <v>50</v>
      </c>
      <c r="J429" s="85">
        <v>0</v>
      </c>
      <c r="K429" s="85"/>
      <c r="L429" s="85"/>
      <c r="M429" s="85"/>
      <c r="N429" s="85"/>
      <c r="O429" s="85"/>
      <c r="P429" s="85"/>
      <c r="Q429" s="445" t="s">
        <v>23</v>
      </c>
    </row>
    <row r="430" spans="1:17" ht="14.25">
      <c r="A430" s="795"/>
      <c r="B430" s="798"/>
      <c r="C430" s="798"/>
      <c r="D430" s="798"/>
      <c r="E430" s="798"/>
      <c r="F430" s="904"/>
      <c r="G430" s="85">
        <f t="shared" si="168"/>
        <v>50</v>
      </c>
      <c r="H430" s="85">
        <f t="shared" si="168"/>
        <v>10</v>
      </c>
      <c r="I430" s="85">
        <v>50</v>
      </c>
      <c r="J430" s="85">
        <v>10</v>
      </c>
      <c r="K430" s="85"/>
      <c r="L430" s="85"/>
      <c r="M430" s="85"/>
      <c r="N430" s="85"/>
      <c r="O430" s="85"/>
      <c r="P430" s="85"/>
      <c r="Q430" s="445" t="s">
        <v>24</v>
      </c>
    </row>
    <row r="431" spans="1:17" ht="14.25">
      <c r="A431" s="795"/>
      <c r="B431" s="798"/>
      <c r="C431" s="798"/>
      <c r="D431" s="798"/>
      <c r="E431" s="798"/>
      <c r="F431" s="904">
        <v>2018</v>
      </c>
      <c r="G431" s="85">
        <f>SUM(G432:G438)</f>
        <v>350</v>
      </c>
      <c r="H431" s="85">
        <f aca="true" t="shared" si="169" ref="H431:P431">SUM(H432:H438)</f>
        <v>71.1</v>
      </c>
      <c r="I431" s="85">
        <f t="shared" si="169"/>
        <v>350</v>
      </c>
      <c r="J431" s="85">
        <f t="shared" si="169"/>
        <v>71.1</v>
      </c>
      <c r="K431" s="85">
        <f t="shared" si="169"/>
        <v>0</v>
      </c>
      <c r="L431" s="85">
        <f t="shared" si="169"/>
        <v>0</v>
      </c>
      <c r="M431" s="85">
        <f t="shared" si="169"/>
        <v>0</v>
      </c>
      <c r="N431" s="85">
        <f t="shared" si="169"/>
        <v>0</v>
      </c>
      <c r="O431" s="85">
        <f t="shared" si="169"/>
        <v>0</v>
      </c>
      <c r="P431" s="85">
        <f t="shared" si="169"/>
        <v>0</v>
      </c>
      <c r="Q431" s="470"/>
    </row>
    <row r="432" spans="1:17" ht="14.25">
      <c r="A432" s="795"/>
      <c r="B432" s="798"/>
      <c r="C432" s="798"/>
      <c r="D432" s="798"/>
      <c r="E432" s="798"/>
      <c r="F432" s="904"/>
      <c r="G432" s="85">
        <f>I432+K432+M432+O432</f>
        <v>50</v>
      </c>
      <c r="H432" s="85">
        <f>J432+L432+N432+P432</f>
        <v>0</v>
      </c>
      <c r="I432" s="85">
        <v>50</v>
      </c>
      <c r="J432" s="85">
        <v>0</v>
      </c>
      <c r="K432" s="85"/>
      <c r="L432" s="85"/>
      <c r="M432" s="85"/>
      <c r="N432" s="85"/>
      <c r="O432" s="85"/>
      <c r="P432" s="85"/>
      <c r="Q432" s="445" t="s">
        <v>126</v>
      </c>
    </row>
    <row r="433" spans="1:17" ht="14.25">
      <c r="A433" s="795"/>
      <c r="B433" s="798"/>
      <c r="C433" s="798"/>
      <c r="D433" s="798"/>
      <c r="E433" s="798"/>
      <c r="F433" s="904"/>
      <c r="G433" s="85">
        <f aca="true" t="shared" si="170" ref="G433:H438">I433+K433+M433+O433</f>
        <v>50</v>
      </c>
      <c r="H433" s="85">
        <f t="shared" si="170"/>
        <v>14.8</v>
      </c>
      <c r="I433" s="85">
        <v>50</v>
      </c>
      <c r="J433" s="85">
        <v>14.8</v>
      </c>
      <c r="K433" s="85"/>
      <c r="L433" s="85"/>
      <c r="M433" s="85"/>
      <c r="N433" s="85"/>
      <c r="O433" s="85"/>
      <c r="P433" s="85"/>
      <c r="Q433" s="445" t="s">
        <v>127</v>
      </c>
    </row>
    <row r="434" spans="1:17" ht="14.25">
      <c r="A434" s="795"/>
      <c r="B434" s="798"/>
      <c r="C434" s="798"/>
      <c r="D434" s="798"/>
      <c r="E434" s="798"/>
      <c r="F434" s="904"/>
      <c r="G434" s="85">
        <f t="shared" si="170"/>
        <v>50</v>
      </c>
      <c r="H434" s="85">
        <f t="shared" si="170"/>
        <v>9.3</v>
      </c>
      <c r="I434" s="85">
        <v>50</v>
      </c>
      <c r="J434" s="85">
        <v>9.3</v>
      </c>
      <c r="K434" s="85"/>
      <c r="L434" s="85"/>
      <c r="M434" s="85"/>
      <c r="N434" s="85"/>
      <c r="O434" s="85"/>
      <c r="P434" s="85"/>
      <c r="Q434" s="445" t="s">
        <v>128</v>
      </c>
    </row>
    <row r="435" spans="1:17" ht="14.25">
      <c r="A435" s="795"/>
      <c r="B435" s="798"/>
      <c r="C435" s="798"/>
      <c r="D435" s="798"/>
      <c r="E435" s="798"/>
      <c r="F435" s="904"/>
      <c r="G435" s="85">
        <f t="shared" si="170"/>
        <v>50</v>
      </c>
      <c r="H435" s="85">
        <f t="shared" si="170"/>
        <v>15</v>
      </c>
      <c r="I435" s="85">
        <v>50</v>
      </c>
      <c r="J435" s="85">
        <v>15</v>
      </c>
      <c r="K435" s="85"/>
      <c r="L435" s="85"/>
      <c r="M435" s="85"/>
      <c r="N435" s="85"/>
      <c r="O435" s="85"/>
      <c r="P435" s="85"/>
      <c r="Q435" s="445" t="s">
        <v>130</v>
      </c>
    </row>
    <row r="436" spans="1:17" ht="14.25">
      <c r="A436" s="795"/>
      <c r="B436" s="798"/>
      <c r="C436" s="798"/>
      <c r="D436" s="798"/>
      <c r="E436" s="798"/>
      <c r="F436" s="904"/>
      <c r="G436" s="85">
        <f t="shared" si="170"/>
        <v>50</v>
      </c>
      <c r="H436" s="85">
        <f t="shared" si="170"/>
        <v>22</v>
      </c>
      <c r="I436" s="85">
        <v>50</v>
      </c>
      <c r="J436" s="85">
        <v>22</v>
      </c>
      <c r="K436" s="85"/>
      <c r="L436" s="85"/>
      <c r="M436" s="85"/>
      <c r="N436" s="85"/>
      <c r="O436" s="85"/>
      <c r="P436" s="85"/>
      <c r="Q436" s="445" t="s">
        <v>129</v>
      </c>
    </row>
    <row r="437" spans="1:17" ht="14.25">
      <c r="A437" s="795"/>
      <c r="B437" s="798"/>
      <c r="C437" s="798"/>
      <c r="D437" s="798"/>
      <c r="E437" s="798"/>
      <c r="F437" s="904"/>
      <c r="G437" s="85">
        <f t="shared" si="170"/>
        <v>50</v>
      </c>
      <c r="H437" s="85">
        <f t="shared" si="170"/>
        <v>0</v>
      </c>
      <c r="I437" s="85">
        <v>50</v>
      </c>
      <c r="J437" s="85">
        <v>0</v>
      </c>
      <c r="K437" s="85"/>
      <c r="L437" s="85"/>
      <c r="M437" s="85"/>
      <c r="N437" s="85"/>
      <c r="O437" s="85"/>
      <c r="P437" s="85"/>
      <c r="Q437" s="445" t="s">
        <v>23</v>
      </c>
    </row>
    <row r="438" spans="1:17" ht="14.25">
      <c r="A438" s="795"/>
      <c r="B438" s="798"/>
      <c r="C438" s="798"/>
      <c r="D438" s="798"/>
      <c r="E438" s="798"/>
      <c r="F438" s="904"/>
      <c r="G438" s="85">
        <f t="shared" si="170"/>
        <v>50</v>
      </c>
      <c r="H438" s="85">
        <f t="shared" si="170"/>
        <v>10</v>
      </c>
      <c r="I438" s="85">
        <v>50</v>
      </c>
      <c r="J438" s="85">
        <v>10</v>
      </c>
      <c r="K438" s="85"/>
      <c r="L438" s="85"/>
      <c r="M438" s="85"/>
      <c r="N438" s="85"/>
      <c r="O438" s="85"/>
      <c r="P438" s="85"/>
      <c r="Q438" s="445" t="s">
        <v>24</v>
      </c>
    </row>
    <row r="439" spans="1:17" ht="14.25">
      <c r="A439" s="795"/>
      <c r="B439" s="798"/>
      <c r="C439" s="798"/>
      <c r="D439" s="798"/>
      <c r="E439" s="798"/>
      <c r="F439" s="911">
        <v>41</v>
      </c>
      <c r="G439" s="912"/>
      <c r="H439" s="912"/>
      <c r="I439" s="912"/>
      <c r="J439" s="912"/>
      <c r="K439" s="912"/>
      <c r="L439" s="912"/>
      <c r="M439" s="912"/>
      <c r="N439" s="912"/>
      <c r="O439" s="912"/>
      <c r="P439" s="912"/>
      <c r="Q439" s="913"/>
    </row>
    <row r="440" spans="1:17" ht="14.25">
      <c r="A440" s="795"/>
      <c r="B440" s="798"/>
      <c r="C440" s="798"/>
      <c r="D440" s="798"/>
      <c r="E440" s="798"/>
      <c r="F440" s="904">
        <v>2019</v>
      </c>
      <c r="G440" s="85">
        <f>SUM(G441:G447)</f>
        <v>193.20000000000002</v>
      </c>
      <c r="H440" s="85">
        <f aca="true" t="shared" si="171" ref="H440:P440">SUM(H441:H447)</f>
        <v>58.2</v>
      </c>
      <c r="I440" s="85">
        <f t="shared" si="171"/>
        <v>193.20000000000002</v>
      </c>
      <c r="J440" s="85">
        <f t="shared" si="171"/>
        <v>58.2</v>
      </c>
      <c r="K440" s="85">
        <f t="shared" si="171"/>
        <v>0</v>
      </c>
      <c r="L440" s="85">
        <f t="shared" si="171"/>
        <v>0</v>
      </c>
      <c r="M440" s="85">
        <f t="shared" si="171"/>
        <v>0</v>
      </c>
      <c r="N440" s="85">
        <f t="shared" si="171"/>
        <v>0</v>
      </c>
      <c r="O440" s="85">
        <f t="shared" si="171"/>
        <v>0</v>
      </c>
      <c r="P440" s="85">
        <f t="shared" si="171"/>
        <v>0</v>
      </c>
      <c r="Q440" s="470"/>
    </row>
    <row r="441" spans="1:17" ht="14.25">
      <c r="A441" s="795"/>
      <c r="B441" s="798"/>
      <c r="C441" s="798"/>
      <c r="D441" s="798"/>
      <c r="E441" s="798"/>
      <c r="F441" s="904"/>
      <c r="G441" s="85">
        <f>I441+K441+M441+O441</f>
        <v>50</v>
      </c>
      <c r="H441" s="85">
        <f>J441+L441+N441+P441</f>
        <v>0</v>
      </c>
      <c r="I441" s="85">
        <v>50</v>
      </c>
      <c r="J441" s="85">
        <v>0</v>
      </c>
      <c r="K441" s="85"/>
      <c r="L441" s="85"/>
      <c r="M441" s="85"/>
      <c r="N441" s="85"/>
      <c r="O441" s="85"/>
      <c r="P441" s="85"/>
      <c r="Q441" s="445" t="s">
        <v>126</v>
      </c>
    </row>
    <row r="442" spans="1:17" ht="14.25">
      <c r="A442" s="795"/>
      <c r="B442" s="798"/>
      <c r="C442" s="798"/>
      <c r="D442" s="798"/>
      <c r="E442" s="798"/>
      <c r="F442" s="904"/>
      <c r="G442" s="85">
        <f aca="true" t="shared" si="172" ref="G442:H447">I442+K442+M442+O442</f>
        <v>11</v>
      </c>
      <c r="H442" s="85">
        <f t="shared" si="172"/>
        <v>11</v>
      </c>
      <c r="I442" s="85">
        <v>11</v>
      </c>
      <c r="J442" s="85">
        <v>11</v>
      </c>
      <c r="K442" s="85"/>
      <c r="L442" s="85"/>
      <c r="M442" s="85"/>
      <c r="N442" s="85"/>
      <c r="O442" s="85"/>
      <c r="P442" s="85"/>
      <c r="Q442" s="445" t="s">
        <v>127</v>
      </c>
    </row>
    <row r="443" spans="1:17" ht="14.25">
      <c r="A443" s="795"/>
      <c r="B443" s="798"/>
      <c r="C443" s="798"/>
      <c r="D443" s="798"/>
      <c r="E443" s="798"/>
      <c r="F443" s="904"/>
      <c r="G443" s="85">
        <f t="shared" si="172"/>
        <v>7.9</v>
      </c>
      <c r="H443" s="85">
        <f t="shared" si="172"/>
        <v>7.9</v>
      </c>
      <c r="I443" s="85">
        <v>7.9</v>
      </c>
      <c r="J443" s="85">
        <v>7.9</v>
      </c>
      <c r="K443" s="85"/>
      <c r="L443" s="85"/>
      <c r="M443" s="85"/>
      <c r="N443" s="85"/>
      <c r="O443" s="85"/>
      <c r="P443" s="85"/>
      <c r="Q443" s="445" t="s">
        <v>128</v>
      </c>
    </row>
    <row r="444" spans="1:17" ht="14.25">
      <c r="A444" s="795"/>
      <c r="B444" s="798"/>
      <c r="C444" s="798"/>
      <c r="D444" s="798"/>
      <c r="E444" s="798"/>
      <c r="F444" s="904"/>
      <c r="G444" s="85">
        <f t="shared" si="172"/>
        <v>50</v>
      </c>
      <c r="H444" s="85">
        <f t="shared" si="172"/>
        <v>15</v>
      </c>
      <c r="I444" s="85">
        <v>50</v>
      </c>
      <c r="J444" s="85">
        <v>15</v>
      </c>
      <c r="K444" s="85"/>
      <c r="L444" s="85"/>
      <c r="M444" s="85"/>
      <c r="N444" s="85"/>
      <c r="O444" s="85"/>
      <c r="P444" s="85"/>
      <c r="Q444" s="445" t="s">
        <v>130</v>
      </c>
    </row>
    <row r="445" spans="1:17" ht="14.25">
      <c r="A445" s="795"/>
      <c r="B445" s="798"/>
      <c r="C445" s="798"/>
      <c r="D445" s="798"/>
      <c r="E445" s="798"/>
      <c r="F445" s="904"/>
      <c r="G445" s="85">
        <f t="shared" si="172"/>
        <v>14.3</v>
      </c>
      <c r="H445" s="85">
        <f t="shared" si="172"/>
        <v>14.3</v>
      </c>
      <c r="I445" s="85">
        <v>14.3</v>
      </c>
      <c r="J445" s="85">
        <v>14.3</v>
      </c>
      <c r="K445" s="85"/>
      <c r="L445" s="85"/>
      <c r="M445" s="85"/>
      <c r="N445" s="85"/>
      <c r="O445" s="85"/>
      <c r="P445" s="85"/>
      <c r="Q445" s="445" t="s">
        <v>129</v>
      </c>
    </row>
    <row r="446" spans="1:17" ht="14.25">
      <c r="A446" s="795"/>
      <c r="B446" s="798"/>
      <c r="C446" s="798"/>
      <c r="D446" s="798"/>
      <c r="E446" s="798"/>
      <c r="F446" s="904"/>
      <c r="G446" s="85">
        <f t="shared" si="172"/>
        <v>50</v>
      </c>
      <c r="H446" s="85">
        <f t="shared" si="172"/>
        <v>0</v>
      </c>
      <c r="I446" s="85">
        <v>50</v>
      </c>
      <c r="J446" s="85">
        <v>0</v>
      </c>
      <c r="K446" s="85"/>
      <c r="L446" s="85"/>
      <c r="M446" s="85"/>
      <c r="N446" s="85"/>
      <c r="O446" s="85"/>
      <c r="P446" s="85"/>
      <c r="Q446" s="445" t="s">
        <v>23</v>
      </c>
    </row>
    <row r="447" spans="1:17" ht="14.25">
      <c r="A447" s="795"/>
      <c r="B447" s="798"/>
      <c r="C447" s="798"/>
      <c r="D447" s="798"/>
      <c r="E447" s="798"/>
      <c r="F447" s="904"/>
      <c r="G447" s="85">
        <f t="shared" si="172"/>
        <v>10</v>
      </c>
      <c r="H447" s="85">
        <f t="shared" si="172"/>
        <v>10</v>
      </c>
      <c r="I447" s="85">
        <v>10</v>
      </c>
      <c r="J447" s="85">
        <v>10</v>
      </c>
      <c r="K447" s="85"/>
      <c r="L447" s="85"/>
      <c r="M447" s="85"/>
      <c r="N447" s="85"/>
      <c r="O447" s="85"/>
      <c r="P447" s="85"/>
      <c r="Q447" s="445" t="s">
        <v>439</v>
      </c>
    </row>
    <row r="448" spans="1:17" ht="14.25">
      <c r="A448" s="795"/>
      <c r="B448" s="798"/>
      <c r="C448" s="798"/>
      <c r="D448" s="798"/>
      <c r="E448" s="798"/>
      <c r="F448" s="792">
        <v>2020</v>
      </c>
      <c r="G448" s="84">
        <f>SUM(G449:G455)</f>
        <v>213.1</v>
      </c>
      <c r="H448" s="84">
        <f aca="true" t="shared" si="173" ref="H448:P448">SUM(H449:H455)</f>
        <v>39.4</v>
      </c>
      <c r="I448" s="84">
        <f t="shared" si="173"/>
        <v>213.1</v>
      </c>
      <c r="J448" s="84">
        <f t="shared" si="173"/>
        <v>39.4</v>
      </c>
      <c r="K448" s="84">
        <f t="shared" si="173"/>
        <v>0</v>
      </c>
      <c r="L448" s="84">
        <f t="shared" si="173"/>
        <v>0</v>
      </c>
      <c r="M448" s="84">
        <f t="shared" si="173"/>
        <v>0</v>
      </c>
      <c r="N448" s="84">
        <f t="shared" si="173"/>
        <v>0</v>
      </c>
      <c r="O448" s="84">
        <f t="shared" si="173"/>
        <v>0</v>
      </c>
      <c r="P448" s="84">
        <f t="shared" si="173"/>
        <v>0</v>
      </c>
      <c r="Q448" s="470"/>
    </row>
    <row r="449" spans="1:17" ht="14.25">
      <c r="A449" s="795"/>
      <c r="B449" s="798"/>
      <c r="C449" s="798"/>
      <c r="D449" s="798"/>
      <c r="E449" s="798"/>
      <c r="F449" s="792"/>
      <c r="G449" s="84">
        <f>I449+K449+M449+O449</f>
        <v>50</v>
      </c>
      <c r="H449" s="84">
        <f>J449+L449+N449+P449</f>
        <v>0</v>
      </c>
      <c r="I449" s="84">
        <v>50</v>
      </c>
      <c r="J449" s="84">
        <v>0</v>
      </c>
      <c r="K449" s="84"/>
      <c r="L449" s="84"/>
      <c r="M449" s="84"/>
      <c r="N449" s="84"/>
      <c r="O449" s="84"/>
      <c r="P449" s="84"/>
      <c r="Q449" s="445" t="s">
        <v>126</v>
      </c>
    </row>
    <row r="450" spans="1:17" ht="14.25">
      <c r="A450" s="795"/>
      <c r="B450" s="798"/>
      <c r="C450" s="798"/>
      <c r="D450" s="798"/>
      <c r="E450" s="798"/>
      <c r="F450" s="792"/>
      <c r="G450" s="84">
        <f aca="true" t="shared" si="174" ref="G450:H455">I450+K450+M450+O450</f>
        <v>16</v>
      </c>
      <c r="H450" s="84">
        <f t="shared" si="174"/>
        <v>12.7</v>
      </c>
      <c r="I450" s="84">
        <v>16</v>
      </c>
      <c r="J450" s="84">
        <v>12.7</v>
      </c>
      <c r="K450" s="84"/>
      <c r="L450" s="84"/>
      <c r="M450" s="84"/>
      <c r="N450" s="84"/>
      <c r="O450" s="84"/>
      <c r="P450" s="84"/>
      <c r="Q450" s="445" t="s">
        <v>127</v>
      </c>
    </row>
    <row r="451" spans="1:17" ht="14.25">
      <c r="A451" s="795"/>
      <c r="B451" s="798"/>
      <c r="C451" s="798"/>
      <c r="D451" s="798"/>
      <c r="E451" s="798"/>
      <c r="F451" s="792"/>
      <c r="G451" s="84">
        <f t="shared" si="174"/>
        <v>50</v>
      </c>
      <c r="H451" s="84">
        <f t="shared" si="174"/>
        <v>7.3</v>
      </c>
      <c r="I451" s="84">
        <v>50</v>
      </c>
      <c r="J451" s="84">
        <v>7.3</v>
      </c>
      <c r="K451" s="84"/>
      <c r="L451" s="84"/>
      <c r="M451" s="84"/>
      <c r="N451" s="84"/>
      <c r="O451" s="84"/>
      <c r="P451" s="84"/>
      <c r="Q451" s="445" t="s">
        <v>128</v>
      </c>
    </row>
    <row r="452" spans="1:17" ht="14.25">
      <c r="A452" s="795"/>
      <c r="B452" s="798"/>
      <c r="C452" s="798"/>
      <c r="D452" s="798"/>
      <c r="E452" s="798"/>
      <c r="F452" s="792"/>
      <c r="G452" s="84">
        <f t="shared" si="174"/>
        <v>15</v>
      </c>
      <c r="H452" s="84">
        <f t="shared" si="174"/>
        <v>0</v>
      </c>
      <c r="I452" s="84">
        <v>15</v>
      </c>
      <c r="J452" s="84">
        <v>0</v>
      </c>
      <c r="K452" s="84"/>
      <c r="L452" s="84"/>
      <c r="M452" s="84"/>
      <c r="N452" s="84"/>
      <c r="O452" s="84"/>
      <c r="P452" s="84"/>
      <c r="Q452" s="445" t="s">
        <v>130</v>
      </c>
    </row>
    <row r="453" spans="1:17" ht="14.25">
      <c r="A453" s="795"/>
      <c r="B453" s="798"/>
      <c r="C453" s="798"/>
      <c r="D453" s="798"/>
      <c r="E453" s="798"/>
      <c r="F453" s="792"/>
      <c r="G453" s="84">
        <f t="shared" si="174"/>
        <v>22.1</v>
      </c>
      <c r="H453" s="84">
        <f t="shared" si="174"/>
        <v>19.4</v>
      </c>
      <c r="I453" s="84">
        <v>22.1</v>
      </c>
      <c r="J453" s="84">
        <v>19.4</v>
      </c>
      <c r="K453" s="84"/>
      <c r="L453" s="84"/>
      <c r="M453" s="84"/>
      <c r="N453" s="84"/>
      <c r="O453" s="84"/>
      <c r="P453" s="84"/>
      <c r="Q453" s="445" t="s">
        <v>129</v>
      </c>
    </row>
    <row r="454" spans="1:17" ht="14.25">
      <c r="A454" s="795"/>
      <c r="B454" s="798"/>
      <c r="C454" s="798"/>
      <c r="D454" s="798"/>
      <c r="E454" s="798"/>
      <c r="F454" s="792"/>
      <c r="G454" s="84">
        <f t="shared" si="174"/>
        <v>50</v>
      </c>
      <c r="H454" s="84">
        <f t="shared" si="174"/>
        <v>0</v>
      </c>
      <c r="I454" s="84">
        <v>50</v>
      </c>
      <c r="J454" s="84">
        <v>0</v>
      </c>
      <c r="K454" s="84"/>
      <c r="L454" s="84"/>
      <c r="M454" s="84"/>
      <c r="N454" s="84"/>
      <c r="O454" s="84"/>
      <c r="P454" s="84"/>
      <c r="Q454" s="445" t="s">
        <v>23</v>
      </c>
    </row>
    <row r="455" spans="1:17" ht="14.25">
      <c r="A455" s="795"/>
      <c r="B455" s="798"/>
      <c r="C455" s="798"/>
      <c r="D455" s="798"/>
      <c r="E455" s="798"/>
      <c r="F455" s="792"/>
      <c r="G455" s="84">
        <f t="shared" si="174"/>
        <v>10</v>
      </c>
      <c r="H455" s="84">
        <f t="shared" si="174"/>
        <v>0</v>
      </c>
      <c r="I455" s="84">
        <v>10</v>
      </c>
      <c r="J455" s="84">
        <v>0</v>
      </c>
      <c r="K455" s="84"/>
      <c r="L455" s="84"/>
      <c r="M455" s="84"/>
      <c r="N455" s="84"/>
      <c r="O455" s="84"/>
      <c r="P455" s="84"/>
      <c r="Q455" s="445" t="s">
        <v>439</v>
      </c>
    </row>
    <row r="456" spans="1:17" ht="14.25">
      <c r="A456" s="795"/>
      <c r="B456" s="798"/>
      <c r="C456" s="798"/>
      <c r="D456" s="798"/>
      <c r="E456" s="798"/>
      <c r="F456" s="792">
        <v>2021</v>
      </c>
      <c r="G456" s="84">
        <f aca="true" t="shared" si="175" ref="G456:P456">SUM(G457:G462)</f>
        <v>203.1</v>
      </c>
      <c r="H456" s="84">
        <f t="shared" si="175"/>
        <v>28</v>
      </c>
      <c r="I456" s="84">
        <f t="shared" si="175"/>
        <v>203.1</v>
      </c>
      <c r="J456" s="84">
        <f t="shared" si="175"/>
        <v>28</v>
      </c>
      <c r="K456" s="84">
        <f t="shared" si="175"/>
        <v>0</v>
      </c>
      <c r="L456" s="84">
        <f t="shared" si="175"/>
        <v>0</v>
      </c>
      <c r="M456" s="84">
        <f t="shared" si="175"/>
        <v>0</v>
      </c>
      <c r="N456" s="84">
        <f t="shared" si="175"/>
        <v>0</v>
      </c>
      <c r="O456" s="84">
        <f t="shared" si="175"/>
        <v>0</v>
      </c>
      <c r="P456" s="84">
        <f t="shared" si="175"/>
        <v>0</v>
      </c>
      <c r="Q456" s="470"/>
    </row>
    <row r="457" spans="1:17" ht="14.25">
      <c r="A457" s="795"/>
      <c r="B457" s="798"/>
      <c r="C457" s="798"/>
      <c r="D457" s="798"/>
      <c r="E457" s="798"/>
      <c r="F457" s="792"/>
      <c r="G457" s="84">
        <f aca="true" t="shared" si="176" ref="G457:H462">I457+K457+M457+O457</f>
        <v>50</v>
      </c>
      <c r="H457" s="84">
        <f t="shared" si="176"/>
        <v>0</v>
      </c>
      <c r="I457" s="84">
        <v>50</v>
      </c>
      <c r="J457" s="84">
        <v>0</v>
      </c>
      <c r="K457" s="84"/>
      <c r="L457" s="84"/>
      <c r="M457" s="84"/>
      <c r="N457" s="84"/>
      <c r="O457" s="84"/>
      <c r="P457" s="84"/>
      <c r="Q457" s="445" t="s">
        <v>126</v>
      </c>
    </row>
    <row r="458" spans="1:17" ht="14.25">
      <c r="A458" s="795"/>
      <c r="B458" s="798"/>
      <c r="C458" s="798"/>
      <c r="D458" s="798"/>
      <c r="E458" s="798"/>
      <c r="F458" s="792"/>
      <c r="G458" s="84">
        <f t="shared" si="176"/>
        <v>16</v>
      </c>
      <c r="H458" s="84">
        <f t="shared" si="176"/>
        <v>6.3</v>
      </c>
      <c r="I458" s="84">
        <v>16</v>
      </c>
      <c r="J458" s="84">
        <v>6.3</v>
      </c>
      <c r="K458" s="84"/>
      <c r="L458" s="84"/>
      <c r="M458" s="84"/>
      <c r="N458" s="84"/>
      <c r="O458" s="84"/>
      <c r="P458" s="84"/>
      <c r="Q458" s="445" t="s">
        <v>127</v>
      </c>
    </row>
    <row r="459" spans="1:17" ht="14.25">
      <c r="A459" s="795"/>
      <c r="B459" s="798"/>
      <c r="C459" s="798"/>
      <c r="D459" s="798"/>
      <c r="E459" s="798"/>
      <c r="F459" s="792"/>
      <c r="G459" s="84">
        <f t="shared" si="176"/>
        <v>50</v>
      </c>
      <c r="H459" s="84">
        <f t="shared" si="176"/>
        <v>7.3</v>
      </c>
      <c r="I459" s="84">
        <v>50</v>
      </c>
      <c r="J459" s="84">
        <v>7.3</v>
      </c>
      <c r="K459" s="84"/>
      <c r="L459" s="84"/>
      <c r="M459" s="84"/>
      <c r="N459" s="84"/>
      <c r="O459" s="84"/>
      <c r="P459" s="84"/>
      <c r="Q459" s="445" t="s">
        <v>128</v>
      </c>
    </row>
    <row r="460" spans="1:17" ht="14.25">
      <c r="A460" s="795"/>
      <c r="B460" s="798"/>
      <c r="C460" s="798"/>
      <c r="D460" s="798"/>
      <c r="E460" s="798"/>
      <c r="F460" s="792"/>
      <c r="G460" s="84">
        <f t="shared" si="176"/>
        <v>15</v>
      </c>
      <c r="H460" s="84">
        <f t="shared" si="176"/>
        <v>10</v>
      </c>
      <c r="I460" s="84">
        <v>15</v>
      </c>
      <c r="J460" s="84">
        <v>10</v>
      </c>
      <c r="K460" s="84"/>
      <c r="L460" s="84"/>
      <c r="M460" s="84"/>
      <c r="N460" s="84"/>
      <c r="O460" s="84"/>
      <c r="P460" s="84"/>
      <c r="Q460" s="445" t="s">
        <v>130</v>
      </c>
    </row>
    <row r="461" spans="1:17" ht="14.25">
      <c r="A461" s="795"/>
      <c r="B461" s="798"/>
      <c r="C461" s="798"/>
      <c r="D461" s="798"/>
      <c r="E461" s="798"/>
      <c r="F461" s="792"/>
      <c r="G461" s="84">
        <f t="shared" si="176"/>
        <v>22.1</v>
      </c>
      <c r="H461" s="84">
        <f t="shared" si="176"/>
        <v>4.4</v>
      </c>
      <c r="I461" s="84">
        <v>22.1</v>
      </c>
      <c r="J461" s="84">
        <v>4.4</v>
      </c>
      <c r="K461" s="84"/>
      <c r="L461" s="84"/>
      <c r="M461" s="84"/>
      <c r="N461" s="84"/>
      <c r="O461" s="84"/>
      <c r="P461" s="84"/>
      <c r="Q461" s="445" t="s">
        <v>129</v>
      </c>
    </row>
    <row r="462" spans="1:17" ht="14.25">
      <c r="A462" s="795"/>
      <c r="B462" s="798"/>
      <c r="C462" s="798"/>
      <c r="D462" s="798"/>
      <c r="E462" s="798"/>
      <c r="F462" s="792"/>
      <c r="G462" s="84">
        <f t="shared" si="176"/>
        <v>50</v>
      </c>
      <c r="H462" s="84">
        <f t="shared" si="176"/>
        <v>0</v>
      </c>
      <c r="I462" s="84">
        <v>50</v>
      </c>
      <c r="J462" s="84">
        <v>0</v>
      </c>
      <c r="K462" s="84"/>
      <c r="L462" s="84"/>
      <c r="M462" s="84"/>
      <c r="N462" s="84"/>
      <c r="O462" s="84"/>
      <c r="P462" s="84"/>
      <c r="Q462" s="445" t="s">
        <v>23</v>
      </c>
    </row>
    <row r="463" spans="1:17" ht="14.25">
      <c r="A463" s="795"/>
      <c r="B463" s="798"/>
      <c r="C463" s="798"/>
      <c r="D463" s="798"/>
      <c r="E463" s="798"/>
      <c r="F463" s="792">
        <v>2022</v>
      </c>
      <c r="G463" s="84">
        <f aca="true" t="shared" si="177" ref="G463:P463">SUM(G464:G469)</f>
        <v>203.1</v>
      </c>
      <c r="H463" s="84">
        <f t="shared" si="177"/>
        <v>42.3</v>
      </c>
      <c r="I463" s="84">
        <f t="shared" si="177"/>
        <v>203.1</v>
      </c>
      <c r="J463" s="84">
        <f t="shared" si="177"/>
        <v>42.3</v>
      </c>
      <c r="K463" s="84">
        <f t="shared" si="177"/>
        <v>0</v>
      </c>
      <c r="L463" s="84">
        <f t="shared" si="177"/>
        <v>0</v>
      </c>
      <c r="M463" s="84">
        <f t="shared" si="177"/>
        <v>0</v>
      </c>
      <c r="N463" s="84">
        <f t="shared" si="177"/>
        <v>0</v>
      </c>
      <c r="O463" s="84">
        <f t="shared" si="177"/>
        <v>0</v>
      </c>
      <c r="P463" s="84">
        <f t="shared" si="177"/>
        <v>0</v>
      </c>
      <c r="Q463" s="470"/>
    </row>
    <row r="464" spans="1:17" ht="14.25">
      <c r="A464" s="795"/>
      <c r="B464" s="798"/>
      <c r="C464" s="798"/>
      <c r="D464" s="798"/>
      <c r="E464" s="798"/>
      <c r="F464" s="792"/>
      <c r="G464" s="84">
        <f aca="true" t="shared" si="178" ref="G464:H469">I464+K464+M464+O464</f>
        <v>50</v>
      </c>
      <c r="H464" s="84">
        <f t="shared" si="178"/>
        <v>0</v>
      </c>
      <c r="I464" s="84">
        <v>50</v>
      </c>
      <c r="J464" s="84">
        <v>0</v>
      </c>
      <c r="K464" s="84"/>
      <c r="L464" s="84"/>
      <c r="M464" s="84"/>
      <c r="N464" s="84"/>
      <c r="O464" s="84"/>
      <c r="P464" s="84"/>
      <c r="Q464" s="445" t="s">
        <v>126</v>
      </c>
    </row>
    <row r="465" spans="1:17" ht="14.25">
      <c r="A465" s="795"/>
      <c r="B465" s="798"/>
      <c r="C465" s="798"/>
      <c r="D465" s="798"/>
      <c r="E465" s="798"/>
      <c r="F465" s="792"/>
      <c r="G465" s="84">
        <f t="shared" si="178"/>
        <v>16</v>
      </c>
      <c r="H465" s="84">
        <f t="shared" si="178"/>
        <v>9.2</v>
      </c>
      <c r="I465" s="84">
        <v>16</v>
      </c>
      <c r="J465" s="84">
        <v>9.2</v>
      </c>
      <c r="K465" s="84"/>
      <c r="L465" s="84"/>
      <c r="M465" s="84"/>
      <c r="N465" s="84"/>
      <c r="O465" s="84"/>
      <c r="P465" s="84"/>
      <c r="Q465" s="445" t="s">
        <v>127</v>
      </c>
    </row>
    <row r="466" spans="1:17" ht="14.25">
      <c r="A466" s="795"/>
      <c r="B466" s="798"/>
      <c r="C466" s="798"/>
      <c r="D466" s="798"/>
      <c r="E466" s="798"/>
      <c r="F466" s="792"/>
      <c r="G466" s="84">
        <f t="shared" si="178"/>
        <v>50</v>
      </c>
      <c r="H466" s="84">
        <f t="shared" si="178"/>
        <v>9.1</v>
      </c>
      <c r="I466" s="84">
        <v>50</v>
      </c>
      <c r="J466" s="84">
        <v>9.1</v>
      </c>
      <c r="K466" s="84"/>
      <c r="L466" s="84"/>
      <c r="M466" s="84"/>
      <c r="N466" s="84"/>
      <c r="O466" s="84"/>
      <c r="P466" s="84"/>
      <c r="Q466" s="445" t="s">
        <v>128</v>
      </c>
    </row>
    <row r="467" spans="1:17" ht="14.25">
      <c r="A467" s="795"/>
      <c r="B467" s="798"/>
      <c r="C467" s="798"/>
      <c r="D467" s="798"/>
      <c r="E467" s="798"/>
      <c r="F467" s="792"/>
      <c r="G467" s="84">
        <f t="shared" si="178"/>
        <v>15</v>
      </c>
      <c r="H467" s="84">
        <f t="shared" si="178"/>
        <v>10</v>
      </c>
      <c r="I467" s="84">
        <v>15</v>
      </c>
      <c r="J467" s="84">
        <v>10</v>
      </c>
      <c r="K467" s="84"/>
      <c r="L467" s="84"/>
      <c r="M467" s="84"/>
      <c r="N467" s="84"/>
      <c r="O467" s="84"/>
      <c r="P467" s="84"/>
      <c r="Q467" s="445" t="s">
        <v>130</v>
      </c>
    </row>
    <row r="468" spans="1:17" ht="14.25">
      <c r="A468" s="795"/>
      <c r="B468" s="798"/>
      <c r="C468" s="798"/>
      <c r="D468" s="798"/>
      <c r="E468" s="798"/>
      <c r="F468" s="792"/>
      <c r="G468" s="84">
        <f t="shared" si="178"/>
        <v>22.1</v>
      </c>
      <c r="H468" s="84">
        <f t="shared" si="178"/>
        <v>14</v>
      </c>
      <c r="I468" s="84">
        <v>22.1</v>
      </c>
      <c r="J468" s="84">
        <v>14</v>
      </c>
      <c r="K468" s="84"/>
      <c r="L468" s="84"/>
      <c r="M468" s="84"/>
      <c r="N468" s="84"/>
      <c r="O468" s="84"/>
      <c r="P468" s="84"/>
      <c r="Q468" s="445" t="s">
        <v>129</v>
      </c>
    </row>
    <row r="469" spans="1:17" ht="14.25">
      <c r="A469" s="795"/>
      <c r="B469" s="798"/>
      <c r="C469" s="798"/>
      <c r="D469" s="798"/>
      <c r="E469" s="798"/>
      <c r="F469" s="792"/>
      <c r="G469" s="84">
        <f t="shared" si="178"/>
        <v>50</v>
      </c>
      <c r="H469" s="84">
        <f t="shared" si="178"/>
        <v>0</v>
      </c>
      <c r="I469" s="84">
        <v>50</v>
      </c>
      <c r="J469" s="84">
        <v>0</v>
      </c>
      <c r="K469" s="84"/>
      <c r="L469" s="84"/>
      <c r="M469" s="84"/>
      <c r="N469" s="84"/>
      <c r="O469" s="84"/>
      <c r="P469" s="84"/>
      <c r="Q469" s="445" t="s">
        <v>23</v>
      </c>
    </row>
    <row r="470" spans="1:17" ht="14.25">
      <c r="A470" s="795"/>
      <c r="B470" s="798"/>
      <c r="C470" s="798"/>
      <c r="D470" s="798"/>
      <c r="E470" s="798"/>
      <c r="F470" s="792">
        <v>2023</v>
      </c>
      <c r="G470" s="84">
        <f aca="true" t="shared" si="179" ref="G470:P470">SUM(G471:G476)</f>
        <v>203.1</v>
      </c>
      <c r="H470" s="84">
        <f t="shared" si="179"/>
        <v>42.3</v>
      </c>
      <c r="I470" s="84">
        <f t="shared" si="179"/>
        <v>203.1</v>
      </c>
      <c r="J470" s="84">
        <f t="shared" si="179"/>
        <v>42.3</v>
      </c>
      <c r="K470" s="84">
        <f t="shared" si="179"/>
        <v>0</v>
      </c>
      <c r="L470" s="84">
        <f t="shared" si="179"/>
        <v>0</v>
      </c>
      <c r="M470" s="84">
        <f t="shared" si="179"/>
        <v>0</v>
      </c>
      <c r="N470" s="84">
        <f t="shared" si="179"/>
        <v>0</v>
      </c>
      <c r="O470" s="84">
        <f t="shared" si="179"/>
        <v>0</v>
      </c>
      <c r="P470" s="84">
        <f t="shared" si="179"/>
        <v>0</v>
      </c>
      <c r="Q470" s="470"/>
    </row>
    <row r="471" spans="1:17" ht="14.25">
      <c r="A471" s="795"/>
      <c r="B471" s="798"/>
      <c r="C471" s="798"/>
      <c r="D471" s="798"/>
      <c r="E471" s="798"/>
      <c r="F471" s="792"/>
      <c r="G471" s="84">
        <f aca="true" t="shared" si="180" ref="G471:H476">I471+K471+M471+O471</f>
        <v>50</v>
      </c>
      <c r="H471" s="84">
        <f t="shared" si="180"/>
        <v>0</v>
      </c>
      <c r="I471" s="84">
        <v>50</v>
      </c>
      <c r="J471" s="84">
        <v>0</v>
      </c>
      <c r="K471" s="84"/>
      <c r="L471" s="84"/>
      <c r="M471" s="84"/>
      <c r="N471" s="84"/>
      <c r="O471" s="84"/>
      <c r="P471" s="84"/>
      <c r="Q471" s="445" t="s">
        <v>126</v>
      </c>
    </row>
    <row r="472" spans="1:17" ht="14.25">
      <c r="A472" s="795"/>
      <c r="B472" s="798"/>
      <c r="C472" s="798"/>
      <c r="D472" s="798"/>
      <c r="E472" s="798"/>
      <c r="F472" s="792"/>
      <c r="G472" s="84">
        <f t="shared" si="180"/>
        <v>16</v>
      </c>
      <c r="H472" s="84">
        <f t="shared" si="180"/>
        <v>9.2</v>
      </c>
      <c r="I472" s="84">
        <v>16</v>
      </c>
      <c r="J472" s="84">
        <v>9.2</v>
      </c>
      <c r="K472" s="84"/>
      <c r="L472" s="84"/>
      <c r="M472" s="84"/>
      <c r="N472" s="84"/>
      <c r="O472" s="84"/>
      <c r="P472" s="84"/>
      <c r="Q472" s="445" t="s">
        <v>127</v>
      </c>
    </row>
    <row r="473" spans="1:17" ht="14.25">
      <c r="A473" s="795"/>
      <c r="B473" s="798"/>
      <c r="C473" s="798"/>
      <c r="D473" s="798"/>
      <c r="E473" s="798"/>
      <c r="F473" s="792"/>
      <c r="G473" s="84">
        <f t="shared" si="180"/>
        <v>50</v>
      </c>
      <c r="H473" s="84">
        <f t="shared" si="180"/>
        <v>9.1</v>
      </c>
      <c r="I473" s="84">
        <v>50</v>
      </c>
      <c r="J473" s="84">
        <v>9.1</v>
      </c>
      <c r="K473" s="84"/>
      <c r="L473" s="84"/>
      <c r="M473" s="84"/>
      <c r="N473" s="84"/>
      <c r="O473" s="84"/>
      <c r="P473" s="84"/>
      <c r="Q473" s="445" t="s">
        <v>128</v>
      </c>
    </row>
    <row r="474" spans="1:17" ht="14.25">
      <c r="A474" s="795"/>
      <c r="B474" s="798"/>
      <c r="C474" s="798"/>
      <c r="D474" s="798"/>
      <c r="E474" s="798"/>
      <c r="F474" s="792"/>
      <c r="G474" s="84">
        <f t="shared" si="180"/>
        <v>15</v>
      </c>
      <c r="H474" s="84">
        <f t="shared" si="180"/>
        <v>10</v>
      </c>
      <c r="I474" s="84">
        <v>15</v>
      </c>
      <c r="J474" s="84">
        <v>10</v>
      </c>
      <c r="K474" s="84"/>
      <c r="L474" s="84"/>
      <c r="M474" s="84"/>
      <c r="N474" s="84"/>
      <c r="O474" s="84"/>
      <c r="P474" s="84"/>
      <c r="Q474" s="445" t="s">
        <v>130</v>
      </c>
    </row>
    <row r="475" spans="1:17" ht="14.25">
      <c r="A475" s="795"/>
      <c r="B475" s="798"/>
      <c r="C475" s="798"/>
      <c r="D475" s="798"/>
      <c r="E475" s="798"/>
      <c r="F475" s="792"/>
      <c r="G475" s="84">
        <f t="shared" si="180"/>
        <v>22.1</v>
      </c>
      <c r="H475" s="84">
        <f t="shared" si="180"/>
        <v>14</v>
      </c>
      <c r="I475" s="84">
        <v>22.1</v>
      </c>
      <c r="J475" s="84">
        <v>14</v>
      </c>
      <c r="K475" s="84"/>
      <c r="L475" s="84"/>
      <c r="M475" s="84"/>
      <c r="N475" s="84"/>
      <c r="O475" s="84"/>
      <c r="P475" s="84"/>
      <c r="Q475" s="445" t="s">
        <v>129</v>
      </c>
    </row>
    <row r="476" spans="1:17" ht="14.25">
      <c r="A476" s="795"/>
      <c r="B476" s="798"/>
      <c r="C476" s="798"/>
      <c r="D476" s="798"/>
      <c r="E476" s="798"/>
      <c r="F476" s="792"/>
      <c r="G476" s="84">
        <f t="shared" si="180"/>
        <v>50</v>
      </c>
      <c r="H476" s="84">
        <f t="shared" si="180"/>
        <v>0</v>
      </c>
      <c r="I476" s="84">
        <v>50</v>
      </c>
      <c r="J476" s="84">
        <v>0</v>
      </c>
      <c r="K476" s="84"/>
      <c r="L476" s="84"/>
      <c r="M476" s="84"/>
      <c r="N476" s="84"/>
      <c r="O476" s="84"/>
      <c r="P476" s="84"/>
      <c r="Q476" s="445" t="s">
        <v>23</v>
      </c>
    </row>
    <row r="477" spans="1:17" ht="14.25">
      <c r="A477" s="795"/>
      <c r="B477" s="798"/>
      <c r="C477" s="798"/>
      <c r="D477" s="798"/>
      <c r="E477" s="798"/>
      <c r="F477" s="792">
        <v>2024</v>
      </c>
      <c r="G477" s="84">
        <f aca="true" t="shared" si="181" ref="G477:P477">SUM(G478:G483)</f>
        <v>191</v>
      </c>
      <c r="H477" s="84">
        <f t="shared" si="181"/>
        <v>0</v>
      </c>
      <c r="I477" s="84">
        <f t="shared" si="181"/>
        <v>191</v>
      </c>
      <c r="J477" s="84">
        <f t="shared" si="181"/>
        <v>0</v>
      </c>
      <c r="K477" s="84">
        <f t="shared" si="181"/>
        <v>0</v>
      </c>
      <c r="L477" s="84">
        <f t="shared" si="181"/>
        <v>0</v>
      </c>
      <c r="M477" s="84">
        <f t="shared" si="181"/>
        <v>0</v>
      </c>
      <c r="N477" s="84">
        <f t="shared" si="181"/>
        <v>0</v>
      </c>
      <c r="O477" s="84">
        <f t="shared" si="181"/>
        <v>0</v>
      </c>
      <c r="P477" s="84">
        <f t="shared" si="181"/>
        <v>0</v>
      </c>
      <c r="Q477" s="470"/>
    </row>
    <row r="478" spans="1:17" ht="14.25">
      <c r="A478" s="795"/>
      <c r="B478" s="798"/>
      <c r="C478" s="798"/>
      <c r="D478" s="798"/>
      <c r="E478" s="798"/>
      <c r="F478" s="792"/>
      <c r="G478" s="84">
        <f aca="true" t="shared" si="182" ref="G478:H483">I478+K478+M478+O478</f>
        <v>50</v>
      </c>
      <c r="H478" s="84">
        <f t="shared" si="182"/>
        <v>0</v>
      </c>
      <c r="I478" s="84">
        <v>50</v>
      </c>
      <c r="J478" s="84">
        <v>0</v>
      </c>
      <c r="K478" s="84"/>
      <c r="L478" s="84"/>
      <c r="M478" s="84"/>
      <c r="N478" s="84"/>
      <c r="O478" s="84"/>
      <c r="P478" s="84"/>
      <c r="Q478" s="445" t="s">
        <v>126</v>
      </c>
    </row>
    <row r="479" spans="1:17" ht="14.25">
      <c r="A479" s="795"/>
      <c r="B479" s="798"/>
      <c r="C479" s="798"/>
      <c r="D479" s="798"/>
      <c r="E479" s="798"/>
      <c r="F479" s="792"/>
      <c r="G479" s="84">
        <f t="shared" si="182"/>
        <v>16</v>
      </c>
      <c r="H479" s="84">
        <f t="shared" si="182"/>
        <v>0</v>
      </c>
      <c r="I479" s="84">
        <v>16</v>
      </c>
      <c r="J479" s="84">
        <v>0</v>
      </c>
      <c r="K479" s="84"/>
      <c r="L479" s="84"/>
      <c r="M479" s="84"/>
      <c r="N479" s="84"/>
      <c r="O479" s="84"/>
      <c r="P479" s="84"/>
      <c r="Q479" s="445" t="s">
        <v>127</v>
      </c>
    </row>
    <row r="480" spans="1:17" ht="14.25">
      <c r="A480" s="795"/>
      <c r="B480" s="798"/>
      <c r="C480" s="798"/>
      <c r="D480" s="798"/>
      <c r="E480" s="798"/>
      <c r="F480" s="792"/>
      <c r="G480" s="84">
        <f t="shared" si="182"/>
        <v>50</v>
      </c>
      <c r="H480" s="84">
        <f t="shared" si="182"/>
        <v>0</v>
      </c>
      <c r="I480" s="84">
        <v>50</v>
      </c>
      <c r="J480" s="84">
        <v>0</v>
      </c>
      <c r="K480" s="84"/>
      <c r="L480" s="84"/>
      <c r="M480" s="84"/>
      <c r="N480" s="84"/>
      <c r="O480" s="84"/>
      <c r="P480" s="84"/>
      <c r="Q480" s="445" t="s">
        <v>128</v>
      </c>
    </row>
    <row r="481" spans="1:17" ht="14.25">
      <c r="A481" s="795"/>
      <c r="B481" s="798"/>
      <c r="C481" s="798"/>
      <c r="D481" s="798"/>
      <c r="E481" s="798"/>
      <c r="F481" s="792"/>
      <c r="G481" s="84">
        <f t="shared" si="182"/>
        <v>15</v>
      </c>
      <c r="H481" s="84">
        <f t="shared" si="182"/>
        <v>0</v>
      </c>
      <c r="I481" s="84">
        <v>15</v>
      </c>
      <c r="J481" s="84">
        <v>0</v>
      </c>
      <c r="K481" s="84"/>
      <c r="L481" s="84"/>
      <c r="M481" s="84"/>
      <c r="N481" s="84"/>
      <c r="O481" s="84"/>
      <c r="P481" s="84"/>
      <c r="Q481" s="445" t="s">
        <v>130</v>
      </c>
    </row>
    <row r="482" spans="1:17" ht="14.25">
      <c r="A482" s="795"/>
      <c r="B482" s="798"/>
      <c r="C482" s="798"/>
      <c r="D482" s="798"/>
      <c r="E482" s="798"/>
      <c r="F482" s="792"/>
      <c r="G482" s="84">
        <f t="shared" si="182"/>
        <v>10</v>
      </c>
      <c r="H482" s="84">
        <f t="shared" si="182"/>
        <v>0</v>
      </c>
      <c r="I482" s="84">
        <v>10</v>
      </c>
      <c r="J482" s="84">
        <v>0</v>
      </c>
      <c r="K482" s="84"/>
      <c r="L482" s="84"/>
      <c r="M482" s="84"/>
      <c r="N482" s="84"/>
      <c r="O482" s="84"/>
      <c r="P482" s="84"/>
      <c r="Q482" s="445" t="s">
        <v>129</v>
      </c>
    </row>
    <row r="483" spans="1:17" ht="14.25">
      <c r="A483" s="795"/>
      <c r="B483" s="798"/>
      <c r="C483" s="798"/>
      <c r="D483" s="798"/>
      <c r="E483" s="798"/>
      <c r="F483" s="792"/>
      <c r="G483" s="84">
        <f t="shared" si="182"/>
        <v>50</v>
      </c>
      <c r="H483" s="84">
        <f t="shared" si="182"/>
        <v>0</v>
      </c>
      <c r="I483" s="84">
        <v>50</v>
      </c>
      <c r="J483" s="84">
        <v>0</v>
      </c>
      <c r="K483" s="84"/>
      <c r="L483" s="84"/>
      <c r="M483" s="84"/>
      <c r="N483" s="84"/>
      <c r="O483" s="84"/>
      <c r="P483" s="84"/>
      <c r="Q483" s="445" t="s">
        <v>23</v>
      </c>
    </row>
    <row r="484" spans="1:17" ht="14.25">
      <c r="A484" s="795"/>
      <c r="B484" s="798"/>
      <c r="C484" s="798"/>
      <c r="D484" s="798"/>
      <c r="E484" s="798"/>
      <c r="F484" s="792">
        <v>2025</v>
      </c>
      <c r="G484" s="84">
        <f aca="true" t="shared" si="183" ref="G484:P484">SUM(G485:G490)</f>
        <v>191</v>
      </c>
      <c r="H484" s="84">
        <f t="shared" si="183"/>
        <v>0</v>
      </c>
      <c r="I484" s="84">
        <f t="shared" si="183"/>
        <v>191</v>
      </c>
      <c r="J484" s="84">
        <f t="shared" si="183"/>
        <v>0</v>
      </c>
      <c r="K484" s="84">
        <f t="shared" si="183"/>
        <v>0</v>
      </c>
      <c r="L484" s="84">
        <f t="shared" si="183"/>
        <v>0</v>
      </c>
      <c r="M484" s="84">
        <f t="shared" si="183"/>
        <v>0</v>
      </c>
      <c r="N484" s="84">
        <f t="shared" si="183"/>
        <v>0</v>
      </c>
      <c r="O484" s="84">
        <f t="shared" si="183"/>
        <v>0</v>
      </c>
      <c r="P484" s="84">
        <f t="shared" si="183"/>
        <v>0</v>
      </c>
      <c r="Q484" s="470"/>
    </row>
    <row r="485" spans="1:17" ht="14.25">
      <c r="A485" s="795"/>
      <c r="B485" s="798"/>
      <c r="C485" s="798"/>
      <c r="D485" s="798"/>
      <c r="E485" s="798"/>
      <c r="F485" s="792"/>
      <c r="G485" s="84">
        <f aca="true" t="shared" si="184" ref="G485:H490">I485+K485+M485+O485</f>
        <v>50</v>
      </c>
      <c r="H485" s="84">
        <f t="shared" si="184"/>
        <v>0</v>
      </c>
      <c r="I485" s="84">
        <v>50</v>
      </c>
      <c r="J485" s="84">
        <v>0</v>
      </c>
      <c r="K485" s="84"/>
      <c r="L485" s="84"/>
      <c r="M485" s="84"/>
      <c r="N485" s="84"/>
      <c r="O485" s="84"/>
      <c r="P485" s="84"/>
      <c r="Q485" s="445" t="s">
        <v>126</v>
      </c>
    </row>
    <row r="486" spans="1:17" ht="14.25">
      <c r="A486" s="795"/>
      <c r="B486" s="798"/>
      <c r="C486" s="798"/>
      <c r="D486" s="798"/>
      <c r="E486" s="798"/>
      <c r="F486" s="792"/>
      <c r="G486" s="84">
        <f t="shared" si="184"/>
        <v>16</v>
      </c>
      <c r="H486" s="84">
        <f t="shared" si="184"/>
        <v>0</v>
      </c>
      <c r="I486" s="84">
        <v>16</v>
      </c>
      <c r="J486" s="84">
        <v>0</v>
      </c>
      <c r="K486" s="84"/>
      <c r="L486" s="84"/>
      <c r="M486" s="84"/>
      <c r="N486" s="84"/>
      <c r="O486" s="84"/>
      <c r="P486" s="84"/>
      <c r="Q486" s="445" t="s">
        <v>127</v>
      </c>
    </row>
    <row r="487" spans="1:17" ht="14.25">
      <c r="A487" s="795"/>
      <c r="B487" s="798"/>
      <c r="C487" s="798"/>
      <c r="D487" s="798"/>
      <c r="E487" s="798"/>
      <c r="F487" s="792"/>
      <c r="G487" s="84">
        <f t="shared" si="184"/>
        <v>50</v>
      </c>
      <c r="H487" s="84">
        <f t="shared" si="184"/>
        <v>0</v>
      </c>
      <c r="I487" s="84">
        <v>50</v>
      </c>
      <c r="J487" s="84">
        <v>0</v>
      </c>
      <c r="K487" s="84"/>
      <c r="L487" s="84"/>
      <c r="M487" s="84"/>
      <c r="N487" s="84"/>
      <c r="O487" s="84"/>
      <c r="P487" s="84"/>
      <c r="Q487" s="445" t="s">
        <v>128</v>
      </c>
    </row>
    <row r="488" spans="1:17" ht="14.25">
      <c r="A488" s="795"/>
      <c r="B488" s="798"/>
      <c r="C488" s="798"/>
      <c r="D488" s="798"/>
      <c r="E488" s="798"/>
      <c r="F488" s="792"/>
      <c r="G488" s="84">
        <f t="shared" si="184"/>
        <v>15</v>
      </c>
      <c r="H488" s="84">
        <f t="shared" si="184"/>
        <v>0</v>
      </c>
      <c r="I488" s="84">
        <v>15</v>
      </c>
      <c r="J488" s="84">
        <v>0</v>
      </c>
      <c r="K488" s="84"/>
      <c r="L488" s="84"/>
      <c r="M488" s="84"/>
      <c r="N488" s="84"/>
      <c r="O488" s="84"/>
      <c r="P488" s="84"/>
      <c r="Q488" s="445" t="s">
        <v>130</v>
      </c>
    </row>
    <row r="489" spans="1:17" ht="14.25">
      <c r="A489" s="795"/>
      <c r="B489" s="798"/>
      <c r="C489" s="798"/>
      <c r="D489" s="798"/>
      <c r="E489" s="798"/>
      <c r="F489" s="792"/>
      <c r="G489" s="84">
        <f t="shared" si="184"/>
        <v>10</v>
      </c>
      <c r="H489" s="84">
        <f t="shared" si="184"/>
        <v>0</v>
      </c>
      <c r="I489" s="84">
        <v>10</v>
      </c>
      <c r="J489" s="84">
        <v>0</v>
      </c>
      <c r="K489" s="84"/>
      <c r="L489" s="84"/>
      <c r="M489" s="84"/>
      <c r="N489" s="84"/>
      <c r="O489" s="84"/>
      <c r="P489" s="84"/>
      <c r="Q489" s="445" t="s">
        <v>129</v>
      </c>
    </row>
    <row r="490" spans="1:17" ht="14.25">
      <c r="A490" s="795"/>
      <c r="B490" s="798"/>
      <c r="C490" s="798"/>
      <c r="D490" s="798"/>
      <c r="E490" s="798"/>
      <c r="F490" s="792"/>
      <c r="G490" s="84">
        <f t="shared" si="184"/>
        <v>50</v>
      </c>
      <c r="H490" s="84">
        <f t="shared" si="184"/>
        <v>0</v>
      </c>
      <c r="I490" s="84">
        <v>50</v>
      </c>
      <c r="J490" s="84">
        <v>0</v>
      </c>
      <c r="K490" s="84"/>
      <c r="L490" s="84"/>
      <c r="M490" s="84"/>
      <c r="N490" s="84"/>
      <c r="O490" s="84"/>
      <c r="P490" s="84"/>
      <c r="Q490" s="445" t="s">
        <v>23</v>
      </c>
    </row>
    <row r="491" spans="1:17" ht="63" customHeight="1">
      <c r="A491" s="794" t="s">
        <v>904</v>
      </c>
      <c r="B491" s="797" t="s">
        <v>907</v>
      </c>
      <c r="C491" s="549"/>
      <c r="D491" s="907"/>
      <c r="E491" s="907"/>
      <c r="F491" s="550" t="s">
        <v>8</v>
      </c>
      <c r="G491" s="551">
        <f>G492+G493+G494</f>
        <v>479.9</v>
      </c>
      <c r="H491" s="551">
        <f>H492+H493+H494</f>
        <v>439.9</v>
      </c>
      <c r="I491" s="551">
        <f>I492+I493+I494</f>
        <v>479.9</v>
      </c>
      <c r="J491" s="551">
        <f aca="true" t="shared" si="185" ref="J491:P491">J492+J493+J494</f>
        <v>439.9</v>
      </c>
      <c r="K491" s="551">
        <f t="shared" si="185"/>
        <v>0</v>
      </c>
      <c r="L491" s="551">
        <f t="shared" si="185"/>
        <v>0</v>
      </c>
      <c r="M491" s="551">
        <f t="shared" si="185"/>
        <v>0</v>
      </c>
      <c r="N491" s="551">
        <f t="shared" si="185"/>
        <v>0</v>
      </c>
      <c r="O491" s="551">
        <f t="shared" si="185"/>
        <v>0</v>
      </c>
      <c r="P491" s="551">
        <f t="shared" si="185"/>
        <v>0</v>
      </c>
      <c r="Q491" s="797" t="s">
        <v>133</v>
      </c>
    </row>
    <row r="492" spans="1:17" ht="77.25" customHeight="1">
      <c r="A492" s="795"/>
      <c r="B492" s="798"/>
      <c r="C492" s="797" t="s">
        <v>136</v>
      </c>
      <c r="D492" s="908"/>
      <c r="E492" s="908"/>
      <c r="F492" s="450">
        <v>2016</v>
      </c>
      <c r="G492" s="85">
        <f aca="true" t="shared" si="186" ref="G492:H494">I492+K492+M492+O492</f>
        <v>159.9</v>
      </c>
      <c r="H492" s="85">
        <f t="shared" si="186"/>
        <v>159.9</v>
      </c>
      <c r="I492" s="85">
        <v>159.9</v>
      </c>
      <c r="J492" s="85">
        <v>159.9</v>
      </c>
      <c r="K492" s="85"/>
      <c r="L492" s="85"/>
      <c r="M492" s="85"/>
      <c r="N492" s="85"/>
      <c r="O492" s="85"/>
      <c r="P492" s="85"/>
      <c r="Q492" s="798"/>
    </row>
    <row r="493" spans="1:17" ht="14.25">
      <c r="A493" s="795"/>
      <c r="B493" s="798"/>
      <c r="C493" s="798"/>
      <c r="D493" s="908"/>
      <c r="E493" s="908"/>
      <c r="F493" s="450">
        <v>2017</v>
      </c>
      <c r="G493" s="85">
        <f t="shared" si="186"/>
        <v>160</v>
      </c>
      <c r="H493" s="85">
        <f t="shared" si="186"/>
        <v>140</v>
      </c>
      <c r="I493" s="85">
        <v>160</v>
      </c>
      <c r="J493" s="85">
        <v>140</v>
      </c>
      <c r="K493" s="85"/>
      <c r="L493" s="85"/>
      <c r="M493" s="85"/>
      <c r="N493" s="85"/>
      <c r="O493" s="85"/>
      <c r="P493" s="85"/>
      <c r="Q493" s="798"/>
    </row>
    <row r="494" spans="1:17" ht="24" customHeight="1">
      <c r="A494" s="796"/>
      <c r="B494" s="799"/>
      <c r="C494" s="799"/>
      <c r="D494" s="909"/>
      <c r="E494" s="909"/>
      <c r="F494" s="450">
        <v>2018</v>
      </c>
      <c r="G494" s="85">
        <f t="shared" si="186"/>
        <v>160</v>
      </c>
      <c r="H494" s="85">
        <f t="shared" si="186"/>
        <v>140</v>
      </c>
      <c r="I494" s="85">
        <v>160</v>
      </c>
      <c r="J494" s="85">
        <v>140</v>
      </c>
      <c r="K494" s="85"/>
      <c r="L494" s="85"/>
      <c r="M494" s="85"/>
      <c r="N494" s="85"/>
      <c r="O494" s="85"/>
      <c r="P494" s="85"/>
      <c r="Q494" s="799"/>
    </row>
    <row r="495" spans="1:17" ht="14.25">
      <c r="A495" s="794" t="s">
        <v>905</v>
      </c>
      <c r="B495" s="797" t="s">
        <v>647</v>
      </c>
      <c r="C495" s="470"/>
      <c r="D495" s="797"/>
      <c r="E495" s="797"/>
      <c r="F495" s="449" t="s">
        <v>8</v>
      </c>
      <c r="G495" s="160">
        <f>SUM(G496:G502)</f>
        <v>1120</v>
      </c>
      <c r="H495" s="160">
        <f aca="true" t="shared" si="187" ref="H495:P495">SUM(H496:H502)</f>
        <v>434</v>
      </c>
      <c r="I495" s="160">
        <f t="shared" si="187"/>
        <v>1120</v>
      </c>
      <c r="J495" s="160">
        <f t="shared" si="187"/>
        <v>434</v>
      </c>
      <c r="K495" s="160">
        <f t="shared" si="187"/>
        <v>0</v>
      </c>
      <c r="L495" s="160">
        <f t="shared" si="187"/>
        <v>0</v>
      </c>
      <c r="M495" s="160">
        <f t="shared" si="187"/>
        <v>0</v>
      </c>
      <c r="N495" s="160">
        <f t="shared" si="187"/>
        <v>0</v>
      </c>
      <c r="O495" s="160">
        <f t="shared" si="187"/>
        <v>0</v>
      </c>
      <c r="P495" s="160">
        <f t="shared" si="187"/>
        <v>0</v>
      </c>
      <c r="Q495" s="797" t="s">
        <v>133</v>
      </c>
    </row>
    <row r="496" spans="1:17" ht="14.25">
      <c r="A496" s="795"/>
      <c r="B496" s="798"/>
      <c r="C496" s="797" t="s">
        <v>136</v>
      </c>
      <c r="D496" s="798"/>
      <c r="E496" s="798"/>
      <c r="F496" s="450">
        <v>2019</v>
      </c>
      <c r="G496" s="85">
        <f>I496+K496+M496+O496</f>
        <v>160</v>
      </c>
      <c r="H496" s="85">
        <f>J496+L496+N496+P496</f>
        <v>140</v>
      </c>
      <c r="I496" s="85">
        <v>160</v>
      </c>
      <c r="J496" s="85">
        <v>140</v>
      </c>
      <c r="K496" s="85"/>
      <c r="L496" s="85"/>
      <c r="M496" s="85"/>
      <c r="N496" s="85"/>
      <c r="O496" s="85"/>
      <c r="P496" s="85"/>
      <c r="Q496" s="798"/>
    </row>
    <row r="497" spans="1:17" ht="14.25">
      <c r="A497" s="795"/>
      <c r="B497" s="798"/>
      <c r="C497" s="798"/>
      <c r="D497" s="798"/>
      <c r="E497" s="798"/>
      <c r="F497" s="445">
        <v>2020</v>
      </c>
      <c r="G497" s="84">
        <f>I497+K497+M497+O497</f>
        <v>160</v>
      </c>
      <c r="H497" s="84">
        <f>J497+L497+N497+P497</f>
        <v>0</v>
      </c>
      <c r="I497" s="84">
        <v>160</v>
      </c>
      <c r="J497" s="84">
        <v>0</v>
      </c>
      <c r="K497" s="84"/>
      <c r="L497" s="84"/>
      <c r="M497" s="84"/>
      <c r="N497" s="84"/>
      <c r="O497" s="84"/>
      <c r="P497" s="84"/>
      <c r="Q497" s="798"/>
    </row>
    <row r="498" spans="1:17" ht="14.25">
      <c r="A498" s="795"/>
      <c r="B498" s="798"/>
      <c r="C498" s="798"/>
      <c r="D498" s="798"/>
      <c r="E498" s="798"/>
      <c r="F498" s="445">
        <v>2021</v>
      </c>
      <c r="G498" s="84">
        <f aca="true" t="shared" si="188" ref="G498:H502">I498+K498+M498+O498</f>
        <v>160</v>
      </c>
      <c r="H498" s="84">
        <f t="shared" si="188"/>
        <v>98</v>
      </c>
      <c r="I498" s="84">
        <v>160</v>
      </c>
      <c r="J498" s="84">
        <v>98</v>
      </c>
      <c r="K498" s="84"/>
      <c r="L498" s="84"/>
      <c r="M498" s="84"/>
      <c r="N498" s="84"/>
      <c r="O498" s="84"/>
      <c r="P498" s="84"/>
      <c r="Q498" s="798"/>
    </row>
    <row r="499" spans="1:17" ht="14.25">
      <c r="A499" s="795"/>
      <c r="B499" s="798"/>
      <c r="C499" s="798"/>
      <c r="D499" s="798"/>
      <c r="E499" s="798"/>
      <c r="F499" s="445">
        <v>2022</v>
      </c>
      <c r="G499" s="84">
        <f t="shared" si="188"/>
        <v>160</v>
      </c>
      <c r="H499" s="84">
        <f t="shared" si="188"/>
        <v>98</v>
      </c>
      <c r="I499" s="84">
        <v>160</v>
      </c>
      <c r="J499" s="84">
        <v>98</v>
      </c>
      <c r="K499" s="84"/>
      <c r="L499" s="84"/>
      <c r="M499" s="84"/>
      <c r="N499" s="84"/>
      <c r="O499" s="84"/>
      <c r="P499" s="84"/>
      <c r="Q499" s="798"/>
    </row>
    <row r="500" spans="1:17" ht="14.25">
      <c r="A500" s="795"/>
      <c r="B500" s="798"/>
      <c r="C500" s="798"/>
      <c r="D500" s="798"/>
      <c r="E500" s="798"/>
      <c r="F500" s="445">
        <v>2023</v>
      </c>
      <c r="G500" s="84">
        <f t="shared" si="188"/>
        <v>160</v>
      </c>
      <c r="H500" s="84">
        <f t="shared" si="188"/>
        <v>98</v>
      </c>
      <c r="I500" s="84">
        <v>160</v>
      </c>
      <c r="J500" s="84">
        <v>98</v>
      </c>
      <c r="K500" s="84"/>
      <c r="L500" s="84"/>
      <c r="M500" s="84"/>
      <c r="N500" s="84"/>
      <c r="O500" s="84"/>
      <c r="P500" s="84"/>
      <c r="Q500" s="798"/>
    </row>
    <row r="501" spans="1:17" ht="14.25">
      <c r="A501" s="795"/>
      <c r="B501" s="798"/>
      <c r="C501" s="798"/>
      <c r="D501" s="798"/>
      <c r="E501" s="798"/>
      <c r="F501" s="445">
        <v>2024</v>
      </c>
      <c r="G501" s="84">
        <f t="shared" si="188"/>
        <v>160</v>
      </c>
      <c r="H501" s="84">
        <f t="shared" si="188"/>
        <v>0</v>
      </c>
      <c r="I501" s="84">
        <v>160</v>
      </c>
      <c r="J501" s="84">
        <v>0</v>
      </c>
      <c r="K501" s="84"/>
      <c r="L501" s="84"/>
      <c r="M501" s="84"/>
      <c r="N501" s="84"/>
      <c r="O501" s="84"/>
      <c r="P501" s="84"/>
      <c r="Q501" s="798"/>
    </row>
    <row r="502" spans="1:17" ht="26.25" customHeight="1">
      <c r="A502" s="796"/>
      <c r="B502" s="799"/>
      <c r="C502" s="799"/>
      <c r="D502" s="799"/>
      <c r="E502" s="799"/>
      <c r="F502" s="445">
        <v>2025</v>
      </c>
      <c r="G502" s="84">
        <f t="shared" si="188"/>
        <v>160</v>
      </c>
      <c r="H502" s="84">
        <f t="shared" si="188"/>
        <v>0</v>
      </c>
      <c r="I502" s="84">
        <v>160</v>
      </c>
      <c r="J502" s="84">
        <v>0</v>
      </c>
      <c r="K502" s="84"/>
      <c r="L502" s="84"/>
      <c r="M502" s="84"/>
      <c r="N502" s="84"/>
      <c r="O502" s="84"/>
      <c r="P502" s="84"/>
      <c r="Q502" s="799"/>
    </row>
    <row r="503" spans="1:17" ht="26.25" customHeight="1">
      <c r="A503" s="794" t="s">
        <v>1038</v>
      </c>
      <c r="B503" s="797" t="s">
        <v>1041</v>
      </c>
      <c r="C503" s="797" t="s">
        <v>1040</v>
      </c>
      <c r="D503" s="797"/>
      <c r="E503" s="797"/>
      <c r="F503" s="449" t="s">
        <v>8</v>
      </c>
      <c r="G503" s="160">
        <f>SUM(G504:G508)</f>
        <v>150</v>
      </c>
      <c r="H503" s="160">
        <f aca="true" t="shared" si="189" ref="H503:P503">SUM(H504:H508)</f>
        <v>30</v>
      </c>
      <c r="I503" s="160">
        <f>SUM(I504:I508)</f>
        <v>150</v>
      </c>
      <c r="J503" s="160">
        <f t="shared" si="189"/>
        <v>30</v>
      </c>
      <c r="K503" s="160">
        <f t="shared" si="189"/>
        <v>0</v>
      </c>
      <c r="L503" s="160">
        <f t="shared" si="189"/>
        <v>0</v>
      </c>
      <c r="M503" s="160">
        <f t="shared" si="189"/>
        <v>0</v>
      </c>
      <c r="N503" s="160">
        <f t="shared" si="189"/>
        <v>0</v>
      </c>
      <c r="O503" s="160">
        <f t="shared" si="189"/>
        <v>0</v>
      </c>
      <c r="P503" s="160">
        <f t="shared" si="189"/>
        <v>0</v>
      </c>
      <c r="Q503" s="797" t="s">
        <v>24</v>
      </c>
    </row>
    <row r="504" spans="1:17" ht="26.25" customHeight="1">
      <c r="A504" s="795"/>
      <c r="B504" s="798"/>
      <c r="C504" s="798"/>
      <c r="D504" s="798"/>
      <c r="E504" s="798"/>
      <c r="F504" s="445">
        <v>2021</v>
      </c>
      <c r="G504" s="84">
        <f aca="true" t="shared" si="190" ref="G504:H508">I504+K504+M504+O504</f>
        <v>30</v>
      </c>
      <c r="H504" s="84">
        <f t="shared" si="190"/>
        <v>10</v>
      </c>
      <c r="I504" s="84">
        <v>30</v>
      </c>
      <c r="J504" s="84">
        <v>10</v>
      </c>
      <c r="K504" s="84"/>
      <c r="L504" s="84"/>
      <c r="M504" s="84"/>
      <c r="N504" s="84"/>
      <c r="O504" s="84"/>
      <c r="P504" s="84"/>
      <c r="Q504" s="798"/>
    </row>
    <row r="505" spans="1:17" ht="26.25" customHeight="1">
      <c r="A505" s="795"/>
      <c r="B505" s="798"/>
      <c r="C505" s="798"/>
      <c r="D505" s="798"/>
      <c r="E505" s="798"/>
      <c r="F505" s="445">
        <v>2022</v>
      </c>
      <c r="G505" s="84">
        <f t="shared" si="190"/>
        <v>30</v>
      </c>
      <c r="H505" s="84">
        <f t="shared" si="190"/>
        <v>10</v>
      </c>
      <c r="I505" s="84">
        <v>30</v>
      </c>
      <c r="J505" s="84">
        <v>10</v>
      </c>
      <c r="K505" s="84"/>
      <c r="L505" s="84"/>
      <c r="M505" s="84"/>
      <c r="N505" s="84"/>
      <c r="O505" s="84"/>
      <c r="P505" s="84"/>
      <c r="Q505" s="798"/>
    </row>
    <row r="506" spans="1:17" ht="26.25" customHeight="1">
      <c r="A506" s="795"/>
      <c r="B506" s="798"/>
      <c r="C506" s="798"/>
      <c r="D506" s="798"/>
      <c r="E506" s="798"/>
      <c r="F506" s="445">
        <v>2023</v>
      </c>
      <c r="G506" s="84">
        <f t="shared" si="190"/>
        <v>30</v>
      </c>
      <c r="H506" s="84">
        <f t="shared" si="190"/>
        <v>10</v>
      </c>
      <c r="I506" s="84">
        <v>30</v>
      </c>
      <c r="J506" s="84">
        <v>10</v>
      </c>
      <c r="K506" s="84"/>
      <c r="L506" s="84"/>
      <c r="M506" s="84"/>
      <c r="N506" s="84"/>
      <c r="O506" s="84"/>
      <c r="P506" s="84"/>
      <c r="Q506" s="798"/>
    </row>
    <row r="507" spans="1:17" ht="22.5" customHeight="1">
      <c r="A507" s="795"/>
      <c r="B507" s="798"/>
      <c r="C507" s="798"/>
      <c r="D507" s="798"/>
      <c r="E507" s="798"/>
      <c r="F507" s="445">
        <v>2024</v>
      </c>
      <c r="G507" s="84">
        <f t="shared" si="190"/>
        <v>30</v>
      </c>
      <c r="H507" s="84">
        <f t="shared" si="190"/>
        <v>0</v>
      </c>
      <c r="I507" s="84">
        <v>30</v>
      </c>
      <c r="J507" s="84">
        <v>0</v>
      </c>
      <c r="K507" s="84"/>
      <c r="L507" s="84"/>
      <c r="M507" s="84"/>
      <c r="N507" s="84"/>
      <c r="O507" s="84"/>
      <c r="P507" s="84"/>
      <c r="Q507" s="798"/>
    </row>
    <row r="508" spans="1:17" ht="22.5" customHeight="1">
      <c r="A508" s="796"/>
      <c r="B508" s="799"/>
      <c r="C508" s="799"/>
      <c r="D508" s="799"/>
      <c r="E508" s="799"/>
      <c r="F508" s="445">
        <v>2025</v>
      </c>
      <c r="G508" s="84">
        <f t="shared" si="190"/>
        <v>30</v>
      </c>
      <c r="H508" s="84">
        <f t="shared" si="190"/>
        <v>0</v>
      </c>
      <c r="I508" s="84">
        <v>30</v>
      </c>
      <c r="J508" s="84">
        <v>0</v>
      </c>
      <c r="K508" s="84"/>
      <c r="L508" s="84"/>
      <c r="M508" s="84"/>
      <c r="N508" s="84"/>
      <c r="O508" s="84"/>
      <c r="P508" s="84"/>
      <c r="Q508" s="799"/>
    </row>
    <row r="509" spans="1:17" ht="15.75" customHeight="1">
      <c r="A509" s="793"/>
      <c r="B509" s="792" t="s">
        <v>16</v>
      </c>
      <c r="C509" s="792"/>
      <c r="D509" s="797" t="s">
        <v>1031</v>
      </c>
      <c r="E509" s="797" t="s">
        <v>1031</v>
      </c>
      <c r="F509" s="445" t="s">
        <v>8</v>
      </c>
      <c r="G509" s="160">
        <f>SUM(G510:G520)</f>
        <v>26532.200000000004</v>
      </c>
      <c r="H509" s="160">
        <f>SUM(H510:H520)</f>
        <v>2657.9835000000007</v>
      </c>
      <c r="I509" s="160">
        <f>SUM(I510:I520)</f>
        <v>26532.200000000004</v>
      </c>
      <c r="J509" s="160">
        <f aca="true" t="shared" si="191" ref="J509:P509">SUM(J510:J520)</f>
        <v>2657.9835000000007</v>
      </c>
      <c r="K509" s="160">
        <f t="shared" si="191"/>
        <v>0</v>
      </c>
      <c r="L509" s="160">
        <f t="shared" si="191"/>
        <v>0</v>
      </c>
      <c r="M509" s="160">
        <f t="shared" si="191"/>
        <v>0</v>
      </c>
      <c r="N509" s="160">
        <f t="shared" si="191"/>
        <v>0</v>
      </c>
      <c r="O509" s="160">
        <f t="shared" si="191"/>
        <v>0</v>
      </c>
      <c r="P509" s="160">
        <f t="shared" si="191"/>
        <v>0</v>
      </c>
      <c r="Q509" s="907"/>
    </row>
    <row r="510" spans="1:17" ht="14.25">
      <c r="A510" s="793"/>
      <c r="B510" s="792"/>
      <c r="C510" s="792"/>
      <c r="D510" s="798"/>
      <c r="E510" s="798"/>
      <c r="F510" s="445">
        <v>2015</v>
      </c>
      <c r="G510" s="84">
        <f>I510+K510+M510+O510</f>
        <v>2541.8</v>
      </c>
      <c r="H510" s="84">
        <f>J510+L510+N510+P510</f>
        <v>387.58500000000004</v>
      </c>
      <c r="I510" s="84">
        <f>I9</f>
        <v>2541.8</v>
      </c>
      <c r="J510" s="84">
        <f aca="true" t="shared" si="192" ref="J510:P510">J9</f>
        <v>387.58500000000004</v>
      </c>
      <c r="K510" s="84">
        <f t="shared" si="192"/>
        <v>0</v>
      </c>
      <c r="L510" s="84">
        <f t="shared" si="192"/>
        <v>0</v>
      </c>
      <c r="M510" s="84">
        <f t="shared" si="192"/>
        <v>0</v>
      </c>
      <c r="N510" s="84">
        <f t="shared" si="192"/>
        <v>0</v>
      </c>
      <c r="O510" s="84">
        <f t="shared" si="192"/>
        <v>0</v>
      </c>
      <c r="P510" s="84">
        <f t="shared" si="192"/>
        <v>0</v>
      </c>
      <c r="Q510" s="908"/>
    </row>
    <row r="511" spans="1:17" ht="14.25">
      <c r="A511" s="793"/>
      <c r="B511" s="792"/>
      <c r="C511" s="792"/>
      <c r="D511" s="798"/>
      <c r="E511" s="798"/>
      <c r="F511" s="445">
        <v>2016</v>
      </c>
      <c r="G511" s="84">
        <f aca="true" t="shared" si="193" ref="G511:H520">I511+K511+M511+O511</f>
        <v>2521.9</v>
      </c>
      <c r="H511" s="84">
        <f t="shared" si="193"/>
        <v>371.5</v>
      </c>
      <c r="I511" s="84">
        <f aca="true" t="shared" si="194" ref="I511:P520">I10</f>
        <v>2521.9</v>
      </c>
      <c r="J511" s="84">
        <f t="shared" si="194"/>
        <v>371.5</v>
      </c>
      <c r="K511" s="84">
        <f t="shared" si="194"/>
        <v>0</v>
      </c>
      <c r="L511" s="84">
        <f t="shared" si="194"/>
        <v>0</v>
      </c>
      <c r="M511" s="84">
        <f t="shared" si="194"/>
        <v>0</v>
      </c>
      <c r="N511" s="84">
        <f t="shared" si="194"/>
        <v>0</v>
      </c>
      <c r="O511" s="84">
        <f t="shared" si="194"/>
        <v>0</v>
      </c>
      <c r="P511" s="84">
        <f t="shared" si="194"/>
        <v>0</v>
      </c>
      <c r="Q511" s="908"/>
    </row>
    <row r="512" spans="1:17" ht="14.25">
      <c r="A512" s="793"/>
      <c r="B512" s="792"/>
      <c r="C512" s="792"/>
      <c r="D512" s="798"/>
      <c r="E512" s="798"/>
      <c r="F512" s="445">
        <v>2017</v>
      </c>
      <c r="G512" s="84">
        <f t="shared" si="193"/>
        <v>2522</v>
      </c>
      <c r="H512" s="84">
        <f t="shared" si="193"/>
        <v>358.5985</v>
      </c>
      <c r="I512" s="84">
        <f t="shared" si="194"/>
        <v>2522</v>
      </c>
      <c r="J512" s="84">
        <f t="shared" si="194"/>
        <v>358.5985</v>
      </c>
      <c r="K512" s="84">
        <f t="shared" si="194"/>
        <v>0</v>
      </c>
      <c r="L512" s="84">
        <f t="shared" si="194"/>
        <v>0</v>
      </c>
      <c r="M512" s="84">
        <f t="shared" si="194"/>
        <v>0</v>
      </c>
      <c r="N512" s="84">
        <f t="shared" si="194"/>
        <v>0</v>
      </c>
      <c r="O512" s="84">
        <f t="shared" si="194"/>
        <v>0</v>
      </c>
      <c r="P512" s="84">
        <f t="shared" si="194"/>
        <v>0</v>
      </c>
      <c r="Q512" s="908"/>
    </row>
    <row r="513" spans="1:17" ht="14.25">
      <c r="A513" s="793"/>
      <c r="B513" s="792"/>
      <c r="C513" s="792"/>
      <c r="D513" s="798"/>
      <c r="E513" s="798"/>
      <c r="F513" s="445">
        <v>2018</v>
      </c>
      <c r="G513" s="84">
        <f t="shared" si="193"/>
        <v>2529.1</v>
      </c>
      <c r="H513" s="84">
        <f t="shared" si="193"/>
        <v>350.7</v>
      </c>
      <c r="I513" s="84">
        <f t="shared" si="194"/>
        <v>2529.1</v>
      </c>
      <c r="J513" s="84">
        <f t="shared" si="194"/>
        <v>350.7</v>
      </c>
      <c r="K513" s="84">
        <f t="shared" si="194"/>
        <v>0</v>
      </c>
      <c r="L513" s="84">
        <f t="shared" si="194"/>
        <v>0</v>
      </c>
      <c r="M513" s="84">
        <f t="shared" si="194"/>
        <v>0</v>
      </c>
      <c r="N513" s="84">
        <f t="shared" si="194"/>
        <v>0</v>
      </c>
      <c r="O513" s="84">
        <f t="shared" si="194"/>
        <v>0</v>
      </c>
      <c r="P513" s="84">
        <f t="shared" si="194"/>
        <v>0</v>
      </c>
      <c r="Q513" s="908"/>
    </row>
    <row r="514" spans="1:17" ht="14.25">
      <c r="A514" s="793"/>
      <c r="B514" s="792"/>
      <c r="C514" s="792"/>
      <c r="D514" s="798"/>
      <c r="E514" s="798"/>
      <c r="F514" s="445">
        <v>2019</v>
      </c>
      <c r="G514" s="84">
        <f t="shared" si="193"/>
        <v>2274.1</v>
      </c>
      <c r="H514" s="84">
        <f t="shared" si="193"/>
        <v>327.1</v>
      </c>
      <c r="I514" s="84">
        <f t="shared" si="194"/>
        <v>2274.1</v>
      </c>
      <c r="J514" s="84">
        <f t="shared" si="194"/>
        <v>327.1</v>
      </c>
      <c r="K514" s="84">
        <f t="shared" si="194"/>
        <v>0</v>
      </c>
      <c r="L514" s="84">
        <f t="shared" si="194"/>
        <v>0</v>
      </c>
      <c r="M514" s="84">
        <f t="shared" si="194"/>
        <v>0</v>
      </c>
      <c r="N514" s="84">
        <f t="shared" si="194"/>
        <v>0</v>
      </c>
      <c r="O514" s="84">
        <f t="shared" si="194"/>
        <v>0</v>
      </c>
      <c r="P514" s="84">
        <f t="shared" si="194"/>
        <v>0</v>
      </c>
      <c r="Q514" s="908"/>
    </row>
    <row r="515" spans="1:17" ht="14.25">
      <c r="A515" s="793"/>
      <c r="B515" s="792"/>
      <c r="C515" s="792"/>
      <c r="D515" s="798"/>
      <c r="E515" s="798"/>
      <c r="F515" s="445">
        <v>2020</v>
      </c>
      <c r="G515" s="84">
        <f t="shared" si="193"/>
        <v>2354.8</v>
      </c>
      <c r="H515" s="84">
        <f t="shared" si="193"/>
        <v>123.4</v>
      </c>
      <c r="I515" s="84">
        <f t="shared" si="194"/>
        <v>2354.8</v>
      </c>
      <c r="J515" s="84">
        <f t="shared" si="194"/>
        <v>123.4</v>
      </c>
      <c r="K515" s="84">
        <f t="shared" si="194"/>
        <v>0</v>
      </c>
      <c r="L515" s="84">
        <f t="shared" si="194"/>
        <v>0</v>
      </c>
      <c r="M515" s="84">
        <f t="shared" si="194"/>
        <v>0</v>
      </c>
      <c r="N515" s="84">
        <f t="shared" si="194"/>
        <v>0</v>
      </c>
      <c r="O515" s="84">
        <f t="shared" si="194"/>
        <v>0</v>
      </c>
      <c r="P515" s="84">
        <f t="shared" si="194"/>
        <v>0</v>
      </c>
      <c r="Q515" s="908"/>
    </row>
    <row r="516" spans="1:17" ht="14.25">
      <c r="A516" s="793"/>
      <c r="B516" s="792"/>
      <c r="C516" s="792"/>
      <c r="D516" s="798"/>
      <c r="E516" s="798"/>
      <c r="F516" s="445">
        <v>2021</v>
      </c>
      <c r="G516" s="84">
        <f t="shared" si="193"/>
        <v>2357.7</v>
      </c>
      <c r="H516" s="84">
        <f t="shared" si="193"/>
        <v>218.5</v>
      </c>
      <c r="I516" s="84">
        <f t="shared" si="194"/>
        <v>2357.7</v>
      </c>
      <c r="J516" s="84">
        <f t="shared" si="194"/>
        <v>218.5</v>
      </c>
      <c r="K516" s="84">
        <f t="shared" si="194"/>
        <v>0</v>
      </c>
      <c r="L516" s="84">
        <f t="shared" si="194"/>
        <v>0</v>
      </c>
      <c r="M516" s="84">
        <f t="shared" si="194"/>
        <v>0</v>
      </c>
      <c r="N516" s="84">
        <f t="shared" si="194"/>
        <v>0</v>
      </c>
      <c r="O516" s="84">
        <f t="shared" si="194"/>
        <v>0</v>
      </c>
      <c r="P516" s="84">
        <f t="shared" si="194"/>
        <v>0</v>
      </c>
      <c r="Q516" s="908"/>
    </row>
    <row r="517" spans="1:17" ht="14.25">
      <c r="A517" s="793"/>
      <c r="B517" s="792"/>
      <c r="C517" s="792"/>
      <c r="D517" s="798"/>
      <c r="E517" s="798"/>
      <c r="F517" s="445">
        <v>2022</v>
      </c>
      <c r="G517" s="84">
        <f t="shared" si="193"/>
        <v>2357.7</v>
      </c>
      <c r="H517" s="84">
        <f t="shared" si="193"/>
        <v>260.3</v>
      </c>
      <c r="I517" s="84">
        <f t="shared" si="194"/>
        <v>2357.7</v>
      </c>
      <c r="J517" s="84">
        <f t="shared" si="194"/>
        <v>260.3</v>
      </c>
      <c r="K517" s="84">
        <f t="shared" si="194"/>
        <v>0</v>
      </c>
      <c r="L517" s="84">
        <f t="shared" si="194"/>
        <v>0</v>
      </c>
      <c r="M517" s="84">
        <f t="shared" si="194"/>
        <v>0</v>
      </c>
      <c r="N517" s="84">
        <f t="shared" si="194"/>
        <v>0</v>
      </c>
      <c r="O517" s="84">
        <f t="shared" si="194"/>
        <v>0</v>
      </c>
      <c r="P517" s="84">
        <f t="shared" si="194"/>
        <v>0</v>
      </c>
      <c r="Q517" s="908"/>
    </row>
    <row r="518" spans="1:17" ht="14.25">
      <c r="A518" s="793"/>
      <c r="B518" s="792"/>
      <c r="C518" s="792"/>
      <c r="D518" s="798"/>
      <c r="E518" s="798"/>
      <c r="F518" s="445">
        <v>2023</v>
      </c>
      <c r="G518" s="84">
        <f t="shared" si="193"/>
        <v>2357.7</v>
      </c>
      <c r="H518" s="84">
        <f t="shared" si="193"/>
        <v>260.3</v>
      </c>
      <c r="I518" s="84">
        <f t="shared" si="194"/>
        <v>2357.7</v>
      </c>
      <c r="J518" s="84">
        <f t="shared" si="194"/>
        <v>260.3</v>
      </c>
      <c r="K518" s="84">
        <f t="shared" si="194"/>
        <v>0</v>
      </c>
      <c r="L518" s="84">
        <f t="shared" si="194"/>
        <v>0</v>
      </c>
      <c r="M518" s="84">
        <f t="shared" si="194"/>
        <v>0</v>
      </c>
      <c r="N518" s="84">
        <f t="shared" si="194"/>
        <v>0</v>
      </c>
      <c r="O518" s="84">
        <f t="shared" si="194"/>
        <v>0</v>
      </c>
      <c r="P518" s="84">
        <f t="shared" si="194"/>
        <v>0</v>
      </c>
      <c r="Q518" s="908"/>
    </row>
    <row r="519" spans="1:17" ht="14.25">
      <c r="A519" s="793"/>
      <c r="B519" s="792"/>
      <c r="C519" s="792"/>
      <c r="D519" s="798"/>
      <c r="E519" s="798"/>
      <c r="F519" s="445">
        <v>2024</v>
      </c>
      <c r="G519" s="84">
        <f t="shared" si="193"/>
        <v>2357.7</v>
      </c>
      <c r="H519" s="84">
        <f t="shared" si="193"/>
        <v>0</v>
      </c>
      <c r="I519" s="84">
        <f t="shared" si="194"/>
        <v>2357.7</v>
      </c>
      <c r="J519" s="84">
        <f t="shared" si="194"/>
        <v>0</v>
      </c>
      <c r="K519" s="84">
        <f t="shared" si="194"/>
        <v>0</v>
      </c>
      <c r="L519" s="84">
        <f t="shared" si="194"/>
        <v>0</v>
      </c>
      <c r="M519" s="84">
        <f t="shared" si="194"/>
        <v>0</v>
      </c>
      <c r="N519" s="84">
        <f t="shared" si="194"/>
        <v>0</v>
      </c>
      <c r="O519" s="84">
        <f t="shared" si="194"/>
        <v>0</v>
      </c>
      <c r="P519" s="84">
        <f t="shared" si="194"/>
        <v>0</v>
      </c>
      <c r="Q519" s="908"/>
    </row>
    <row r="520" spans="1:17" ht="14.25">
      <c r="A520" s="793"/>
      <c r="B520" s="792"/>
      <c r="C520" s="792"/>
      <c r="D520" s="799"/>
      <c r="E520" s="799"/>
      <c r="F520" s="445">
        <v>2025</v>
      </c>
      <c r="G520" s="84">
        <f t="shared" si="193"/>
        <v>2357.7</v>
      </c>
      <c r="H520" s="84">
        <f t="shared" si="193"/>
        <v>0</v>
      </c>
      <c r="I520" s="84">
        <f t="shared" si="194"/>
        <v>2357.7</v>
      </c>
      <c r="J520" s="84">
        <f t="shared" si="194"/>
        <v>0</v>
      </c>
      <c r="K520" s="84">
        <f t="shared" si="194"/>
        <v>0</v>
      </c>
      <c r="L520" s="84">
        <f t="shared" si="194"/>
        <v>0</v>
      </c>
      <c r="M520" s="84">
        <f t="shared" si="194"/>
        <v>0</v>
      </c>
      <c r="N520" s="84">
        <f t="shared" si="194"/>
        <v>0</v>
      </c>
      <c r="O520" s="84">
        <f t="shared" si="194"/>
        <v>0</v>
      </c>
      <c r="P520" s="84">
        <f t="shared" si="194"/>
        <v>0</v>
      </c>
      <c r="Q520" s="909"/>
    </row>
    <row r="521" spans="1:17" ht="51.75" customHeight="1">
      <c r="A521" s="910" t="s">
        <v>1032</v>
      </c>
      <c r="B521" s="910"/>
      <c r="C521" s="910"/>
      <c r="D521" s="910"/>
      <c r="E521" s="910"/>
      <c r="F521" s="910"/>
      <c r="G521" s="910"/>
      <c r="H521" s="910"/>
      <c r="I521" s="910"/>
      <c r="J521" s="910"/>
      <c r="K521" s="910"/>
      <c r="L521" s="910"/>
      <c r="M521" s="910"/>
      <c r="N521" s="910"/>
      <c r="O521" s="910"/>
      <c r="P521" s="910"/>
      <c r="Q521" s="910"/>
    </row>
    <row r="522" ht="14.25">
      <c r="Q522" s="135">
        <v>42</v>
      </c>
    </row>
    <row r="523" ht="14.25">
      <c r="A523" s="552" t="s">
        <v>175</v>
      </c>
    </row>
    <row r="524" spans="1:9" ht="14.25">
      <c r="A524" s="194" t="s">
        <v>24</v>
      </c>
      <c r="B524" s="903" t="s">
        <v>354</v>
      </c>
      <c r="C524" s="903"/>
      <c r="D524" s="903"/>
      <c r="E524" s="903"/>
      <c r="F524" s="903"/>
      <c r="G524" s="903"/>
      <c r="H524" s="903"/>
      <c r="I524" s="903"/>
    </row>
    <row r="525" spans="1:9" ht="14.25">
      <c r="A525" s="194" t="s">
        <v>23</v>
      </c>
      <c r="B525" s="903" t="s">
        <v>117</v>
      </c>
      <c r="C525" s="903"/>
      <c r="D525" s="903"/>
      <c r="E525" s="903"/>
      <c r="F525" s="903"/>
      <c r="G525" s="903"/>
      <c r="H525" s="903"/>
      <c r="I525" s="903"/>
    </row>
    <row r="526" spans="1:9" ht="14.25">
      <c r="A526" s="194" t="s">
        <v>126</v>
      </c>
      <c r="B526" s="903" t="s">
        <v>355</v>
      </c>
      <c r="C526" s="903"/>
      <c r="D526" s="903"/>
      <c r="E526" s="903"/>
      <c r="F526" s="903"/>
      <c r="G526" s="903"/>
      <c r="H526" s="903"/>
      <c r="I526" s="903"/>
    </row>
    <row r="527" spans="1:9" ht="14.25">
      <c r="A527" s="194" t="s">
        <v>127</v>
      </c>
      <c r="B527" s="903" t="s">
        <v>356</v>
      </c>
      <c r="C527" s="903"/>
      <c r="D527" s="903"/>
      <c r="E527" s="903"/>
      <c r="F527" s="903"/>
      <c r="G527" s="903"/>
      <c r="H527" s="903"/>
      <c r="I527" s="903"/>
    </row>
    <row r="528" spans="1:9" ht="14.25">
      <c r="A528" s="194" t="s">
        <v>128</v>
      </c>
      <c r="B528" s="903" t="s">
        <v>357</v>
      </c>
      <c r="C528" s="903"/>
      <c r="D528" s="903"/>
      <c r="E528" s="903"/>
      <c r="F528" s="903"/>
      <c r="G528" s="903"/>
      <c r="H528" s="903"/>
      <c r="I528" s="903"/>
    </row>
    <row r="529" spans="1:9" ht="14.25">
      <c r="A529" s="194" t="s">
        <v>129</v>
      </c>
      <c r="B529" s="903" t="s">
        <v>358</v>
      </c>
      <c r="C529" s="903"/>
      <c r="D529" s="903"/>
      <c r="E529" s="903"/>
      <c r="F529" s="903"/>
      <c r="G529" s="903"/>
      <c r="H529" s="903"/>
      <c r="I529" s="903"/>
    </row>
    <row r="530" spans="1:9" ht="14.25">
      <c r="A530" s="194" t="s">
        <v>130</v>
      </c>
      <c r="B530" s="903" t="s">
        <v>359</v>
      </c>
      <c r="C530" s="903"/>
      <c r="D530" s="903"/>
      <c r="E530" s="903"/>
      <c r="F530" s="903"/>
      <c r="G530" s="903"/>
      <c r="H530" s="903"/>
      <c r="I530" s="903"/>
    </row>
    <row r="531" spans="1:9" ht="14.25">
      <c r="A531" s="194" t="s">
        <v>133</v>
      </c>
      <c r="B531" s="903" t="s">
        <v>360</v>
      </c>
      <c r="C531" s="903"/>
      <c r="D531" s="903"/>
      <c r="E531" s="903"/>
      <c r="F531" s="903"/>
      <c r="G531" s="903"/>
      <c r="H531" s="903"/>
      <c r="I531" s="903"/>
    </row>
    <row r="532" spans="1:17" ht="14.25">
      <c r="A532" s="902"/>
      <c r="B532" s="902"/>
      <c r="C532" s="902"/>
      <c r="D532" s="902"/>
      <c r="E532" s="902"/>
      <c r="F532" s="902"/>
      <c r="G532" s="902"/>
      <c r="H532" s="902"/>
      <c r="I532" s="902"/>
      <c r="J532" s="902"/>
      <c r="K532" s="902"/>
      <c r="L532" s="902"/>
      <c r="M532" s="902"/>
      <c r="N532" s="902"/>
      <c r="O532" s="902"/>
      <c r="P532" s="902"/>
      <c r="Q532" s="902"/>
    </row>
    <row r="533" spans="1:17" ht="14.25">
      <c r="A533" s="833" t="s">
        <v>351</v>
      </c>
      <c r="B533" s="833"/>
      <c r="C533" s="833"/>
      <c r="D533" s="833"/>
      <c r="E533" s="833"/>
      <c r="F533" s="833"/>
      <c r="G533" s="833"/>
      <c r="H533" s="833"/>
      <c r="I533" s="833"/>
      <c r="J533" s="833"/>
      <c r="K533" s="833"/>
      <c r="L533" s="833"/>
      <c r="M533" s="833"/>
      <c r="N533" s="833"/>
      <c r="O533" s="833"/>
      <c r="P533" s="833"/>
      <c r="Q533" s="833"/>
    </row>
    <row r="534" ht="14.25">
      <c r="A534" s="553"/>
    </row>
    <row r="535" spans="1:17" ht="31.5" customHeight="1">
      <c r="A535" s="652" t="s">
        <v>654</v>
      </c>
      <c r="B535" s="652"/>
      <c r="C535" s="652"/>
      <c r="D535" s="652"/>
      <c r="E535" s="652"/>
      <c r="F535" s="652"/>
      <c r="G535" s="652"/>
      <c r="H535" s="652"/>
      <c r="I535" s="652"/>
      <c r="J535" s="652"/>
      <c r="K535" s="652"/>
      <c r="L535" s="652"/>
      <c r="M535" s="652"/>
      <c r="N535" s="652"/>
      <c r="O535" s="652"/>
      <c r="P535" s="652"/>
      <c r="Q535" s="652"/>
    </row>
    <row r="536" spans="1:17" ht="28.5" customHeight="1">
      <c r="A536" s="652" t="s">
        <v>655</v>
      </c>
      <c r="B536" s="652"/>
      <c r="C536" s="652"/>
      <c r="D536" s="652"/>
      <c r="E536" s="652"/>
      <c r="F536" s="652"/>
      <c r="G536" s="652"/>
      <c r="H536" s="652"/>
      <c r="I536" s="652"/>
      <c r="J536" s="652"/>
      <c r="K536" s="652"/>
      <c r="L536" s="652"/>
      <c r="M536" s="652"/>
      <c r="N536" s="652"/>
      <c r="O536" s="652"/>
      <c r="P536" s="652"/>
      <c r="Q536" s="652"/>
    </row>
    <row r="537" spans="1:17" ht="28.5" customHeight="1">
      <c r="A537" s="650" t="s">
        <v>879</v>
      </c>
      <c r="B537" s="650"/>
      <c r="C537" s="650"/>
      <c r="D537" s="650"/>
      <c r="E537" s="650"/>
      <c r="F537" s="650"/>
      <c r="G537" s="650"/>
      <c r="H537" s="650"/>
      <c r="I537" s="650"/>
      <c r="J537" s="650"/>
      <c r="K537" s="650"/>
      <c r="L537" s="650"/>
      <c r="M537" s="650"/>
      <c r="N537" s="650"/>
      <c r="O537" s="650"/>
      <c r="P537" s="650"/>
      <c r="Q537" s="650"/>
    </row>
    <row r="538" spans="1:17" ht="14.25">
      <c r="A538" s="650" t="s">
        <v>656</v>
      </c>
      <c r="B538" s="650"/>
      <c r="C538" s="650"/>
      <c r="D538" s="650"/>
      <c r="E538" s="650"/>
      <c r="F538" s="650"/>
      <c r="G538" s="650"/>
      <c r="H538" s="650"/>
      <c r="I538" s="650"/>
      <c r="J538" s="650"/>
      <c r="K538" s="650"/>
      <c r="L538" s="650"/>
      <c r="M538" s="650"/>
      <c r="N538" s="650"/>
      <c r="O538" s="650"/>
      <c r="P538" s="650"/>
      <c r="Q538" s="650"/>
    </row>
    <row r="539" spans="1:17" ht="31.5" customHeight="1">
      <c r="A539" s="906" t="s">
        <v>762</v>
      </c>
      <c r="B539" s="652"/>
      <c r="C539" s="652"/>
      <c r="D539" s="652"/>
      <c r="E539" s="652"/>
      <c r="F539" s="652"/>
      <c r="G539" s="652"/>
      <c r="H539" s="652"/>
      <c r="I539" s="652"/>
      <c r="J539" s="652"/>
      <c r="K539" s="652"/>
      <c r="L539" s="652"/>
      <c r="M539" s="652"/>
      <c r="N539" s="652"/>
      <c r="O539" s="652"/>
      <c r="P539" s="652"/>
      <c r="Q539" s="652"/>
    </row>
    <row r="540" spans="1:17" ht="15" customHeight="1">
      <c r="A540" s="652" t="s">
        <v>704</v>
      </c>
      <c r="B540" s="652"/>
      <c r="C540" s="652"/>
      <c r="D540" s="652"/>
      <c r="E540" s="652"/>
      <c r="F540" s="652"/>
      <c r="G540" s="652"/>
      <c r="H540" s="652"/>
      <c r="I540" s="652"/>
      <c r="J540" s="652"/>
      <c r="K540" s="652"/>
      <c r="L540" s="652"/>
      <c r="M540" s="652"/>
      <c r="N540" s="652"/>
      <c r="O540" s="652"/>
      <c r="P540" s="652"/>
      <c r="Q540" s="652"/>
    </row>
    <row r="541" spans="1:17" ht="14.25">
      <c r="A541" s="652" t="s">
        <v>362</v>
      </c>
      <c r="B541" s="652"/>
      <c r="C541" s="652"/>
      <c r="D541" s="652"/>
      <c r="E541" s="652"/>
      <c r="F541" s="652"/>
      <c r="G541" s="652"/>
      <c r="H541" s="652"/>
      <c r="I541" s="652"/>
      <c r="J541" s="652"/>
      <c r="K541" s="652"/>
      <c r="L541" s="652"/>
      <c r="M541" s="652"/>
      <c r="N541" s="652"/>
      <c r="O541" s="652"/>
      <c r="P541" s="652"/>
      <c r="Q541" s="652"/>
    </row>
    <row r="542" spans="1:17" ht="14.25">
      <c r="A542" s="652" t="s">
        <v>122</v>
      </c>
      <c r="B542" s="652"/>
      <c r="C542" s="652"/>
      <c r="D542" s="652"/>
      <c r="E542" s="652"/>
      <c r="F542" s="652"/>
      <c r="G542" s="652"/>
      <c r="H542" s="652"/>
      <c r="I542" s="652"/>
      <c r="J542" s="652"/>
      <c r="K542" s="652"/>
      <c r="L542" s="652"/>
      <c r="M542" s="652"/>
      <c r="N542" s="652"/>
      <c r="O542" s="652"/>
      <c r="P542" s="652"/>
      <c r="Q542" s="652"/>
    </row>
    <row r="543" spans="1:17" ht="14.25">
      <c r="A543" s="652" t="s">
        <v>112</v>
      </c>
      <c r="B543" s="652"/>
      <c r="C543" s="652"/>
      <c r="D543" s="652"/>
      <c r="E543" s="652"/>
      <c r="F543" s="652"/>
      <c r="G543" s="652"/>
      <c r="H543" s="652"/>
      <c r="I543" s="652"/>
      <c r="J543" s="652"/>
      <c r="K543" s="652"/>
      <c r="L543" s="652"/>
      <c r="M543" s="652"/>
      <c r="N543" s="652"/>
      <c r="O543" s="652"/>
      <c r="P543" s="652"/>
      <c r="Q543" s="652"/>
    </row>
    <row r="544" spans="1:17" ht="14.25">
      <c r="A544" s="652" t="s">
        <v>113</v>
      </c>
      <c r="B544" s="652"/>
      <c r="C544" s="652"/>
      <c r="D544" s="652"/>
      <c r="E544" s="652"/>
      <c r="F544" s="652"/>
      <c r="G544" s="652"/>
      <c r="H544" s="652"/>
      <c r="I544" s="652"/>
      <c r="J544" s="652"/>
      <c r="K544" s="652"/>
      <c r="L544" s="652"/>
      <c r="M544" s="652"/>
      <c r="N544" s="652"/>
      <c r="O544" s="652"/>
      <c r="P544" s="652"/>
      <c r="Q544" s="652"/>
    </row>
    <row r="545" spans="1:17" ht="14.25">
      <c r="A545" s="652" t="s">
        <v>114</v>
      </c>
      <c r="B545" s="652"/>
      <c r="C545" s="652"/>
      <c r="D545" s="652"/>
      <c r="E545" s="652"/>
      <c r="F545" s="652"/>
      <c r="G545" s="652"/>
      <c r="H545" s="652"/>
      <c r="I545" s="652"/>
      <c r="J545" s="652"/>
      <c r="K545" s="652"/>
      <c r="L545" s="652"/>
      <c r="M545" s="652"/>
      <c r="N545" s="652"/>
      <c r="O545" s="652"/>
      <c r="P545" s="652"/>
      <c r="Q545" s="652"/>
    </row>
    <row r="546" spans="1:17" ht="14.25">
      <c r="A546" s="652" t="s">
        <v>115</v>
      </c>
      <c r="B546" s="652"/>
      <c r="C546" s="652"/>
      <c r="D546" s="652"/>
      <c r="E546" s="652"/>
      <c r="F546" s="652"/>
      <c r="G546" s="652"/>
      <c r="H546" s="652"/>
      <c r="I546" s="652"/>
      <c r="J546" s="652"/>
      <c r="K546" s="652"/>
      <c r="L546" s="652"/>
      <c r="M546" s="652"/>
      <c r="N546" s="652"/>
      <c r="O546" s="652"/>
      <c r="P546" s="652"/>
      <c r="Q546" s="652"/>
    </row>
    <row r="547" spans="1:17" ht="14.25">
      <c r="A547" s="652" t="s">
        <v>116</v>
      </c>
      <c r="B547" s="652"/>
      <c r="C547" s="652"/>
      <c r="D547" s="652"/>
      <c r="E547" s="652"/>
      <c r="F547" s="652"/>
      <c r="G547" s="652"/>
      <c r="H547" s="652"/>
      <c r="I547" s="652"/>
      <c r="J547" s="652"/>
      <c r="K547" s="652"/>
      <c r="L547" s="652"/>
      <c r="M547" s="652"/>
      <c r="N547" s="652"/>
      <c r="O547" s="652"/>
      <c r="P547" s="652"/>
      <c r="Q547" s="652"/>
    </row>
    <row r="548" spans="1:17" ht="14.25">
      <c r="A548" s="652" t="s">
        <v>363</v>
      </c>
      <c r="B548" s="652"/>
      <c r="C548" s="652"/>
      <c r="D548" s="652"/>
      <c r="E548" s="652"/>
      <c r="F548" s="652"/>
      <c r="G548" s="652"/>
      <c r="H548" s="652"/>
      <c r="I548" s="652"/>
      <c r="J548" s="652"/>
      <c r="K548" s="652"/>
      <c r="L548" s="652"/>
      <c r="M548" s="652"/>
      <c r="N548" s="652"/>
      <c r="O548" s="652"/>
      <c r="P548" s="652"/>
      <c r="Q548" s="652"/>
    </row>
    <row r="549" spans="1:17" ht="44.25" customHeight="1">
      <c r="A549" s="652" t="s">
        <v>688</v>
      </c>
      <c r="B549" s="652"/>
      <c r="C549" s="652"/>
      <c r="D549" s="652"/>
      <c r="E549" s="652"/>
      <c r="F549" s="652"/>
      <c r="G549" s="652"/>
      <c r="H549" s="652"/>
      <c r="I549" s="652"/>
      <c r="J549" s="652"/>
      <c r="K549" s="652"/>
      <c r="L549" s="652"/>
      <c r="M549" s="652"/>
      <c r="N549" s="652"/>
      <c r="O549" s="652"/>
      <c r="P549" s="652"/>
      <c r="Q549" s="652"/>
    </row>
    <row r="550" spans="1:17" ht="59.25" customHeight="1">
      <c r="A550" s="649" t="s">
        <v>882</v>
      </c>
      <c r="B550" s="649"/>
      <c r="C550" s="649"/>
      <c r="D550" s="649"/>
      <c r="E550" s="649"/>
      <c r="F550" s="649"/>
      <c r="G550" s="649"/>
      <c r="H550" s="649"/>
      <c r="I550" s="649"/>
      <c r="J550" s="649"/>
      <c r="K550" s="649"/>
      <c r="L550" s="649"/>
      <c r="M550" s="649"/>
      <c r="N550" s="649"/>
      <c r="O550" s="649"/>
      <c r="P550" s="649"/>
      <c r="Q550" s="649"/>
    </row>
    <row r="551" spans="1:17" ht="42.75" customHeight="1">
      <c r="A551" s="905" t="s">
        <v>499</v>
      </c>
      <c r="B551" s="905"/>
      <c r="C551" s="905"/>
      <c r="D551" s="905"/>
      <c r="E551" s="905"/>
      <c r="F551" s="905"/>
      <c r="G551" s="905"/>
      <c r="H551" s="905"/>
      <c r="I551" s="905"/>
      <c r="J551" s="905"/>
      <c r="K551" s="905"/>
      <c r="L551" s="905"/>
      <c r="M551" s="905"/>
      <c r="N551" s="905"/>
      <c r="O551" s="905"/>
      <c r="P551" s="905"/>
      <c r="Q551" s="905"/>
    </row>
    <row r="552" spans="1:17" ht="30.75" customHeight="1">
      <c r="A552" s="649" t="s">
        <v>651</v>
      </c>
      <c r="B552" s="649"/>
      <c r="C552" s="649"/>
      <c r="D552" s="649"/>
      <c r="E552" s="649"/>
      <c r="F552" s="649"/>
      <c r="G552" s="649"/>
      <c r="H552" s="649"/>
      <c r="I552" s="649"/>
      <c r="J552" s="649"/>
      <c r="K552" s="649"/>
      <c r="L552" s="649"/>
      <c r="M552" s="649"/>
      <c r="N552" s="649"/>
      <c r="O552" s="649"/>
      <c r="P552" s="649"/>
      <c r="Q552" s="649"/>
    </row>
    <row r="553" spans="1:17" ht="14.25">
      <c r="A553" s="554"/>
      <c r="B553" s="555"/>
      <c r="C553" s="555"/>
      <c r="D553" s="555"/>
      <c r="E553" s="555"/>
      <c r="F553" s="555"/>
      <c r="G553" s="555"/>
      <c r="H553" s="555"/>
      <c r="I553" s="555"/>
      <c r="J553" s="555"/>
      <c r="K553" s="555"/>
      <c r="L553" s="555"/>
      <c r="M553" s="555"/>
      <c r="N553" s="555"/>
      <c r="O553" s="555"/>
      <c r="P553" s="555"/>
      <c r="Q553" s="555"/>
    </row>
  </sheetData>
  <sheetProtection/>
  <mergeCells count="215">
    <mergeCell ref="A503:A508"/>
    <mergeCell ref="B503:B508"/>
    <mergeCell ref="C503:C508"/>
    <mergeCell ref="D503:D508"/>
    <mergeCell ref="E503:E508"/>
    <mergeCell ref="Q503:Q508"/>
    <mergeCell ref="D491:D494"/>
    <mergeCell ref="E491:E494"/>
    <mergeCell ref="A348:Q348"/>
    <mergeCell ref="A399:A490"/>
    <mergeCell ref="B399:B490"/>
    <mergeCell ref="F456:F462"/>
    <mergeCell ref="D350:D361"/>
    <mergeCell ref="E350:E361"/>
    <mergeCell ref="D362:D384"/>
    <mergeCell ref="E362:E384"/>
    <mergeCell ref="D385:D396"/>
    <mergeCell ref="E385:E396"/>
    <mergeCell ref="D397:D398"/>
    <mergeCell ref="E397:E398"/>
    <mergeCell ref="D399:D490"/>
    <mergeCell ref="E399:E490"/>
    <mergeCell ref="B350:B361"/>
    <mergeCell ref="A350:A361"/>
    <mergeCell ref="C350:C361"/>
    <mergeCell ref="B349:Q349"/>
    <mergeCell ref="D3:D5"/>
    <mergeCell ref="E3:E5"/>
    <mergeCell ref="D8:D19"/>
    <mergeCell ref="E8:E19"/>
    <mergeCell ref="B20:Q20"/>
    <mergeCell ref="A21:A32"/>
    <mergeCell ref="C21:C32"/>
    <mergeCell ref="Q21:Q32"/>
    <mergeCell ref="D21:D32"/>
    <mergeCell ref="C492:C494"/>
    <mergeCell ref="E118:E202"/>
    <mergeCell ref="D203:D275"/>
    <mergeCell ref="E203:E275"/>
    <mergeCell ref="C209:C214"/>
    <mergeCell ref="Q350:Q361"/>
    <mergeCell ref="C215:C275"/>
    <mergeCell ref="B8:B19"/>
    <mergeCell ref="A8:A19"/>
    <mergeCell ref="C8:C19"/>
    <mergeCell ref="C40:C46"/>
    <mergeCell ref="E21:E32"/>
    <mergeCell ref="D33:D117"/>
    <mergeCell ref="C33:C39"/>
    <mergeCell ref="C47:C117"/>
    <mergeCell ref="E33:E117"/>
    <mergeCell ref="B21:B32"/>
    <mergeCell ref="C282:C287"/>
    <mergeCell ref="C276:C281"/>
    <mergeCell ref="Q491:Q494"/>
    <mergeCell ref="F399:F406"/>
    <mergeCell ref="F407:F414"/>
    <mergeCell ref="F415:F422"/>
    <mergeCell ref="C362:C384"/>
    <mergeCell ref="C385:C396"/>
    <mergeCell ref="C399:C406"/>
    <mergeCell ref="F431:F438"/>
    <mergeCell ref="A397:A398"/>
    <mergeCell ref="F463:F469"/>
    <mergeCell ref="F470:F476"/>
    <mergeCell ref="C415:C490"/>
    <mergeCell ref="F439:Q439"/>
    <mergeCell ref="C397:C398"/>
    <mergeCell ref="C407:C414"/>
    <mergeCell ref="F484:F490"/>
    <mergeCell ref="F318:F323"/>
    <mergeCell ref="F324:F329"/>
    <mergeCell ref="F330:F335"/>
    <mergeCell ref="F336:F341"/>
    <mergeCell ref="F342:F347"/>
    <mergeCell ref="C288:C347"/>
    <mergeCell ref="F294:F299"/>
    <mergeCell ref="D276:D347"/>
    <mergeCell ref="E276:E347"/>
    <mergeCell ref="F282:F287"/>
    <mergeCell ref="F288:F293"/>
    <mergeCell ref="B118:B202"/>
    <mergeCell ref="A118:A202"/>
    <mergeCell ref="F90:F96"/>
    <mergeCell ref="F196:F202"/>
    <mergeCell ref="F168:F174"/>
    <mergeCell ref="C118:C124"/>
    <mergeCell ref="C125:C131"/>
    <mergeCell ref="C132:C202"/>
    <mergeCell ref="F276:F281"/>
    <mergeCell ref="A2:Q2"/>
    <mergeCell ref="A7:Q7"/>
    <mergeCell ref="A3:A5"/>
    <mergeCell ref="B3:B5"/>
    <mergeCell ref="B33:B117"/>
    <mergeCell ref="A33:A117"/>
    <mergeCell ref="I3:P3"/>
    <mergeCell ref="I4:J4"/>
    <mergeCell ref="K4:L4"/>
    <mergeCell ref="Q8:Q19"/>
    <mergeCell ref="M4:N4"/>
    <mergeCell ref="O4:P4"/>
    <mergeCell ref="A203:A275"/>
    <mergeCell ref="B203:B275"/>
    <mergeCell ref="F245:F250"/>
    <mergeCell ref="C203:C208"/>
    <mergeCell ref="F97:F103"/>
    <mergeCell ref="F40:F46"/>
    <mergeCell ref="F251:F256"/>
    <mergeCell ref="C3:C5"/>
    <mergeCell ref="F3:F5"/>
    <mergeCell ref="Q4:Q5"/>
    <mergeCell ref="G3:H4"/>
    <mergeCell ref="F189:F195"/>
    <mergeCell ref="F69:F75"/>
    <mergeCell ref="F76:F82"/>
    <mergeCell ref="F175:F181"/>
    <mergeCell ref="F182:F188"/>
    <mergeCell ref="F125:F131"/>
    <mergeCell ref="F132:F138"/>
    <mergeCell ref="F33:F39"/>
    <mergeCell ref="F54:F60"/>
    <mergeCell ref="F61:F67"/>
    <mergeCell ref="F47:F53"/>
    <mergeCell ref="F118:F124"/>
    <mergeCell ref="F104:F110"/>
    <mergeCell ref="F68:Q68"/>
    <mergeCell ref="D118:D202"/>
    <mergeCell ref="F258:F263"/>
    <mergeCell ref="F239:F244"/>
    <mergeCell ref="F139:F145"/>
    <mergeCell ref="F264:F269"/>
    <mergeCell ref="F270:F275"/>
    <mergeCell ref="F203:F208"/>
    <mergeCell ref="F209:F214"/>
    <mergeCell ref="F146:F152"/>
    <mergeCell ref="F153:F159"/>
    <mergeCell ref="A385:A396"/>
    <mergeCell ref="B385:B396"/>
    <mergeCell ref="Q385:Q396"/>
    <mergeCell ref="F300:F305"/>
    <mergeCell ref="F306:F311"/>
    <mergeCell ref="F373:F374"/>
    <mergeCell ref="F367:F368"/>
    <mergeCell ref="A276:A347"/>
    <mergeCell ref="B276:B347"/>
    <mergeCell ref="F312:F317"/>
    <mergeCell ref="A491:A494"/>
    <mergeCell ref="B397:B398"/>
    <mergeCell ref="F440:F447"/>
    <mergeCell ref="F448:F455"/>
    <mergeCell ref="A362:A384"/>
    <mergeCell ref="B362:B384"/>
    <mergeCell ref="F375:F376"/>
    <mergeCell ref="F377:F378"/>
    <mergeCell ref="F379:F380"/>
    <mergeCell ref="F381:F382"/>
    <mergeCell ref="B491:B494"/>
    <mergeCell ref="B524:I524"/>
    <mergeCell ref="F423:F430"/>
    <mergeCell ref="Q397:Q398"/>
    <mergeCell ref="F363:F364"/>
    <mergeCell ref="F365:F366"/>
    <mergeCell ref="F371:F372"/>
    <mergeCell ref="F369:F370"/>
    <mergeCell ref="F383:F384"/>
    <mergeCell ref="F477:F483"/>
    <mergeCell ref="Q495:Q502"/>
    <mergeCell ref="B495:B502"/>
    <mergeCell ref="B525:I525"/>
    <mergeCell ref="Q509:Q520"/>
    <mergeCell ref="C496:C502"/>
    <mergeCell ref="D495:D502"/>
    <mergeCell ref="E495:E502"/>
    <mergeCell ref="D509:D520"/>
    <mergeCell ref="E509:E520"/>
    <mergeCell ref="A521:Q521"/>
    <mergeCell ref="A533:Q533"/>
    <mergeCell ref="A535:Q535"/>
    <mergeCell ref="A536:Q536"/>
    <mergeCell ref="A537:Q537"/>
    <mergeCell ref="A538:Q538"/>
    <mergeCell ref="A539:Q539"/>
    <mergeCell ref="A541:Q541"/>
    <mergeCell ref="A542:Q542"/>
    <mergeCell ref="A543:Q543"/>
    <mergeCell ref="A544:Q544"/>
    <mergeCell ref="A545:Q545"/>
    <mergeCell ref="A540:Q540"/>
    <mergeCell ref="A546:Q546"/>
    <mergeCell ref="A547:Q547"/>
    <mergeCell ref="A548:Q548"/>
    <mergeCell ref="A549:Q549"/>
    <mergeCell ref="A550:Q550"/>
    <mergeCell ref="A552:Q552"/>
    <mergeCell ref="A551:Q551"/>
    <mergeCell ref="F167:Q167"/>
    <mergeCell ref="F257:Q257"/>
    <mergeCell ref="F221:F226"/>
    <mergeCell ref="F227:F232"/>
    <mergeCell ref="F83:F89"/>
    <mergeCell ref="F111:F117"/>
    <mergeCell ref="F215:F220"/>
    <mergeCell ref="F233:F238"/>
    <mergeCell ref="F160:F166"/>
    <mergeCell ref="A495:A502"/>
    <mergeCell ref="A509:A520"/>
    <mergeCell ref="A532:Q532"/>
    <mergeCell ref="B526:I526"/>
    <mergeCell ref="B527:I527"/>
    <mergeCell ref="B528:I528"/>
    <mergeCell ref="B529:I529"/>
    <mergeCell ref="B530:I530"/>
    <mergeCell ref="B531:I531"/>
    <mergeCell ref="B509:C520"/>
  </mergeCells>
  <printOptions/>
  <pageMargins left="0.6692913385826772" right="0.31496062992125984" top="0.35433070866141736" bottom="0.3937007874015748" header="0.31496062992125984" footer="0.31496062992125984"/>
  <pageSetup horizontalDpi="600" verticalDpi="600" orientation="portrait" paperSize="9" scale="50" r:id="rId1"/>
  <rowBreaks count="6" manualBreakCount="6">
    <brk id="67" max="14" man="1"/>
    <brk id="166" max="14" man="1"/>
    <brk id="256" max="14" man="1"/>
    <brk id="347" max="14" man="1"/>
    <brk id="438" max="14" man="1"/>
    <brk id="521" max="16" man="1"/>
  </rowBreaks>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Y52"/>
  <sheetViews>
    <sheetView view="pageBreakPreview" zoomScale="124" zoomScaleSheetLayoutView="124" zoomScalePageLayoutView="0" workbookViewId="0" topLeftCell="A28">
      <selection activeCell="A4" sqref="A1:Y16384"/>
    </sheetView>
  </sheetViews>
  <sheetFormatPr defaultColWidth="9.140625" defaultRowHeight="15"/>
  <cols>
    <col min="1" max="1" width="58.00390625" style="257" customWidth="1"/>
    <col min="2" max="25" width="6.28125" style="563" customWidth="1"/>
  </cols>
  <sheetData>
    <row r="1" spans="1:25" ht="14.25">
      <c r="A1" s="924">
        <v>43</v>
      </c>
      <c r="B1" s="924"/>
      <c r="C1" s="924"/>
      <c r="D1" s="924"/>
      <c r="E1" s="924"/>
      <c r="F1" s="924"/>
      <c r="G1" s="924"/>
      <c r="H1" s="924"/>
      <c r="I1" s="924"/>
      <c r="J1" s="924"/>
      <c r="K1" s="924"/>
      <c r="L1" s="924"/>
      <c r="M1" s="924"/>
      <c r="N1" s="924"/>
      <c r="O1" s="924"/>
      <c r="P1" s="924"/>
      <c r="Q1" s="924"/>
      <c r="R1" s="924"/>
      <c r="S1" s="924"/>
      <c r="T1" s="924"/>
      <c r="U1" s="924"/>
      <c r="V1" s="924"/>
      <c r="W1" s="924"/>
      <c r="X1" s="924"/>
      <c r="Y1" s="924"/>
    </row>
    <row r="2" spans="1:25" ht="14.25">
      <c r="A2" s="925" t="s">
        <v>799</v>
      </c>
      <c r="B2" s="925"/>
      <c r="C2" s="925"/>
      <c r="D2" s="925"/>
      <c r="E2" s="925"/>
      <c r="F2" s="925"/>
      <c r="G2" s="925"/>
      <c r="H2" s="925"/>
      <c r="I2" s="925"/>
      <c r="J2" s="925"/>
      <c r="K2" s="925"/>
      <c r="L2" s="925"/>
      <c r="M2" s="925"/>
      <c r="N2" s="925"/>
      <c r="O2" s="925"/>
      <c r="P2" s="925"/>
      <c r="Q2" s="925"/>
      <c r="R2" s="925"/>
      <c r="S2" s="925"/>
      <c r="T2" s="925"/>
      <c r="U2" s="925"/>
      <c r="V2" s="925"/>
      <c r="W2" s="925"/>
      <c r="X2" s="925"/>
      <c r="Y2" s="925"/>
    </row>
    <row r="3" spans="1:25" ht="18.75" customHeight="1">
      <c r="A3" s="926" t="s">
        <v>149</v>
      </c>
      <c r="B3" s="926"/>
      <c r="C3" s="926"/>
      <c r="D3" s="926"/>
      <c r="E3" s="926"/>
      <c r="F3" s="926"/>
      <c r="G3" s="926"/>
      <c r="H3" s="926"/>
      <c r="I3" s="926"/>
      <c r="J3" s="926"/>
      <c r="K3" s="926"/>
      <c r="L3" s="926"/>
      <c r="M3" s="926"/>
      <c r="N3" s="926"/>
      <c r="O3" s="926"/>
      <c r="P3" s="926"/>
      <c r="Q3" s="926"/>
      <c r="R3" s="926"/>
      <c r="S3" s="926"/>
      <c r="T3" s="926"/>
      <c r="U3" s="926"/>
      <c r="V3" s="926"/>
      <c r="W3" s="926"/>
      <c r="X3" s="926"/>
      <c r="Y3" s="926"/>
    </row>
    <row r="4" spans="1:25" ht="28.5" customHeight="1">
      <c r="A4" s="77" t="s">
        <v>150</v>
      </c>
      <c r="B4" s="689" t="s">
        <v>22</v>
      </c>
      <c r="C4" s="689"/>
      <c r="D4" s="689" t="s">
        <v>9</v>
      </c>
      <c r="E4" s="689"/>
      <c r="F4" s="689" t="s">
        <v>10</v>
      </c>
      <c r="G4" s="689"/>
      <c r="H4" s="689" t="s">
        <v>11</v>
      </c>
      <c r="I4" s="689"/>
      <c r="J4" s="689" t="s">
        <v>19</v>
      </c>
      <c r="K4" s="689"/>
      <c r="L4" s="689" t="s">
        <v>27</v>
      </c>
      <c r="M4" s="689"/>
      <c r="N4" s="689" t="s">
        <v>28</v>
      </c>
      <c r="O4" s="689"/>
      <c r="P4" s="689" t="s">
        <v>483</v>
      </c>
      <c r="Q4" s="689"/>
      <c r="R4" s="689" t="s">
        <v>484</v>
      </c>
      <c r="S4" s="689"/>
      <c r="T4" s="689" t="s">
        <v>503</v>
      </c>
      <c r="U4" s="689"/>
      <c r="V4" s="689" t="s">
        <v>486</v>
      </c>
      <c r="W4" s="689"/>
      <c r="X4" s="689" t="s">
        <v>498</v>
      </c>
      <c r="Y4" s="689"/>
    </row>
    <row r="5" spans="1:25" s="30" customFormat="1" ht="23.25" customHeight="1">
      <c r="A5" s="556" t="s">
        <v>151</v>
      </c>
      <c r="B5" s="77" t="s">
        <v>452</v>
      </c>
      <c r="C5" s="77" t="s">
        <v>453</v>
      </c>
      <c r="D5" s="77" t="s">
        <v>452</v>
      </c>
      <c r="E5" s="77" t="s">
        <v>453</v>
      </c>
      <c r="F5" s="77" t="s">
        <v>452</v>
      </c>
      <c r="G5" s="77" t="s">
        <v>453</v>
      </c>
      <c r="H5" s="77" t="s">
        <v>452</v>
      </c>
      <c r="I5" s="77" t="s">
        <v>453</v>
      </c>
      <c r="J5" s="77" t="s">
        <v>452</v>
      </c>
      <c r="K5" s="77" t="s">
        <v>453</v>
      </c>
      <c r="L5" s="77" t="s">
        <v>452</v>
      </c>
      <c r="M5" s="77" t="s">
        <v>453</v>
      </c>
      <c r="N5" s="77" t="s">
        <v>452</v>
      </c>
      <c r="O5" s="77" t="s">
        <v>453</v>
      </c>
      <c r="P5" s="77" t="s">
        <v>452</v>
      </c>
      <c r="Q5" s="77" t="s">
        <v>453</v>
      </c>
      <c r="R5" s="77" t="s">
        <v>452</v>
      </c>
      <c r="S5" s="77" t="s">
        <v>453</v>
      </c>
      <c r="T5" s="77" t="s">
        <v>452</v>
      </c>
      <c r="U5" s="77" t="s">
        <v>453</v>
      </c>
      <c r="V5" s="77" t="s">
        <v>452</v>
      </c>
      <c r="W5" s="77" t="s">
        <v>453</v>
      </c>
      <c r="X5" s="77" t="s">
        <v>452</v>
      </c>
      <c r="Y5" s="77" t="s">
        <v>453</v>
      </c>
    </row>
    <row r="6" spans="1:25" ht="39" customHeight="1">
      <c r="A6" s="556" t="s">
        <v>591</v>
      </c>
      <c r="B6" s="79">
        <f>B11+B17</f>
        <v>141968</v>
      </c>
      <c r="C6" s="79">
        <f>C11+C17</f>
        <v>137605.2</v>
      </c>
      <c r="D6" s="82">
        <f>D11+D17</f>
        <v>12106.9</v>
      </c>
      <c r="E6" s="82">
        <f aca="true" t="shared" si="0" ref="E6:Y6">E11+E17</f>
        <v>11373.2</v>
      </c>
      <c r="F6" s="82">
        <f t="shared" si="0"/>
        <v>12627.4</v>
      </c>
      <c r="G6" s="82">
        <f t="shared" si="0"/>
        <v>11541.8</v>
      </c>
      <c r="H6" s="82">
        <f t="shared" si="0"/>
        <v>12627.4</v>
      </c>
      <c r="I6" s="82">
        <f t="shared" si="0"/>
        <v>11546.7</v>
      </c>
      <c r="J6" s="82">
        <f t="shared" si="0"/>
        <v>13144.3</v>
      </c>
      <c r="K6" s="82">
        <f t="shared" si="0"/>
        <v>12430.6</v>
      </c>
      <c r="L6" s="82">
        <f t="shared" si="0"/>
        <v>12704.3</v>
      </c>
      <c r="M6" s="82">
        <f t="shared" si="0"/>
        <v>12704.3</v>
      </c>
      <c r="N6" s="79">
        <f t="shared" si="0"/>
        <v>13169.7</v>
      </c>
      <c r="O6" s="79">
        <f t="shared" si="0"/>
        <v>13098.8</v>
      </c>
      <c r="P6" s="79">
        <v>13169.7</v>
      </c>
      <c r="Q6" s="79">
        <f t="shared" si="0"/>
        <v>13155.2</v>
      </c>
      <c r="R6" s="79">
        <f t="shared" si="0"/>
        <v>13236.9</v>
      </c>
      <c r="S6" s="79">
        <f t="shared" si="0"/>
        <v>13169.7</v>
      </c>
      <c r="T6" s="79">
        <f t="shared" si="0"/>
        <v>13236.9</v>
      </c>
      <c r="U6" s="79">
        <f t="shared" si="0"/>
        <v>13169.7</v>
      </c>
      <c r="V6" s="79">
        <f t="shared" si="0"/>
        <v>13236.9</v>
      </c>
      <c r="W6" s="79">
        <f t="shared" si="0"/>
        <v>12707.6</v>
      </c>
      <c r="X6" s="79">
        <f t="shared" si="0"/>
        <v>12707.6</v>
      </c>
      <c r="Y6" s="79">
        <f t="shared" si="0"/>
        <v>12707.6</v>
      </c>
    </row>
    <row r="7" spans="1:25" ht="14.25">
      <c r="A7" s="624" t="s">
        <v>451</v>
      </c>
      <c r="B7" s="928"/>
      <c r="C7" s="928"/>
      <c r="D7" s="928"/>
      <c r="E7" s="928"/>
      <c r="F7" s="928"/>
      <c r="G7" s="928"/>
      <c r="H7" s="928"/>
      <c r="I7" s="928"/>
      <c r="J7" s="928"/>
      <c r="K7" s="928"/>
      <c r="L7" s="928"/>
      <c r="M7" s="928"/>
      <c r="N7" s="928"/>
      <c r="O7" s="928"/>
      <c r="P7" s="928"/>
      <c r="Q7" s="928"/>
      <c r="R7" s="928"/>
      <c r="S7" s="928"/>
      <c r="T7" s="928"/>
      <c r="U7" s="928"/>
      <c r="V7" s="928"/>
      <c r="W7" s="928"/>
      <c r="X7" s="928"/>
      <c r="Y7" s="625"/>
    </row>
    <row r="8" spans="1:25" ht="20.25">
      <c r="A8" s="556" t="s">
        <v>152</v>
      </c>
      <c r="B8" s="125"/>
      <c r="C8" s="125"/>
      <c r="D8" s="378">
        <v>100</v>
      </c>
      <c r="E8" s="378">
        <v>100</v>
      </c>
      <c r="F8" s="378">
        <v>100</v>
      </c>
      <c r="G8" s="378">
        <v>100</v>
      </c>
      <c r="H8" s="378">
        <v>100</v>
      </c>
      <c r="I8" s="378">
        <v>100</v>
      </c>
      <c r="J8" s="378">
        <v>100</v>
      </c>
      <c r="K8" s="378">
        <v>100</v>
      </c>
      <c r="L8" s="378">
        <v>100</v>
      </c>
      <c r="M8" s="378">
        <v>100</v>
      </c>
      <c r="N8" s="125">
        <v>100</v>
      </c>
      <c r="O8" s="125">
        <v>100</v>
      </c>
      <c r="P8" s="77">
        <v>100</v>
      </c>
      <c r="Q8" s="77">
        <v>100</v>
      </c>
      <c r="R8" s="77">
        <v>100</v>
      </c>
      <c r="S8" s="77">
        <v>100</v>
      </c>
      <c r="T8" s="77">
        <v>100</v>
      </c>
      <c r="U8" s="77">
        <v>100</v>
      </c>
      <c r="V8" s="77">
        <v>100</v>
      </c>
      <c r="W8" s="77">
        <v>100</v>
      </c>
      <c r="X8" s="77">
        <v>100</v>
      </c>
      <c r="Y8" s="77">
        <v>100</v>
      </c>
    </row>
    <row r="9" spans="1:25" ht="20.25">
      <c r="A9" s="557" t="s">
        <v>601</v>
      </c>
      <c r="B9" s="261"/>
      <c r="C9" s="261"/>
      <c r="D9" s="261"/>
      <c r="E9" s="261"/>
      <c r="F9" s="261"/>
      <c r="G9" s="261"/>
      <c r="H9" s="261"/>
      <c r="I9" s="261"/>
      <c r="J9" s="261"/>
      <c r="K9" s="261"/>
      <c r="L9" s="261"/>
      <c r="M9" s="261"/>
      <c r="N9" s="261"/>
      <c r="O9" s="261"/>
      <c r="P9" s="272"/>
      <c r="Q9" s="272"/>
      <c r="R9" s="272"/>
      <c r="S9" s="272"/>
      <c r="T9" s="272"/>
      <c r="U9" s="272"/>
      <c r="V9" s="272"/>
      <c r="W9" s="272"/>
      <c r="X9" s="272"/>
      <c r="Y9" s="262"/>
    </row>
    <row r="10" spans="1:25" ht="14.25">
      <c r="A10" s="624" t="s">
        <v>153</v>
      </c>
      <c r="B10" s="928"/>
      <c r="C10" s="928"/>
      <c r="D10" s="928"/>
      <c r="E10" s="928"/>
      <c r="F10" s="928"/>
      <c r="G10" s="928"/>
      <c r="H10" s="928"/>
      <c r="I10" s="928"/>
      <c r="J10" s="928"/>
      <c r="K10" s="928"/>
      <c r="L10" s="928"/>
      <c r="M10" s="928"/>
      <c r="N10" s="928"/>
      <c r="O10" s="928"/>
      <c r="P10" s="928"/>
      <c r="Q10" s="928"/>
      <c r="R10" s="928"/>
      <c r="S10" s="928"/>
      <c r="T10" s="928"/>
      <c r="U10" s="928"/>
      <c r="V10" s="928"/>
      <c r="W10" s="928"/>
      <c r="X10" s="928"/>
      <c r="Y10" s="625"/>
    </row>
    <row r="11" spans="1:25" ht="20.25">
      <c r="A11" s="556" t="s">
        <v>592</v>
      </c>
      <c r="B11" s="411">
        <f>D11+F11+H11+J11+L11+N11+P11+R11+T11+V11+X11</f>
        <v>70984.35</v>
      </c>
      <c r="C11" s="411">
        <f>E11+G11+I11+K11+M11+O11+Q11+S11+U11+W11+Y11</f>
        <v>68802.75</v>
      </c>
      <c r="D11" s="410">
        <f>D14</f>
        <v>6053.45</v>
      </c>
      <c r="E11" s="378">
        <f>E14</f>
        <v>5686.6</v>
      </c>
      <c r="F11" s="410">
        <f aca="true" t="shared" si="1" ref="F11:Y11">F14</f>
        <v>6313.7</v>
      </c>
      <c r="G11" s="378">
        <f t="shared" si="1"/>
        <v>5770.9</v>
      </c>
      <c r="H11" s="410">
        <f t="shared" si="1"/>
        <v>6313.7</v>
      </c>
      <c r="I11" s="378">
        <f t="shared" si="1"/>
        <v>5773.35</v>
      </c>
      <c r="J11" s="410">
        <f t="shared" si="1"/>
        <v>6572.2</v>
      </c>
      <c r="K11" s="378">
        <f t="shared" si="1"/>
        <v>6215.3</v>
      </c>
      <c r="L11" s="410">
        <f t="shared" si="1"/>
        <v>6352.2</v>
      </c>
      <c r="M11" s="378">
        <f t="shared" si="1"/>
        <v>6352.2</v>
      </c>
      <c r="N11" s="411">
        <f t="shared" si="1"/>
        <v>6584.9</v>
      </c>
      <c r="O11" s="125">
        <f t="shared" si="1"/>
        <v>6549.4</v>
      </c>
      <c r="P11" s="411">
        <f t="shared" si="1"/>
        <v>6584.9</v>
      </c>
      <c r="Q11" s="125">
        <f t="shared" si="1"/>
        <v>6577.6</v>
      </c>
      <c r="R11" s="411">
        <f t="shared" si="1"/>
        <v>6618.5</v>
      </c>
      <c r="S11" s="125">
        <f t="shared" si="1"/>
        <v>6584.9</v>
      </c>
      <c r="T11" s="411">
        <f t="shared" si="1"/>
        <v>6618.5</v>
      </c>
      <c r="U11" s="411">
        <f t="shared" si="1"/>
        <v>6584.9</v>
      </c>
      <c r="V11" s="411">
        <f t="shared" si="1"/>
        <v>6618.5</v>
      </c>
      <c r="W11" s="411">
        <f t="shared" si="1"/>
        <v>6353.8</v>
      </c>
      <c r="X11" s="411">
        <f t="shared" si="1"/>
        <v>6353.8</v>
      </c>
      <c r="Y11" s="411">
        <f t="shared" si="1"/>
        <v>6353.8</v>
      </c>
    </row>
    <row r="12" spans="1:25" ht="14.25">
      <c r="A12" s="624" t="s">
        <v>454</v>
      </c>
      <c r="B12" s="928"/>
      <c r="C12" s="928"/>
      <c r="D12" s="928"/>
      <c r="E12" s="928"/>
      <c r="F12" s="928"/>
      <c r="G12" s="928"/>
      <c r="H12" s="928"/>
      <c r="I12" s="928"/>
      <c r="J12" s="928"/>
      <c r="K12" s="928"/>
      <c r="L12" s="928"/>
      <c r="M12" s="928"/>
      <c r="N12" s="928"/>
      <c r="O12" s="928"/>
      <c r="P12" s="928"/>
      <c r="Q12" s="928"/>
      <c r="R12" s="928"/>
      <c r="S12" s="928"/>
      <c r="T12" s="928"/>
      <c r="U12" s="928"/>
      <c r="V12" s="928"/>
      <c r="W12" s="928"/>
      <c r="X12" s="928"/>
      <c r="Y12" s="625"/>
    </row>
    <row r="13" spans="1:25" ht="30">
      <c r="A13" s="556" t="s">
        <v>154</v>
      </c>
      <c r="B13" s="125"/>
      <c r="C13" s="125"/>
      <c r="D13" s="378">
        <v>100</v>
      </c>
      <c r="E13" s="378">
        <v>100</v>
      </c>
      <c r="F13" s="378">
        <v>100</v>
      </c>
      <c r="G13" s="378">
        <v>100</v>
      </c>
      <c r="H13" s="378">
        <v>100</v>
      </c>
      <c r="I13" s="378">
        <v>100</v>
      </c>
      <c r="J13" s="378">
        <v>100</v>
      </c>
      <c r="K13" s="378">
        <v>100</v>
      </c>
      <c r="L13" s="378">
        <v>100</v>
      </c>
      <c r="M13" s="378">
        <v>100</v>
      </c>
      <c r="N13" s="125">
        <v>100</v>
      </c>
      <c r="O13" s="125">
        <v>100</v>
      </c>
      <c r="P13" s="77">
        <v>100</v>
      </c>
      <c r="Q13" s="77">
        <v>100</v>
      </c>
      <c r="R13" s="77">
        <v>100</v>
      </c>
      <c r="S13" s="77">
        <v>100</v>
      </c>
      <c r="T13" s="77">
        <v>100</v>
      </c>
      <c r="U13" s="77">
        <v>100</v>
      </c>
      <c r="V13" s="77">
        <v>100</v>
      </c>
      <c r="W13" s="77">
        <v>100</v>
      </c>
      <c r="X13" s="77">
        <v>100</v>
      </c>
      <c r="Y13" s="77">
        <v>100</v>
      </c>
    </row>
    <row r="14" spans="1:25" ht="14.25">
      <c r="A14" s="277" t="s">
        <v>602</v>
      </c>
      <c r="B14" s="411">
        <f>D14+F14+H14+J14+L14+N14+P14+R14+T14+V14+X14</f>
        <v>70984.35</v>
      </c>
      <c r="C14" s="411">
        <f>E14+G14+I14+K14+M14+O14+Q14+S14+U14+W14+Y14</f>
        <v>68802.75</v>
      </c>
      <c r="D14" s="410">
        <v>6053.45</v>
      </c>
      <c r="E14" s="378">
        <v>5686.6</v>
      </c>
      <c r="F14" s="378">
        <v>6313.7</v>
      </c>
      <c r="G14" s="378">
        <v>5770.9</v>
      </c>
      <c r="H14" s="378">
        <v>6313.7</v>
      </c>
      <c r="I14" s="410">
        <v>5773.35</v>
      </c>
      <c r="J14" s="378">
        <v>6572.2</v>
      </c>
      <c r="K14" s="410">
        <v>6215.3</v>
      </c>
      <c r="L14" s="410">
        <v>6352.2</v>
      </c>
      <c r="M14" s="410">
        <v>6352.2</v>
      </c>
      <c r="N14" s="411">
        <v>6584.9</v>
      </c>
      <c r="O14" s="411">
        <v>6549.4</v>
      </c>
      <c r="P14" s="411">
        <v>6584.9</v>
      </c>
      <c r="Q14" s="411">
        <v>6577.6</v>
      </c>
      <c r="R14" s="411">
        <v>6618.5</v>
      </c>
      <c r="S14" s="411">
        <v>6584.9</v>
      </c>
      <c r="T14" s="411">
        <v>6618.5</v>
      </c>
      <c r="U14" s="411">
        <v>6584.9</v>
      </c>
      <c r="V14" s="411">
        <v>6618.5</v>
      </c>
      <c r="W14" s="411">
        <v>6353.8</v>
      </c>
      <c r="X14" s="411">
        <v>6353.8</v>
      </c>
      <c r="Y14" s="411">
        <v>6353.8</v>
      </c>
    </row>
    <row r="15" spans="1:25" ht="20.25">
      <c r="A15" s="556" t="s">
        <v>155</v>
      </c>
      <c r="B15" s="125"/>
      <c r="C15" s="125"/>
      <c r="D15" s="378">
        <v>100</v>
      </c>
      <c r="E15" s="378">
        <v>100</v>
      </c>
      <c r="F15" s="378">
        <v>100</v>
      </c>
      <c r="G15" s="378">
        <v>100</v>
      </c>
      <c r="H15" s="378">
        <v>100</v>
      </c>
      <c r="I15" s="378">
        <v>100</v>
      </c>
      <c r="J15" s="378">
        <v>100</v>
      </c>
      <c r="K15" s="378">
        <v>100</v>
      </c>
      <c r="L15" s="378">
        <v>100</v>
      </c>
      <c r="M15" s="378">
        <v>100</v>
      </c>
      <c r="N15" s="125">
        <v>100</v>
      </c>
      <c r="O15" s="125">
        <v>98.9</v>
      </c>
      <c r="P15" s="77">
        <v>100</v>
      </c>
      <c r="Q15" s="77">
        <v>100</v>
      </c>
      <c r="R15" s="77">
        <v>100</v>
      </c>
      <c r="S15" s="77">
        <v>100</v>
      </c>
      <c r="T15" s="77">
        <v>100</v>
      </c>
      <c r="U15" s="77">
        <v>100</v>
      </c>
      <c r="V15" s="77">
        <v>100</v>
      </c>
      <c r="W15" s="77">
        <v>100</v>
      </c>
      <c r="X15" s="77">
        <v>100</v>
      </c>
      <c r="Y15" s="77">
        <v>100</v>
      </c>
    </row>
    <row r="16" spans="1:25" ht="14.25">
      <c r="A16" s="624" t="s">
        <v>156</v>
      </c>
      <c r="B16" s="928"/>
      <c r="C16" s="928"/>
      <c r="D16" s="928"/>
      <c r="E16" s="928"/>
      <c r="F16" s="928"/>
      <c r="G16" s="928"/>
      <c r="H16" s="928"/>
      <c r="I16" s="928"/>
      <c r="J16" s="928"/>
      <c r="K16" s="928"/>
      <c r="L16" s="928"/>
      <c r="M16" s="928"/>
      <c r="N16" s="928"/>
      <c r="O16" s="928"/>
      <c r="P16" s="928"/>
      <c r="Q16" s="928"/>
      <c r="R16" s="928"/>
      <c r="S16" s="928"/>
      <c r="T16" s="928"/>
      <c r="U16" s="928"/>
      <c r="V16" s="928"/>
      <c r="W16" s="928"/>
      <c r="X16" s="928"/>
      <c r="Y16" s="625"/>
    </row>
    <row r="17" spans="1:25" ht="30">
      <c r="A17" s="556" t="s">
        <v>931</v>
      </c>
      <c r="B17" s="411">
        <f>D17+F17+H17+J17+L17+N17+P17+R17+T17+V17+X17</f>
        <v>70983.65000000001</v>
      </c>
      <c r="C17" s="411">
        <f>E17+G17+I17+K17+M17+O17+Q17+S17+U17+W17+Y17</f>
        <v>68802.45000000001</v>
      </c>
      <c r="D17" s="410">
        <f>D20</f>
        <v>6053.45</v>
      </c>
      <c r="E17" s="378">
        <f>E20</f>
        <v>5686.6</v>
      </c>
      <c r="F17" s="410">
        <f aca="true" t="shared" si="2" ref="F17:Y17">F20</f>
        <v>6313.7</v>
      </c>
      <c r="G17" s="378">
        <f t="shared" si="2"/>
        <v>5770.9</v>
      </c>
      <c r="H17" s="410">
        <f t="shared" si="2"/>
        <v>6313.7</v>
      </c>
      <c r="I17" s="378">
        <f t="shared" si="2"/>
        <v>5773.35</v>
      </c>
      <c r="J17" s="410">
        <f t="shared" si="2"/>
        <v>6572.1</v>
      </c>
      <c r="K17" s="378">
        <f t="shared" si="2"/>
        <v>6215.3</v>
      </c>
      <c r="L17" s="410">
        <f t="shared" si="2"/>
        <v>6352.1</v>
      </c>
      <c r="M17" s="378">
        <f t="shared" si="2"/>
        <v>6352.1</v>
      </c>
      <c r="N17" s="411">
        <f t="shared" si="2"/>
        <v>6584.8</v>
      </c>
      <c r="O17" s="125">
        <f t="shared" si="2"/>
        <v>6549.4</v>
      </c>
      <c r="P17" s="411">
        <f t="shared" si="2"/>
        <v>6584.8</v>
      </c>
      <c r="Q17" s="125">
        <f t="shared" si="2"/>
        <v>6577.6</v>
      </c>
      <c r="R17" s="411">
        <f t="shared" si="2"/>
        <v>6618.4</v>
      </c>
      <c r="S17" s="125">
        <f t="shared" si="2"/>
        <v>6584.8</v>
      </c>
      <c r="T17" s="411">
        <f t="shared" si="2"/>
        <v>6618.4</v>
      </c>
      <c r="U17" s="411">
        <f t="shared" si="2"/>
        <v>6584.8</v>
      </c>
      <c r="V17" s="411">
        <f t="shared" si="2"/>
        <v>6618.4</v>
      </c>
      <c r="W17" s="411">
        <f t="shared" si="2"/>
        <v>6353.8</v>
      </c>
      <c r="X17" s="411">
        <f t="shared" si="2"/>
        <v>6353.8</v>
      </c>
      <c r="Y17" s="411">
        <f t="shared" si="2"/>
        <v>6353.8</v>
      </c>
    </row>
    <row r="18" spans="1:25" ht="15" customHeight="1">
      <c r="A18" s="624" t="s">
        <v>455</v>
      </c>
      <c r="B18" s="928"/>
      <c r="C18" s="928"/>
      <c r="D18" s="928"/>
      <c r="E18" s="928"/>
      <c r="F18" s="928"/>
      <c r="G18" s="928"/>
      <c r="H18" s="928"/>
      <c r="I18" s="928"/>
      <c r="J18" s="928"/>
      <c r="K18" s="928"/>
      <c r="L18" s="928"/>
      <c r="M18" s="928"/>
      <c r="N18" s="928"/>
      <c r="O18" s="928"/>
      <c r="P18" s="928"/>
      <c r="Q18" s="928"/>
      <c r="R18" s="928"/>
      <c r="S18" s="928"/>
      <c r="T18" s="928"/>
      <c r="U18" s="928"/>
      <c r="V18" s="928"/>
      <c r="W18" s="928"/>
      <c r="X18" s="928"/>
      <c r="Y18" s="625"/>
    </row>
    <row r="19" spans="1:25" ht="30">
      <c r="A19" s="556" t="s">
        <v>157</v>
      </c>
      <c r="B19" s="125"/>
      <c r="C19" s="125"/>
      <c r="D19" s="378" t="s">
        <v>158</v>
      </c>
      <c r="E19" s="378" t="s">
        <v>158</v>
      </c>
      <c r="F19" s="378" t="s">
        <v>158</v>
      </c>
      <c r="G19" s="378" t="s">
        <v>158</v>
      </c>
      <c r="H19" s="378" t="s">
        <v>158</v>
      </c>
      <c r="I19" s="378" t="s">
        <v>158</v>
      </c>
      <c r="J19" s="378" t="s">
        <v>158</v>
      </c>
      <c r="K19" s="378" t="s">
        <v>158</v>
      </c>
      <c r="L19" s="378" t="s">
        <v>158</v>
      </c>
      <c r="M19" s="378" t="s">
        <v>158</v>
      </c>
      <c r="N19" s="125" t="s">
        <v>158</v>
      </c>
      <c r="O19" s="125" t="s">
        <v>158</v>
      </c>
      <c r="P19" s="125" t="s">
        <v>158</v>
      </c>
      <c r="Q19" s="125" t="s">
        <v>158</v>
      </c>
      <c r="R19" s="125" t="s">
        <v>158</v>
      </c>
      <c r="S19" s="125" t="s">
        <v>158</v>
      </c>
      <c r="T19" s="125" t="s">
        <v>158</v>
      </c>
      <c r="U19" s="125" t="s">
        <v>158</v>
      </c>
      <c r="V19" s="125" t="s">
        <v>158</v>
      </c>
      <c r="W19" s="125" t="s">
        <v>158</v>
      </c>
      <c r="X19" s="125" t="s">
        <v>158</v>
      </c>
      <c r="Y19" s="125" t="s">
        <v>158</v>
      </c>
    </row>
    <row r="20" spans="1:25" s="32" customFormat="1" ht="23.25" customHeight="1">
      <c r="A20" s="277" t="s">
        <v>603</v>
      </c>
      <c r="B20" s="411">
        <f>D20+F20+H20+J20+L20+N20+P20+R20+T20+V20+X20</f>
        <v>70983.65000000001</v>
      </c>
      <c r="C20" s="411">
        <f>E20+G20+I20+K20+M20+O20+Q20+S20+U20+W20+Y20</f>
        <v>68802.45000000001</v>
      </c>
      <c r="D20" s="410">
        <v>6053.45</v>
      </c>
      <c r="E20" s="378">
        <v>5686.6</v>
      </c>
      <c r="F20" s="378">
        <v>6313.7</v>
      </c>
      <c r="G20" s="378">
        <v>5770.9</v>
      </c>
      <c r="H20" s="378">
        <v>6313.7</v>
      </c>
      <c r="I20" s="410">
        <v>5773.35</v>
      </c>
      <c r="J20" s="378">
        <v>6572.1</v>
      </c>
      <c r="K20" s="410">
        <v>6215.3</v>
      </c>
      <c r="L20" s="410">
        <v>6352.1</v>
      </c>
      <c r="M20" s="410">
        <v>6352.1</v>
      </c>
      <c r="N20" s="411">
        <v>6584.8</v>
      </c>
      <c r="O20" s="411">
        <v>6549.4</v>
      </c>
      <c r="P20" s="411">
        <v>6584.8</v>
      </c>
      <c r="Q20" s="411">
        <v>6577.6</v>
      </c>
      <c r="R20" s="411">
        <v>6618.4</v>
      </c>
      <c r="S20" s="411">
        <v>6584.8</v>
      </c>
      <c r="T20" s="411">
        <v>6618.4</v>
      </c>
      <c r="U20" s="411">
        <v>6584.8</v>
      </c>
      <c r="V20" s="411">
        <v>6618.4</v>
      </c>
      <c r="W20" s="411">
        <v>6353.8</v>
      </c>
      <c r="X20" s="411">
        <v>6353.8</v>
      </c>
      <c r="Y20" s="411">
        <v>6353.8</v>
      </c>
    </row>
    <row r="21" spans="1:25" ht="14.25">
      <c r="A21" s="556" t="s">
        <v>593</v>
      </c>
      <c r="B21" s="78"/>
      <c r="C21" s="78"/>
      <c r="D21" s="378">
        <v>0</v>
      </c>
      <c r="E21" s="378">
        <v>0</v>
      </c>
      <c r="F21" s="378">
        <v>0</v>
      </c>
      <c r="G21" s="378">
        <v>0</v>
      </c>
      <c r="H21" s="378">
        <v>0</v>
      </c>
      <c r="I21" s="378">
        <v>0</v>
      </c>
      <c r="J21" s="378">
        <v>0</v>
      </c>
      <c r="K21" s="378">
        <v>0</v>
      </c>
      <c r="L21" s="378">
        <v>0</v>
      </c>
      <c r="M21" s="378">
        <v>0</v>
      </c>
      <c r="N21" s="125">
        <v>26</v>
      </c>
      <c r="O21" s="125">
        <v>26</v>
      </c>
      <c r="P21" s="77">
        <v>0</v>
      </c>
      <c r="Q21" s="77">
        <v>0</v>
      </c>
      <c r="R21" s="77">
        <v>0</v>
      </c>
      <c r="S21" s="77">
        <v>0</v>
      </c>
      <c r="T21" s="77">
        <v>0</v>
      </c>
      <c r="U21" s="77">
        <v>0</v>
      </c>
      <c r="V21" s="77">
        <v>0</v>
      </c>
      <c r="W21" s="77">
        <v>0</v>
      </c>
      <c r="X21" s="77">
        <v>0</v>
      </c>
      <c r="Y21" s="77">
        <v>0</v>
      </c>
    </row>
    <row r="22" spans="1:25" ht="14.25">
      <c r="A22" s="556" t="s">
        <v>1050</v>
      </c>
      <c r="B22" s="78"/>
      <c r="C22" s="78"/>
      <c r="D22" s="404">
        <v>0</v>
      </c>
      <c r="E22" s="404">
        <v>0</v>
      </c>
      <c r="F22" s="404">
        <v>0</v>
      </c>
      <c r="G22" s="404">
        <v>0</v>
      </c>
      <c r="H22" s="404">
        <v>0</v>
      </c>
      <c r="I22" s="404">
        <v>0</v>
      </c>
      <c r="J22" s="404">
        <v>0</v>
      </c>
      <c r="K22" s="404">
        <v>0</v>
      </c>
      <c r="L22" s="404">
        <v>0</v>
      </c>
      <c r="M22" s="404">
        <v>0</v>
      </c>
      <c r="N22" s="78">
        <v>0</v>
      </c>
      <c r="O22" s="78">
        <v>0</v>
      </c>
      <c r="P22" s="77">
        <v>0</v>
      </c>
      <c r="Q22" s="77">
        <v>0</v>
      </c>
      <c r="R22" s="77">
        <v>0</v>
      </c>
      <c r="S22" s="77">
        <v>0</v>
      </c>
      <c r="T22" s="77">
        <v>0</v>
      </c>
      <c r="U22" s="77">
        <v>0</v>
      </c>
      <c r="V22" s="77">
        <v>0</v>
      </c>
      <c r="W22" s="77">
        <v>0</v>
      </c>
      <c r="X22" s="77">
        <v>0</v>
      </c>
      <c r="Y22" s="77">
        <v>0</v>
      </c>
    </row>
    <row r="24" spans="1:25" ht="24.75" customHeight="1">
      <c r="A24" s="930" t="s">
        <v>1052</v>
      </c>
      <c r="B24" s="930"/>
      <c r="C24" s="930"/>
      <c r="D24" s="930"/>
      <c r="E24" s="930"/>
      <c r="F24" s="930"/>
      <c r="G24" s="930"/>
      <c r="H24" s="930"/>
      <c r="I24" s="930"/>
      <c r="J24" s="930"/>
      <c r="K24" s="930"/>
      <c r="L24" s="930"/>
      <c r="M24" s="930"/>
      <c r="N24" s="930"/>
      <c r="O24" s="930"/>
      <c r="P24" s="930"/>
      <c r="Q24" s="930"/>
      <c r="R24" s="930"/>
      <c r="S24" s="930"/>
      <c r="T24" s="930"/>
      <c r="U24" s="930"/>
      <c r="V24" s="930"/>
      <c r="W24" s="930"/>
      <c r="X24" s="930"/>
      <c r="Y24" s="930"/>
    </row>
    <row r="25" spans="1:25" ht="12" customHeight="1">
      <c r="A25" s="929" t="s">
        <v>526</v>
      </c>
      <c r="B25" s="929"/>
      <c r="C25" s="929"/>
      <c r="D25" s="929"/>
      <c r="E25" s="929"/>
      <c r="F25" s="929"/>
      <c r="G25" s="929"/>
      <c r="H25" s="929"/>
      <c r="I25" s="929"/>
      <c r="J25" s="929"/>
      <c r="K25" s="929"/>
      <c r="L25" s="929"/>
      <c r="M25" s="929"/>
      <c r="N25" s="929"/>
      <c r="O25" s="929"/>
      <c r="P25" s="929"/>
      <c r="Q25" s="929"/>
      <c r="R25" s="929"/>
      <c r="S25" s="929"/>
      <c r="T25" s="929"/>
      <c r="U25" s="929"/>
      <c r="V25" s="929"/>
      <c r="W25" s="929"/>
      <c r="X25" s="929"/>
      <c r="Y25" s="929"/>
    </row>
    <row r="26" spans="1:25" ht="12" customHeight="1">
      <c r="A26" s="135" t="s">
        <v>152</v>
      </c>
      <c r="B26" s="559"/>
      <c r="C26" s="559"/>
      <c r="D26" s="559"/>
      <c r="E26" s="559"/>
      <c r="F26" s="559"/>
      <c r="G26" s="559"/>
      <c r="H26" s="559"/>
      <c r="I26" s="559"/>
      <c r="J26" s="559"/>
      <c r="K26" s="559"/>
      <c r="L26" s="559"/>
      <c r="M26" s="559"/>
      <c r="N26" s="559"/>
      <c r="O26" s="559"/>
      <c r="P26" s="559"/>
      <c r="Q26" s="559"/>
      <c r="R26" s="559"/>
      <c r="S26" s="559"/>
      <c r="T26" s="559"/>
      <c r="U26" s="559"/>
      <c r="V26" s="559"/>
      <c r="W26" s="559"/>
      <c r="X26" s="559"/>
      <c r="Y26" s="559"/>
    </row>
    <row r="27" spans="1:25" ht="13.5" customHeight="1">
      <c r="A27" s="135" t="s">
        <v>521</v>
      </c>
      <c r="B27" s="559"/>
      <c r="C27" s="559"/>
      <c r="D27" s="559"/>
      <c r="E27" s="559"/>
      <c r="F27" s="559"/>
      <c r="G27" s="559"/>
      <c r="H27" s="559"/>
      <c r="I27" s="559"/>
      <c r="J27" s="559"/>
      <c r="K27" s="559"/>
      <c r="L27" s="559"/>
      <c r="M27" s="559"/>
      <c r="N27" s="559"/>
      <c r="O27" s="559"/>
      <c r="P27" s="559"/>
      <c r="Q27" s="559"/>
      <c r="R27" s="559"/>
      <c r="S27" s="559"/>
      <c r="T27" s="559"/>
      <c r="U27" s="559"/>
      <c r="V27" s="559"/>
      <c r="W27" s="559"/>
      <c r="X27" s="559"/>
      <c r="Y27" s="559"/>
    </row>
    <row r="28" spans="1:25" ht="20.25" customHeight="1">
      <c r="A28" s="560" t="s">
        <v>524</v>
      </c>
      <c r="B28" s="559"/>
      <c r="C28" s="559"/>
      <c r="D28" s="559"/>
      <c r="E28" s="559"/>
      <c r="F28" s="559"/>
      <c r="G28" s="559"/>
      <c r="H28" s="559"/>
      <c r="I28" s="559"/>
      <c r="J28" s="559"/>
      <c r="K28" s="559"/>
      <c r="L28" s="559"/>
      <c r="M28" s="559"/>
      <c r="N28" s="559"/>
      <c r="O28" s="559"/>
      <c r="P28" s="559"/>
      <c r="Q28" s="559"/>
      <c r="R28" s="559"/>
      <c r="S28" s="559"/>
      <c r="T28" s="559"/>
      <c r="U28" s="559"/>
      <c r="V28" s="559"/>
      <c r="W28" s="559"/>
      <c r="X28" s="559"/>
      <c r="Y28" s="559"/>
    </row>
    <row r="29" spans="1:25" ht="12" customHeight="1">
      <c r="A29" s="135" t="s">
        <v>513</v>
      </c>
      <c r="B29" s="559"/>
      <c r="C29" s="559"/>
      <c r="D29" s="559"/>
      <c r="E29" s="559"/>
      <c r="F29" s="559"/>
      <c r="G29" s="559"/>
      <c r="H29" s="559"/>
      <c r="I29" s="559"/>
      <c r="J29" s="559"/>
      <c r="K29" s="559"/>
      <c r="L29" s="559"/>
      <c r="M29" s="559"/>
      <c r="N29" s="559"/>
      <c r="O29" s="559"/>
      <c r="P29" s="559"/>
      <c r="Q29" s="559"/>
      <c r="R29" s="559"/>
      <c r="S29" s="559"/>
      <c r="T29" s="559"/>
      <c r="U29" s="559"/>
      <c r="V29" s="559"/>
      <c r="W29" s="559"/>
      <c r="X29" s="559"/>
      <c r="Y29" s="559"/>
    </row>
    <row r="30" spans="1:25" ht="14.25">
      <c r="A30" s="929" t="s">
        <v>522</v>
      </c>
      <c r="B30" s="929"/>
      <c r="C30" s="929"/>
      <c r="D30" s="929"/>
      <c r="E30" s="929"/>
      <c r="F30" s="929"/>
      <c r="G30" s="929"/>
      <c r="H30" s="929"/>
      <c r="I30" s="929"/>
      <c r="J30" s="929"/>
      <c r="K30" s="929"/>
      <c r="L30" s="929"/>
      <c r="M30" s="929"/>
      <c r="N30" s="929"/>
      <c r="O30" s="929"/>
      <c r="P30" s="929"/>
      <c r="Q30" s="929"/>
      <c r="R30" s="929"/>
      <c r="S30" s="929"/>
      <c r="T30" s="929"/>
      <c r="U30" s="929"/>
      <c r="V30" s="929"/>
      <c r="W30" s="929"/>
      <c r="X30" s="929"/>
      <c r="Y30" s="929"/>
    </row>
    <row r="31" spans="1:25" ht="14.25">
      <c r="A31" s="135" t="s">
        <v>523</v>
      </c>
      <c r="B31" s="559"/>
      <c r="C31" s="559"/>
      <c r="D31" s="559"/>
      <c r="E31" s="559"/>
      <c r="F31" s="559"/>
      <c r="G31" s="559"/>
      <c r="H31" s="559"/>
      <c r="I31" s="559"/>
      <c r="J31" s="559"/>
      <c r="K31" s="559"/>
      <c r="L31" s="559"/>
      <c r="M31" s="559"/>
      <c r="N31" s="559"/>
      <c r="O31" s="559"/>
      <c r="P31" s="559"/>
      <c r="Q31" s="559"/>
      <c r="R31" s="559"/>
      <c r="S31" s="559"/>
      <c r="T31" s="559"/>
      <c r="U31" s="559"/>
      <c r="V31" s="559"/>
      <c r="W31" s="559"/>
      <c r="X31" s="559"/>
      <c r="Y31" s="559"/>
    </row>
    <row r="32" spans="1:25" ht="11.25" customHeight="1">
      <c r="A32" s="929" t="s">
        <v>525</v>
      </c>
      <c r="B32" s="929"/>
      <c r="C32" s="929"/>
      <c r="D32" s="929"/>
      <c r="E32" s="929"/>
      <c r="F32" s="929"/>
      <c r="G32" s="929"/>
      <c r="H32" s="929"/>
      <c r="I32" s="929"/>
      <c r="J32" s="929"/>
      <c r="K32" s="929"/>
      <c r="L32" s="929"/>
      <c r="M32" s="929"/>
      <c r="N32" s="929"/>
      <c r="O32" s="929"/>
      <c r="P32" s="929"/>
      <c r="Q32" s="929"/>
      <c r="R32" s="929"/>
      <c r="S32" s="929"/>
      <c r="T32" s="929"/>
      <c r="U32" s="929"/>
      <c r="V32" s="929"/>
      <c r="W32" s="929"/>
      <c r="X32" s="929"/>
      <c r="Y32" s="929"/>
    </row>
    <row r="33" spans="1:25" ht="14.25">
      <c r="A33" s="135" t="s">
        <v>514</v>
      </c>
      <c r="B33" s="559"/>
      <c r="C33" s="559"/>
      <c r="D33" s="559"/>
      <c r="E33" s="559"/>
      <c r="F33" s="559"/>
      <c r="G33" s="559"/>
      <c r="H33" s="559"/>
      <c r="I33" s="559"/>
      <c r="J33" s="559"/>
      <c r="K33" s="559"/>
      <c r="L33" s="559"/>
      <c r="M33" s="559"/>
      <c r="N33" s="559"/>
      <c r="O33" s="559"/>
      <c r="P33" s="559"/>
      <c r="Q33" s="559"/>
      <c r="R33" s="559"/>
      <c r="S33" s="559"/>
      <c r="T33" s="559"/>
      <c r="U33" s="559"/>
      <c r="V33" s="559"/>
      <c r="W33" s="559"/>
      <c r="X33" s="559"/>
      <c r="Y33" s="559"/>
    </row>
    <row r="34" spans="1:25" ht="15" customHeight="1">
      <c r="A34" s="552" t="s">
        <v>1238</v>
      </c>
      <c r="B34" s="559"/>
      <c r="C34" s="559"/>
      <c r="D34" s="559"/>
      <c r="E34" s="559"/>
      <c r="F34" s="559"/>
      <c r="G34" s="559"/>
      <c r="H34" s="559"/>
      <c r="I34" s="559"/>
      <c r="J34" s="559"/>
      <c r="K34" s="559"/>
      <c r="L34" s="559"/>
      <c r="M34" s="559"/>
      <c r="N34" s="559"/>
      <c r="O34" s="559"/>
      <c r="P34" s="559"/>
      <c r="Q34" s="559"/>
      <c r="R34" s="559"/>
      <c r="S34" s="559"/>
      <c r="T34" s="559"/>
      <c r="U34" s="559"/>
      <c r="V34" s="559"/>
      <c r="W34" s="559"/>
      <c r="X34" s="559"/>
      <c r="Y34" s="559"/>
    </row>
    <row r="35" spans="1:25" ht="3.75" customHeight="1">
      <c r="A35" s="561"/>
      <c r="B35" s="559"/>
      <c r="C35" s="559"/>
      <c r="D35" s="559"/>
      <c r="E35" s="559"/>
      <c r="F35" s="559"/>
      <c r="G35" s="559"/>
      <c r="H35" s="559"/>
      <c r="I35" s="559"/>
      <c r="J35" s="559"/>
      <c r="K35" s="559"/>
      <c r="L35" s="559"/>
      <c r="M35" s="559"/>
      <c r="N35" s="559"/>
      <c r="O35" s="559"/>
      <c r="P35" s="559"/>
      <c r="Q35" s="559"/>
      <c r="R35" s="559"/>
      <c r="S35" s="559"/>
      <c r="T35" s="559"/>
      <c r="U35" s="559"/>
      <c r="V35" s="559"/>
      <c r="W35" s="559"/>
      <c r="X35" s="559"/>
      <c r="Y35" s="559"/>
    </row>
    <row r="36" spans="1:25" ht="12.75" customHeight="1">
      <c r="A36" s="135" t="s">
        <v>515</v>
      </c>
      <c r="B36" s="559"/>
      <c r="C36" s="559"/>
      <c r="D36" s="559"/>
      <c r="E36" s="559"/>
      <c r="F36" s="559"/>
      <c r="G36" s="559"/>
      <c r="H36" s="559"/>
      <c r="I36" s="559"/>
      <c r="J36" s="559"/>
      <c r="K36" s="559"/>
      <c r="L36" s="559"/>
      <c r="M36" s="559"/>
      <c r="N36" s="559"/>
      <c r="O36" s="559"/>
      <c r="P36" s="559"/>
      <c r="Q36" s="559"/>
      <c r="R36" s="559"/>
      <c r="S36" s="559"/>
      <c r="T36" s="559"/>
      <c r="U36" s="559"/>
      <c r="V36" s="559"/>
      <c r="W36" s="559"/>
      <c r="X36" s="559"/>
      <c r="Y36" s="559"/>
    </row>
    <row r="37" spans="1:25" ht="4.5" customHeight="1">
      <c r="A37" s="135"/>
      <c r="B37" s="559"/>
      <c r="C37" s="559"/>
      <c r="D37" s="559"/>
      <c r="E37" s="559"/>
      <c r="F37" s="559"/>
      <c r="G37" s="559"/>
      <c r="H37" s="559"/>
      <c r="I37" s="559"/>
      <c r="J37" s="559"/>
      <c r="K37" s="559"/>
      <c r="L37" s="559"/>
      <c r="M37" s="559"/>
      <c r="N37" s="559"/>
      <c r="O37" s="559"/>
      <c r="P37" s="559"/>
      <c r="Q37" s="559"/>
      <c r="R37" s="559"/>
      <c r="S37" s="559"/>
      <c r="T37" s="559"/>
      <c r="U37" s="559"/>
      <c r="V37" s="559"/>
      <c r="W37" s="559"/>
      <c r="X37" s="559"/>
      <c r="Y37" s="559"/>
    </row>
    <row r="38" spans="1:25" ht="12.75" customHeight="1">
      <c r="A38" s="135" t="s">
        <v>516</v>
      </c>
      <c r="B38" s="559"/>
      <c r="C38" s="559"/>
      <c r="D38" s="559"/>
      <c r="E38" s="559"/>
      <c r="F38" s="559"/>
      <c r="G38" s="559"/>
      <c r="H38" s="559"/>
      <c r="I38" s="559"/>
      <c r="J38" s="559"/>
      <c r="K38" s="559"/>
      <c r="L38" s="559"/>
      <c r="M38" s="559"/>
      <c r="N38" s="559"/>
      <c r="O38" s="559"/>
      <c r="P38" s="559"/>
      <c r="Q38" s="559"/>
      <c r="R38" s="559"/>
      <c r="S38" s="559"/>
      <c r="T38" s="559"/>
      <c r="U38" s="559"/>
      <c r="V38" s="559"/>
      <c r="W38" s="559"/>
      <c r="X38" s="559"/>
      <c r="Y38" s="559"/>
    </row>
    <row r="39" spans="1:25" ht="4.5" customHeight="1">
      <c r="A39" s="135"/>
      <c r="B39" s="559"/>
      <c r="C39" s="559"/>
      <c r="D39" s="559"/>
      <c r="E39" s="559"/>
      <c r="F39" s="559"/>
      <c r="G39" s="559"/>
      <c r="H39" s="559"/>
      <c r="I39" s="559"/>
      <c r="J39" s="559"/>
      <c r="K39" s="559"/>
      <c r="L39" s="559"/>
      <c r="M39" s="559"/>
      <c r="N39" s="559"/>
      <c r="O39" s="559"/>
      <c r="P39" s="559"/>
      <c r="Q39" s="559"/>
      <c r="R39" s="559"/>
      <c r="S39" s="559"/>
      <c r="T39" s="559"/>
      <c r="U39" s="559"/>
      <c r="V39" s="559"/>
      <c r="W39" s="559"/>
      <c r="X39" s="559"/>
      <c r="Y39" s="559"/>
    </row>
    <row r="40" spans="1:25" ht="13.5" customHeight="1">
      <c r="A40" s="558" t="s">
        <v>517</v>
      </c>
      <c r="B40" s="559"/>
      <c r="C40" s="559"/>
      <c r="D40" s="559"/>
      <c r="E40" s="559"/>
      <c r="F40" s="559"/>
      <c r="G40" s="559"/>
      <c r="H40" s="559"/>
      <c r="I40" s="559"/>
      <c r="J40" s="559"/>
      <c r="K40" s="559"/>
      <c r="L40" s="559"/>
      <c r="M40" s="559"/>
      <c r="N40" s="559"/>
      <c r="O40" s="559"/>
      <c r="P40" s="559"/>
      <c r="Q40" s="559"/>
      <c r="R40" s="559"/>
      <c r="S40" s="559"/>
      <c r="T40" s="559"/>
      <c r="U40" s="559"/>
      <c r="V40" s="559"/>
      <c r="W40" s="559"/>
      <c r="X40" s="559"/>
      <c r="Y40" s="559"/>
    </row>
    <row r="41" spans="1:25" ht="3.75" customHeight="1">
      <c r="A41" s="561"/>
      <c r="B41" s="559"/>
      <c r="C41" s="559"/>
      <c r="D41" s="559"/>
      <c r="E41" s="559"/>
      <c r="F41" s="559"/>
      <c r="G41" s="559"/>
      <c r="H41" s="559"/>
      <c r="I41" s="559"/>
      <c r="J41" s="559"/>
      <c r="K41" s="559"/>
      <c r="L41" s="559"/>
      <c r="M41" s="559"/>
      <c r="N41" s="559"/>
      <c r="O41" s="559"/>
      <c r="P41" s="559"/>
      <c r="Q41" s="559"/>
      <c r="R41" s="559"/>
      <c r="S41" s="559"/>
      <c r="T41" s="559"/>
      <c r="U41" s="559"/>
      <c r="V41" s="559"/>
      <c r="W41" s="559"/>
      <c r="X41" s="559"/>
      <c r="Y41" s="559"/>
    </row>
    <row r="42" spans="1:25" ht="14.25">
      <c r="A42" s="135" t="s">
        <v>1239</v>
      </c>
      <c r="B42" s="559"/>
      <c r="C42" s="559"/>
      <c r="D42" s="559"/>
      <c r="E42" s="559"/>
      <c r="F42" s="559"/>
      <c r="G42" s="559"/>
      <c r="H42" s="559"/>
      <c r="I42" s="559"/>
      <c r="J42" s="559"/>
      <c r="K42" s="559"/>
      <c r="L42" s="559"/>
      <c r="M42" s="559"/>
      <c r="N42" s="559"/>
      <c r="O42" s="559"/>
      <c r="P42" s="559"/>
      <c r="Q42" s="559"/>
      <c r="R42" s="559"/>
      <c r="S42" s="559"/>
      <c r="T42" s="559"/>
      <c r="U42" s="559"/>
      <c r="V42" s="559"/>
      <c r="W42" s="559"/>
      <c r="X42" s="559"/>
      <c r="Y42" s="559"/>
    </row>
    <row r="43" spans="1:25" ht="11.25" customHeight="1">
      <c r="A43" s="135" t="s">
        <v>513</v>
      </c>
      <c r="B43" s="559"/>
      <c r="C43" s="559"/>
      <c r="D43" s="559"/>
      <c r="E43" s="559"/>
      <c r="F43" s="559"/>
      <c r="G43" s="559"/>
      <c r="H43" s="559"/>
      <c r="I43" s="559"/>
      <c r="J43" s="559"/>
      <c r="K43" s="559"/>
      <c r="L43" s="559"/>
      <c r="M43" s="559"/>
      <c r="N43" s="559"/>
      <c r="O43" s="559"/>
      <c r="P43" s="559"/>
      <c r="Q43" s="559"/>
      <c r="R43" s="559"/>
      <c r="S43" s="559"/>
      <c r="T43" s="559"/>
      <c r="U43" s="559"/>
      <c r="V43" s="559"/>
      <c r="W43" s="559"/>
      <c r="X43" s="559"/>
      <c r="Y43" s="559"/>
    </row>
    <row r="44" spans="1:25" ht="13.5" customHeight="1">
      <c r="A44" s="929" t="s">
        <v>518</v>
      </c>
      <c r="B44" s="929"/>
      <c r="C44" s="929"/>
      <c r="D44" s="929"/>
      <c r="E44" s="929"/>
      <c r="F44" s="929"/>
      <c r="G44" s="929"/>
      <c r="H44" s="929"/>
      <c r="I44" s="929"/>
      <c r="J44" s="929"/>
      <c r="K44" s="929"/>
      <c r="L44" s="929"/>
      <c r="M44" s="929"/>
      <c r="N44" s="929"/>
      <c r="O44" s="929"/>
      <c r="P44" s="929"/>
      <c r="Q44" s="929"/>
      <c r="R44" s="929"/>
      <c r="S44" s="929"/>
      <c r="T44" s="929"/>
      <c r="U44" s="929"/>
      <c r="V44" s="929"/>
      <c r="W44" s="929"/>
      <c r="X44" s="929"/>
      <c r="Y44" s="929"/>
    </row>
    <row r="45" spans="1:25" ht="12" customHeight="1">
      <c r="A45" s="929" t="s">
        <v>519</v>
      </c>
      <c r="B45" s="929"/>
      <c r="C45" s="929"/>
      <c r="D45" s="929"/>
      <c r="E45" s="929"/>
      <c r="F45" s="929"/>
      <c r="G45" s="929"/>
      <c r="H45" s="929"/>
      <c r="I45" s="929"/>
      <c r="J45" s="929"/>
      <c r="K45" s="929"/>
      <c r="L45" s="929"/>
      <c r="M45" s="929"/>
      <c r="N45" s="929"/>
      <c r="O45" s="929"/>
      <c r="P45" s="929"/>
      <c r="Q45" s="929"/>
      <c r="R45" s="929"/>
      <c r="S45" s="929"/>
      <c r="T45" s="929"/>
      <c r="U45" s="929"/>
      <c r="V45" s="929"/>
      <c r="W45" s="929"/>
      <c r="X45" s="929"/>
      <c r="Y45" s="929"/>
    </row>
    <row r="46" spans="1:25" ht="24.75" customHeight="1">
      <c r="A46" s="927" t="s">
        <v>520</v>
      </c>
      <c r="B46" s="927"/>
      <c r="C46" s="927"/>
      <c r="D46" s="927"/>
      <c r="E46" s="927"/>
      <c r="F46" s="927"/>
      <c r="G46" s="927"/>
      <c r="H46" s="927"/>
      <c r="I46" s="927"/>
      <c r="J46" s="927"/>
      <c r="K46" s="927"/>
      <c r="L46" s="927"/>
      <c r="M46" s="927"/>
      <c r="N46" s="927"/>
      <c r="O46" s="927"/>
      <c r="P46" s="927"/>
      <c r="Q46" s="927"/>
      <c r="R46" s="927"/>
      <c r="S46" s="927"/>
      <c r="T46" s="927"/>
      <c r="U46" s="927"/>
      <c r="V46" s="927"/>
      <c r="W46" s="927"/>
      <c r="X46" s="927"/>
      <c r="Y46" s="927"/>
    </row>
    <row r="47" spans="1:25" ht="14.25">
      <c r="A47" s="562"/>
      <c r="B47" s="559"/>
      <c r="C47" s="559"/>
      <c r="D47" s="559"/>
      <c r="E47" s="559"/>
      <c r="F47" s="559"/>
      <c r="G47" s="559"/>
      <c r="H47" s="559"/>
      <c r="I47" s="559"/>
      <c r="J47" s="559"/>
      <c r="K47" s="559"/>
      <c r="L47" s="559"/>
      <c r="M47" s="559"/>
      <c r="N47" s="559"/>
      <c r="O47" s="559"/>
      <c r="P47" s="559"/>
      <c r="Q47" s="559"/>
      <c r="R47" s="559"/>
      <c r="S47" s="559"/>
      <c r="T47" s="559"/>
      <c r="U47" s="559"/>
      <c r="V47" s="559"/>
      <c r="W47" s="559"/>
      <c r="X47" s="559"/>
      <c r="Y47" s="559"/>
    </row>
    <row r="48" spans="1:25" ht="14.25">
      <c r="A48" s="562"/>
      <c r="B48" s="559"/>
      <c r="C48" s="559"/>
      <c r="D48" s="559"/>
      <c r="E48" s="559"/>
      <c r="F48" s="559"/>
      <c r="G48" s="559"/>
      <c r="H48" s="559"/>
      <c r="I48" s="559"/>
      <c r="J48" s="559"/>
      <c r="K48" s="559"/>
      <c r="L48" s="559"/>
      <c r="M48" s="559"/>
      <c r="N48" s="559"/>
      <c r="O48" s="559"/>
      <c r="P48" s="559"/>
      <c r="Q48" s="559"/>
      <c r="R48" s="559"/>
      <c r="S48" s="559"/>
      <c r="T48" s="559"/>
      <c r="U48" s="559"/>
      <c r="V48" s="559"/>
      <c r="W48" s="559"/>
      <c r="X48" s="559"/>
      <c r="Y48" s="559"/>
    </row>
    <row r="49" spans="1:25" ht="14.25">
      <c r="A49" s="562"/>
      <c r="B49" s="559"/>
      <c r="C49" s="559"/>
      <c r="D49" s="559"/>
      <c r="E49" s="559"/>
      <c r="F49" s="559"/>
      <c r="G49" s="559"/>
      <c r="H49" s="559"/>
      <c r="I49" s="559"/>
      <c r="J49" s="559"/>
      <c r="K49" s="559"/>
      <c r="L49" s="559"/>
      <c r="M49" s="559"/>
      <c r="N49" s="559"/>
      <c r="O49" s="559"/>
      <c r="P49" s="559"/>
      <c r="Q49" s="559"/>
      <c r="R49" s="559"/>
      <c r="S49" s="559"/>
      <c r="T49" s="559"/>
      <c r="U49" s="559"/>
      <c r="V49" s="559"/>
      <c r="W49" s="559"/>
      <c r="X49" s="559"/>
      <c r="Y49" s="559"/>
    </row>
    <row r="50" spans="1:25" ht="14.25">
      <c r="A50" s="562"/>
      <c r="B50" s="559"/>
      <c r="C50" s="559"/>
      <c r="D50" s="559"/>
      <c r="E50" s="559"/>
      <c r="F50" s="559"/>
      <c r="G50" s="559"/>
      <c r="H50" s="559"/>
      <c r="I50" s="559"/>
      <c r="J50" s="559"/>
      <c r="K50" s="559"/>
      <c r="L50" s="559"/>
      <c r="M50" s="559"/>
      <c r="N50" s="559"/>
      <c r="O50" s="559"/>
      <c r="P50" s="559"/>
      <c r="Q50" s="559"/>
      <c r="R50" s="559"/>
      <c r="S50" s="559"/>
      <c r="T50" s="559"/>
      <c r="U50" s="559"/>
      <c r="V50" s="559"/>
      <c r="W50" s="559"/>
      <c r="X50" s="559"/>
      <c r="Y50" s="559"/>
    </row>
    <row r="51" spans="1:25" ht="14.25">
      <c r="A51" s="562"/>
      <c r="B51" s="559"/>
      <c r="C51" s="559"/>
      <c r="D51" s="559"/>
      <c r="E51" s="559"/>
      <c r="F51" s="559"/>
      <c r="G51" s="559"/>
      <c r="H51" s="559"/>
      <c r="I51" s="559"/>
      <c r="J51" s="559"/>
      <c r="K51" s="559"/>
      <c r="L51" s="559"/>
      <c r="M51" s="559"/>
      <c r="N51" s="559"/>
      <c r="O51" s="559"/>
      <c r="P51" s="559"/>
      <c r="Q51" s="559"/>
      <c r="R51" s="559"/>
      <c r="S51" s="559"/>
      <c r="T51" s="559"/>
      <c r="U51" s="559"/>
      <c r="V51" s="559"/>
      <c r="W51" s="559"/>
      <c r="X51" s="559"/>
      <c r="Y51" s="559"/>
    </row>
    <row r="52" spans="1:25" ht="14.25">
      <c r="A52" s="562"/>
      <c r="B52" s="559"/>
      <c r="C52" s="559"/>
      <c r="D52" s="559"/>
      <c r="E52" s="559"/>
      <c r="F52" s="559"/>
      <c r="G52" s="559"/>
      <c r="H52" s="559"/>
      <c r="I52" s="559"/>
      <c r="J52" s="559"/>
      <c r="K52" s="559"/>
      <c r="L52" s="559"/>
      <c r="M52" s="559"/>
      <c r="N52" s="559"/>
      <c r="O52" s="559"/>
      <c r="P52" s="559"/>
      <c r="Q52" s="559"/>
      <c r="R52" s="559"/>
      <c r="S52" s="559"/>
      <c r="T52" s="559"/>
      <c r="U52" s="559"/>
      <c r="V52" s="559"/>
      <c r="W52" s="559"/>
      <c r="X52" s="559"/>
      <c r="Y52" s="559"/>
    </row>
  </sheetData>
  <sheetProtection/>
  <mergeCells count="27">
    <mergeCell ref="A10:Y10"/>
    <mergeCell ref="A7:Y7"/>
    <mergeCell ref="A45:Y45"/>
    <mergeCell ref="L4:M4"/>
    <mergeCell ref="N4:O4"/>
    <mergeCell ref="P4:Q4"/>
    <mergeCell ref="R4:S4"/>
    <mergeCell ref="T4:U4"/>
    <mergeCell ref="V4:W4"/>
    <mergeCell ref="A46:Y46"/>
    <mergeCell ref="A12:Y12"/>
    <mergeCell ref="A25:Y25"/>
    <mergeCell ref="A30:Y30"/>
    <mergeCell ref="A32:Y32"/>
    <mergeCell ref="A44:Y44"/>
    <mergeCell ref="A18:Y18"/>
    <mergeCell ref="A16:Y16"/>
    <mergeCell ref="A24:Y24"/>
    <mergeCell ref="A1:Y1"/>
    <mergeCell ref="B4:C4"/>
    <mergeCell ref="D4:E4"/>
    <mergeCell ref="A2:Y2"/>
    <mergeCell ref="A3:Y3"/>
    <mergeCell ref="F4:G4"/>
    <mergeCell ref="H4:I4"/>
    <mergeCell ref="J4:K4"/>
    <mergeCell ref="X4:Y4"/>
  </mergeCells>
  <printOptions/>
  <pageMargins left="0.5511811023622047" right="0.31496062992125984" top="0.35433070866141736" bottom="0.35433070866141736" header="0.31496062992125984" footer="0.31496062992125984"/>
  <pageSetup fitToHeight="1" fitToWidth="1" horizontalDpi="600" verticalDpi="600" orientation="landscape" paperSize="9" scale="65" r:id="rId1"/>
</worksheet>
</file>

<file path=xl/worksheets/sheet16.xml><?xml version="1.0" encoding="utf-8"?>
<worksheet xmlns="http://schemas.openxmlformats.org/spreadsheetml/2006/main" xmlns:r="http://schemas.openxmlformats.org/officeDocument/2006/relationships">
  <sheetPr>
    <tabColor rgb="FFFFFF00"/>
  </sheetPr>
  <dimension ref="A1:E6"/>
  <sheetViews>
    <sheetView view="pageBreakPreview" zoomScale="96" zoomScaleNormal="60" zoomScaleSheetLayoutView="96" zoomScalePageLayoutView="0" workbookViewId="0" topLeftCell="A1">
      <selection activeCell="B4" sqref="B4:B5"/>
    </sheetView>
  </sheetViews>
  <sheetFormatPr defaultColWidth="9.140625" defaultRowHeight="15"/>
  <cols>
    <col min="1" max="1" width="6.7109375" style="0" customWidth="1"/>
    <col min="2" max="2" width="27.140625" style="0" customWidth="1"/>
    <col min="3" max="3" width="55.28125" style="0" customWidth="1"/>
    <col min="4" max="4" width="12.28125" style="0" customWidth="1"/>
    <col min="5" max="5" width="41.7109375" style="0" customWidth="1"/>
  </cols>
  <sheetData>
    <row r="1" ht="14.25">
      <c r="E1" s="134">
        <v>44</v>
      </c>
    </row>
    <row r="2" spans="1:5" ht="14.25">
      <c r="A2" s="931" t="s">
        <v>364</v>
      </c>
      <c r="B2" s="931"/>
      <c r="C2" s="931"/>
      <c r="D2" s="931"/>
      <c r="E2" s="931"/>
    </row>
    <row r="3" spans="1:5" ht="14.25">
      <c r="A3" s="28"/>
      <c r="B3" s="17"/>
      <c r="C3" s="17"/>
      <c r="D3" s="17"/>
      <c r="E3" s="17"/>
    </row>
    <row r="4" spans="1:5" ht="14.25">
      <c r="A4" s="70" t="s">
        <v>528</v>
      </c>
      <c r="B4" s="932" t="s">
        <v>365</v>
      </c>
      <c r="C4" s="932" t="s">
        <v>366</v>
      </c>
      <c r="D4" s="932" t="s">
        <v>367</v>
      </c>
      <c r="E4" s="932" t="s">
        <v>368</v>
      </c>
    </row>
    <row r="5" spans="1:5" ht="27" customHeight="1">
      <c r="A5" s="25" t="s">
        <v>96</v>
      </c>
      <c r="B5" s="932"/>
      <c r="C5" s="932"/>
      <c r="D5" s="932"/>
      <c r="E5" s="932"/>
    </row>
    <row r="6" spans="1:5" ht="96">
      <c r="A6" s="26">
        <v>1</v>
      </c>
      <c r="B6" s="27" t="s">
        <v>829</v>
      </c>
      <c r="C6" s="69" t="s">
        <v>830</v>
      </c>
      <c r="D6" s="26" t="s">
        <v>504</v>
      </c>
      <c r="E6" s="27" t="s">
        <v>831</v>
      </c>
    </row>
  </sheetData>
  <sheetProtection/>
  <mergeCells count="5">
    <mergeCell ref="A2:E2"/>
    <mergeCell ref="B4:B5"/>
    <mergeCell ref="C4:C5"/>
    <mergeCell ref="D4:D5"/>
    <mergeCell ref="E4:E5"/>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X53"/>
  <sheetViews>
    <sheetView view="pageBreakPreview" zoomScaleSheetLayoutView="100" zoomScalePageLayoutView="0" workbookViewId="0" topLeftCell="A28">
      <selection activeCell="A25" sqref="A1:X16384"/>
    </sheetView>
  </sheetViews>
  <sheetFormatPr defaultColWidth="9.140625" defaultRowHeight="15"/>
  <cols>
    <col min="1" max="1" width="17.57421875" style="257" customWidth="1"/>
    <col min="2" max="24" width="10.140625" style="257" customWidth="1"/>
  </cols>
  <sheetData>
    <row r="1" ht="14.25">
      <c r="X1" s="135">
        <v>45</v>
      </c>
    </row>
    <row r="2" spans="1:24" ht="20.25" customHeight="1">
      <c r="A2" s="925" t="s">
        <v>800</v>
      </c>
      <c r="B2" s="925"/>
      <c r="C2" s="925"/>
      <c r="D2" s="925"/>
      <c r="E2" s="925"/>
      <c r="F2" s="925"/>
      <c r="G2" s="925"/>
      <c r="H2" s="925"/>
      <c r="I2" s="925"/>
      <c r="J2" s="925"/>
      <c r="K2" s="925"/>
      <c r="L2" s="925"/>
      <c r="M2" s="925"/>
      <c r="N2" s="925"/>
      <c r="O2" s="925"/>
      <c r="P2" s="925"/>
      <c r="Q2" s="925"/>
      <c r="R2" s="925"/>
      <c r="S2" s="925"/>
      <c r="T2" s="925"/>
      <c r="U2" s="925"/>
      <c r="V2" s="925"/>
      <c r="W2" s="925"/>
      <c r="X2" s="925"/>
    </row>
    <row r="3" spans="1:24" ht="18" customHeight="1">
      <c r="A3" s="933" t="s">
        <v>782</v>
      </c>
      <c r="B3" s="933"/>
      <c r="C3" s="933"/>
      <c r="D3" s="933"/>
      <c r="E3" s="933"/>
      <c r="F3" s="933"/>
      <c r="G3" s="933"/>
      <c r="H3" s="933"/>
      <c r="I3" s="933"/>
      <c r="J3" s="933"/>
      <c r="K3" s="933"/>
      <c r="L3" s="933"/>
      <c r="M3" s="933"/>
      <c r="N3" s="933"/>
      <c r="O3" s="933"/>
      <c r="P3" s="933"/>
      <c r="Q3" s="933"/>
      <c r="R3" s="933"/>
      <c r="S3" s="933"/>
      <c r="T3" s="933"/>
      <c r="U3" s="933"/>
      <c r="V3" s="933"/>
      <c r="W3" s="933"/>
      <c r="X3" s="933"/>
    </row>
    <row r="4" spans="1:24" ht="25.5" customHeight="1">
      <c r="A4" s="470" t="s">
        <v>52</v>
      </c>
      <c r="B4" s="917" t="s">
        <v>560</v>
      </c>
      <c r="C4" s="917"/>
      <c r="D4" s="917"/>
      <c r="E4" s="917"/>
      <c r="F4" s="917"/>
      <c r="G4" s="917"/>
      <c r="H4" s="917"/>
      <c r="I4" s="917"/>
      <c r="J4" s="917"/>
      <c r="K4" s="917"/>
      <c r="L4" s="917"/>
      <c r="M4" s="917"/>
      <c r="N4" s="917"/>
      <c r="O4" s="917"/>
      <c r="P4" s="917"/>
      <c r="Q4" s="917"/>
      <c r="R4" s="917"/>
      <c r="S4" s="917"/>
      <c r="T4" s="917"/>
      <c r="U4" s="917"/>
      <c r="V4" s="917"/>
      <c r="W4" s="917"/>
      <c r="X4" s="917"/>
    </row>
    <row r="5" spans="1:24" ht="38.25" customHeight="1">
      <c r="A5" s="470" t="s">
        <v>54</v>
      </c>
      <c r="B5" s="917" t="s">
        <v>354</v>
      </c>
      <c r="C5" s="917"/>
      <c r="D5" s="917"/>
      <c r="E5" s="917"/>
      <c r="F5" s="917"/>
      <c r="G5" s="917"/>
      <c r="H5" s="917"/>
      <c r="I5" s="917"/>
      <c r="J5" s="917"/>
      <c r="K5" s="917"/>
      <c r="L5" s="917"/>
      <c r="M5" s="917"/>
      <c r="N5" s="917"/>
      <c r="O5" s="917"/>
      <c r="P5" s="917"/>
      <c r="Q5" s="917"/>
      <c r="R5" s="917"/>
      <c r="S5" s="917"/>
      <c r="T5" s="917"/>
      <c r="U5" s="917"/>
      <c r="V5" s="917"/>
      <c r="W5" s="917"/>
      <c r="X5" s="917"/>
    </row>
    <row r="6" spans="1:24" ht="15" customHeight="1">
      <c r="A6" s="934" t="s">
        <v>56</v>
      </c>
      <c r="B6" s="917" t="s">
        <v>932</v>
      </c>
      <c r="C6" s="917"/>
      <c r="D6" s="917"/>
      <c r="E6" s="917"/>
      <c r="F6" s="917"/>
      <c r="G6" s="917"/>
      <c r="H6" s="917"/>
      <c r="I6" s="917"/>
      <c r="J6" s="917"/>
      <c r="K6" s="917"/>
      <c r="L6" s="917"/>
      <c r="M6" s="917"/>
      <c r="N6" s="917"/>
      <c r="O6" s="917"/>
      <c r="P6" s="917"/>
      <c r="Q6" s="917"/>
      <c r="R6" s="917"/>
      <c r="S6" s="917"/>
      <c r="T6" s="917"/>
      <c r="U6" s="917"/>
      <c r="V6" s="917"/>
      <c r="W6" s="917"/>
      <c r="X6" s="917"/>
    </row>
    <row r="7" spans="1:24" ht="15" customHeight="1">
      <c r="A7" s="934"/>
      <c r="B7" s="917" t="s">
        <v>772</v>
      </c>
      <c r="C7" s="917"/>
      <c r="D7" s="917"/>
      <c r="E7" s="917"/>
      <c r="F7" s="917"/>
      <c r="G7" s="917"/>
      <c r="H7" s="917"/>
      <c r="I7" s="917"/>
      <c r="J7" s="917"/>
      <c r="K7" s="917"/>
      <c r="L7" s="917"/>
      <c r="M7" s="917"/>
      <c r="N7" s="917"/>
      <c r="O7" s="917"/>
      <c r="P7" s="917"/>
      <c r="Q7" s="917"/>
      <c r="R7" s="917"/>
      <c r="S7" s="917"/>
      <c r="T7" s="917"/>
      <c r="U7" s="917"/>
      <c r="V7" s="917"/>
      <c r="W7" s="917"/>
      <c r="X7" s="917"/>
    </row>
    <row r="8" spans="1:24" ht="14.25">
      <c r="A8" s="470" t="s">
        <v>57</v>
      </c>
      <c r="B8" s="917" t="s">
        <v>773</v>
      </c>
      <c r="C8" s="917"/>
      <c r="D8" s="917"/>
      <c r="E8" s="917"/>
      <c r="F8" s="917"/>
      <c r="G8" s="917"/>
      <c r="H8" s="917"/>
      <c r="I8" s="917"/>
      <c r="J8" s="917"/>
      <c r="K8" s="917"/>
      <c r="L8" s="917"/>
      <c r="M8" s="917"/>
      <c r="N8" s="917"/>
      <c r="O8" s="917"/>
      <c r="P8" s="917"/>
      <c r="Q8" s="917"/>
      <c r="R8" s="917"/>
      <c r="S8" s="917"/>
      <c r="T8" s="917"/>
      <c r="U8" s="917"/>
      <c r="V8" s="917"/>
      <c r="W8" s="917"/>
      <c r="X8" s="917"/>
    </row>
    <row r="9" spans="1:24" ht="18" customHeight="1">
      <c r="A9" s="936" t="s">
        <v>58</v>
      </c>
      <c r="B9" s="917" t="s">
        <v>161</v>
      </c>
      <c r="C9" s="917"/>
      <c r="D9" s="917"/>
      <c r="E9" s="917"/>
      <c r="F9" s="917"/>
      <c r="G9" s="917"/>
      <c r="H9" s="917"/>
      <c r="I9" s="917"/>
      <c r="J9" s="917"/>
      <c r="K9" s="917"/>
      <c r="L9" s="917"/>
      <c r="M9" s="917"/>
      <c r="N9" s="917"/>
      <c r="O9" s="917"/>
      <c r="P9" s="917"/>
      <c r="Q9" s="917"/>
      <c r="R9" s="917"/>
      <c r="S9" s="917"/>
      <c r="T9" s="917"/>
      <c r="U9" s="917"/>
      <c r="V9" s="917"/>
      <c r="W9" s="917"/>
      <c r="X9" s="917"/>
    </row>
    <row r="10" spans="1:24" ht="18" customHeight="1">
      <c r="A10" s="937"/>
      <c r="B10" s="917" t="s">
        <v>165</v>
      </c>
      <c r="C10" s="917"/>
      <c r="D10" s="917"/>
      <c r="E10" s="917"/>
      <c r="F10" s="917"/>
      <c r="G10" s="917"/>
      <c r="H10" s="917"/>
      <c r="I10" s="917"/>
      <c r="J10" s="917"/>
      <c r="K10" s="917"/>
      <c r="L10" s="917"/>
      <c r="M10" s="917"/>
      <c r="N10" s="917"/>
      <c r="O10" s="917"/>
      <c r="P10" s="917"/>
      <c r="Q10" s="917"/>
      <c r="R10" s="917"/>
      <c r="S10" s="917"/>
      <c r="T10" s="917"/>
      <c r="U10" s="917"/>
      <c r="V10" s="917"/>
      <c r="W10" s="917"/>
      <c r="X10" s="917"/>
    </row>
    <row r="11" spans="1:24" ht="18" customHeight="1">
      <c r="A11" s="937"/>
      <c r="B11" s="917" t="s">
        <v>160</v>
      </c>
      <c r="C11" s="917"/>
      <c r="D11" s="917"/>
      <c r="E11" s="917"/>
      <c r="F11" s="917"/>
      <c r="G11" s="917"/>
      <c r="H11" s="917"/>
      <c r="I11" s="917"/>
      <c r="J11" s="917"/>
      <c r="K11" s="917"/>
      <c r="L11" s="917"/>
      <c r="M11" s="917"/>
      <c r="N11" s="917"/>
      <c r="O11" s="917"/>
      <c r="P11" s="917"/>
      <c r="Q11" s="917"/>
      <c r="R11" s="917"/>
      <c r="S11" s="917"/>
      <c r="T11" s="917"/>
      <c r="U11" s="917"/>
      <c r="V11" s="917"/>
      <c r="W11" s="917"/>
      <c r="X11" s="917"/>
    </row>
    <row r="12" spans="1:24" ht="14.25">
      <c r="A12" s="695" t="s">
        <v>467</v>
      </c>
      <c r="B12" s="889" t="s">
        <v>60</v>
      </c>
      <c r="C12" s="938" t="s">
        <v>9</v>
      </c>
      <c r="D12" s="939"/>
      <c r="E12" s="889" t="s">
        <v>10</v>
      </c>
      <c r="F12" s="889"/>
      <c r="G12" s="938" t="s">
        <v>11</v>
      </c>
      <c r="H12" s="939"/>
      <c r="I12" s="889" t="s">
        <v>19</v>
      </c>
      <c r="J12" s="889"/>
      <c r="K12" s="889" t="s">
        <v>27</v>
      </c>
      <c r="L12" s="889"/>
      <c r="M12" s="889" t="s">
        <v>28</v>
      </c>
      <c r="N12" s="889"/>
      <c r="O12" s="695" t="s">
        <v>483</v>
      </c>
      <c r="P12" s="695"/>
      <c r="Q12" s="695" t="s">
        <v>484</v>
      </c>
      <c r="R12" s="695"/>
      <c r="S12" s="695" t="s">
        <v>485</v>
      </c>
      <c r="T12" s="695"/>
      <c r="U12" s="695" t="s">
        <v>486</v>
      </c>
      <c r="V12" s="695"/>
      <c r="W12" s="695" t="s">
        <v>498</v>
      </c>
      <c r="X12" s="695"/>
    </row>
    <row r="13" spans="1:24" ht="56.25" customHeight="1">
      <c r="A13" s="695"/>
      <c r="B13" s="695"/>
      <c r="C13" s="281" t="s">
        <v>33</v>
      </c>
      <c r="D13" s="518" t="s">
        <v>34</v>
      </c>
      <c r="E13" s="281" t="s">
        <v>33</v>
      </c>
      <c r="F13" s="281" t="s">
        <v>34</v>
      </c>
      <c r="G13" s="518" t="s">
        <v>33</v>
      </c>
      <c r="H13" s="281" t="s">
        <v>34</v>
      </c>
      <c r="I13" s="281" t="s">
        <v>33</v>
      </c>
      <c r="J13" s="281" t="s">
        <v>34</v>
      </c>
      <c r="K13" s="281" t="s">
        <v>33</v>
      </c>
      <c r="L13" s="281" t="s">
        <v>34</v>
      </c>
      <c r="M13" s="281" t="s">
        <v>33</v>
      </c>
      <c r="N13" s="281" t="s">
        <v>34</v>
      </c>
      <c r="O13" s="281" t="s">
        <v>33</v>
      </c>
      <c r="P13" s="281" t="s">
        <v>34</v>
      </c>
      <c r="Q13" s="281" t="s">
        <v>33</v>
      </c>
      <c r="R13" s="281" t="s">
        <v>34</v>
      </c>
      <c r="S13" s="281" t="s">
        <v>33</v>
      </c>
      <c r="T13" s="281" t="s">
        <v>34</v>
      </c>
      <c r="U13" s="281" t="s">
        <v>33</v>
      </c>
      <c r="V13" s="281" t="s">
        <v>34</v>
      </c>
      <c r="W13" s="281" t="s">
        <v>33</v>
      </c>
      <c r="X13" s="281" t="s">
        <v>34</v>
      </c>
    </row>
    <row r="14" spans="1:24" ht="15" customHeight="1">
      <c r="A14" s="940" t="s">
        <v>161</v>
      </c>
      <c r="B14" s="941"/>
      <c r="C14" s="941"/>
      <c r="D14" s="941"/>
      <c r="E14" s="941"/>
      <c r="F14" s="941"/>
      <c r="G14" s="941"/>
      <c r="H14" s="941"/>
      <c r="I14" s="941"/>
      <c r="J14" s="941"/>
      <c r="K14" s="941"/>
      <c r="L14" s="941"/>
      <c r="M14" s="941"/>
      <c r="N14" s="941"/>
      <c r="O14" s="941"/>
      <c r="P14" s="941"/>
      <c r="Q14" s="941"/>
      <c r="R14" s="941"/>
      <c r="S14" s="941"/>
      <c r="T14" s="941"/>
      <c r="U14" s="941"/>
      <c r="V14" s="941"/>
      <c r="W14" s="941"/>
      <c r="X14" s="941"/>
    </row>
    <row r="15" spans="1:24" ht="14.25">
      <c r="A15" s="942" t="s">
        <v>451</v>
      </c>
      <c r="B15" s="930"/>
      <c r="C15" s="930"/>
      <c r="D15" s="930"/>
      <c r="E15" s="930"/>
      <c r="F15" s="930"/>
      <c r="G15" s="930"/>
      <c r="H15" s="930"/>
      <c r="I15" s="930"/>
      <c r="J15" s="930"/>
      <c r="K15" s="930"/>
      <c r="L15" s="930"/>
      <c r="M15" s="930"/>
      <c r="N15" s="930"/>
      <c r="O15" s="930"/>
      <c r="P15" s="930"/>
      <c r="Q15" s="930"/>
      <c r="R15" s="930"/>
      <c r="S15" s="930"/>
      <c r="T15" s="930"/>
      <c r="U15" s="930"/>
      <c r="V15" s="930"/>
      <c r="W15" s="930"/>
      <c r="X15" s="930"/>
    </row>
    <row r="16" spans="1:24" ht="15" customHeight="1">
      <c r="A16" s="942" t="s">
        <v>162</v>
      </c>
      <c r="B16" s="930"/>
      <c r="C16" s="930"/>
      <c r="D16" s="930"/>
      <c r="E16" s="930"/>
      <c r="F16" s="930"/>
      <c r="G16" s="930"/>
      <c r="H16" s="930"/>
      <c r="I16" s="930"/>
      <c r="J16" s="930"/>
      <c r="K16" s="930"/>
      <c r="L16" s="930"/>
      <c r="M16" s="930"/>
      <c r="N16" s="930"/>
      <c r="O16" s="930"/>
      <c r="P16" s="930"/>
      <c r="Q16" s="930"/>
      <c r="R16" s="930"/>
      <c r="S16" s="930"/>
      <c r="T16" s="930"/>
      <c r="U16" s="930"/>
      <c r="V16" s="930"/>
      <c r="W16" s="930"/>
      <c r="X16" s="930"/>
    </row>
    <row r="17" spans="1:24" ht="26.25">
      <c r="A17" s="470" t="s">
        <v>163</v>
      </c>
      <c r="B17" s="450">
        <f>Стр_п!F9</f>
        <v>35.4</v>
      </c>
      <c r="C17" s="450">
        <f>Стр_п!G9</f>
        <v>35.9</v>
      </c>
      <c r="D17" s="450">
        <f>Стр_п!H9</f>
        <v>34.8</v>
      </c>
      <c r="E17" s="450">
        <f>Стр_п!I9</f>
        <v>36.3</v>
      </c>
      <c r="F17" s="450">
        <f>Стр_п!J9</f>
        <v>34.2</v>
      </c>
      <c r="G17" s="450">
        <f>Стр_п!K9</f>
        <v>38.2</v>
      </c>
      <c r="H17" s="450">
        <f>Стр_п!L9</f>
        <v>38.2</v>
      </c>
      <c r="I17" s="450">
        <f>Стр_п!M9</f>
        <v>40.7</v>
      </c>
      <c r="J17" s="450">
        <f>Стр_п!N9</f>
        <v>38</v>
      </c>
      <c r="K17" s="950"/>
      <c r="L17" s="830"/>
      <c r="M17" s="830"/>
      <c r="N17" s="830"/>
      <c r="O17" s="830"/>
      <c r="P17" s="830"/>
      <c r="Q17" s="830"/>
      <c r="R17" s="830"/>
      <c r="S17" s="830"/>
      <c r="T17" s="830"/>
      <c r="U17" s="830"/>
      <c r="V17" s="830"/>
      <c r="W17" s="830"/>
      <c r="X17" s="951"/>
    </row>
    <row r="18" spans="1:24" ht="26.25">
      <c r="A18" s="470" t="s">
        <v>164</v>
      </c>
      <c r="B18" s="450">
        <f>Стр_п!F10</f>
        <v>24.6</v>
      </c>
      <c r="C18" s="450">
        <f>Стр_п!G10</f>
        <v>24.8</v>
      </c>
      <c r="D18" s="450">
        <f>Стр_п!H10</f>
        <v>23.8</v>
      </c>
      <c r="E18" s="450">
        <f>Стр_п!I10</f>
        <v>26.5</v>
      </c>
      <c r="F18" s="450">
        <f>Стр_п!J10</f>
        <v>23.4</v>
      </c>
      <c r="G18" s="450">
        <f>Стр_п!K10</f>
        <v>32.5</v>
      </c>
      <c r="H18" s="450">
        <f>Стр_п!L10</f>
        <v>32.4</v>
      </c>
      <c r="I18" s="450">
        <f>Стр_п!M10</f>
        <v>32.7</v>
      </c>
      <c r="J18" s="450">
        <f>Стр_п!N10</f>
        <v>31.8</v>
      </c>
      <c r="K18" s="847"/>
      <c r="L18" s="831"/>
      <c r="M18" s="831"/>
      <c r="N18" s="831"/>
      <c r="O18" s="831"/>
      <c r="P18" s="831"/>
      <c r="Q18" s="831"/>
      <c r="R18" s="831"/>
      <c r="S18" s="831"/>
      <c r="T18" s="831"/>
      <c r="U18" s="831"/>
      <c r="V18" s="831"/>
      <c r="W18" s="831"/>
      <c r="X18" s="952"/>
    </row>
    <row r="19" spans="1:24" s="32" customFormat="1" ht="14.25">
      <c r="A19" s="459" t="s">
        <v>604</v>
      </c>
      <c r="B19" s="947" t="str">
        <f>Стр_п!F11</f>
        <v>Показатель введен с 01.01.2018 года</v>
      </c>
      <c r="C19" s="948"/>
      <c r="D19" s="948"/>
      <c r="E19" s="948"/>
      <c r="F19" s="948"/>
      <c r="G19" s="948"/>
      <c r="H19" s="949"/>
      <c r="I19" s="450">
        <f>Стр_п!M11</f>
        <v>10.2</v>
      </c>
      <c r="J19" s="450">
        <f>Стр_п!N11</f>
        <v>10.2</v>
      </c>
      <c r="K19" s="953"/>
      <c r="L19" s="832"/>
      <c r="M19" s="832"/>
      <c r="N19" s="832"/>
      <c r="O19" s="832"/>
      <c r="P19" s="832"/>
      <c r="Q19" s="832"/>
      <c r="R19" s="832"/>
      <c r="S19" s="832"/>
      <c r="T19" s="832"/>
      <c r="U19" s="832"/>
      <c r="V19" s="832"/>
      <c r="W19" s="832"/>
      <c r="X19" s="954"/>
    </row>
    <row r="20" spans="1:24" ht="92.25">
      <c r="A20" s="470" t="s">
        <v>849</v>
      </c>
      <c r="B20" s="450">
        <f>Стр_п!F12</f>
        <v>621</v>
      </c>
      <c r="C20" s="450">
        <f>Стр_п!G12</f>
        <v>631</v>
      </c>
      <c r="D20" s="450">
        <f>Стр_п!H12</f>
        <v>631</v>
      </c>
      <c r="E20" s="450">
        <f>Стр_п!I12</f>
        <v>696</v>
      </c>
      <c r="F20" s="450">
        <f>Стр_п!J12</f>
        <v>688</v>
      </c>
      <c r="G20" s="450">
        <f>Стр_п!K12</f>
        <v>954</v>
      </c>
      <c r="H20" s="450">
        <f>Стр_п!L12</f>
        <v>950</v>
      </c>
      <c r="I20" s="450">
        <f>Стр_п!M12</f>
        <v>1155</v>
      </c>
      <c r="J20" s="450">
        <f>Стр_п!N12</f>
        <v>1153</v>
      </c>
      <c r="K20" s="450">
        <f>Стр_п!O12</f>
        <v>1414</v>
      </c>
      <c r="L20" s="450">
        <f>Стр_п!P12</f>
        <v>1414</v>
      </c>
      <c r="M20" s="445">
        <f>Стр_п!Q12</f>
        <v>1456</v>
      </c>
      <c r="N20" s="445">
        <f>Стр_п!R12</f>
        <v>1456</v>
      </c>
      <c r="O20" s="445">
        <f>Стр_п!S12</f>
        <v>1487</v>
      </c>
      <c r="P20" s="445">
        <f>Стр_п!T12</f>
        <v>1487</v>
      </c>
      <c r="Q20" s="445">
        <f>Стр_п!U12</f>
        <v>1490</v>
      </c>
      <c r="R20" s="445">
        <f>Стр_п!V12</f>
        <v>1490</v>
      </c>
      <c r="S20" s="445">
        <f>Стр_п!W12</f>
        <v>1498</v>
      </c>
      <c r="T20" s="445">
        <f>Стр_п!X12</f>
        <v>1498</v>
      </c>
      <c r="U20" s="445">
        <f>Стр_п!Y12</f>
        <v>1506</v>
      </c>
      <c r="V20" s="445">
        <f>Стр_п!Z12</f>
        <v>1506</v>
      </c>
      <c r="W20" s="445">
        <f>Стр_п!AA12</f>
        <v>1507</v>
      </c>
      <c r="X20" s="445">
        <f>Стр_п!AB12</f>
        <v>1507</v>
      </c>
    </row>
    <row r="21" spans="1:24" ht="133.5" customHeight="1">
      <c r="A21" s="459" t="s">
        <v>692</v>
      </c>
      <c r="B21" s="626" t="s">
        <v>638</v>
      </c>
      <c r="C21" s="627"/>
      <c r="D21" s="627"/>
      <c r="E21" s="627"/>
      <c r="F21" s="627"/>
      <c r="G21" s="627"/>
      <c r="H21" s="627"/>
      <c r="I21" s="627"/>
      <c r="J21" s="628"/>
      <c r="K21" s="264">
        <f>Стр_п!O13</f>
        <v>45.1</v>
      </c>
      <c r="L21" s="264">
        <f>Стр_п!P13</f>
        <v>45.1</v>
      </c>
      <c r="M21" s="265">
        <f>Стр_п!Q13</f>
        <v>45.6</v>
      </c>
      <c r="N21" s="265">
        <f>Стр_п!R13</f>
        <v>45.6</v>
      </c>
      <c r="O21" s="265">
        <f>Стр_п!S13</f>
        <v>47.2</v>
      </c>
      <c r="P21" s="265">
        <f>Стр_п!T13</f>
        <v>47.2</v>
      </c>
      <c r="Q21" s="265">
        <f>Стр_п!U13</f>
        <v>46.9</v>
      </c>
      <c r="R21" s="265">
        <f>Стр_п!V13</f>
        <v>46.9</v>
      </c>
      <c r="S21" s="265">
        <f>Стр_п!W13</f>
        <v>47.5</v>
      </c>
      <c r="T21" s="265">
        <f>Стр_п!X13</f>
        <v>47.5</v>
      </c>
      <c r="U21" s="265">
        <f>Стр_п!Y13</f>
        <v>47.9</v>
      </c>
      <c r="V21" s="265">
        <f>Стр_п!Z13</f>
        <v>47.9</v>
      </c>
      <c r="W21" s="265">
        <f>Стр_п!AA13</f>
        <v>47.9</v>
      </c>
      <c r="X21" s="265">
        <f>Стр_п!AB13</f>
        <v>47.9</v>
      </c>
    </row>
    <row r="22" spans="1:24" ht="14.25">
      <c r="A22" s="805" t="s">
        <v>62</v>
      </c>
      <c r="B22" s="806"/>
      <c r="C22" s="806"/>
      <c r="D22" s="806"/>
      <c r="E22" s="806"/>
      <c r="F22" s="806"/>
      <c r="G22" s="806"/>
      <c r="H22" s="806"/>
      <c r="I22" s="806"/>
      <c r="J22" s="806"/>
      <c r="K22" s="806"/>
      <c r="L22" s="806"/>
      <c r="M22" s="806"/>
      <c r="N22" s="806"/>
      <c r="O22" s="806"/>
      <c r="P22" s="806"/>
      <c r="Q22" s="806"/>
      <c r="R22" s="806"/>
      <c r="S22" s="806"/>
      <c r="T22" s="806"/>
      <c r="U22" s="806"/>
      <c r="V22" s="806"/>
      <c r="W22" s="806"/>
      <c r="X22" s="806"/>
    </row>
    <row r="23" spans="1:24" ht="15" customHeight="1">
      <c r="A23" s="940" t="s">
        <v>165</v>
      </c>
      <c r="B23" s="941"/>
      <c r="C23" s="941"/>
      <c r="D23" s="941"/>
      <c r="E23" s="941"/>
      <c r="F23" s="941"/>
      <c r="G23" s="941"/>
      <c r="H23" s="941"/>
      <c r="I23" s="941"/>
      <c r="J23" s="941"/>
      <c r="K23" s="941"/>
      <c r="L23" s="941"/>
      <c r="M23" s="941"/>
      <c r="N23" s="941"/>
      <c r="O23" s="941"/>
      <c r="P23" s="941"/>
      <c r="Q23" s="941"/>
      <c r="R23" s="941"/>
      <c r="S23" s="941"/>
      <c r="T23" s="941"/>
      <c r="U23" s="941"/>
      <c r="V23" s="941"/>
      <c r="W23" s="941"/>
      <c r="X23" s="941"/>
    </row>
    <row r="24" spans="1:24" ht="27.75" customHeight="1">
      <c r="A24" s="943" t="s">
        <v>166</v>
      </c>
      <c r="B24" s="944"/>
      <c r="C24" s="944"/>
      <c r="D24" s="944"/>
      <c r="E24" s="944"/>
      <c r="F24" s="944"/>
      <c r="G24" s="944"/>
      <c r="H24" s="944"/>
      <c r="I24" s="944"/>
      <c r="J24" s="944"/>
      <c r="K24" s="944"/>
      <c r="L24" s="944"/>
      <c r="M24" s="944"/>
      <c r="N24" s="944"/>
      <c r="O24" s="944"/>
      <c r="P24" s="944"/>
      <c r="Q24" s="944"/>
      <c r="R24" s="944"/>
      <c r="S24" s="944"/>
      <c r="T24" s="944"/>
      <c r="U24" s="944"/>
      <c r="V24" s="944"/>
      <c r="W24" s="944"/>
      <c r="X24" s="945"/>
    </row>
    <row r="25" spans="1:24" ht="92.25">
      <c r="A25" s="470" t="s">
        <v>167</v>
      </c>
      <c r="B25" s="85">
        <f>Стр_п!F14</f>
        <v>12.5</v>
      </c>
      <c r="C25" s="85">
        <f>Стр_п!G14</f>
        <v>100</v>
      </c>
      <c r="D25" s="85">
        <f>Стр_п!H14</f>
        <v>100</v>
      </c>
      <c r="E25" s="85">
        <f>Стр_п!I14</f>
        <v>100</v>
      </c>
      <c r="F25" s="85">
        <f>Стр_п!J14</f>
        <v>100</v>
      </c>
      <c r="G25" s="85">
        <f>Стр_п!K14</f>
        <v>100</v>
      </c>
      <c r="H25" s="85">
        <f>Стр_п!L14</f>
        <v>0</v>
      </c>
      <c r="I25" s="85">
        <f>Стр_п!M14</f>
        <v>16.7</v>
      </c>
      <c r="J25" s="85">
        <f>Стр_п!N14</f>
        <v>16.7</v>
      </c>
      <c r="K25" s="85">
        <f>Стр_п!O14</f>
        <v>14.3</v>
      </c>
      <c r="L25" s="85">
        <f>Стр_п!P14</f>
        <v>14.3</v>
      </c>
      <c r="M25" s="84">
        <f>Стр_п!Q14</f>
        <v>21.4</v>
      </c>
      <c r="N25" s="84">
        <f>Стр_п!R14</f>
        <v>21.4</v>
      </c>
      <c r="O25" s="84">
        <f>Стр_п!S14</f>
        <v>33.33333333333333</v>
      </c>
      <c r="P25" s="84">
        <f>Стр_п!T14</f>
        <v>33.33333333333333</v>
      </c>
      <c r="Q25" s="84">
        <f>Стр_п!U14</f>
        <v>60</v>
      </c>
      <c r="R25" s="84">
        <f>Стр_п!V14</f>
        <v>33.33333333333333</v>
      </c>
      <c r="S25" s="84">
        <f>Стр_п!W14</f>
        <v>73.33333333333333</v>
      </c>
      <c r="T25" s="84">
        <f>Стр_п!X14</f>
        <v>33.33333333333333</v>
      </c>
      <c r="U25" s="84">
        <f>Стр_п!Y14</f>
        <v>73.33333333333333</v>
      </c>
      <c r="V25" s="84">
        <f>Стр_п!Z14</f>
        <v>33.33333333333333</v>
      </c>
      <c r="W25" s="84">
        <f>Стр_п!AA14</f>
        <v>100</v>
      </c>
      <c r="X25" s="84">
        <f>Стр_п!AB14</f>
        <v>33.33333333333333</v>
      </c>
    </row>
    <row r="26" spans="1:24" ht="15" customHeight="1">
      <c r="A26" s="942" t="s">
        <v>160</v>
      </c>
      <c r="B26" s="930"/>
      <c r="C26" s="930"/>
      <c r="D26" s="930"/>
      <c r="E26" s="930"/>
      <c r="F26" s="930"/>
      <c r="G26" s="930"/>
      <c r="H26" s="930"/>
      <c r="I26" s="930"/>
      <c r="J26" s="930"/>
      <c r="K26" s="930"/>
      <c r="L26" s="930"/>
      <c r="M26" s="930"/>
      <c r="N26" s="930"/>
      <c r="O26" s="930"/>
      <c r="P26" s="930"/>
      <c r="Q26" s="930"/>
      <c r="R26" s="930"/>
      <c r="S26" s="930"/>
      <c r="T26" s="930"/>
      <c r="U26" s="930"/>
      <c r="V26" s="930"/>
      <c r="W26" s="930"/>
      <c r="X26" s="930"/>
    </row>
    <row r="27" spans="1:24" ht="24" customHeight="1">
      <c r="A27" s="943" t="s">
        <v>168</v>
      </c>
      <c r="B27" s="944"/>
      <c r="C27" s="944"/>
      <c r="D27" s="944"/>
      <c r="E27" s="944"/>
      <c r="F27" s="944"/>
      <c r="G27" s="944"/>
      <c r="H27" s="944"/>
      <c r="I27" s="944"/>
      <c r="J27" s="944"/>
      <c r="K27" s="944"/>
      <c r="L27" s="944"/>
      <c r="M27" s="944"/>
      <c r="N27" s="944"/>
      <c r="O27" s="944"/>
      <c r="P27" s="944"/>
      <c r="Q27" s="944"/>
      <c r="R27" s="944"/>
      <c r="S27" s="944"/>
      <c r="T27" s="944"/>
      <c r="U27" s="944"/>
      <c r="V27" s="944"/>
      <c r="W27" s="944"/>
      <c r="X27" s="945"/>
    </row>
    <row r="28" spans="1:24" ht="78.75">
      <c r="A28" s="470" t="s">
        <v>169</v>
      </c>
      <c r="B28" s="450">
        <f>Стр_п!F21</f>
        <v>0</v>
      </c>
      <c r="C28" s="450" t="str">
        <f>Стр_п!G21</f>
        <v>-</v>
      </c>
      <c r="D28" s="450" t="str">
        <f>Стр_п!H21</f>
        <v>-</v>
      </c>
      <c r="E28" s="450">
        <f>Стр_п!I21</f>
        <v>100</v>
      </c>
      <c r="F28" s="450" t="str">
        <f>Стр_п!J21</f>
        <v>-</v>
      </c>
      <c r="G28" s="450">
        <f>Стр_п!K21</f>
        <v>100</v>
      </c>
      <c r="H28" s="450" t="str">
        <f>Стр_п!L21</f>
        <v>-</v>
      </c>
      <c r="I28" s="450">
        <f>Стр_п!M21</f>
        <v>0</v>
      </c>
      <c r="J28" s="450">
        <f>Стр_п!N21</f>
        <v>0</v>
      </c>
      <c r="K28" s="450">
        <f>Стр_п!O21</f>
        <v>0</v>
      </c>
      <c r="L28" s="450">
        <f>Стр_п!P21</f>
        <v>0</v>
      </c>
      <c r="M28" s="445">
        <f>Стр_п!Q21</f>
        <v>0</v>
      </c>
      <c r="N28" s="445">
        <f>Стр_п!R21</f>
        <v>0</v>
      </c>
      <c r="O28" s="84">
        <f>Стр_п!S21</f>
        <v>0</v>
      </c>
      <c r="P28" s="445">
        <f>Стр_п!T21</f>
        <v>0</v>
      </c>
      <c r="Q28" s="445">
        <f>Стр_п!U21</f>
        <v>0</v>
      </c>
      <c r="R28" s="445">
        <f>Стр_п!V21</f>
        <v>0</v>
      </c>
      <c r="S28" s="445">
        <f>Стр_п!W21</f>
        <v>33.3</v>
      </c>
      <c r="T28" s="445">
        <f>Стр_п!X21</f>
        <v>0</v>
      </c>
      <c r="U28" s="445">
        <f>Стр_п!Y21</f>
        <v>66.7</v>
      </c>
      <c r="V28" s="445">
        <f>Стр_п!Z21</f>
        <v>0</v>
      </c>
      <c r="W28" s="445">
        <f>Стр_п!AA21</f>
        <v>100</v>
      </c>
      <c r="X28" s="445">
        <f>Стр_п!AB21</f>
        <v>0</v>
      </c>
    </row>
    <row r="29" spans="1:24" ht="66">
      <c r="A29" s="470" t="s">
        <v>170</v>
      </c>
      <c r="B29" s="450">
        <f>Стр_п!F22</f>
        <v>28.3</v>
      </c>
      <c r="C29" s="450">
        <f>Стр_п!G22</f>
        <v>100</v>
      </c>
      <c r="D29" s="450">
        <f>Стр_п!H22</f>
        <v>100</v>
      </c>
      <c r="E29" s="450">
        <f>Стр_п!I22</f>
        <v>100</v>
      </c>
      <c r="F29" s="450">
        <f>Стр_п!J22</f>
        <v>100</v>
      </c>
      <c r="G29" s="450">
        <f>Стр_п!K22</f>
        <v>100</v>
      </c>
      <c r="H29" s="450">
        <f>Стр_п!L22</f>
        <v>76.53</v>
      </c>
      <c r="I29" s="450">
        <f>Стр_п!M22</f>
        <v>14.3</v>
      </c>
      <c r="J29" s="450">
        <f>Стр_п!N22</f>
        <v>14.3</v>
      </c>
      <c r="K29" s="450">
        <f>Стр_п!O22</f>
        <v>10</v>
      </c>
      <c r="L29" s="450">
        <f>Стр_п!P22</f>
        <v>10</v>
      </c>
      <c r="M29" s="84">
        <f>Стр_п!Q22</f>
        <v>9.090909090909092</v>
      </c>
      <c r="N29" s="84">
        <f>Стр_п!R22</f>
        <v>9.090909090909092</v>
      </c>
      <c r="O29" s="84">
        <f>Стр_п!S22</f>
        <v>9.090909090909092</v>
      </c>
      <c r="P29" s="84">
        <f>Стр_п!T22</f>
        <v>9.090909090909092</v>
      </c>
      <c r="Q29" s="84">
        <f>Стр_п!U22</f>
        <v>18.181818181818183</v>
      </c>
      <c r="R29" s="84">
        <f>Стр_п!V22</f>
        <v>9.090909090909092</v>
      </c>
      <c r="S29" s="84">
        <f>Стр_п!W22</f>
        <v>18.181818181818183</v>
      </c>
      <c r="T29" s="84">
        <f>Стр_п!X22</f>
        <v>9.090909090909092</v>
      </c>
      <c r="U29" s="84">
        <f>Стр_п!Y22</f>
        <v>36.36363636363637</v>
      </c>
      <c r="V29" s="84">
        <f>Стр_п!Z22</f>
        <v>9.090909090909092</v>
      </c>
      <c r="W29" s="84">
        <f>Стр_п!AA22</f>
        <v>100</v>
      </c>
      <c r="X29" s="84">
        <f>Стр_п!AB22</f>
        <v>9.090909090909092</v>
      </c>
    </row>
    <row r="30" spans="1:24" ht="14.25">
      <c r="A30" s="564"/>
      <c r="B30" s="498"/>
      <c r="C30" s="498"/>
      <c r="D30" s="498"/>
      <c r="E30" s="498"/>
      <c r="F30" s="498"/>
      <c r="G30" s="498"/>
      <c r="H30" s="498"/>
      <c r="I30" s="498"/>
      <c r="J30" s="498"/>
      <c r="K30" s="498"/>
      <c r="L30" s="498"/>
      <c r="M30" s="498"/>
      <c r="N30" s="498"/>
      <c r="X30" s="135">
        <v>46</v>
      </c>
    </row>
    <row r="31" spans="1:14" ht="25.5" customHeight="1">
      <c r="A31" s="915" t="s">
        <v>67</v>
      </c>
      <c r="B31" s="946" t="s">
        <v>45</v>
      </c>
      <c r="C31" s="946" t="s">
        <v>47</v>
      </c>
      <c r="D31" s="946"/>
      <c r="E31" s="946" t="s">
        <v>723</v>
      </c>
      <c r="F31" s="946"/>
      <c r="G31" s="946" t="s">
        <v>48</v>
      </c>
      <c r="H31" s="946"/>
      <c r="I31" s="946" t="s">
        <v>49</v>
      </c>
      <c r="J31" s="946"/>
      <c r="K31" s="946" t="s">
        <v>50</v>
      </c>
      <c r="L31" s="946"/>
      <c r="M31" s="44"/>
      <c r="N31" s="44"/>
    </row>
    <row r="32" spans="1:12" ht="14.25">
      <c r="A32" s="915"/>
      <c r="B32" s="946"/>
      <c r="C32" s="566" t="s">
        <v>6</v>
      </c>
      <c r="D32" s="565" t="s">
        <v>7</v>
      </c>
      <c r="E32" s="566" t="s">
        <v>6</v>
      </c>
      <c r="F32" s="566" t="s">
        <v>7</v>
      </c>
      <c r="G32" s="565" t="s">
        <v>6</v>
      </c>
      <c r="H32" s="565" t="s">
        <v>7</v>
      </c>
      <c r="I32" s="565" t="s">
        <v>6</v>
      </c>
      <c r="J32" s="565" t="s">
        <v>7</v>
      </c>
      <c r="K32" s="565" t="s">
        <v>6</v>
      </c>
      <c r="L32" s="565" t="s">
        <v>46</v>
      </c>
    </row>
    <row r="33" spans="1:12" ht="14.25">
      <c r="A33" s="915"/>
      <c r="B33" s="450">
        <v>2015</v>
      </c>
      <c r="C33" s="567">
        <f>E33+G33+I33+K33</f>
        <v>85016.09999999999</v>
      </c>
      <c r="D33" s="567">
        <f>F33+H33+J33+L33</f>
        <v>37016.1</v>
      </c>
      <c r="E33" s="567">
        <f>Стр_пер!I583</f>
        <v>35416.899999999994</v>
      </c>
      <c r="F33" s="567">
        <f>Стр_пер!J583</f>
        <v>23416.899999999998</v>
      </c>
      <c r="G33" s="567">
        <f>Стр_пер!K583</f>
        <v>0</v>
      </c>
      <c r="H33" s="567">
        <f>Стр_пер!L583</f>
        <v>0</v>
      </c>
      <c r="I33" s="567">
        <f>Стр_пер!M583</f>
        <v>49599.2</v>
      </c>
      <c r="J33" s="567">
        <f>Стр_пер!N583</f>
        <v>13599.2</v>
      </c>
      <c r="K33" s="567">
        <f>Стр_пер!O583</f>
        <v>0</v>
      </c>
      <c r="L33" s="567">
        <f>Стр_пер!P583</f>
        <v>0</v>
      </c>
    </row>
    <row r="34" spans="1:12" ht="14.25">
      <c r="A34" s="915"/>
      <c r="B34" s="450">
        <v>2016</v>
      </c>
      <c r="C34" s="567">
        <f aca="true" t="shared" si="0" ref="C34:D38">E34+G34+I34+K34</f>
        <v>4708.6</v>
      </c>
      <c r="D34" s="567">
        <f t="shared" si="0"/>
        <v>4708.6</v>
      </c>
      <c r="E34" s="567">
        <f>Стр_пер!I584</f>
        <v>4708.6</v>
      </c>
      <c r="F34" s="567">
        <f>Стр_пер!J584</f>
        <v>4708.6</v>
      </c>
      <c r="G34" s="567">
        <f>Стр_пер!K584</f>
        <v>0</v>
      </c>
      <c r="H34" s="567">
        <f>Стр_пер!L584</f>
        <v>0</v>
      </c>
      <c r="I34" s="567">
        <f>Стр_пер!M584</f>
        <v>0</v>
      </c>
      <c r="J34" s="567">
        <f>Стр_пер!N584</f>
        <v>0</v>
      </c>
      <c r="K34" s="567">
        <f>Стр_пер!O584</f>
        <v>0</v>
      </c>
      <c r="L34" s="567">
        <f>Стр_пер!P584</f>
        <v>0</v>
      </c>
    </row>
    <row r="35" spans="1:12" ht="14.25">
      <c r="A35" s="915"/>
      <c r="B35" s="450">
        <v>2017</v>
      </c>
      <c r="C35" s="567">
        <f t="shared" si="0"/>
        <v>45833.9</v>
      </c>
      <c r="D35" s="567">
        <f t="shared" si="0"/>
        <v>5831.9</v>
      </c>
      <c r="E35" s="567">
        <f>Стр_пер!I585</f>
        <v>5833.9</v>
      </c>
      <c r="F35" s="567">
        <f>Стр_пер!J585</f>
        <v>5831.9</v>
      </c>
      <c r="G35" s="567">
        <f>Стр_пер!K585</f>
        <v>0</v>
      </c>
      <c r="H35" s="567">
        <f>Стр_пер!L585</f>
        <v>0</v>
      </c>
      <c r="I35" s="567">
        <f>Стр_пер!M585</f>
        <v>40000</v>
      </c>
      <c r="J35" s="567">
        <f>Стр_пер!N585</f>
        <v>0</v>
      </c>
      <c r="K35" s="567">
        <f>Стр_пер!O585</f>
        <v>0</v>
      </c>
      <c r="L35" s="567">
        <f>Стр_пер!P585</f>
        <v>0</v>
      </c>
    </row>
    <row r="36" spans="1:12" ht="14.25">
      <c r="A36" s="915"/>
      <c r="B36" s="450">
        <v>2018</v>
      </c>
      <c r="C36" s="567">
        <f t="shared" si="0"/>
        <v>11644.4</v>
      </c>
      <c r="D36" s="567">
        <f t="shared" si="0"/>
        <v>11644.4</v>
      </c>
      <c r="E36" s="567">
        <f>Стр_пер!I586</f>
        <v>11644.4</v>
      </c>
      <c r="F36" s="567">
        <f>Стр_пер!J586</f>
        <v>11644.4</v>
      </c>
      <c r="G36" s="567">
        <f>Стр_пер!K586</f>
        <v>0</v>
      </c>
      <c r="H36" s="567">
        <f>Стр_пер!L586</f>
        <v>0</v>
      </c>
      <c r="I36" s="567">
        <f>Стр_пер!M586</f>
        <v>0</v>
      </c>
      <c r="J36" s="567">
        <f>Стр_пер!N586</f>
        <v>0</v>
      </c>
      <c r="K36" s="567">
        <f>Стр_пер!O586</f>
        <v>0</v>
      </c>
      <c r="L36" s="567">
        <f>Стр_пер!P586</f>
        <v>0</v>
      </c>
    </row>
    <row r="37" spans="1:12" ht="14.25">
      <c r="A37" s="915"/>
      <c r="B37" s="450">
        <v>2019</v>
      </c>
      <c r="C37" s="567">
        <f t="shared" si="0"/>
        <v>6554.3</v>
      </c>
      <c r="D37" s="567">
        <f t="shared" si="0"/>
        <v>6554.3</v>
      </c>
      <c r="E37" s="567">
        <f>Стр_пер!I587</f>
        <v>6554.3</v>
      </c>
      <c r="F37" s="567">
        <f>Стр_пер!J587</f>
        <v>6554.3</v>
      </c>
      <c r="G37" s="567">
        <f>Стр_пер!K587</f>
        <v>0</v>
      </c>
      <c r="H37" s="567">
        <f>Стр_пер!L587</f>
        <v>0</v>
      </c>
      <c r="I37" s="567">
        <f>Стр_пер!M587</f>
        <v>0</v>
      </c>
      <c r="J37" s="567">
        <f>Стр_пер!N587</f>
        <v>0</v>
      </c>
      <c r="K37" s="567">
        <f>Стр_пер!O587</f>
        <v>0</v>
      </c>
      <c r="L37" s="567">
        <f>Стр_пер!P587</f>
        <v>0</v>
      </c>
    </row>
    <row r="38" spans="1:12" ht="14.25">
      <c r="A38" s="915"/>
      <c r="B38" s="445">
        <v>2020</v>
      </c>
      <c r="C38" s="568">
        <f t="shared" si="0"/>
        <v>1675.9</v>
      </c>
      <c r="D38" s="568">
        <f t="shared" si="0"/>
        <v>1675.9</v>
      </c>
      <c r="E38" s="567">
        <f>Стр_пер!I588</f>
        <v>1675.9</v>
      </c>
      <c r="F38" s="567">
        <f>Стр_пер!J588</f>
        <v>1675.9</v>
      </c>
      <c r="G38" s="567">
        <f>Стр_пер!K588</f>
        <v>0</v>
      </c>
      <c r="H38" s="567">
        <f>Стр_пер!L588</f>
        <v>0</v>
      </c>
      <c r="I38" s="567">
        <f>Стр_пер!M588</f>
        <v>0</v>
      </c>
      <c r="J38" s="567">
        <f>Стр_пер!N588</f>
        <v>0</v>
      </c>
      <c r="K38" s="567">
        <f>Стр_пер!O588</f>
        <v>0</v>
      </c>
      <c r="L38" s="567">
        <f>Стр_пер!P588</f>
        <v>0</v>
      </c>
    </row>
    <row r="39" spans="1:12" ht="14.25">
      <c r="A39" s="915"/>
      <c r="B39" s="445">
        <v>2021</v>
      </c>
      <c r="C39" s="568">
        <f aca="true" t="shared" si="1" ref="C39:D43">E39+G39+I39+K39</f>
        <v>6835.7</v>
      </c>
      <c r="D39" s="568">
        <f t="shared" si="1"/>
        <v>6835.7</v>
      </c>
      <c r="E39" s="567">
        <f>Стр_пер!I589</f>
        <v>6835.7</v>
      </c>
      <c r="F39" s="567">
        <f>Стр_пер!J589</f>
        <v>6835.7</v>
      </c>
      <c r="G39" s="567">
        <f>Стр_пер!K589</f>
        <v>0</v>
      </c>
      <c r="H39" s="567">
        <f>Стр_пер!L589</f>
        <v>0</v>
      </c>
      <c r="I39" s="567">
        <f>Стр_пер!M589</f>
        <v>0</v>
      </c>
      <c r="J39" s="567">
        <f>Стр_пер!N589</f>
        <v>0</v>
      </c>
      <c r="K39" s="567">
        <f>Стр_пер!O589</f>
        <v>0</v>
      </c>
      <c r="L39" s="567">
        <f>Стр_пер!P589</f>
        <v>0</v>
      </c>
    </row>
    <row r="40" spans="1:12" ht="14.25">
      <c r="A40" s="915"/>
      <c r="B40" s="445">
        <v>2022</v>
      </c>
      <c r="C40" s="568">
        <f t="shared" si="1"/>
        <v>397580.5</v>
      </c>
      <c r="D40" s="568">
        <f t="shared" si="1"/>
        <v>0</v>
      </c>
      <c r="E40" s="567">
        <f>Стр_пер!I590</f>
        <v>118709.59999999999</v>
      </c>
      <c r="F40" s="567">
        <f>Стр_пер!J590</f>
        <v>0</v>
      </c>
      <c r="G40" s="567">
        <f>Стр_пер!K590</f>
        <v>0</v>
      </c>
      <c r="H40" s="567">
        <f>Стр_пер!L590</f>
        <v>0</v>
      </c>
      <c r="I40" s="567">
        <f>Стр_пер!M590</f>
        <v>278870.9</v>
      </c>
      <c r="J40" s="567">
        <f>Стр_пер!N590</f>
        <v>0</v>
      </c>
      <c r="K40" s="567">
        <f>Стр_пер!O590</f>
        <v>0</v>
      </c>
      <c r="L40" s="567">
        <f>Стр_пер!P590</f>
        <v>0</v>
      </c>
    </row>
    <row r="41" spans="1:12" ht="14.25">
      <c r="A41" s="915"/>
      <c r="B41" s="445">
        <v>2023</v>
      </c>
      <c r="C41" s="568">
        <f t="shared" si="1"/>
        <v>936562.4</v>
      </c>
      <c r="D41" s="568">
        <f t="shared" si="1"/>
        <v>0</v>
      </c>
      <c r="E41" s="567">
        <f>Стр_пер!I591</f>
        <v>243625.50000000003</v>
      </c>
      <c r="F41" s="567">
        <f>Стр_пер!J591</f>
        <v>0</v>
      </c>
      <c r="G41" s="567">
        <f>Стр_пер!K591</f>
        <v>0</v>
      </c>
      <c r="H41" s="567">
        <f>Стр_пер!L591</f>
        <v>0</v>
      </c>
      <c r="I41" s="567">
        <f>Стр_пер!M591</f>
        <v>692936.9</v>
      </c>
      <c r="J41" s="567">
        <f>Стр_пер!N591</f>
        <v>0</v>
      </c>
      <c r="K41" s="567">
        <f>Стр_пер!O591</f>
        <v>0</v>
      </c>
      <c r="L41" s="567">
        <f>Стр_пер!P591</f>
        <v>0</v>
      </c>
    </row>
    <row r="42" spans="1:12" ht="14.25">
      <c r="A42" s="915"/>
      <c r="B42" s="445">
        <v>2024</v>
      </c>
      <c r="C42" s="568">
        <f t="shared" si="1"/>
        <v>648316.4</v>
      </c>
      <c r="D42" s="568">
        <f t="shared" si="1"/>
        <v>0</v>
      </c>
      <c r="E42" s="567">
        <f>Стр_пер!I592</f>
        <v>162079.1</v>
      </c>
      <c r="F42" s="567">
        <f>Стр_пер!J592</f>
        <v>0</v>
      </c>
      <c r="G42" s="567">
        <f>Стр_пер!K592</f>
        <v>0</v>
      </c>
      <c r="H42" s="567">
        <f>Стр_пер!L592</f>
        <v>0</v>
      </c>
      <c r="I42" s="567">
        <f>Стр_пер!M592</f>
        <v>486237.30000000005</v>
      </c>
      <c r="J42" s="567">
        <f>Стр_пер!N592</f>
        <v>0</v>
      </c>
      <c r="K42" s="567">
        <f>Стр_пер!O592</f>
        <v>0</v>
      </c>
      <c r="L42" s="567">
        <f>Стр_пер!P592</f>
        <v>0</v>
      </c>
    </row>
    <row r="43" spans="1:12" ht="14.25">
      <c r="A43" s="915"/>
      <c r="B43" s="445">
        <v>2025</v>
      </c>
      <c r="C43" s="568">
        <f t="shared" si="1"/>
        <v>213310.3</v>
      </c>
      <c r="D43" s="568">
        <f t="shared" si="1"/>
        <v>0</v>
      </c>
      <c r="E43" s="567">
        <f>Стр_пер!I593</f>
        <v>213310.3</v>
      </c>
      <c r="F43" s="567">
        <f>Стр_пер!J593</f>
        <v>0</v>
      </c>
      <c r="G43" s="567">
        <f>Стр_пер!K593</f>
        <v>0</v>
      </c>
      <c r="H43" s="567">
        <f>Стр_пер!L593</f>
        <v>0</v>
      </c>
      <c r="I43" s="567">
        <f>Стр_пер!M593</f>
        <v>0</v>
      </c>
      <c r="J43" s="567">
        <f>Стр_пер!N593</f>
        <v>0</v>
      </c>
      <c r="K43" s="567">
        <f>Стр_пер!O593</f>
        <v>0</v>
      </c>
      <c r="L43" s="567">
        <f>Стр_пер!P593</f>
        <v>0</v>
      </c>
    </row>
    <row r="44" spans="1:24" s="6" customFormat="1" ht="14.25">
      <c r="A44" s="915"/>
      <c r="B44" s="449" t="s">
        <v>51</v>
      </c>
      <c r="C44" s="569">
        <f>SUM(C33:C43)</f>
        <v>2358038.5</v>
      </c>
      <c r="D44" s="569">
        <f aca="true" t="shared" si="2" ref="D44:L44">SUM(D33:D43)</f>
        <v>74266.9</v>
      </c>
      <c r="E44" s="569">
        <f t="shared" si="2"/>
        <v>810394.2</v>
      </c>
      <c r="F44" s="569">
        <f t="shared" si="2"/>
        <v>60667.700000000004</v>
      </c>
      <c r="G44" s="569">
        <f t="shared" si="2"/>
        <v>0</v>
      </c>
      <c r="H44" s="569">
        <f t="shared" si="2"/>
        <v>0</v>
      </c>
      <c r="I44" s="569">
        <f t="shared" si="2"/>
        <v>1547644.3</v>
      </c>
      <c r="J44" s="569">
        <f t="shared" si="2"/>
        <v>13599.2</v>
      </c>
      <c r="K44" s="569">
        <f t="shared" si="2"/>
        <v>0</v>
      </c>
      <c r="L44" s="569">
        <f t="shared" si="2"/>
        <v>0</v>
      </c>
      <c r="M44" s="257"/>
      <c r="N44" s="257"/>
      <c r="O44" s="257"/>
      <c r="P44" s="257"/>
      <c r="Q44" s="257"/>
      <c r="R44" s="257"/>
      <c r="S44" s="257"/>
      <c r="T44" s="257"/>
      <c r="U44" s="257"/>
      <c r="V44" s="257"/>
      <c r="W44" s="257"/>
      <c r="X44" s="257"/>
    </row>
    <row r="45" spans="1:14" ht="14.25">
      <c r="A45" s="564"/>
      <c r="B45" s="498"/>
      <c r="C45" s="564"/>
      <c r="D45" s="564"/>
      <c r="E45" s="564"/>
      <c r="F45" s="564"/>
      <c r="G45" s="498"/>
      <c r="H45" s="564"/>
      <c r="I45" s="498"/>
      <c r="J45" s="498"/>
      <c r="K45" s="564"/>
      <c r="L45" s="44"/>
      <c r="M45" s="44"/>
      <c r="N45" s="44"/>
    </row>
    <row r="46" spans="1:14" ht="14.25">
      <c r="A46" s="903" t="s">
        <v>68</v>
      </c>
      <c r="B46" s="903"/>
      <c r="C46" s="903"/>
      <c r="D46" s="903"/>
      <c r="E46" s="903" t="s">
        <v>504</v>
      </c>
      <c r="F46" s="903"/>
      <c r="G46" s="903"/>
      <c r="H46" s="903"/>
      <c r="I46" s="903"/>
      <c r="J46" s="903"/>
      <c r="K46" s="903"/>
      <c r="L46" s="903"/>
      <c r="M46" s="44"/>
      <c r="N46" s="44"/>
    </row>
    <row r="47" spans="1:14" ht="39.75" customHeight="1">
      <c r="A47" s="903" t="s">
        <v>660</v>
      </c>
      <c r="B47" s="903"/>
      <c r="C47" s="903"/>
      <c r="D47" s="903"/>
      <c r="E47" s="903" t="s">
        <v>21</v>
      </c>
      <c r="F47" s="903"/>
      <c r="G47" s="903"/>
      <c r="H47" s="903"/>
      <c r="I47" s="903"/>
      <c r="J47" s="903"/>
      <c r="K47" s="903"/>
      <c r="L47" s="903"/>
      <c r="M47" s="44"/>
      <c r="N47" s="44"/>
    </row>
    <row r="48" spans="1:14" ht="15" customHeight="1">
      <c r="A48" s="903" t="s">
        <v>69</v>
      </c>
      <c r="B48" s="903"/>
      <c r="C48" s="903"/>
      <c r="D48" s="903"/>
      <c r="E48" s="903"/>
      <c r="F48" s="903"/>
      <c r="G48" s="903"/>
      <c r="H48" s="903"/>
      <c r="I48" s="903"/>
      <c r="J48" s="903"/>
      <c r="K48" s="903"/>
      <c r="L48" s="903"/>
      <c r="M48" s="44"/>
      <c r="N48" s="44"/>
    </row>
    <row r="49" spans="1:14" ht="14.25">
      <c r="A49" s="903" t="s">
        <v>70</v>
      </c>
      <c r="B49" s="903"/>
      <c r="C49" s="903"/>
      <c r="D49" s="903"/>
      <c r="E49" s="903" t="s">
        <v>55</v>
      </c>
      <c r="F49" s="903"/>
      <c r="G49" s="903"/>
      <c r="H49" s="903"/>
      <c r="I49" s="903"/>
      <c r="J49" s="903"/>
      <c r="K49" s="903"/>
      <c r="L49" s="903"/>
      <c r="M49" s="44"/>
      <c r="N49" s="44"/>
    </row>
    <row r="50" spans="1:14" ht="15" customHeight="1">
      <c r="A50" s="903" t="s">
        <v>121</v>
      </c>
      <c r="B50" s="903"/>
      <c r="C50" s="903"/>
      <c r="D50" s="903"/>
      <c r="E50" s="903" t="s">
        <v>216</v>
      </c>
      <c r="F50" s="903"/>
      <c r="G50" s="903"/>
      <c r="H50" s="903"/>
      <c r="I50" s="903"/>
      <c r="J50" s="903"/>
      <c r="K50" s="903"/>
      <c r="L50" s="903"/>
      <c r="M50" s="44"/>
      <c r="N50" s="44"/>
    </row>
    <row r="51" spans="1:14" ht="15" customHeight="1">
      <c r="A51" s="903"/>
      <c r="B51" s="903"/>
      <c r="C51" s="903"/>
      <c r="D51" s="903"/>
      <c r="E51" s="903" t="s">
        <v>55</v>
      </c>
      <c r="F51" s="903"/>
      <c r="G51" s="903"/>
      <c r="H51" s="903"/>
      <c r="I51" s="903"/>
      <c r="J51" s="903"/>
      <c r="K51" s="903"/>
      <c r="L51" s="903"/>
      <c r="M51" s="44"/>
      <c r="N51" s="44"/>
    </row>
    <row r="52" spans="1:14" ht="14.25">
      <c r="A52" s="903"/>
      <c r="B52" s="903"/>
      <c r="C52" s="903"/>
      <c r="D52" s="903"/>
      <c r="E52" s="903" t="s">
        <v>159</v>
      </c>
      <c r="F52" s="903"/>
      <c r="G52" s="903"/>
      <c r="H52" s="903"/>
      <c r="I52" s="903"/>
      <c r="J52" s="903"/>
      <c r="K52" s="903"/>
      <c r="L52" s="903"/>
      <c r="M52" s="44"/>
      <c r="N52" s="44"/>
    </row>
    <row r="53" spans="1:24" ht="36.75" customHeight="1">
      <c r="A53" s="935" t="s">
        <v>810</v>
      </c>
      <c r="B53" s="935"/>
      <c r="C53" s="935"/>
      <c r="D53" s="935"/>
      <c r="E53" s="935"/>
      <c r="F53" s="935"/>
      <c r="G53" s="935"/>
      <c r="H53" s="935"/>
      <c r="I53" s="935"/>
      <c r="J53" s="935"/>
      <c r="K53" s="935"/>
      <c r="L53" s="935"/>
      <c r="M53" s="935"/>
      <c r="N53" s="935"/>
      <c r="O53" s="935"/>
      <c r="P53" s="935"/>
      <c r="Q53" s="935"/>
      <c r="R53" s="935"/>
      <c r="S53" s="935"/>
      <c r="T53" s="935"/>
      <c r="U53" s="935"/>
      <c r="V53" s="935"/>
      <c r="W53" s="935"/>
      <c r="X53" s="935"/>
    </row>
  </sheetData>
  <sheetProtection/>
  <mergeCells count="55">
    <mergeCell ref="A24:X24"/>
    <mergeCell ref="E46:L46"/>
    <mergeCell ref="U12:V12"/>
    <mergeCell ref="A26:X26"/>
    <mergeCell ref="K31:L31"/>
    <mergeCell ref="B19:H19"/>
    <mergeCell ref="S12:T12"/>
    <mergeCell ref="K17:X19"/>
    <mergeCell ref="K12:L12"/>
    <mergeCell ref="B12:B13"/>
    <mergeCell ref="E52:L52"/>
    <mergeCell ref="A49:D49"/>
    <mergeCell ref="A50:D52"/>
    <mergeCell ref="A31:A44"/>
    <mergeCell ref="B31:B32"/>
    <mergeCell ref="G31:H31"/>
    <mergeCell ref="A47:D47"/>
    <mergeCell ref="E47:L47"/>
    <mergeCell ref="A48:L48"/>
    <mergeCell ref="C31:D31"/>
    <mergeCell ref="E51:L51"/>
    <mergeCell ref="A23:X23"/>
    <mergeCell ref="A14:X14"/>
    <mergeCell ref="E50:L50"/>
    <mergeCell ref="A15:X15"/>
    <mergeCell ref="A16:X16"/>
    <mergeCell ref="A27:X27"/>
    <mergeCell ref="A46:D46"/>
    <mergeCell ref="E31:F31"/>
    <mergeCell ref="I31:J31"/>
    <mergeCell ref="B11:X11"/>
    <mergeCell ref="E12:F12"/>
    <mergeCell ref="Q12:R12"/>
    <mergeCell ref="G12:H12"/>
    <mergeCell ref="O12:P12"/>
    <mergeCell ref="M12:N12"/>
    <mergeCell ref="C12:D12"/>
    <mergeCell ref="A53:X53"/>
    <mergeCell ref="E49:L49"/>
    <mergeCell ref="A12:A13"/>
    <mergeCell ref="A22:X22"/>
    <mergeCell ref="I12:J12"/>
    <mergeCell ref="B10:X10"/>
    <mergeCell ref="A9:A11"/>
    <mergeCell ref="B9:X9"/>
    <mergeCell ref="W12:X12"/>
    <mergeCell ref="B21:J21"/>
    <mergeCell ref="B8:X8"/>
    <mergeCell ref="A2:X2"/>
    <mergeCell ref="B5:X5"/>
    <mergeCell ref="B7:X7"/>
    <mergeCell ref="A3:X3"/>
    <mergeCell ref="B4:X4"/>
    <mergeCell ref="B6:X6"/>
    <mergeCell ref="A6:A7"/>
  </mergeCells>
  <printOptions/>
  <pageMargins left="0.7086614173228347" right="0.7086614173228347" top="0.35433070866141736" bottom="0.2755905511811024" header="0.31496062992125984" footer="0.31496062992125984"/>
  <pageSetup fitToHeight="1" fitToWidth="1" horizontalDpi="600" verticalDpi="600" orientation="landscape" paperSize="9" scale="40" r:id="rId1"/>
  <rowBreaks count="1" manualBreakCount="1">
    <brk id="29" max="255" man="1"/>
  </rowBreaks>
</worksheet>
</file>

<file path=xl/worksheets/sheet18.xml><?xml version="1.0" encoding="utf-8"?>
<worksheet xmlns="http://schemas.openxmlformats.org/spreadsheetml/2006/main" xmlns:r="http://schemas.openxmlformats.org/officeDocument/2006/relationships">
  <sheetPr>
    <tabColor rgb="FF00B050"/>
  </sheetPr>
  <dimension ref="A1:G95"/>
  <sheetViews>
    <sheetView view="pageBreakPreview" zoomScale="112" zoomScaleSheetLayoutView="112" zoomScalePageLayoutView="0" workbookViewId="0" topLeftCell="A85">
      <selection activeCell="A90" sqref="A90:G90"/>
    </sheetView>
  </sheetViews>
  <sheetFormatPr defaultColWidth="9.140625" defaultRowHeight="15"/>
  <cols>
    <col min="1" max="1" width="21.00390625" style="17" customWidth="1"/>
    <col min="2" max="4" width="21.8515625" style="21" customWidth="1"/>
    <col min="5" max="5" width="10.7109375" style="17" customWidth="1"/>
    <col min="6" max="6" width="10.140625" style="17" customWidth="1"/>
    <col min="7" max="7" width="10.28125" style="17" customWidth="1"/>
  </cols>
  <sheetData>
    <row r="1" ht="14.25">
      <c r="G1" s="164">
        <v>47</v>
      </c>
    </row>
    <row r="2" spans="1:7" ht="14.25">
      <c r="A2" s="931" t="s">
        <v>305</v>
      </c>
      <c r="B2" s="931"/>
      <c r="C2" s="931"/>
      <c r="D2" s="931"/>
      <c r="E2" s="931"/>
      <c r="F2" s="931"/>
      <c r="G2" s="931"/>
    </row>
    <row r="3" ht="8.25" customHeight="1">
      <c r="A3" s="22"/>
    </row>
    <row r="4" spans="1:7" ht="56.25" customHeight="1">
      <c r="A4" s="868" t="s">
        <v>774</v>
      </c>
      <c r="B4" s="868"/>
      <c r="C4" s="868"/>
      <c r="D4" s="868"/>
      <c r="E4" s="868"/>
      <c r="F4" s="868"/>
      <c r="G4" s="868"/>
    </row>
    <row r="5" spans="1:7" ht="41.25" customHeight="1">
      <c r="A5" s="957" t="s">
        <v>369</v>
      </c>
      <c r="B5" s="957"/>
      <c r="C5" s="957"/>
      <c r="D5" s="957"/>
      <c r="E5" s="957"/>
      <c r="F5" s="957"/>
      <c r="G5" s="957"/>
    </row>
    <row r="6" spans="1:7" ht="60" customHeight="1">
      <c r="A6" s="957" t="s">
        <v>959</v>
      </c>
      <c r="B6" s="957"/>
      <c r="C6" s="957"/>
      <c r="D6" s="957"/>
      <c r="E6" s="957"/>
      <c r="F6" s="957"/>
      <c r="G6" s="957"/>
    </row>
    <row r="7" spans="1:7" ht="174.75" customHeight="1">
      <c r="A7" s="969" t="s">
        <v>1075</v>
      </c>
      <c r="B7" s="969"/>
      <c r="C7" s="969"/>
      <c r="D7" s="969"/>
      <c r="E7" s="969"/>
      <c r="F7" s="969"/>
      <c r="G7" s="969"/>
    </row>
    <row r="8" spans="1:7" ht="42.75" customHeight="1">
      <c r="A8" s="957" t="s">
        <v>1084</v>
      </c>
      <c r="B8" s="957"/>
      <c r="C8" s="957"/>
      <c r="D8" s="957"/>
      <c r="E8" s="957"/>
      <c r="F8" s="957"/>
      <c r="G8" s="957"/>
    </row>
    <row r="9" spans="1:7" ht="29.25" customHeight="1">
      <c r="A9" s="955" t="s">
        <v>846</v>
      </c>
      <c r="B9" s="955"/>
      <c r="C9" s="955"/>
      <c r="D9" s="955"/>
      <c r="E9" s="955"/>
      <c r="F9" s="955"/>
      <c r="G9" s="955"/>
    </row>
    <row r="10" spans="1:7" ht="15.75" customHeight="1">
      <c r="A10" s="955" t="s">
        <v>461</v>
      </c>
      <c r="B10" s="955"/>
      <c r="C10" s="955"/>
      <c r="D10" s="955"/>
      <c r="E10" s="955"/>
      <c r="F10" s="955"/>
      <c r="G10" s="955"/>
    </row>
    <row r="11" spans="1:7" ht="13.5" customHeight="1">
      <c r="A11" s="955" t="s">
        <v>459</v>
      </c>
      <c r="B11" s="955"/>
      <c r="C11" s="955"/>
      <c r="D11" s="955"/>
      <c r="E11" s="955"/>
      <c r="F11" s="955"/>
      <c r="G11" s="955"/>
    </row>
    <row r="12" spans="1:7" ht="15" customHeight="1">
      <c r="A12" s="955" t="s">
        <v>460</v>
      </c>
      <c r="B12" s="955"/>
      <c r="C12" s="955"/>
      <c r="D12" s="955"/>
      <c r="E12" s="955"/>
      <c r="F12" s="955"/>
      <c r="G12" s="955"/>
    </row>
    <row r="13" spans="1:7" ht="31.5" customHeight="1">
      <c r="A13" s="957" t="s">
        <v>979</v>
      </c>
      <c r="B13" s="957"/>
      <c r="C13" s="957"/>
      <c r="D13" s="957"/>
      <c r="E13" s="957"/>
      <c r="F13" s="957"/>
      <c r="G13" s="957"/>
    </row>
    <row r="14" ht="14.25">
      <c r="G14" s="22" t="s">
        <v>95</v>
      </c>
    </row>
    <row r="15" ht="14.25">
      <c r="A15" s="22"/>
    </row>
    <row r="16" spans="1:4" ht="14.25">
      <c r="A16" s="34" t="s">
        <v>238</v>
      </c>
      <c r="B16" s="35" t="s">
        <v>240</v>
      </c>
      <c r="C16" s="35" t="s">
        <v>241</v>
      </c>
      <c r="D16" s="35" t="s">
        <v>242</v>
      </c>
    </row>
    <row r="17" spans="1:4" ht="14.25">
      <c r="A17" s="24" t="s">
        <v>370</v>
      </c>
      <c r="B17" s="26">
        <f>SUM(B18:B25)</f>
        <v>570</v>
      </c>
      <c r="C17" s="68">
        <v>583</v>
      </c>
      <c r="D17" s="68">
        <f>SUM(D18:D25)</f>
        <v>621</v>
      </c>
    </row>
    <row r="18" spans="1:4" ht="14.25">
      <c r="A18" s="24" t="s">
        <v>244</v>
      </c>
      <c r="B18" s="26">
        <v>5</v>
      </c>
      <c r="C18" s="26">
        <v>6</v>
      </c>
      <c r="D18" s="26">
        <v>6</v>
      </c>
    </row>
    <row r="19" spans="1:4" ht="14.25">
      <c r="A19" s="24" t="s">
        <v>245</v>
      </c>
      <c r="B19" s="26">
        <v>155</v>
      </c>
      <c r="C19" s="26">
        <v>155</v>
      </c>
      <c r="D19" s="26">
        <v>156</v>
      </c>
    </row>
    <row r="20" spans="1:4" ht="27">
      <c r="A20" s="24" t="s">
        <v>246</v>
      </c>
      <c r="B20" s="26">
        <v>10</v>
      </c>
      <c r="C20" s="26">
        <v>10</v>
      </c>
      <c r="D20" s="26">
        <v>11</v>
      </c>
    </row>
    <row r="21" spans="1:4" ht="14.25">
      <c r="A21" s="24" t="s">
        <v>371</v>
      </c>
      <c r="B21" s="26">
        <v>12</v>
      </c>
      <c r="C21" s="26">
        <v>12</v>
      </c>
      <c r="D21" s="26">
        <v>12</v>
      </c>
    </row>
    <row r="22" spans="1:4" ht="41.25">
      <c r="A22" s="24" t="s">
        <v>247</v>
      </c>
      <c r="B22" s="26">
        <v>245</v>
      </c>
      <c r="C22" s="26">
        <v>257</v>
      </c>
      <c r="D22" s="26">
        <v>277</v>
      </c>
    </row>
    <row r="23" spans="1:4" ht="14.25">
      <c r="A23" s="24" t="s">
        <v>248</v>
      </c>
      <c r="B23" s="26">
        <v>1</v>
      </c>
      <c r="C23" s="26">
        <v>1</v>
      </c>
      <c r="D23" s="26">
        <v>1</v>
      </c>
    </row>
    <row r="24" spans="1:4" ht="14.25">
      <c r="A24" s="24" t="s">
        <v>249</v>
      </c>
      <c r="B24" s="26">
        <v>1</v>
      </c>
      <c r="C24" s="26">
        <v>1</v>
      </c>
      <c r="D24" s="26">
        <v>1</v>
      </c>
    </row>
    <row r="25" spans="1:4" ht="27">
      <c r="A25" s="24" t="s">
        <v>250</v>
      </c>
      <c r="B25" s="26">
        <v>141</v>
      </c>
      <c r="C25" s="26">
        <v>141</v>
      </c>
      <c r="D25" s="26">
        <v>157</v>
      </c>
    </row>
    <row r="26" ht="8.25" customHeight="1">
      <c r="A26" s="22"/>
    </row>
    <row r="27" spans="1:7" ht="30" customHeight="1">
      <c r="A27" s="957" t="s">
        <v>659</v>
      </c>
      <c r="B27" s="957"/>
      <c r="C27" s="957"/>
      <c r="D27" s="957"/>
      <c r="E27" s="957"/>
      <c r="F27" s="957"/>
      <c r="G27" s="957"/>
    </row>
    <row r="28" ht="15.75" customHeight="1">
      <c r="G28" s="164">
        <v>48</v>
      </c>
    </row>
    <row r="29" ht="14.25">
      <c r="G29" s="36" t="s">
        <v>251</v>
      </c>
    </row>
    <row r="30" spans="1:7" s="3" customFormat="1" ht="37.5" customHeight="1">
      <c r="A30" s="956" t="s">
        <v>775</v>
      </c>
      <c r="B30" s="956"/>
      <c r="C30" s="956"/>
      <c r="D30" s="956"/>
      <c r="E30" s="956"/>
      <c r="F30" s="956"/>
      <c r="G30" s="956"/>
    </row>
    <row r="31" spans="1:7" ht="30" customHeight="1">
      <c r="A31" s="35" t="s">
        <v>372</v>
      </c>
      <c r="B31" s="35" t="s">
        <v>373</v>
      </c>
      <c r="C31" s="970" t="s">
        <v>374</v>
      </c>
      <c r="D31" s="970"/>
      <c r="E31" s="970"/>
      <c r="F31" s="970"/>
      <c r="G31" s="970"/>
    </row>
    <row r="32" spans="1:7" ht="15" customHeight="1">
      <c r="A32" s="932" t="s">
        <v>239</v>
      </c>
      <c r="B32" s="932" t="s">
        <v>375</v>
      </c>
      <c r="C32" s="932" t="s">
        <v>376</v>
      </c>
      <c r="D32" s="932"/>
      <c r="E32" s="932"/>
      <c r="F32" s="932"/>
      <c r="G32" s="932"/>
    </row>
    <row r="33" spans="1:7" ht="14.25">
      <c r="A33" s="932"/>
      <c r="B33" s="932"/>
      <c r="C33" s="932" t="s">
        <v>844</v>
      </c>
      <c r="D33" s="932"/>
      <c r="E33" s="932"/>
      <c r="F33" s="932"/>
      <c r="G33" s="932"/>
    </row>
    <row r="34" spans="1:7" ht="15" customHeight="1">
      <c r="A34" s="932"/>
      <c r="B34" s="932"/>
      <c r="C34" s="932" t="s">
        <v>777</v>
      </c>
      <c r="D34" s="932"/>
      <c r="E34" s="932"/>
      <c r="F34" s="932"/>
      <c r="G34" s="932"/>
    </row>
    <row r="35" spans="1:7" ht="15" customHeight="1">
      <c r="A35" s="932" t="s">
        <v>240</v>
      </c>
      <c r="B35" s="932" t="s">
        <v>377</v>
      </c>
      <c r="C35" s="932" t="s">
        <v>378</v>
      </c>
      <c r="D35" s="932"/>
      <c r="E35" s="932"/>
      <c r="F35" s="932"/>
      <c r="G35" s="932"/>
    </row>
    <row r="36" spans="1:7" ht="30.75" customHeight="1">
      <c r="A36" s="932"/>
      <c r="B36" s="932"/>
      <c r="C36" s="932" t="s">
        <v>840</v>
      </c>
      <c r="D36" s="932"/>
      <c r="E36" s="932"/>
      <c r="F36" s="932"/>
      <c r="G36" s="932"/>
    </row>
    <row r="37" spans="1:7" ht="15" customHeight="1">
      <c r="A37" s="932"/>
      <c r="B37" s="932"/>
      <c r="C37" s="932" t="s">
        <v>838</v>
      </c>
      <c r="D37" s="932"/>
      <c r="E37" s="932"/>
      <c r="F37" s="932"/>
      <c r="G37" s="932"/>
    </row>
    <row r="38" spans="1:7" ht="15" customHeight="1">
      <c r="A38" s="932"/>
      <c r="B38" s="932"/>
      <c r="C38" s="932" t="s">
        <v>839</v>
      </c>
      <c r="D38" s="932"/>
      <c r="E38" s="932"/>
      <c r="F38" s="932"/>
      <c r="G38" s="932"/>
    </row>
    <row r="39" spans="1:7" ht="15" customHeight="1">
      <c r="A39" s="932" t="s">
        <v>241</v>
      </c>
      <c r="B39" s="932" t="s">
        <v>375</v>
      </c>
      <c r="C39" s="932" t="s">
        <v>845</v>
      </c>
      <c r="D39" s="932"/>
      <c r="E39" s="932"/>
      <c r="F39" s="932"/>
      <c r="G39" s="932"/>
    </row>
    <row r="40" spans="1:7" ht="14.25">
      <c r="A40" s="932"/>
      <c r="B40" s="932"/>
      <c r="C40" s="932" t="s">
        <v>841</v>
      </c>
      <c r="D40" s="932"/>
      <c r="E40" s="932"/>
      <c r="F40" s="932"/>
      <c r="G40" s="932"/>
    </row>
    <row r="41" spans="1:7" ht="15" customHeight="1">
      <c r="A41" s="932" t="s">
        <v>242</v>
      </c>
      <c r="B41" s="932" t="s">
        <v>658</v>
      </c>
      <c r="C41" s="932" t="s">
        <v>379</v>
      </c>
      <c r="D41" s="932"/>
      <c r="E41" s="932"/>
      <c r="F41" s="932"/>
      <c r="G41" s="932"/>
    </row>
    <row r="42" spans="1:7" ht="15" customHeight="1">
      <c r="A42" s="932"/>
      <c r="B42" s="932"/>
      <c r="C42" s="932" t="s">
        <v>380</v>
      </c>
      <c r="D42" s="932"/>
      <c r="E42" s="932"/>
      <c r="F42" s="932"/>
      <c r="G42" s="932"/>
    </row>
    <row r="43" spans="1:7" ht="30" customHeight="1">
      <c r="A43" s="932"/>
      <c r="B43" s="932"/>
      <c r="C43" s="932" t="s">
        <v>842</v>
      </c>
      <c r="D43" s="932"/>
      <c r="E43" s="932"/>
      <c r="F43" s="932"/>
      <c r="G43" s="932"/>
    </row>
    <row r="44" spans="1:7" ht="29.25" customHeight="1">
      <c r="A44" s="932"/>
      <c r="B44" s="932"/>
      <c r="C44" s="932" t="s">
        <v>843</v>
      </c>
      <c r="D44" s="932"/>
      <c r="E44" s="932"/>
      <c r="F44" s="932"/>
      <c r="G44" s="932"/>
    </row>
    <row r="45" spans="1:7" ht="27.75" customHeight="1">
      <c r="A45" s="932"/>
      <c r="B45" s="932"/>
      <c r="C45" s="932" t="s">
        <v>836</v>
      </c>
      <c r="D45" s="932"/>
      <c r="E45" s="932"/>
      <c r="F45" s="932"/>
      <c r="G45" s="932"/>
    </row>
    <row r="46" spans="1:7" ht="45" customHeight="1">
      <c r="A46" s="932"/>
      <c r="B46" s="932"/>
      <c r="C46" s="932" t="s">
        <v>837</v>
      </c>
      <c r="D46" s="932"/>
      <c r="E46" s="932"/>
      <c r="F46" s="932"/>
      <c r="G46" s="932"/>
    </row>
    <row r="47" spans="1:7" ht="15" customHeight="1">
      <c r="A47" s="932"/>
      <c r="B47" s="932"/>
      <c r="C47" s="932" t="s">
        <v>776</v>
      </c>
      <c r="D47" s="932"/>
      <c r="E47" s="932"/>
      <c r="F47" s="932"/>
      <c r="G47" s="932"/>
    </row>
    <row r="48" spans="1:7" ht="15" customHeight="1">
      <c r="A48" s="932"/>
      <c r="B48" s="932"/>
      <c r="C48" s="932" t="s">
        <v>778</v>
      </c>
      <c r="D48" s="932"/>
      <c r="E48" s="932"/>
      <c r="F48" s="932"/>
      <c r="G48" s="932"/>
    </row>
    <row r="49" spans="1:7" ht="14.25">
      <c r="A49" s="932"/>
      <c r="B49" s="932"/>
      <c r="C49" s="932" t="s">
        <v>381</v>
      </c>
      <c r="D49" s="932"/>
      <c r="E49" s="932"/>
      <c r="F49" s="932"/>
      <c r="G49" s="932"/>
    </row>
    <row r="50" spans="1:7" ht="75" customHeight="1">
      <c r="A50" s="958" t="s">
        <v>960</v>
      </c>
      <c r="B50" s="958"/>
      <c r="C50" s="958"/>
      <c r="D50" s="958"/>
      <c r="E50" s="958"/>
      <c r="F50" s="958"/>
      <c r="G50" s="958"/>
    </row>
    <row r="51" spans="1:7" ht="191.25" customHeight="1">
      <c r="A51" s="671" t="s">
        <v>1085</v>
      </c>
      <c r="B51" s="671"/>
      <c r="C51" s="671"/>
      <c r="D51" s="671"/>
      <c r="E51" s="671"/>
      <c r="F51" s="671"/>
      <c r="G51" s="671"/>
    </row>
    <row r="52" spans="1:7" ht="44.25" customHeight="1">
      <c r="A52" s="957" t="s">
        <v>847</v>
      </c>
      <c r="B52" s="957"/>
      <c r="C52" s="957"/>
      <c r="D52" s="957"/>
      <c r="E52" s="957"/>
      <c r="F52" s="957"/>
      <c r="G52" s="957"/>
    </row>
    <row r="53" spans="1:7" ht="14.25">
      <c r="A53" s="957" t="s">
        <v>1073</v>
      </c>
      <c r="B53" s="957"/>
      <c r="C53" s="957"/>
      <c r="D53" s="957"/>
      <c r="E53" s="957"/>
      <c r="F53" s="957"/>
      <c r="G53" s="957"/>
    </row>
    <row r="54" spans="1:7" ht="45.75" customHeight="1">
      <c r="A54" s="959" t="s">
        <v>1072</v>
      </c>
      <c r="B54" s="959"/>
      <c r="C54" s="959"/>
      <c r="D54" s="959"/>
      <c r="E54" s="959"/>
      <c r="F54" s="959"/>
      <c r="G54" s="959"/>
    </row>
    <row r="55" spans="1:7" ht="42" customHeight="1">
      <c r="A55" s="957" t="s">
        <v>1074</v>
      </c>
      <c r="B55" s="957"/>
      <c r="C55" s="957"/>
      <c r="D55" s="957"/>
      <c r="E55" s="957"/>
      <c r="F55" s="957"/>
      <c r="G55" s="957"/>
    </row>
    <row r="56" spans="1:7" ht="14.25">
      <c r="A56" s="957" t="s">
        <v>382</v>
      </c>
      <c r="B56" s="957"/>
      <c r="C56" s="957"/>
      <c r="D56" s="957"/>
      <c r="E56" s="957"/>
      <c r="F56" s="957"/>
      <c r="G56" s="957"/>
    </row>
    <row r="57" spans="1:7" ht="47.25" customHeight="1">
      <c r="A57" s="957" t="s">
        <v>1086</v>
      </c>
      <c r="B57" s="957"/>
      <c r="C57" s="957"/>
      <c r="D57" s="957"/>
      <c r="E57" s="957"/>
      <c r="F57" s="957"/>
      <c r="G57" s="957"/>
    </row>
    <row r="58" spans="1:7" ht="75" customHeight="1">
      <c r="A58" s="959" t="s">
        <v>848</v>
      </c>
      <c r="B58" s="959"/>
      <c r="C58" s="959"/>
      <c r="D58" s="959"/>
      <c r="E58" s="959"/>
      <c r="F58" s="959"/>
      <c r="G58" s="959"/>
    </row>
    <row r="59" spans="1:7" ht="13.5" customHeight="1">
      <c r="A59" s="122"/>
      <c r="B59" s="122"/>
      <c r="C59" s="122"/>
      <c r="D59" s="122"/>
      <c r="E59" s="122"/>
      <c r="F59" s="122"/>
      <c r="G59" s="165">
        <v>49</v>
      </c>
    </row>
    <row r="60" spans="1:7" ht="27.75" customHeight="1">
      <c r="A60" s="963" t="s">
        <v>833</v>
      </c>
      <c r="B60" s="963"/>
      <c r="C60" s="963"/>
      <c r="D60" s="963"/>
      <c r="E60" s="963"/>
      <c r="F60" s="963"/>
      <c r="G60" s="963"/>
    </row>
    <row r="61" ht="14.25">
      <c r="G61" s="20" t="s">
        <v>286</v>
      </c>
    </row>
    <row r="62" spans="1:7" ht="14.25">
      <c r="A62" s="37" t="s">
        <v>383</v>
      </c>
      <c r="B62" s="35" t="s">
        <v>258</v>
      </c>
      <c r="C62" s="35">
        <v>2010</v>
      </c>
      <c r="D62" s="35">
        <v>2011</v>
      </c>
      <c r="E62" s="35">
        <v>2012</v>
      </c>
      <c r="F62" s="35">
        <v>2013</v>
      </c>
      <c r="G62" s="35">
        <v>2014</v>
      </c>
    </row>
    <row r="63" spans="1:7" ht="14.25">
      <c r="A63" s="27" t="s">
        <v>384</v>
      </c>
      <c r="B63" s="26" t="s">
        <v>258</v>
      </c>
      <c r="C63" s="26">
        <v>25</v>
      </c>
      <c r="D63" s="26">
        <v>25</v>
      </c>
      <c r="E63" s="26">
        <v>25</v>
      </c>
      <c r="F63" s="26">
        <v>24.2</v>
      </c>
      <c r="G63" s="26">
        <v>24.5</v>
      </c>
    </row>
    <row r="64" spans="1:7" ht="27">
      <c r="A64" s="27" t="s">
        <v>385</v>
      </c>
      <c r="B64" s="26" t="s">
        <v>258</v>
      </c>
      <c r="C64" s="26">
        <v>17</v>
      </c>
      <c r="D64" s="26">
        <v>24</v>
      </c>
      <c r="E64" s="26">
        <v>35</v>
      </c>
      <c r="F64" s="26">
        <v>35</v>
      </c>
      <c r="G64" s="26">
        <v>35.3</v>
      </c>
    </row>
    <row r="65" spans="1:7" ht="27">
      <c r="A65" s="27" t="s">
        <v>386</v>
      </c>
      <c r="B65" s="26" t="s">
        <v>258</v>
      </c>
      <c r="C65" s="26">
        <v>5</v>
      </c>
      <c r="D65" s="26">
        <v>5</v>
      </c>
      <c r="E65" s="26">
        <v>5.1</v>
      </c>
      <c r="F65" s="26">
        <v>5</v>
      </c>
      <c r="G65" s="26">
        <v>5.2</v>
      </c>
    </row>
    <row r="66" spans="1:7" ht="70.5" customHeight="1">
      <c r="A66" s="966" t="s">
        <v>961</v>
      </c>
      <c r="B66" s="966"/>
      <c r="C66" s="966"/>
      <c r="D66" s="966"/>
      <c r="E66" s="966"/>
      <c r="F66" s="966"/>
      <c r="G66" s="966"/>
    </row>
    <row r="67" spans="1:7" ht="14.25">
      <c r="A67" s="38"/>
      <c r="B67" s="39"/>
      <c r="C67" s="39"/>
      <c r="D67" s="39"/>
      <c r="E67" s="39"/>
      <c r="G67" s="39" t="s">
        <v>387</v>
      </c>
    </row>
    <row r="68" spans="1:7" ht="15" customHeight="1">
      <c r="A68" s="38"/>
      <c r="B68" s="964" t="s">
        <v>465</v>
      </c>
      <c r="C68" s="967" t="s">
        <v>462</v>
      </c>
      <c r="D68" s="967"/>
      <c r="E68" s="967"/>
      <c r="F68" s="961"/>
      <c r="G68" s="39"/>
    </row>
    <row r="69" spans="1:7" ht="90" customHeight="1">
      <c r="A69" s="38"/>
      <c r="B69" s="965"/>
      <c r="C69" s="71" t="s">
        <v>835</v>
      </c>
      <c r="D69" s="72" t="s">
        <v>834</v>
      </c>
      <c r="E69" s="960" t="s">
        <v>463</v>
      </c>
      <c r="F69" s="961"/>
      <c r="G69" s="39"/>
    </row>
    <row r="70" spans="1:7" ht="14.25">
      <c r="A70" s="38"/>
      <c r="B70" s="41" t="s">
        <v>464</v>
      </c>
      <c r="C70" s="40">
        <v>5.2</v>
      </c>
      <c r="D70" s="41">
        <v>9.4</v>
      </c>
      <c r="E70" s="960">
        <v>9.7</v>
      </c>
      <c r="F70" s="961"/>
      <c r="G70" s="39"/>
    </row>
    <row r="71" spans="1:7" ht="14.25">
      <c r="A71" s="38"/>
      <c r="B71" s="41" t="s">
        <v>384</v>
      </c>
      <c r="C71" s="40">
        <v>24.5</v>
      </c>
      <c r="D71" s="41">
        <v>69.9</v>
      </c>
      <c r="E71" s="960">
        <v>60.4</v>
      </c>
      <c r="F71" s="961"/>
      <c r="G71" s="39"/>
    </row>
    <row r="72" spans="1:7" ht="27">
      <c r="A72" s="38"/>
      <c r="B72" s="41" t="s">
        <v>385</v>
      </c>
      <c r="C72" s="41">
        <v>35.3</v>
      </c>
      <c r="D72" s="41">
        <v>34.2</v>
      </c>
      <c r="E72" s="962">
        <v>29.7</v>
      </c>
      <c r="F72" s="962"/>
      <c r="G72" s="39"/>
    </row>
    <row r="73" spans="1:7" ht="45" customHeight="1">
      <c r="A73" s="968" t="s">
        <v>779</v>
      </c>
      <c r="B73" s="968"/>
      <c r="C73" s="968"/>
      <c r="D73" s="968"/>
      <c r="E73" s="968"/>
      <c r="F73" s="968"/>
      <c r="G73" s="968"/>
    </row>
    <row r="74" spans="1:7" ht="102.75" customHeight="1">
      <c r="A74" s="959" t="s">
        <v>832</v>
      </c>
      <c r="B74" s="959"/>
      <c r="C74" s="959"/>
      <c r="D74" s="959"/>
      <c r="E74" s="959"/>
      <c r="F74" s="959"/>
      <c r="G74" s="959"/>
    </row>
    <row r="75" spans="1:7" ht="88.5" customHeight="1">
      <c r="A75" s="957" t="s">
        <v>865</v>
      </c>
      <c r="B75" s="957"/>
      <c r="C75" s="957"/>
      <c r="D75" s="957"/>
      <c r="E75" s="957"/>
      <c r="F75" s="957"/>
      <c r="G75" s="957"/>
    </row>
    <row r="76" spans="1:7" ht="14.25">
      <c r="A76" s="28"/>
      <c r="G76" s="36" t="s">
        <v>506</v>
      </c>
    </row>
    <row r="77" spans="1:7" ht="26.25" customHeight="1">
      <c r="A77" s="931" t="s">
        <v>388</v>
      </c>
      <c r="B77" s="931"/>
      <c r="C77" s="931"/>
      <c r="D77" s="931"/>
      <c r="E77" s="931"/>
      <c r="F77" s="931"/>
      <c r="G77" s="931"/>
    </row>
    <row r="78" spans="1:4" ht="14.25">
      <c r="A78" s="37"/>
      <c r="B78" s="35" t="s">
        <v>240</v>
      </c>
      <c r="C78" s="35" t="s">
        <v>241</v>
      </c>
      <c r="D78" s="35" t="s">
        <v>242</v>
      </c>
    </row>
    <row r="79" spans="1:4" ht="27">
      <c r="A79" s="27" t="s">
        <v>389</v>
      </c>
      <c r="B79" s="26">
        <v>9</v>
      </c>
      <c r="C79" s="26">
        <v>8</v>
      </c>
      <c r="D79" s="26">
        <v>7</v>
      </c>
    </row>
    <row r="80" spans="1:4" ht="14.25">
      <c r="A80" s="27" t="s">
        <v>390</v>
      </c>
      <c r="B80" s="26">
        <v>6</v>
      </c>
      <c r="C80" s="26">
        <v>6</v>
      </c>
      <c r="D80" s="26">
        <v>6</v>
      </c>
    </row>
    <row r="82" spans="1:7" ht="145.5" customHeight="1">
      <c r="A82" s="957" t="s">
        <v>1087</v>
      </c>
      <c r="B82" s="957"/>
      <c r="C82" s="957"/>
      <c r="D82" s="957"/>
      <c r="E82" s="957"/>
      <c r="F82" s="957"/>
      <c r="G82" s="957"/>
    </row>
    <row r="83" spans="1:7" ht="75" customHeight="1">
      <c r="A83" s="957" t="s">
        <v>962</v>
      </c>
      <c r="B83" s="957"/>
      <c r="C83" s="957"/>
      <c r="D83" s="957"/>
      <c r="E83" s="957"/>
      <c r="F83" s="957"/>
      <c r="G83" s="957"/>
    </row>
    <row r="84" spans="1:7" ht="14.25">
      <c r="A84" s="957" t="s">
        <v>391</v>
      </c>
      <c r="B84" s="957"/>
      <c r="C84" s="957"/>
      <c r="D84" s="957"/>
      <c r="E84" s="957"/>
      <c r="F84" s="957"/>
      <c r="G84" s="957"/>
    </row>
    <row r="85" spans="1:7" ht="14.25">
      <c r="A85" s="957" t="s">
        <v>392</v>
      </c>
      <c r="B85" s="957"/>
      <c r="C85" s="957"/>
      <c r="D85" s="957"/>
      <c r="E85" s="957"/>
      <c r="F85" s="957"/>
      <c r="G85" s="957"/>
    </row>
    <row r="86" spans="1:7" ht="14.25">
      <c r="A86" s="957" t="s">
        <v>393</v>
      </c>
      <c r="B86" s="957"/>
      <c r="C86" s="957"/>
      <c r="D86" s="957"/>
      <c r="E86" s="957"/>
      <c r="F86" s="957"/>
      <c r="G86" s="957"/>
    </row>
    <row r="87" spans="1:7" ht="14.25">
      <c r="A87" s="113"/>
      <c r="B87" s="113"/>
      <c r="C87" s="113"/>
      <c r="D87" s="113"/>
      <c r="E87" s="113"/>
      <c r="F87" s="113"/>
      <c r="G87" s="166">
        <v>50</v>
      </c>
    </row>
    <row r="88" spans="1:7" ht="30" customHeight="1">
      <c r="A88" s="957" t="s">
        <v>394</v>
      </c>
      <c r="B88" s="957"/>
      <c r="C88" s="957"/>
      <c r="D88" s="957"/>
      <c r="E88" s="957"/>
      <c r="F88" s="957"/>
      <c r="G88" s="957"/>
    </row>
    <row r="89" spans="1:7" ht="30.75" customHeight="1">
      <c r="A89" s="957" t="s">
        <v>395</v>
      </c>
      <c r="B89" s="957"/>
      <c r="C89" s="957"/>
      <c r="D89" s="957"/>
      <c r="E89" s="957"/>
      <c r="F89" s="957"/>
      <c r="G89" s="957"/>
    </row>
    <row r="90" spans="1:7" ht="45.75" customHeight="1">
      <c r="A90" s="957" t="s">
        <v>963</v>
      </c>
      <c r="B90" s="957"/>
      <c r="C90" s="957"/>
      <c r="D90" s="957"/>
      <c r="E90" s="957"/>
      <c r="F90" s="957"/>
      <c r="G90" s="957"/>
    </row>
    <row r="91" spans="1:7" ht="13.5" customHeight="1">
      <c r="A91" s="55" t="s">
        <v>552</v>
      </c>
      <c r="B91" s="55"/>
      <c r="C91" s="55"/>
      <c r="D91" s="55"/>
      <c r="E91" s="55"/>
      <c r="F91" s="23"/>
      <c r="G91" s="23"/>
    </row>
    <row r="92" spans="1:7" ht="15" customHeight="1">
      <c r="A92" s="972" t="s">
        <v>546</v>
      </c>
      <c r="B92" s="973"/>
      <c r="C92" s="973"/>
      <c r="D92" s="972" t="s">
        <v>547</v>
      </c>
      <c r="E92" s="973"/>
      <c r="F92" s="973"/>
      <c r="G92" s="980"/>
    </row>
    <row r="93" spans="1:7" ht="60.75" customHeight="1">
      <c r="A93" s="974" t="s">
        <v>548</v>
      </c>
      <c r="B93" s="975"/>
      <c r="C93" s="975"/>
      <c r="D93" s="981" t="s">
        <v>1093</v>
      </c>
      <c r="E93" s="982"/>
      <c r="F93" s="982"/>
      <c r="G93" s="983"/>
    </row>
    <row r="94" spans="1:7" ht="29.25" customHeight="1">
      <c r="A94" s="976" t="s">
        <v>1092</v>
      </c>
      <c r="B94" s="977"/>
      <c r="C94" s="977"/>
      <c r="D94" s="971" t="s">
        <v>1095</v>
      </c>
      <c r="E94" s="971"/>
      <c r="F94" s="971"/>
      <c r="G94" s="971"/>
    </row>
    <row r="95" spans="1:7" ht="58.5" customHeight="1">
      <c r="A95" s="978"/>
      <c r="B95" s="979"/>
      <c r="C95" s="979"/>
      <c r="D95" s="971" t="s">
        <v>1094</v>
      </c>
      <c r="E95" s="971"/>
      <c r="F95" s="971"/>
      <c r="G95" s="971"/>
    </row>
  </sheetData>
  <sheetProtection/>
  <mergeCells count="76">
    <mergeCell ref="D94:G94"/>
    <mergeCell ref="D95:G95"/>
    <mergeCell ref="A92:C92"/>
    <mergeCell ref="A93:C93"/>
    <mergeCell ref="A94:C95"/>
    <mergeCell ref="D92:G92"/>
    <mergeCell ref="D93:G93"/>
    <mergeCell ref="C40:G40"/>
    <mergeCell ref="A2:G2"/>
    <mergeCell ref="A4:G4"/>
    <mergeCell ref="A5:G5"/>
    <mergeCell ref="A6:G6"/>
    <mergeCell ref="A7:G7"/>
    <mergeCell ref="A8:G8"/>
    <mergeCell ref="A13:G13"/>
    <mergeCell ref="C32:G32"/>
    <mergeCell ref="C31:G31"/>
    <mergeCell ref="C36:G36"/>
    <mergeCell ref="C35:G35"/>
    <mergeCell ref="C34:G34"/>
    <mergeCell ref="C39:G39"/>
    <mergeCell ref="C38:G38"/>
    <mergeCell ref="C37:G37"/>
    <mergeCell ref="C46:G46"/>
    <mergeCell ref="A41:A49"/>
    <mergeCell ref="B41:B49"/>
    <mergeCell ref="C44:G44"/>
    <mergeCell ref="C43:G43"/>
    <mergeCell ref="C41:G41"/>
    <mergeCell ref="C48:G48"/>
    <mergeCell ref="C49:G49"/>
    <mergeCell ref="A82:G82"/>
    <mergeCell ref="A53:G53"/>
    <mergeCell ref="A57:G57"/>
    <mergeCell ref="A56:G56"/>
    <mergeCell ref="A55:G55"/>
    <mergeCell ref="B68:B69"/>
    <mergeCell ref="A66:G66"/>
    <mergeCell ref="E69:F69"/>
    <mergeCell ref="C68:F68"/>
    <mergeCell ref="A73:G73"/>
    <mergeCell ref="A83:G83"/>
    <mergeCell ref="A74:G74"/>
    <mergeCell ref="A58:G58"/>
    <mergeCell ref="A77:G77"/>
    <mergeCell ref="A54:G54"/>
    <mergeCell ref="E70:F70"/>
    <mergeCell ref="E71:F71"/>
    <mergeCell ref="E72:F72"/>
    <mergeCell ref="A75:G75"/>
    <mergeCell ref="A60:G60"/>
    <mergeCell ref="A90:G90"/>
    <mergeCell ref="A89:G89"/>
    <mergeCell ref="A88:G88"/>
    <mergeCell ref="A86:G86"/>
    <mergeCell ref="A85:G85"/>
    <mergeCell ref="A84:G84"/>
    <mergeCell ref="A52:G52"/>
    <mergeCell ref="A35:A38"/>
    <mergeCell ref="B35:B38"/>
    <mergeCell ref="A39:A40"/>
    <mergeCell ref="B39:B40"/>
    <mergeCell ref="C42:G42"/>
    <mergeCell ref="A51:G51"/>
    <mergeCell ref="A50:G50"/>
    <mergeCell ref="C45:G45"/>
    <mergeCell ref="C47:G47"/>
    <mergeCell ref="A9:G9"/>
    <mergeCell ref="A10:G10"/>
    <mergeCell ref="A11:G11"/>
    <mergeCell ref="A12:G12"/>
    <mergeCell ref="C33:G33"/>
    <mergeCell ref="A32:A34"/>
    <mergeCell ref="B32:B34"/>
    <mergeCell ref="A30:G30"/>
    <mergeCell ref="A27:G27"/>
  </mergeCells>
  <printOptions/>
  <pageMargins left="0.46" right="0.38" top="0.38" bottom="0.3" header="0.31496062992125984" footer="0.31496062992125984"/>
  <pageSetup horizontalDpi="600" verticalDpi="600" orientation="portrait" paperSize="9" scale="78" r:id="rId1"/>
  <rowBreaks count="3" manualBreakCount="3">
    <brk id="27" max="255" man="1"/>
    <brk id="58" max="255" man="1"/>
    <brk id="86" max="255" man="1"/>
  </rowBreaks>
</worksheet>
</file>

<file path=xl/worksheets/sheet19.xml><?xml version="1.0" encoding="utf-8"?>
<worksheet xmlns="http://schemas.openxmlformats.org/spreadsheetml/2006/main" xmlns:r="http://schemas.openxmlformats.org/officeDocument/2006/relationships">
  <sheetPr>
    <tabColor rgb="FF00B050"/>
  </sheetPr>
  <dimension ref="A1:AB34"/>
  <sheetViews>
    <sheetView view="pageBreakPreview" zoomScaleSheetLayoutView="100" zoomScalePageLayoutView="0" workbookViewId="0" topLeftCell="A1">
      <pane xSplit="5" ySplit="7" topLeftCell="F26" activePane="bottomRight" state="frozen"/>
      <selection pane="topLeft" activeCell="A1" sqref="A1"/>
      <selection pane="topRight" activeCell="T1" sqref="T1"/>
      <selection pane="bottomLeft" activeCell="A11" sqref="A11"/>
      <selection pane="bottomRight" activeCell="A1" sqref="A1:AB16384"/>
    </sheetView>
  </sheetViews>
  <sheetFormatPr defaultColWidth="9.140625" defaultRowHeight="15"/>
  <cols>
    <col min="1" max="1" width="6.00390625" style="45" customWidth="1"/>
    <col min="2" max="2" width="15.8515625" style="44" customWidth="1"/>
    <col min="3" max="3" width="28.28125" style="44" customWidth="1"/>
    <col min="4" max="4" width="11.00390625" style="46" customWidth="1"/>
    <col min="5" max="5" width="14.28125" style="46" customWidth="1"/>
    <col min="6" max="6" width="11.28125" style="44" customWidth="1"/>
    <col min="7" max="12" width="9.140625" style="44" customWidth="1"/>
    <col min="13" max="28" width="6.57421875" style="44" customWidth="1"/>
  </cols>
  <sheetData>
    <row r="1" ht="15">
      <c r="AB1" s="279">
        <v>51</v>
      </c>
    </row>
    <row r="2" spans="1:28" s="3" customFormat="1" ht="18.75" customHeight="1">
      <c r="A2" s="748" t="s">
        <v>457</v>
      </c>
      <c r="B2" s="748"/>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row>
    <row r="3" spans="1:28" s="3" customFormat="1" ht="18.75" customHeight="1">
      <c r="A3" s="989" t="s">
        <v>780</v>
      </c>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row>
    <row r="4" spans="1:28" ht="15">
      <c r="A4" s="734" t="s">
        <v>528</v>
      </c>
      <c r="B4" s="689" t="s">
        <v>468</v>
      </c>
      <c r="C4" s="689" t="s">
        <v>470</v>
      </c>
      <c r="D4" s="613" t="s">
        <v>417</v>
      </c>
      <c r="E4" s="689" t="s">
        <v>72</v>
      </c>
      <c r="F4" s="695" t="s">
        <v>73</v>
      </c>
      <c r="G4" s="695" t="s">
        <v>74</v>
      </c>
      <c r="H4" s="695"/>
      <c r="I4" s="695"/>
      <c r="J4" s="695"/>
      <c r="K4" s="695"/>
      <c r="L4" s="695"/>
      <c r="M4" s="695"/>
      <c r="N4" s="695"/>
      <c r="O4" s="695"/>
      <c r="P4" s="695"/>
      <c r="Q4" s="695"/>
      <c r="R4" s="695"/>
      <c r="S4" s="695"/>
      <c r="T4" s="695"/>
      <c r="U4" s="695"/>
      <c r="V4" s="695"/>
      <c r="W4" s="695"/>
      <c r="X4" s="695"/>
      <c r="Y4" s="695"/>
      <c r="Z4" s="695"/>
      <c r="AA4" s="695"/>
      <c r="AB4" s="695"/>
    </row>
    <row r="5" spans="1:28" ht="15">
      <c r="A5" s="734"/>
      <c r="B5" s="689"/>
      <c r="C5" s="689"/>
      <c r="D5" s="987"/>
      <c r="E5" s="689"/>
      <c r="F5" s="695"/>
      <c r="G5" s="695" t="s">
        <v>9</v>
      </c>
      <c r="H5" s="695"/>
      <c r="I5" s="695" t="s">
        <v>10</v>
      </c>
      <c r="J5" s="695"/>
      <c r="K5" s="695" t="s">
        <v>11</v>
      </c>
      <c r="L5" s="695"/>
      <c r="M5" s="695" t="s">
        <v>19</v>
      </c>
      <c r="N5" s="695"/>
      <c r="O5" s="695" t="s">
        <v>27</v>
      </c>
      <c r="P5" s="695"/>
      <c r="Q5" s="695" t="s">
        <v>28</v>
      </c>
      <c r="R5" s="695"/>
      <c r="S5" s="695" t="s">
        <v>483</v>
      </c>
      <c r="T5" s="695"/>
      <c r="U5" s="695" t="s">
        <v>484</v>
      </c>
      <c r="V5" s="695"/>
      <c r="W5" s="695" t="s">
        <v>485</v>
      </c>
      <c r="X5" s="695"/>
      <c r="Y5" s="695" t="s">
        <v>486</v>
      </c>
      <c r="Z5" s="695"/>
      <c r="AA5" s="695" t="s">
        <v>498</v>
      </c>
      <c r="AB5" s="695"/>
    </row>
    <row r="6" spans="1:28" ht="86.25" customHeight="1">
      <c r="A6" s="734"/>
      <c r="B6" s="689"/>
      <c r="C6" s="689"/>
      <c r="D6" s="614"/>
      <c r="E6" s="689"/>
      <c r="F6" s="695"/>
      <c r="G6" s="281" t="s">
        <v>33</v>
      </c>
      <c r="H6" s="281" t="s">
        <v>34</v>
      </c>
      <c r="I6" s="281" t="s">
        <v>33</v>
      </c>
      <c r="J6" s="281" t="s">
        <v>34</v>
      </c>
      <c r="K6" s="281" t="s">
        <v>33</v>
      </c>
      <c r="L6" s="281" t="s">
        <v>34</v>
      </c>
      <c r="M6" s="281" t="s">
        <v>33</v>
      </c>
      <c r="N6" s="281" t="s">
        <v>34</v>
      </c>
      <c r="O6" s="281" t="s">
        <v>33</v>
      </c>
      <c r="P6" s="281" t="s">
        <v>34</v>
      </c>
      <c r="Q6" s="281" t="s">
        <v>33</v>
      </c>
      <c r="R6" s="281" t="s">
        <v>34</v>
      </c>
      <c r="S6" s="281" t="s">
        <v>33</v>
      </c>
      <c r="T6" s="281" t="s">
        <v>34</v>
      </c>
      <c r="U6" s="281" t="s">
        <v>33</v>
      </c>
      <c r="V6" s="281" t="s">
        <v>34</v>
      </c>
      <c r="W6" s="281" t="s">
        <v>33</v>
      </c>
      <c r="X6" s="281" t="s">
        <v>34</v>
      </c>
      <c r="Y6" s="281" t="s">
        <v>33</v>
      </c>
      <c r="Z6" s="281" t="s">
        <v>34</v>
      </c>
      <c r="AA6" s="281" t="s">
        <v>33</v>
      </c>
      <c r="AB6" s="281" t="s">
        <v>34</v>
      </c>
    </row>
    <row r="7" spans="1:28" ht="15">
      <c r="A7" s="254">
        <v>1</v>
      </c>
      <c r="B7" s="77">
        <v>2</v>
      </c>
      <c r="C7" s="77">
        <v>3</v>
      </c>
      <c r="D7" s="77"/>
      <c r="E7" s="77">
        <v>4</v>
      </c>
      <c r="F7" s="125">
        <v>5</v>
      </c>
      <c r="G7" s="125">
        <v>6</v>
      </c>
      <c r="H7" s="125">
        <v>7</v>
      </c>
      <c r="I7" s="125">
        <v>8</v>
      </c>
      <c r="J7" s="125">
        <v>9</v>
      </c>
      <c r="K7" s="125">
        <v>10</v>
      </c>
      <c r="L7" s="125">
        <v>11</v>
      </c>
      <c r="M7" s="125">
        <v>12</v>
      </c>
      <c r="N7" s="125">
        <v>13</v>
      </c>
      <c r="O7" s="125">
        <v>14</v>
      </c>
      <c r="P7" s="125">
        <v>15</v>
      </c>
      <c r="Q7" s="125">
        <v>16</v>
      </c>
      <c r="R7" s="126">
        <v>17</v>
      </c>
      <c r="S7" s="126">
        <v>18</v>
      </c>
      <c r="T7" s="126">
        <v>19</v>
      </c>
      <c r="U7" s="126">
        <v>20</v>
      </c>
      <c r="V7" s="126">
        <v>21</v>
      </c>
      <c r="W7" s="126">
        <v>22</v>
      </c>
      <c r="X7" s="126">
        <v>23</v>
      </c>
      <c r="Y7" s="126">
        <v>24</v>
      </c>
      <c r="Z7" s="126">
        <v>25</v>
      </c>
      <c r="AA7" s="126">
        <v>26</v>
      </c>
      <c r="AB7" s="126">
        <v>27</v>
      </c>
    </row>
    <row r="8" spans="1:28" ht="33.75">
      <c r="A8" s="734">
        <v>1</v>
      </c>
      <c r="B8" s="985" t="s">
        <v>409</v>
      </c>
      <c r="C8" s="91" t="s">
        <v>162</v>
      </c>
      <c r="D8" s="613" t="s">
        <v>448</v>
      </c>
      <c r="E8" s="689" t="s">
        <v>24</v>
      </c>
      <c r="F8" s="689"/>
      <c r="G8" s="689"/>
      <c r="H8" s="689"/>
      <c r="I8" s="689"/>
      <c r="J8" s="689"/>
      <c r="K8" s="689"/>
      <c r="L8" s="689"/>
      <c r="M8" s="689"/>
      <c r="N8" s="689"/>
      <c r="O8" s="689"/>
      <c r="P8" s="689"/>
      <c r="Q8" s="689"/>
      <c r="R8" s="689"/>
      <c r="S8" s="689"/>
      <c r="T8" s="689"/>
      <c r="U8" s="689"/>
      <c r="V8" s="689"/>
      <c r="W8" s="689"/>
      <c r="X8" s="689"/>
      <c r="Y8" s="689"/>
      <c r="Z8" s="689"/>
      <c r="AA8" s="689"/>
      <c r="AB8" s="689"/>
    </row>
    <row r="9" spans="1:28" ht="15">
      <c r="A9" s="734"/>
      <c r="B9" s="986"/>
      <c r="C9" s="91" t="s">
        <v>163</v>
      </c>
      <c r="D9" s="987"/>
      <c r="E9" s="689"/>
      <c r="F9" s="81">
        <v>35.4</v>
      </c>
      <c r="G9" s="81">
        <v>35.9</v>
      </c>
      <c r="H9" s="81">
        <v>34.8</v>
      </c>
      <c r="I9" s="81">
        <v>36.3</v>
      </c>
      <c r="J9" s="81">
        <v>34.2</v>
      </c>
      <c r="K9" s="81">
        <v>38.2</v>
      </c>
      <c r="L9" s="81">
        <v>38.2</v>
      </c>
      <c r="M9" s="81">
        <v>40.7</v>
      </c>
      <c r="N9" s="81">
        <v>38</v>
      </c>
      <c r="O9" s="609"/>
      <c r="P9" s="629"/>
      <c r="Q9" s="629"/>
      <c r="R9" s="629"/>
      <c r="S9" s="629"/>
      <c r="T9" s="629"/>
      <c r="U9" s="629"/>
      <c r="V9" s="629"/>
      <c r="W9" s="629"/>
      <c r="X9" s="629"/>
      <c r="Y9" s="629"/>
      <c r="Z9" s="629"/>
      <c r="AA9" s="629"/>
      <c r="AB9" s="610"/>
    </row>
    <row r="10" spans="1:28" ht="15">
      <c r="A10" s="734"/>
      <c r="B10" s="986"/>
      <c r="C10" s="91" t="s">
        <v>164</v>
      </c>
      <c r="D10" s="987"/>
      <c r="E10" s="689"/>
      <c r="F10" s="81">
        <v>24.6</v>
      </c>
      <c r="G10" s="81">
        <v>24.8</v>
      </c>
      <c r="H10" s="81">
        <v>23.8</v>
      </c>
      <c r="I10" s="81">
        <v>26.5</v>
      </c>
      <c r="J10" s="81">
        <v>23.4</v>
      </c>
      <c r="K10" s="81">
        <v>32.5</v>
      </c>
      <c r="L10" s="81">
        <v>32.4</v>
      </c>
      <c r="M10" s="81">
        <v>32.7</v>
      </c>
      <c r="N10" s="81">
        <v>31.8</v>
      </c>
      <c r="O10" s="630"/>
      <c r="P10" s="631"/>
      <c r="Q10" s="631"/>
      <c r="R10" s="631"/>
      <c r="S10" s="631"/>
      <c r="T10" s="631"/>
      <c r="U10" s="631"/>
      <c r="V10" s="631"/>
      <c r="W10" s="631"/>
      <c r="X10" s="631"/>
      <c r="Y10" s="631"/>
      <c r="Z10" s="631"/>
      <c r="AA10" s="631"/>
      <c r="AB10" s="632"/>
    </row>
    <row r="11" spans="1:28" ht="15">
      <c r="A11" s="734"/>
      <c r="B11" s="986"/>
      <c r="C11" s="297" t="s">
        <v>604</v>
      </c>
      <c r="D11" s="987"/>
      <c r="E11" s="689"/>
      <c r="F11" s="722" t="s">
        <v>480</v>
      </c>
      <c r="G11" s="722"/>
      <c r="H11" s="722"/>
      <c r="I11" s="722"/>
      <c r="J11" s="722"/>
      <c r="K11" s="722"/>
      <c r="L11" s="722"/>
      <c r="M11" s="264">
        <v>10.2</v>
      </c>
      <c r="N11" s="264">
        <v>10.2</v>
      </c>
      <c r="O11" s="611"/>
      <c r="P11" s="633"/>
      <c r="Q11" s="633"/>
      <c r="R11" s="633"/>
      <c r="S11" s="633"/>
      <c r="T11" s="633"/>
      <c r="U11" s="633"/>
      <c r="V11" s="633"/>
      <c r="W11" s="633"/>
      <c r="X11" s="633"/>
      <c r="Y11" s="633"/>
      <c r="Z11" s="633"/>
      <c r="AA11" s="633"/>
      <c r="AB11" s="612"/>
    </row>
    <row r="12" spans="1:28" ht="45">
      <c r="A12" s="734"/>
      <c r="B12" s="986"/>
      <c r="C12" s="91" t="s">
        <v>849</v>
      </c>
      <c r="D12" s="987"/>
      <c r="E12" s="689"/>
      <c r="F12" s="81">
        <v>621</v>
      </c>
      <c r="G12" s="81">
        <v>631</v>
      </c>
      <c r="H12" s="81">
        <v>631</v>
      </c>
      <c r="I12" s="81">
        <v>696</v>
      </c>
      <c r="J12" s="81">
        <v>688</v>
      </c>
      <c r="K12" s="81">
        <v>954</v>
      </c>
      <c r="L12" s="81">
        <v>950</v>
      </c>
      <c r="M12" s="81">
        <v>1155</v>
      </c>
      <c r="N12" s="81">
        <v>1153</v>
      </c>
      <c r="O12" s="81">
        <v>1414</v>
      </c>
      <c r="P12" s="81">
        <v>1414</v>
      </c>
      <c r="Q12" s="77">
        <v>1456</v>
      </c>
      <c r="R12" s="77">
        <v>1456</v>
      </c>
      <c r="S12" s="78">
        <v>1487</v>
      </c>
      <c r="T12" s="78">
        <v>1487</v>
      </c>
      <c r="U12" s="78">
        <v>1490</v>
      </c>
      <c r="V12" s="78">
        <v>1490</v>
      </c>
      <c r="W12" s="78">
        <v>1498</v>
      </c>
      <c r="X12" s="78">
        <v>1498</v>
      </c>
      <c r="Y12" s="78">
        <v>1506</v>
      </c>
      <c r="Z12" s="78">
        <v>1506</v>
      </c>
      <c r="AA12" s="78">
        <v>1507</v>
      </c>
      <c r="AB12" s="78">
        <v>1507</v>
      </c>
    </row>
    <row r="13" spans="1:28" ht="56.25">
      <c r="A13" s="734"/>
      <c r="B13" s="986"/>
      <c r="C13" s="297" t="s">
        <v>692</v>
      </c>
      <c r="D13" s="987"/>
      <c r="E13" s="689"/>
      <c r="F13" s="626" t="s">
        <v>638</v>
      </c>
      <c r="G13" s="627"/>
      <c r="H13" s="627"/>
      <c r="I13" s="627"/>
      <c r="J13" s="627"/>
      <c r="K13" s="627"/>
      <c r="L13" s="627"/>
      <c r="M13" s="627"/>
      <c r="N13" s="628"/>
      <c r="O13" s="264">
        <v>45.1</v>
      </c>
      <c r="P13" s="264">
        <v>45.1</v>
      </c>
      <c r="Q13" s="265">
        <v>45.6</v>
      </c>
      <c r="R13" s="265">
        <v>45.6</v>
      </c>
      <c r="S13" s="570">
        <v>47.2</v>
      </c>
      <c r="T13" s="570">
        <v>47.2</v>
      </c>
      <c r="U13" s="570">
        <v>46.9</v>
      </c>
      <c r="V13" s="570">
        <v>46.9</v>
      </c>
      <c r="W13" s="570">
        <v>47.5</v>
      </c>
      <c r="X13" s="570">
        <v>47.5</v>
      </c>
      <c r="Y13" s="570">
        <v>47.9</v>
      </c>
      <c r="Z13" s="570">
        <v>47.9</v>
      </c>
      <c r="AA13" s="570">
        <v>47.9</v>
      </c>
      <c r="AB13" s="570">
        <v>47.9</v>
      </c>
    </row>
    <row r="14" spans="1:28" ht="79.5" customHeight="1">
      <c r="A14" s="254" t="s">
        <v>110</v>
      </c>
      <c r="B14" s="91" t="s">
        <v>172</v>
      </c>
      <c r="C14" s="91" t="s">
        <v>167</v>
      </c>
      <c r="D14" s="77" t="s">
        <v>448</v>
      </c>
      <c r="E14" s="77" t="s">
        <v>479</v>
      </c>
      <c r="F14" s="81">
        <v>12.5</v>
      </c>
      <c r="G14" s="81">
        <v>100</v>
      </c>
      <c r="H14" s="81">
        <v>100</v>
      </c>
      <c r="I14" s="81">
        <v>100</v>
      </c>
      <c r="J14" s="81">
        <v>100</v>
      </c>
      <c r="K14" s="81">
        <v>100</v>
      </c>
      <c r="L14" s="81">
        <v>0</v>
      </c>
      <c r="M14" s="81">
        <v>16.7</v>
      </c>
      <c r="N14" s="81">
        <v>16.7</v>
      </c>
      <c r="O14" s="82">
        <v>14.3</v>
      </c>
      <c r="P14" s="82">
        <v>14.3</v>
      </c>
      <c r="Q14" s="79">
        <v>21.4</v>
      </c>
      <c r="R14" s="79">
        <v>21.4</v>
      </c>
      <c r="S14" s="79">
        <f aca="true" t="shared" si="0" ref="S14:Z14">S15/$AA$15*100</f>
        <v>33.33333333333333</v>
      </c>
      <c r="T14" s="79">
        <f t="shared" si="0"/>
        <v>33.33333333333333</v>
      </c>
      <c r="U14" s="79">
        <f t="shared" si="0"/>
        <v>60</v>
      </c>
      <c r="V14" s="79">
        <f t="shared" si="0"/>
        <v>33.33333333333333</v>
      </c>
      <c r="W14" s="79">
        <f t="shared" si="0"/>
        <v>73.33333333333333</v>
      </c>
      <c r="X14" s="79">
        <f t="shared" si="0"/>
        <v>33.33333333333333</v>
      </c>
      <c r="Y14" s="79">
        <f t="shared" si="0"/>
        <v>73.33333333333333</v>
      </c>
      <c r="Z14" s="79">
        <f t="shared" si="0"/>
        <v>33.33333333333333</v>
      </c>
      <c r="AA14" s="80">
        <v>100</v>
      </c>
      <c r="AB14" s="79">
        <f>AB15/$AA$15*100</f>
        <v>33.33333333333333</v>
      </c>
    </row>
    <row r="15" spans="1:28" ht="49.5" customHeight="1">
      <c r="A15" s="744" t="s">
        <v>77</v>
      </c>
      <c r="B15" s="613" t="s">
        <v>573</v>
      </c>
      <c r="C15" s="91" t="s">
        <v>814</v>
      </c>
      <c r="D15" s="77" t="s">
        <v>448</v>
      </c>
      <c r="E15" s="77" t="s">
        <v>24</v>
      </c>
      <c r="F15" s="81">
        <v>4</v>
      </c>
      <c r="G15" s="81">
        <v>1</v>
      </c>
      <c r="H15" s="81">
        <v>1</v>
      </c>
      <c r="I15" s="81">
        <v>1</v>
      </c>
      <c r="J15" s="81">
        <v>1</v>
      </c>
      <c r="K15" s="81">
        <v>10</v>
      </c>
      <c r="L15" s="81">
        <v>1</v>
      </c>
      <c r="M15" s="81">
        <v>1</v>
      </c>
      <c r="N15" s="81">
        <v>1</v>
      </c>
      <c r="O15" s="81">
        <v>2</v>
      </c>
      <c r="P15" s="81">
        <v>2</v>
      </c>
      <c r="Q15" s="77">
        <v>3</v>
      </c>
      <c r="R15" s="77">
        <v>3</v>
      </c>
      <c r="S15" s="78">
        <v>5</v>
      </c>
      <c r="T15" s="78">
        <v>5</v>
      </c>
      <c r="U15" s="78">
        <v>9</v>
      </c>
      <c r="V15" s="78">
        <v>5</v>
      </c>
      <c r="W15" s="78">
        <v>11</v>
      </c>
      <c r="X15" s="78">
        <v>5</v>
      </c>
      <c r="Y15" s="78">
        <v>11</v>
      </c>
      <c r="Z15" s="78">
        <v>5</v>
      </c>
      <c r="AA15" s="78">
        <v>15</v>
      </c>
      <c r="AB15" s="78">
        <v>5</v>
      </c>
    </row>
    <row r="16" spans="1:28" ht="84" customHeight="1">
      <c r="A16" s="745"/>
      <c r="B16" s="987"/>
      <c r="C16" s="91" t="s">
        <v>815</v>
      </c>
      <c r="D16" s="77" t="s">
        <v>448</v>
      </c>
      <c r="E16" s="77" t="s">
        <v>24</v>
      </c>
      <c r="F16" s="722" t="s">
        <v>480</v>
      </c>
      <c r="G16" s="722"/>
      <c r="H16" s="722"/>
      <c r="I16" s="722"/>
      <c r="J16" s="722"/>
      <c r="K16" s="722"/>
      <c r="L16" s="722"/>
      <c r="M16" s="81">
        <v>1</v>
      </c>
      <c r="N16" s="81">
        <v>1</v>
      </c>
      <c r="O16" s="81">
        <v>1</v>
      </c>
      <c r="P16" s="81">
        <v>1</v>
      </c>
      <c r="Q16" s="77">
        <v>1</v>
      </c>
      <c r="R16" s="77">
        <v>1</v>
      </c>
      <c r="S16" s="78">
        <v>1</v>
      </c>
      <c r="T16" s="78">
        <v>1</v>
      </c>
      <c r="U16" s="78">
        <v>1</v>
      </c>
      <c r="V16" s="78">
        <v>1</v>
      </c>
      <c r="W16" s="78">
        <v>1</v>
      </c>
      <c r="X16" s="78">
        <v>1</v>
      </c>
      <c r="Y16" s="78">
        <v>1</v>
      </c>
      <c r="Z16" s="78">
        <v>1</v>
      </c>
      <c r="AA16" s="78">
        <v>1</v>
      </c>
      <c r="AB16" s="78">
        <v>1</v>
      </c>
    </row>
    <row r="17" spans="1:28" ht="45">
      <c r="A17" s="745"/>
      <c r="B17" s="987"/>
      <c r="C17" s="91" t="s">
        <v>712</v>
      </c>
      <c r="D17" s="77" t="s">
        <v>448</v>
      </c>
      <c r="E17" s="77" t="s">
        <v>24</v>
      </c>
      <c r="F17" s="626" t="s">
        <v>638</v>
      </c>
      <c r="G17" s="627"/>
      <c r="H17" s="627"/>
      <c r="I17" s="627"/>
      <c r="J17" s="627"/>
      <c r="K17" s="627"/>
      <c r="L17" s="627"/>
      <c r="M17" s="627"/>
      <c r="N17" s="628"/>
      <c r="O17" s="81">
        <v>1</v>
      </c>
      <c r="P17" s="81">
        <v>1</v>
      </c>
      <c r="Q17" s="77">
        <v>2</v>
      </c>
      <c r="R17" s="77">
        <v>2</v>
      </c>
      <c r="S17" s="78">
        <v>2</v>
      </c>
      <c r="T17" s="78">
        <v>2</v>
      </c>
      <c r="U17" s="78">
        <v>2</v>
      </c>
      <c r="V17" s="78">
        <v>2</v>
      </c>
      <c r="W17" s="78">
        <v>2</v>
      </c>
      <c r="X17" s="78">
        <v>2</v>
      </c>
      <c r="Y17" s="78">
        <v>2</v>
      </c>
      <c r="Z17" s="78">
        <v>2</v>
      </c>
      <c r="AA17" s="78">
        <v>2</v>
      </c>
      <c r="AB17" s="78">
        <v>2</v>
      </c>
    </row>
    <row r="18" spans="1:28" ht="46.5" customHeight="1">
      <c r="A18" s="746"/>
      <c r="B18" s="614"/>
      <c r="C18" s="91" t="s">
        <v>816</v>
      </c>
      <c r="D18" s="77" t="s">
        <v>448</v>
      </c>
      <c r="E18" s="77" t="s">
        <v>24</v>
      </c>
      <c r="F18" s="722" t="s">
        <v>480</v>
      </c>
      <c r="G18" s="722"/>
      <c r="H18" s="722"/>
      <c r="I18" s="722"/>
      <c r="J18" s="722"/>
      <c r="K18" s="722"/>
      <c r="L18" s="722"/>
      <c r="M18" s="81">
        <v>1</v>
      </c>
      <c r="N18" s="81">
        <v>1</v>
      </c>
      <c r="O18" s="81">
        <v>1</v>
      </c>
      <c r="P18" s="81">
        <v>1</v>
      </c>
      <c r="Q18" s="77">
        <v>3</v>
      </c>
      <c r="R18" s="77">
        <v>1</v>
      </c>
      <c r="S18" s="78">
        <v>3</v>
      </c>
      <c r="T18" s="78">
        <v>1</v>
      </c>
      <c r="U18" s="78">
        <v>4</v>
      </c>
      <c r="V18" s="78">
        <v>1</v>
      </c>
      <c r="W18" s="78">
        <v>5</v>
      </c>
      <c r="X18" s="78">
        <v>1</v>
      </c>
      <c r="Y18" s="78">
        <v>5</v>
      </c>
      <c r="Z18" s="78">
        <v>1</v>
      </c>
      <c r="AA18" s="78">
        <v>11</v>
      </c>
      <c r="AB18" s="78">
        <v>1</v>
      </c>
    </row>
    <row r="19" spans="1:28" ht="54.75" customHeight="1">
      <c r="A19" s="744" t="s">
        <v>645</v>
      </c>
      <c r="B19" s="985" t="s">
        <v>914</v>
      </c>
      <c r="C19" s="91" t="s">
        <v>646</v>
      </c>
      <c r="D19" s="77" t="s">
        <v>448</v>
      </c>
      <c r="E19" s="77" t="s">
        <v>24</v>
      </c>
      <c r="F19" s="626" t="s">
        <v>638</v>
      </c>
      <c r="G19" s="627"/>
      <c r="H19" s="627"/>
      <c r="I19" s="627"/>
      <c r="J19" s="627"/>
      <c r="K19" s="627"/>
      <c r="L19" s="627"/>
      <c r="M19" s="627"/>
      <c r="N19" s="628"/>
      <c r="O19" s="93">
        <v>0</v>
      </c>
      <c r="P19" s="93">
        <v>0</v>
      </c>
      <c r="Q19" s="92">
        <v>0</v>
      </c>
      <c r="R19" s="92">
        <v>0</v>
      </c>
      <c r="S19" s="78">
        <v>1</v>
      </c>
      <c r="T19" s="78">
        <v>1</v>
      </c>
      <c r="U19" s="78">
        <v>2</v>
      </c>
      <c r="V19" s="78">
        <v>1</v>
      </c>
      <c r="W19" s="78">
        <v>2</v>
      </c>
      <c r="X19" s="78">
        <v>1</v>
      </c>
      <c r="Y19" s="78">
        <v>2</v>
      </c>
      <c r="Z19" s="78">
        <v>1</v>
      </c>
      <c r="AA19" s="78">
        <v>2</v>
      </c>
      <c r="AB19" s="78">
        <v>1</v>
      </c>
    </row>
    <row r="20" spans="1:28" ht="67.5">
      <c r="A20" s="746"/>
      <c r="B20" s="988"/>
      <c r="C20" s="91" t="s">
        <v>685</v>
      </c>
      <c r="D20" s="77" t="s">
        <v>448</v>
      </c>
      <c r="E20" s="77" t="s">
        <v>24</v>
      </c>
      <c r="F20" s="626" t="s">
        <v>638</v>
      </c>
      <c r="G20" s="627"/>
      <c r="H20" s="627"/>
      <c r="I20" s="627"/>
      <c r="J20" s="627"/>
      <c r="K20" s="627"/>
      <c r="L20" s="627"/>
      <c r="M20" s="627"/>
      <c r="N20" s="628"/>
      <c r="O20" s="93">
        <v>0</v>
      </c>
      <c r="P20" s="93">
        <v>0</v>
      </c>
      <c r="Q20" s="92">
        <v>0</v>
      </c>
      <c r="R20" s="92">
        <v>0</v>
      </c>
      <c r="S20" s="78">
        <v>0</v>
      </c>
      <c r="T20" s="78">
        <v>0</v>
      </c>
      <c r="U20" s="78">
        <v>0</v>
      </c>
      <c r="V20" s="78">
        <v>0</v>
      </c>
      <c r="W20" s="78">
        <v>0</v>
      </c>
      <c r="X20" s="78">
        <v>0</v>
      </c>
      <c r="Y20" s="78">
        <v>0</v>
      </c>
      <c r="Z20" s="78">
        <v>0</v>
      </c>
      <c r="AA20" s="78">
        <v>0</v>
      </c>
      <c r="AB20" s="78">
        <v>0</v>
      </c>
    </row>
    <row r="21" spans="1:28" s="7" customFormat="1" ht="40.5" customHeight="1">
      <c r="A21" s="734" t="s">
        <v>78</v>
      </c>
      <c r="B21" s="749" t="s">
        <v>173</v>
      </c>
      <c r="C21" s="91" t="s">
        <v>169</v>
      </c>
      <c r="D21" s="77" t="s">
        <v>448</v>
      </c>
      <c r="E21" s="77" t="s">
        <v>479</v>
      </c>
      <c r="F21" s="93">
        <v>0</v>
      </c>
      <c r="G21" s="93" t="s">
        <v>43</v>
      </c>
      <c r="H21" s="93" t="s">
        <v>43</v>
      </c>
      <c r="I21" s="93">
        <v>100</v>
      </c>
      <c r="J21" s="93" t="s">
        <v>43</v>
      </c>
      <c r="K21" s="93">
        <v>100</v>
      </c>
      <c r="L21" s="93" t="s">
        <v>43</v>
      </c>
      <c r="M21" s="93">
        <v>0</v>
      </c>
      <c r="N21" s="93">
        <v>0</v>
      </c>
      <c r="O21" s="93">
        <v>0</v>
      </c>
      <c r="P21" s="93">
        <v>0</v>
      </c>
      <c r="Q21" s="92">
        <v>0</v>
      </c>
      <c r="R21" s="92">
        <v>0</v>
      </c>
      <c r="S21" s="108">
        <f>S23/AA23*100</f>
        <v>0</v>
      </c>
      <c r="T21" s="78">
        <v>0</v>
      </c>
      <c r="U21" s="78">
        <v>0</v>
      </c>
      <c r="V21" s="78">
        <v>0</v>
      </c>
      <c r="W21" s="78">
        <v>33.3</v>
      </c>
      <c r="X21" s="78">
        <v>0</v>
      </c>
      <c r="Y21" s="78">
        <v>66.7</v>
      </c>
      <c r="Z21" s="78">
        <v>0</v>
      </c>
      <c r="AA21" s="78">
        <v>100</v>
      </c>
      <c r="AB21" s="78">
        <v>0</v>
      </c>
    </row>
    <row r="22" spans="1:28" s="7" customFormat="1" ht="40.5" customHeight="1">
      <c r="A22" s="734"/>
      <c r="B22" s="749"/>
      <c r="C22" s="91" t="s">
        <v>170</v>
      </c>
      <c r="D22" s="77" t="s">
        <v>448</v>
      </c>
      <c r="E22" s="77" t="s">
        <v>24</v>
      </c>
      <c r="F22" s="81">
        <v>28.3</v>
      </c>
      <c r="G22" s="81">
        <v>100</v>
      </c>
      <c r="H22" s="81">
        <v>100</v>
      </c>
      <c r="I22" s="81">
        <v>100</v>
      </c>
      <c r="J22" s="81">
        <v>100</v>
      </c>
      <c r="K22" s="82">
        <v>100</v>
      </c>
      <c r="L22" s="81">
        <v>76.53</v>
      </c>
      <c r="M22" s="81">
        <v>14.3</v>
      </c>
      <c r="N22" s="81">
        <v>14.3</v>
      </c>
      <c r="O22" s="82">
        <v>10</v>
      </c>
      <c r="P22" s="82">
        <v>10</v>
      </c>
      <c r="Q22" s="79">
        <f aca="true" t="shared" si="1" ref="Q22:Z22">Q26/$AA$26*100</f>
        <v>9.090909090909092</v>
      </c>
      <c r="R22" s="79">
        <f t="shared" si="1"/>
        <v>9.090909090909092</v>
      </c>
      <c r="S22" s="79">
        <f t="shared" si="1"/>
        <v>9.090909090909092</v>
      </c>
      <c r="T22" s="79">
        <f t="shared" si="1"/>
        <v>9.090909090909092</v>
      </c>
      <c r="U22" s="79">
        <f t="shared" si="1"/>
        <v>18.181818181818183</v>
      </c>
      <c r="V22" s="79">
        <f t="shared" si="1"/>
        <v>9.090909090909092</v>
      </c>
      <c r="W22" s="79">
        <f t="shared" si="1"/>
        <v>18.181818181818183</v>
      </c>
      <c r="X22" s="79">
        <f t="shared" si="1"/>
        <v>9.090909090909092</v>
      </c>
      <c r="Y22" s="79">
        <f t="shared" si="1"/>
        <v>36.36363636363637</v>
      </c>
      <c r="Z22" s="79">
        <f t="shared" si="1"/>
        <v>9.090909090909092</v>
      </c>
      <c r="AA22" s="78">
        <v>100</v>
      </c>
      <c r="AB22" s="80">
        <f>AB26/AA26*100</f>
        <v>9.090909090909092</v>
      </c>
    </row>
    <row r="23" spans="1:28" ht="48.75" customHeight="1">
      <c r="A23" s="744" t="s">
        <v>85</v>
      </c>
      <c r="B23" s="613" t="s">
        <v>174</v>
      </c>
      <c r="C23" s="91" t="s">
        <v>817</v>
      </c>
      <c r="D23" s="77" t="s">
        <v>448</v>
      </c>
      <c r="E23" s="77" t="s">
        <v>24</v>
      </c>
      <c r="F23" s="81">
        <v>0</v>
      </c>
      <c r="G23" s="81">
        <v>0</v>
      </c>
      <c r="H23" s="81">
        <v>0</v>
      </c>
      <c r="I23" s="81">
        <v>0</v>
      </c>
      <c r="J23" s="81">
        <v>0</v>
      </c>
      <c r="K23" s="81">
        <v>5</v>
      </c>
      <c r="L23" s="81">
        <v>0</v>
      </c>
      <c r="M23" s="81">
        <v>0</v>
      </c>
      <c r="N23" s="81">
        <v>0</v>
      </c>
      <c r="O23" s="81">
        <v>0</v>
      </c>
      <c r="P23" s="81">
        <v>0</v>
      </c>
      <c r="Q23" s="77">
        <v>0</v>
      </c>
      <c r="R23" s="77">
        <v>0</v>
      </c>
      <c r="S23" s="78">
        <v>0</v>
      </c>
      <c r="T23" s="78">
        <v>0</v>
      </c>
      <c r="U23" s="78">
        <v>0</v>
      </c>
      <c r="V23" s="78">
        <v>0</v>
      </c>
      <c r="W23" s="78">
        <v>1</v>
      </c>
      <c r="X23" s="78">
        <v>0</v>
      </c>
      <c r="Y23" s="78">
        <v>1</v>
      </c>
      <c r="Z23" s="78">
        <v>0</v>
      </c>
      <c r="AA23" s="78">
        <v>3</v>
      </c>
      <c r="AB23" s="78">
        <v>0</v>
      </c>
    </row>
    <row r="24" spans="1:28" ht="80.25" customHeight="1">
      <c r="A24" s="745"/>
      <c r="B24" s="987"/>
      <c r="C24" s="91" t="s">
        <v>641</v>
      </c>
      <c r="D24" s="77" t="s">
        <v>448</v>
      </c>
      <c r="E24" s="77" t="s">
        <v>479</v>
      </c>
      <c r="F24" s="626" t="s">
        <v>480</v>
      </c>
      <c r="G24" s="627"/>
      <c r="H24" s="627"/>
      <c r="I24" s="627"/>
      <c r="J24" s="627"/>
      <c r="K24" s="627"/>
      <c r="L24" s="628"/>
      <c r="M24" s="81">
        <v>0</v>
      </c>
      <c r="N24" s="81">
        <v>0</v>
      </c>
      <c r="O24" s="81">
        <v>0</v>
      </c>
      <c r="P24" s="81">
        <v>0</v>
      </c>
      <c r="Q24" s="77">
        <v>0</v>
      </c>
      <c r="R24" s="77">
        <v>0</v>
      </c>
      <c r="S24" s="78">
        <v>0</v>
      </c>
      <c r="T24" s="78">
        <v>0</v>
      </c>
      <c r="U24" s="78">
        <v>0</v>
      </c>
      <c r="V24" s="78">
        <v>0</v>
      </c>
      <c r="W24" s="78">
        <v>1</v>
      </c>
      <c r="X24" s="78">
        <v>0</v>
      </c>
      <c r="Y24" s="78">
        <v>1</v>
      </c>
      <c r="Z24" s="78">
        <v>0</v>
      </c>
      <c r="AA24" s="78">
        <v>3</v>
      </c>
      <c r="AB24" s="78">
        <v>0</v>
      </c>
    </row>
    <row r="25" spans="1:28" ht="45" customHeight="1">
      <c r="A25" s="746"/>
      <c r="B25" s="614"/>
      <c r="C25" s="91" t="s">
        <v>639</v>
      </c>
      <c r="D25" s="77" t="s">
        <v>448</v>
      </c>
      <c r="E25" s="77" t="s">
        <v>24</v>
      </c>
      <c r="F25" s="626" t="s">
        <v>480</v>
      </c>
      <c r="G25" s="627"/>
      <c r="H25" s="627"/>
      <c r="I25" s="627"/>
      <c r="J25" s="627"/>
      <c r="K25" s="627"/>
      <c r="L25" s="628"/>
      <c r="M25" s="81">
        <v>0</v>
      </c>
      <c r="N25" s="81">
        <v>0</v>
      </c>
      <c r="O25" s="81">
        <v>1</v>
      </c>
      <c r="P25" s="81">
        <v>1</v>
      </c>
      <c r="Q25" s="77">
        <v>1</v>
      </c>
      <c r="R25" s="77">
        <v>1</v>
      </c>
      <c r="S25" s="78">
        <v>1</v>
      </c>
      <c r="T25" s="78">
        <v>1</v>
      </c>
      <c r="U25" s="78">
        <v>1</v>
      </c>
      <c r="V25" s="78">
        <v>1</v>
      </c>
      <c r="W25" s="78">
        <v>1</v>
      </c>
      <c r="X25" s="78">
        <v>1</v>
      </c>
      <c r="Y25" s="78">
        <v>1</v>
      </c>
      <c r="Z25" s="78">
        <v>1</v>
      </c>
      <c r="AA25" s="78">
        <v>3</v>
      </c>
      <c r="AB25" s="78">
        <v>1</v>
      </c>
    </row>
    <row r="26" spans="1:28" ht="45" customHeight="1">
      <c r="A26" s="744" t="s">
        <v>88</v>
      </c>
      <c r="B26" s="613" t="s">
        <v>411</v>
      </c>
      <c r="C26" s="91" t="s">
        <v>818</v>
      </c>
      <c r="D26" s="77" t="s">
        <v>448</v>
      </c>
      <c r="E26" s="77" t="s">
        <v>24</v>
      </c>
      <c r="F26" s="81">
        <v>21</v>
      </c>
      <c r="G26" s="81">
        <v>10</v>
      </c>
      <c r="H26" s="81">
        <v>10</v>
      </c>
      <c r="I26" s="81">
        <v>20</v>
      </c>
      <c r="J26" s="81">
        <v>13</v>
      </c>
      <c r="K26" s="81">
        <v>98</v>
      </c>
      <c r="L26" s="81">
        <v>75</v>
      </c>
      <c r="M26" s="81">
        <v>1</v>
      </c>
      <c r="N26" s="81">
        <v>1</v>
      </c>
      <c r="O26" s="81">
        <v>1</v>
      </c>
      <c r="P26" s="81">
        <v>1</v>
      </c>
      <c r="Q26" s="77">
        <v>1</v>
      </c>
      <c r="R26" s="77">
        <v>1</v>
      </c>
      <c r="S26" s="78">
        <v>1</v>
      </c>
      <c r="T26" s="78">
        <v>1</v>
      </c>
      <c r="U26" s="78">
        <v>2</v>
      </c>
      <c r="V26" s="78">
        <v>1</v>
      </c>
      <c r="W26" s="78">
        <v>2</v>
      </c>
      <c r="X26" s="78">
        <v>1</v>
      </c>
      <c r="Y26" s="78">
        <v>4</v>
      </c>
      <c r="Z26" s="78">
        <v>1</v>
      </c>
      <c r="AA26" s="78">
        <v>11</v>
      </c>
      <c r="AB26" s="78">
        <v>1</v>
      </c>
    </row>
    <row r="27" spans="1:28" ht="78.75">
      <c r="A27" s="745"/>
      <c r="B27" s="987"/>
      <c r="C27" s="91" t="s">
        <v>640</v>
      </c>
      <c r="D27" s="77" t="s">
        <v>448</v>
      </c>
      <c r="E27" s="77" t="s">
        <v>24</v>
      </c>
      <c r="F27" s="626" t="s">
        <v>480</v>
      </c>
      <c r="G27" s="627"/>
      <c r="H27" s="627"/>
      <c r="I27" s="627"/>
      <c r="J27" s="627"/>
      <c r="K27" s="627"/>
      <c r="L27" s="628"/>
      <c r="M27" s="81">
        <v>1</v>
      </c>
      <c r="N27" s="81">
        <v>1</v>
      </c>
      <c r="O27" s="81">
        <v>1</v>
      </c>
      <c r="P27" s="81">
        <v>1</v>
      </c>
      <c r="Q27" s="77">
        <v>1</v>
      </c>
      <c r="R27" s="77">
        <v>1</v>
      </c>
      <c r="S27" s="78">
        <v>1</v>
      </c>
      <c r="T27" s="78">
        <v>1</v>
      </c>
      <c r="U27" s="78">
        <v>2</v>
      </c>
      <c r="V27" s="78">
        <v>1</v>
      </c>
      <c r="W27" s="78">
        <v>2</v>
      </c>
      <c r="X27" s="78">
        <v>1</v>
      </c>
      <c r="Y27" s="78">
        <v>4</v>
      </c>
      <c r="Z27" s="78">
        <v>1</v>
      </c>
      <c r="AA27" s="78">
        <v>11</v>
      </c>
      <c r="AB27" s="78">
        <v>1</v>
      </c>
    </row>
    <row r="28" spans="1:28" ht="48" customHeight="1">
      <c r="A28" s="745"/>
      <c r="B28" s="987"/>
      <c r="C28" s="91" t="s">
        <v>639</v>
      </c>
      <c r="D28" s="77" t="s">
        <v>448</v>
      </c>
      <c r="E28" s="77" t="s">
        <v>171</v>
      </c>
      <c r="F28" s="81">
        <v>4</v>
      </c>
      <c r="G28" s="81">
        <v>13</v>
      </c>
      <c r="H28" s="81">
        <v>13</v>
      </c>
      <c r="I28" s="81">
        <v>48</v>
      </c>
      <c r="J28" s="81">
        <v>16</v>
      </c>
      <c r="K28" s="81">
        <v>52</v>
      </c>
      <c r="L28" s="81">
        <v>24</v>
      </c>
      <c r="M28" s="81">
        <v>1</v>
      </c>
      <c r="N28" s="81">
        <v>1</v>
      </c>
      <c r="O28" s="81">
        <v>1</v>
      </c>
      <c r="P28" s="81">
        <v>1</v>
      </c>
      <c r="Q28" s="77">
        <v>1</v>
      </c>
      <c r="R28" s="77">
        <v>1</v>
      </c>
      <c r="S28" s="78">
        <v>1</v>
      </c>
      <c r="T28" s="78">
        <v>1</v>
      </c>
      <c r="U28" s="78">
        <v>2</v>
      </c>
      <c r="V28" s="78">
        <v>1</v>
      </c>
      <c r="W28" s="78">
        <v>2</v>
      </c>
      <c r="X28" s="78">
        <v>1</v>
      </c>
      <c r="Y28" s="78">
        <v>2</v>
      </c>
      <c r="Z28" s="78">
        <v>1</v>
      </c>
      <c r="AA28" s="78">
        <v>9</v>
      </c>
      <c r="AB28" s="78">
        <v>1</v>
      </c>
    </row>
    <row r="29" spans="1:28" ht="26.25" customHeight="1">
      <c r="A29" s="984" t="s">
        <v>781</v>
      </c>
      <c r="B29" s="984"/>
      <c r="C29" s="984"/>
      <c r="D29" s="984"/>
      <c r="E29" s="984"/>
      <c r="F29" s="984"/>
      <c r="G29" s="984"/>
      <c r="H29" s="984"/>
      <c r="I29" s="984"/>
      <c r="J29" s="984"/>
      <c r="K29" s="984"/>
      <c r="L29" s="984"/>
      <c r="M29" s="984"/>
      <c r="N29" s="984"/>
      <c r="O29" s="984"/>
      <c r="P29" s="984"/>
      <c r="Q29" s="984"/>
      <c r="R29" s="984"/>
      <c r="S29" s="984"/>
      <c r="T29" s="984"/>
      <c r="U29" s="984"/>
      <c r="V29" s="984"/>
      <c r="W29" s="984"/>
      <c r="X29" s="984"/>
      <c r="Y29" s="984"/>
      <c r="Z29" s="984"/>
      <c r="AA29" s="984"/>
      <c r="AB29" s="984"/>
    </row>
    <row r="30" spans="1:28" ht="29.25" customHeight="1">
      <c r="A30" s="984" t="s">
        <v>809</v>
      </c>
      <c r="B30" s="984"/>
      <c r="C30" s="984"/>
      <c r="D30" s="984"/>
      <c r="E30" s="984"/>
      <c r="F30" s="984"/>
      <c r="G30" s="984"/>
      <c r="H30" s="984"/>
      <c r="I30" s="984"/>
      <c r="J30" s="984"/>
      <c r="K30" s="984"/>
      <c r="L30" s="984"/>
      <c r="M30" s="984"/>
      <c r="N30" s="984"/>
      <c r="O30" s="984"/>
      <c r="P30" s="984"/>
      <c r="Q30" s="984"/>
      <c r="R30" s="984"/>
      <c r="S30" s="984"/>
      <c r="T30" s="984"/>
      <c r="U30" s="984"/>
      <c r="V30" s="984"/>
      <c r="W30" s="984"/>
      <c r="X30" s="984"/>
      <c r="Y30" s="984"/>
      <c r="Z30" s="984"/>
      <c r="AA30" s="984"/>
      <c r="AB30" s="984"/>
    </row>
    <row r="31" spans="1:28" ht="15">
      <c r="A31" s="571" t="s">
        <v>175</v>
      </c>
      <c r="B31" s="572"/>
      <c r="C31" s="238"/>
      <c r="D31" s="573"/>
      <c r="E31" s="573"/>
      <c r="F31" s="238"/>
      <c r="G31" s="238"/>
      <c r="H31" s="238"/>
      <c r="I31" s="238"/>
      <c r="J31" s="238"/>
      <c r="K31" s="238"/>
      <c r="L31" s="238"/>
      <c r="M31" s="238"/>
      <c r="N31" s="238"/>
      <c r="O31" s="238"/>
      <c r="P31" s="238"/>
      <c r="Q31" s="238"/>
      <c r="R31" s="238"/>
      <c r="S31" s="238"/>
      <c r="T31" s="238"/>
      <c r="U31" s="238"/>
      <c r="V31" s="238"/>
      <c r="W31" s="238"/>
      <c r="X31" s="238"/>
      <c r="Y31" s="238"/>
      <c r="Z31" s="238"/>
      <c r="AA31" s="238"/>
      <c r="AB31" s="238"/>
    </row>
    <row r="32" spans="1:28" ht="14.25">
      <c r="A32" s="571" t="s">
        <v>176</v>
      </c>
      <c r="B32" s="238"/>
      <c r="C32" s="238"/>
      <c r="D32" s="573"/>
      <c r="E32" s="573"/>
      <c r="F32" s="238"/>
      <c r="G32" s="238"/>
      <c r="H32" s="238"/>
      <c r="I32" s="238"/>
      <c r="J32" s="238"/>
      <c r="K32" s="238"/>
      <c r="L32" s="238"/>
      <c r="M32" s="238"/>
      <c r="N32" s="238"/>
      <c r="O32" s="238"/>
      <c r="P32" s="238"/>
      <c r="Q32" s="238"/>
      <c r="R32" s="238"/>
      <c r="S32" s="238"/>
      <c r="T32" s="238"/>
      <c r="U32" s="238"/>
      <c r="V32" s="238"/>
      <c r="W32" s="238"/>
      <c r="X32" s="238"/>
      <c r="Y32" s="238"/>
      <c r="Z32" s="238"/>
      <c r="AA32" s="238"/>
      <c r="AB32" s="238"/>
    </row>
    <row r="33" spans="1:28" ht="14.25">
      <c r="A33" s="571" t="s">
        <v>177</v>
      </c>
      <c r="B33" s="511"/>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row>
    <row r="34" spans="1:28" ht="14.25">
      <c r="A34" s="574" t="s">
        <v>178</v>
      </c>
      <c r="B34" s="511"/>
      <c r="C34" s="511"/>
      <c r="D34" s="511"/>
      <c r="E34" s="511"/>
      <c r="F34" s="511"/>
      <c r="G34" s="511"/>
      <c r="H34" s="511"/>
      <c r="I34" s="511"/>
      <c r="J34" s="511"/>
      <c r="K34" s="511"/>
      <c r="L34" s="511"/>
      <c r="M34" s="511"/>
      <c r="N34" s="511"/>
      <c r="O34" s="511"/>
      <c r="P34" s="511"/>
      <c r="Q34" s="511"/>
      <c r="R34" s="511"/>
      <c r="S34" s="511"/>
      <c r="T34" s="511"/>
      <c r="U34" s="511"/>
      <c r="V34" s="511"/>
      <c r="W34" s="511"/>
      <c r="X34" s="511"/>
      <c r="Y34" s="511"/>
      <c r="Z34" s="511"/>
      <c r="AA34" s="511"/>
      <c r="AB34" s="511"/>
    </row>
  </sheetData>
  <sheetProtection formatCells="0" formatColumns="0" insertColumns="0" deleteColumns="0" selectLockedCells="1" selectUnlockedCells="1"/>
  <mergeCells count="48">
    <mergeCell ref="A26:A28"/>
    <mergeCell ref="B26:B28"/>
    <mergeCell ref="F17:N17"/>
    <mergeCell ref="O9:AB11"/>
    <mergeCell ref="A3:AB3"/>
    <mergeCell ref="M5:N5"/>
    <mergeCell ref="D4:D6"/>
    <mergeCell ref="G5:H5"/>
    <mergeCell ref="K5:L5"/>
    <mergeCell ref="A21:A22"/>
    <mergeCell ref="A2:AB2"/>
    <mergeCell ref="F8:AB8"/>
    <mergeCell ref="S5:T5"/>
    <mergeCell ref="U5:V5"/>
    <mergeCell ref="W5:X5"/>
    <mergeCell ref="Y5:Z5"/>
    <mergeCell ref="C4:C6"/>
    <mergeCell ref="E4:E6"/>
    <mergeCell ref="Q5:R5"/>
    <mergeCell ref="B4:B6"/>
    <mergeCell ref="AA5:AB5"/>
    <mergeCell ref="A8:A13"/>
    <mergeCell ref="F18:L18"/>
    <mergeCell ref="A15:A18"/>
    <mergeCell ref="B15:B18"/>
    <mergeCell ref="I5:J5"/>
    <mergeCell ref="F4:F6"/>
    <mergeCell ref="A4:A6"/>
    <mergeCell ref="A23:A25"/>
    <mergeCell ref="F13:N13"/>
    <mergeCell ref="E8:E13"/>
    <mergeCell ref="A19:A20"/>
    <mergeCell ref="G4:AB4"/>
    <mergeCell ref="B19:B20"/>
    <mergeCell ref="F19:N19"/>
    <mergeCell ref="O5:P5"/>
    <mergeCell ref="D8:D13"/>
    <mergeCell ref="F16:L16"/>
    <mergeCell ref="A30:AB30"/>
    <mergeCell ref="A29:AB29"/>
    <mergeCell ref="F20:N20"/>
    <mergeCell ref="F25:L25"/>
    <mergeCell ref="F11:L11"/>
    <mergeCell ref="B8:B13"/>
    <mergeCell ref="F27:L27"/>
    <mergeCell ref="B21:B22"/>
    <mergeCell ref="F24:L24"/>
    <mergeCell ref="B23:B25"/>
  </mergeCells>
  <printOptions/>
  <pageMargins left="0.3937007874015748" right="0.3937007874015748" top="0.2" bottom="0.1968503937007874" header="0.31496062992125984" footer="0.15748031496062992"/>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9810"/>
  <sheetViews>
    <sheetView view="pageBreakPreview" zoomScale="130" zoomScaleSheetLayoutView="130" zoomScalePageLayoutView="0" workbookViewId="0" topLeftCell="A1">
      <selection activeCell="M1" sqref="M1:N16384"/>
    </sheetView>
  </sheetViews>
  <sheetFormatPr defaultColWidth="9.140625" defaultRowHeight="15"/>
  <cols>
    <col min="1" max="1" width="18.28125" style="42" customWidth="1"/>
    <col min="2" max="2" width="9.140625" style="42" customWidth="1"/>
    <col min="3" max="3" width="12.8515625" style="42" customWidth="1"/>
    <col min="4" max="4" width="11.28125" style="42" customWidth="1"/>
    <col min="5" max="5" width="11.8515625" style="42" customWidth="1"/>
    <col min="6" max="12" width="11.28125" style="42" customWidth="1"/>
  </cols>
  <sheetData>
    <row r="1" ht="14.25">
      <c r="L1" s="42">
        <v>3</v>
      </c>
    </row>
    <row r="2" spans="1:12" ht="39" customHeight="1">
      <c r="A2" s="647" t="s">
        <v>657</v>
      </c>
      <c r="B2" s="646" t="s">
        <v>45</v>
      </c>
      <c r="C2" s="645" t="s">
        <v>47</v>
      </c>
      <c r="D2" s="645"/>
      <c r="E2" s="648" t="s">
        <v>723</v>
      </c>
      <c r="F2" s="648"/>
      <c r="G2" s="645" t="s">
        <v>48</v>
      </c>
      <c r="H2" s="645"/>
      <c r="I2" s="645" t="s">
        <v>49</v>
      </c>
      <c r="J2" s="645"/>
      <c r="K2" s="645" t="s">
        <v>50</v>
      </c>
      <c r="L2" s="645"/>
    </row>
    <row r="3" spans="1:12" ht="19.5" customHeight="1">
      <c r="A3" s="647"/>
      <c r="B3" s="646"/>
      <c r="C3" s="185" t="s">
        <v>6</v>
      </c>
      <c r="D3" s="185" t="s">
        <v>7</v>
      </c>
      <c r="E3" s="185" t="s">
        <v>6</v>
      </c>
      <c r="F3" s="185" t="s">
        <v>7</v>
      </c>
      <c r="G3" s="185" t="s">
        <v>6</v>
      </c>
      <c r="H3" s="185" t="s">
        <v>7</v>
      </c>
      <c r="I3" s="185" t="s">
        <v>6</v>
      </c>
      <c r="J3" s="185" t="s">
        <v>7</v>
      </c>
      <c r="K3" s="185" t="s">
        <v>6</v>
      </c>
      <c r="L3" s="185" t="s">
        <v>46</v>
      </c>
    </row>
    <row r="4" spans="1:12" ht="14.25">
      <c r="A4" s="647"/>
      <c r="B4" s="157">
        <v>2015</v>
      </c>
      <c r="C4" s="76">
        <f>E4+G4+I4+K4</f>
        <v>680068.4</v>
      </c>
      <c r="D4" s="76">
        <f>F4+H4+J4+L4</f>
        <v>427749.2850000001</v>
      </c>
      <c r="E4" s="76">
        <f>Прил2!H65</f>
        <v>487579.4</v>
      </c>
      <c r="F4" s="76">
        <f>Прил2!I65</f>
        <v>362527.5850000001</v>
      </c>
      <c r="G4" s="76">
        <f>Прил2!J65</f>
        <v>3511.5</v>
      </c>
      <c r="H4" s="76">
        <f>Прил2!K65</f>
        <v>3511.5</v>
      </c>
      <c r="I4" s="76">
        <f>Прил2!L65</f>
        <v>188977.5</v>
      </c>
      <c r="J4" s="76">
        <f>Прил2!M65</f>
        <v>61710.2</v>
      </c>
      <c r="K4" s="76">
        <f>Прил2!N65</f>
        <v>0</v>
      </c>
      <c r="L4" s="76">
        <f>Прил2!O65</f>
        <v>0</v>
      </c>
    </row>
    <row r="5" spans="1:12" ht="14.25">
      <c r="A5" s="647"/>
      <c r="B5" s="157">
        <v>2016</v>
      </c>
      <c r="C5" s="76">
        <f aca="true" t="shared" si="0" ref="C5:D9">E5+G5+I5+K5</f>
        <v>762562.6000000001</v>
      </c>
      <c r="D5" s="76">
        <f t="shared" si="0"/>
        <v>477506.4999999999</v>
      </c>
      <c r="E5" s="76">
        <f>Прил2!H66</f>
        <v>590138.4</v>
      </c>
      <c r="F5" s="76">
        <f>Прил2!I66</f>
        <v>358245.0999999999</v>
      </c>
      <c r="G5" s="76">
        <f>Прил2!J66</f>
        <v>1655.3</v>
      </c>
      <c r="H5" s="76">
        <f>Прил2!K66</f>
        <v>1655.3</v>
      </c>
      <c r="I5" s="76">
        <f>Прил2!L66</f>
        <v>102346.90000000001</v>
      </c>
      <c r="J5" s="76">
        <f>Прил2!M66</f>
        <v>49184.1</v>
      </c>
      <c r="K5" s="76">
        <f>Прил2!N66</f>
        <v>68422</v>
      </c>
      <c r="L5" s="76">
        <f>Прил2!O66</f>
        <v>68422</v>
      </c>
    </row>
    <row r="6" spans="1:12" ht="14.25">
      <c r="A6" s="647"/>
      <c r="B6" s="157">
        <v>2017</v>
      </c>
      <c r="C6" s="76">
        <f t="shared" si="0"/>
        <v>849909.5000000001</v>
      </c>
      <c r="D6" s="76">
        <f t="shared" si="0"/>
        <v>543736.2985</v>
      </c>
      <c r="E6" s="76">
        <f>Прил2!H67</f>
        <v>595460.7000000001</v>
      </c>
      <c r="F6" s="76">
        <f>Прил2!I67</f>
        <v>396957.6985</v>
      </c>
      <c r="G6" s="76">
        <f>Прил2!J67</f>
        <v>0</v>
      </c>
      <c r="H6" s="76">
        <f>Прил2!K67</f>
        <v>0</v>
      </c>
      <c r="I6" s="76">
        <f>Прил2!L67</f>
        <v>180100</v>
      </c>
      <c r="J6" s="76">
        <f>Прил2!M67</f>
        <v>72429.8</v>
      </c>
      <c r="K6" s="76">
        <f>Прил2!N67</f>
        <v>74348.8</v>
      </c>
      <c r="L6" s="76">
        <f>Прил2!O67</f>
        <v>74348.8</v>
      </c>
    </row>
    <row r="7" spans="1:12" ht="14.25">
      <c r="A7" s="647"/>
      <c r="B7" s="157">
        <v>2018</v>
      </c>
      <c r="C7" s="76">
        <f t="shared" si="0"/>
        <v>1008527.4000000001</v>
      </c>
      <c r="D7" s="76">
        <f t="shared" si="0"/>
        <v>697447.71</v>
      </c>
      <c r="E7" s="76">
        <f>Прил2!H68</f>
        <v>726236.2000000001</v>
      </c>
      <c r="F7" s="76">
        <f>Прил2!I68</f>
        <v>528140.7</v>
      </c>
      <c r="G7" s="76">
        <f>Прил2!J68</f>
        <v>0</v>
      </c>
      <c r="H7" s="76">
        <f>Прил2!K68</f>
        <v>0</v>
      </c>
      <c r="I7" s="76">
        <f>Прил2!L68</f>
        <v>144755.00000000003</v>
      </c>
      <c r="J7" s="76">
        <f>Прил2!M68</f>
        <v>102386.8</v>
      </c>
      <c r="K7" s="76">
        <f>Прил2!N68</f>
        <v>137536.2</v>
      </c>
      <c r="L7" s="76">
        <f>Прил2!O68</f>
        <v>66920.20999999999</v>
      </c>
    </row>
    <row r="8" spans="1:12" ht="14.25">
      <c r="A8" s="647"/>
      <c r="B8" s="157">
        <v>2019</v>
      </c>
      <c r="C8" s="76">
        <f t="shared" si="0"/>
        <v>1006206.9</v>
      </c>
      <c r="D8" s="76">
        <f t="shared" si="0"/>
        <v>725983.9</v>
      </c>
      <c r="E8" s="76">
        <f>Прил2!H69</f>
        <v>706643.2000000001</v>
      </c>
      <c r="F8" s="76">
        <f>Прил2!I69</f>
        <v>533920.9</v>
      </c>
      <c r="G8" s="76">
        <f>Прил2!J69</f>
        <v>2822.6</v>
      </c>
      <c r="H8" s="76">
        <f>Прил2!K69</f>
        <v>2822.6</v>
      </c>
      <c r="I8" s="76">
        <f>Прил2!L69</f>
        <v>156705.1</v>
      </c>
      <c r="J8" s="76">
        <f>Прил2!M69</f>
        <v>115203.9</v>
      </c>
      <c r="K8" s="76">
        <f>Прил2!N69</f>
        <v>140036</v>
      </c>
      <c r="L8" s="76">
        <f>Прил2!O69</f>
        <v>74036.5</v>
      </c>
    </row>
    <row r="9" spans="1:12" ht="14.25">
      <c r="A9" s="647"/>
      <c r="B9" s="157">
        <v>2020</v>
      </c>
      <c r="C9" s="75">
        <f t="shared" si="0"/>
        <v>965599.4000000001</v>
      </c>
      <c r="D9" s="75">
        <f t="shared" si="0"/>
        <v>743451.0000000001</v>
      </c>
      <c r="E9" s="75">
        <f>Прил2!H70</f>
        <v>670137.5000000001</v>
      </c>
      <c r="F9" s="75">
        <f>Прил2!I70</f>
        <v>569348.7000000001</v>
      </c>
      <c r="G9" s="75">
        <f>Прил2!J70</f>
        <v>26655.4</v>
      </c>
      <c r="H9" s="75">
        <f>Прил2!K70</f>
        <v>26655.4</v>
      </c>
      <c r="I9" s="75">
        <f>Прил2!L70</f>
        <v>164043.7</v>
      </c>
      <c r="J9" s="75">
        <f>Прил2!M70</f>
        <v>90847.79999999999</v>
      </c>
      <c r="K9" s="75">
        <f>Прил2!N70</f>
        <v>104762.8</v>
      </c>
      <c r="L9" s="75">
        <f>Прил2!O70</f>
        <v>56599.1</v>
      </c>
    </row>
    <row r="10" spans="1:12" ht="14.25">
      <c r="A10" s="647"/>
      <c r="B10" s="157">
        <v>2021</v>
      </c>
      <c r="C10" s="75">
        <f aca="true" t="shared" si="1" ref="C10:D14">E10+G10+I10+K10</f>
        <v>952600.4999999998</v>
      </c>
      <c r="D10" s="75">
        <f t="shared" si="1"/>
        <v>787848.7999999998</v>
      </c>
      <c r="E10" s="75">
        <f>Прил2!H71</f>
        <v>667600.0999999999</v>
      </c>
      <c r="F10" s="75">
        <f>Прил2!I71</f>
        <v>588335.9999999999</v>
      </c>
      <c r="G10" s="75">
        <f>Прил2!J71</f>
        <v>2779.4</v>
      </c>
      <c r="H10" s="75">
        <f>Прил2!K71</f>
        <v>2779.4</v>
      </c>
      <c r="I10" s="75">
        <f>Прил2!L71</f>
        <v>177594.8</v>
      </c>
      <c r="J10" s="75">
        <f>Прил2!M71</f>
        <v>119107.2</v>
      </c>
      <c r="K10" s="75">
        <f>Прил2!N71</f>
        <v>104626.2</v>
      </c>
      <c r="L10" s="75">
        <f>Прил2!O71</f>
        <v>77626.2</v>
      </c>
    </row>
    <row r="11" spans="1:12" ht="14.25">
      <c r="A11" s="647"/>
      <c r="B11" s="157">
        <v>2022</v>
      </c>
      <c r="C11" s="75">
        <f t="shared" si="1"/>
        <v>1275763.9</v>
      </c>
      <c r="D11" s="75">
        <f t="shared" si="1"/>
        <v>669890.1</v>
      </c>
      <c r="E11" s="75">
        <f>Прил2!H72</f>
        <v>736555.2</v>
      </c>
      <c r="F11" s="75">
        <f>Прил2!I72</f>
        <v>562740.2000000001</v>
      </c>
      <c r="G11" s="75">
        <f>Прил2!J72</f>
        <v>3085.5</v>
      </c>
      <c r="H11" s="75">
        <f>Прил2!K72</f>
        <v>3085.5</v>
      </c>
      <c r="I11" s="75">
        <f>Прил2!L72</f>
        <v>431497</v>
      </c>
      <c r="J11" s="75">
        <f>Прил2!M72</f>
        <v>26438.2</v>
      </c>
      <c r="K11" s="75">
        <f>Прил2!N72</f>
        <v>104626.2</v>
      </c>
      <c r="L11" s="75">
        <f>Прил2!O72</f>
        <v>77626.2</v>
      </c>
    </row>
    <row r="12" spans="1:12" ht="14.25">
      <c r="A12" s="647"/>
      <c r="B12" s="157">
        <v>2023</v>
      </c>
      <c r="C12" s="75">
        <f t="shared" si="1"/>
        <v>1785886.8</v>
      </c>
      <c r="D12" s="75">
        <f t="shared" si="1"/>
        <v>666890.1</v>
      </c>
      <c r="E12" s="75">
        <f>Прил2!H73</f>
        <v>862612.1</v>
      </c>
      <c r="F12" s="75">
        <f>Прил2!I73</f>
        <v>562740.2000000001</v>
      </c>
      <c r="G12" s="75">
        <f>Прил2!J73</f>
        <v>3085.5</v>
      </c>
      <c r="H12" s="75">
        <f>Прил2!K73</f>
        <v>3085.5</v>
      </c>
      <c r="I12" s="75">
        <f>Прил2!L73</f>
        <v>845563</v>
      </c>
      <c r="J12" s="75">
        <f>Прил2!M73</f>
        <v>26438.2</v>
      </c>
      <c r="K12" s="75">
        <f>Прил2!N73</f>
        <v>74626.2</v>
      </c>
      <c r="L12" s="75">
        <f>Прил2!O73</f>
        <v>74626.2</v>
      </c>
    </row>
    <row r="13" spans="1:12" ht="14.25">
      <c r="A13" s="647"/>
      <c r="B13" s="157">
        <v>2024</v>
      </c>
      <c r="C13" s="75">
        <f t="shared" si="1"/>
        <v>1484559.1</v>
      </c>
      <c r="D13" s="75">
        <f t="shared" si="1"/>
        <v>525400</v>
      </c>
      <c r="E13" s="75">
        <f>Прил2!H74</f>
        <v>781852.1</v>
      </c>
      <c r="F13" s="75">
        <f>Прил2!I74</f>
        <v>525400</v>
      </c>
      <c r="G13" s="75">
        <f>Прил2!J74</f>
        <v>1655.4</v>
      </c>
      <c r="H13" s="75">
        <f>Прил2!K74</f>
        <v>0</v>
      </c>
      <c r="I13" s="75">
        <f>Прил2!L74</f>
        <v>637612.7000000001</v>
      </c>
      <c r="J13" s="75">
        <f>Прил2!M74</f>
        <v>0</v>
      </c>
      <c r="K13" s="75">
        <f>Прил2!N74</f>
        <v>63438.9</v>
      </c>
      <c r="L13" s="75">
        <f>Прил2!O74</f>
        <v>0</v>
      </c>
    </row>
    <row r="14" spans="1:12" ht="14.25">
      <c r="A14" s="647"/>
      <c r="B14" s="157">
        <v>2025</v>
      </c>
      <c r="C14" s="75">
        <f t="shared" si="1"/>
        <v>1096615.2</v>
      </c>
      <c r="D14" s="75">
        <f t="shared" si="1"/>
        <v>541000</v>
      </c>
      <c r="E14" s="75">
        <f>Прил2!H75</f>
        <v>880145.5</v>
      </c>
      <c r="F14" s="75">
        <f>Прил2!I75</f>
        <v>541000</v>
      </c>
      <c r="G14" s="75">
        <f>Прил2!J75</f>
        <v>1655.4</v>
      </c>
      <c r="H14" s="75">
        <f>Прил2!K75</f>
        <v>0</v>
      </c>
      <c r="I14" s="75">
        <f>Прил2!L75</f>
        <v>151375.4</v>
      </c>
      <c r="J14" s="75">
        <f>Прил2!M75</f>
        <v>0</v>
      </c>
      <c r="K14" s="75">
        <f>Прил2!N75</f>
        <v>63438.9</v>
      </c>
      <c r="L14" s="75">
        <f>Прил2!O75</f>
        <v>0</v>
      </c>
    </row>
    <row r="15" spans="1:12" s="10" customFormat="1" ht="14.25">
      <c r="A15" s="647"/>
      <c r="B15" s="158" t="s">
        <v>51</v>
      </c>
      <c r="C15" s="159">
        <f>SUM(C4:C14)</f>
        <v>11868299.700000001</v>
      </c>
      <c r="D15" s="159">
        <f aca="true" t="shared" si="2" ref="D15:L15">SUM(D4:D14)</f>
        <v>6806903.693499999</v>
      </c>
      <c r="E15" s="159">
        <f t="shared" si="2"/>
        <v>7704960.399999999</v>
      </c>
      <c r="F15" s="159">
        <f t="shared" si="2"/>
        <v>5529357.083500001</v>
      </c>
      <c r="G15" s="159">
        <f t="shared" si="2"/>
        <v>46906.00000000001</v>
      </c>
      <c r="H15" s="159">
        <f t="shared" si="2"/>
        <v>43595.200000000004</v>
      </c>
      <c r="I15" s="159">
        <f t="shared" si="2"/>
        <v>3180571.1</v>
      </c>
      <c r="J15" s="159">
        <f t="shared" si="2"/>
        <v>663746.1999999998</v>
      </c>
      <c r="K15" s="159">
        <f t="shared" si="2"/>
        <v>935862.2</v>
      </c>
      <c r="L15" s="159">
        <f t="shared" si="2"/>
        <v>570205.21</v>
      </c>
    </row>
    <row r="16" ht="8.25" customHeight="1"/>
    <row r="17" spans="1:12" ht="41.25">
      <c r="A17" s="152" t="s">
        <v>230</v>
      </c>
      <c r="B17" s="643" t="s">
        <v>504</v>
      </c>
      <c r="C17" s="643"/>
      <c r="D17" s="643"/>
      <c r="E17" s="643"/>
      <c r="F17" s="643"/>
      <c r="G17" s="643"/>
      <c r="H17" s="643"/>
      <c r="I17" s="643"/>
      <c r="J17" s="643"/>
      <c r="K17" s="643"/>
      <c r="L17" s="643"/>
    </row>
    <row r="18" spans="1:12" ht="14.25">
      <c r="A18" s="641" t="s">
        <v>231</v>
      </c>
      <c r="B18" s="644" t="s">
        <v>719</v>
      </c>
      <c r="C18" s="644"/>
      <c r="D18" s="644"/>
      <c r="E18" s="644"/>
      <c r="F18" s="644"/>
      <c r="G18" s="644"/>
      <c r="H18" s="644"/>
      <c r="I18" s="644"/>
      <c r="J18" s="644"/>
      <c r="K18" s="644"/>
      <c r="L18" s="644"/>
    </row>
    <row r="19" spans="1:12" ht="14.25">
      <c r="A19" s="641"/>
      <c r="B19" s="644" t="s">
        <v>720</v>
      </c>
      <c r="C19" s="644"/>
      <c r="D19" s="644"/>
      <c r="E19" s="644"/>
      <c r="F19" s="644"/>
      <c r="G19" s="644"/>
      <c r="H19" s="644"/>
      <c r="I19" s="644"/>
      <c r="J19" s="644"/>
      <c r="K19" s="644"/>
      <c r="L19" s="644"/>
    </row>
    <row r="20" spans="1:12" ht="14.25">
      <c r="A20" s="641"/>
      <c r="B20" s="644" t="s">
        <v>721</v>
      </c>
      <c r="C20" s="644"/>
      <c r="D20" s="644"/>
      <c r="E20" s="644"/>
      <c r="F20" s="644"/>
      <c r="G20" s="644"/>
      <c r="H20" s="644"/>
      <c r="I20" s="644"/>
      <c r="J20" s="644"/>
      <c r="K20" s="644"/>
      <c r="L20" s="644"/>
    </row>
    <row r="21" spans="1:12" ht="14.25">
      <c r="A21" s="641"/>
      <c r="B21" s="644" t="s">
        <v>722</v>
      </c>
      <c r="C21" s="644"/>
      <c r="D21" s="644"/>
      <c r="E21" s="644"/>
      <c r="F21" s="644"/>
      <c r="G21" s="644"/>
      <c r="H21" s="644"/>
      <c r="I21" s="644"/>
      <c r="J21" s="644"/>
      <c r="K21" s="644"/>
      <c r="L21" s="644"/>
    </row>
    <row r="22" spans="1:12" ht="14.25">
      <c r="A22" s="607" t="s">
        <v>232</v>
      </c>
      <c r="B22" s="607"/>
      <c r="C22" s="607"/>
      <c r="D22" s="607"/>
      <c r="E22" s="607"/>
      <c r="F22" s="607"/>
      <c r="G22" s="607"/>
      <c r="H22" s="607"/>
      <c r="I22" s="607"/>
      <c r="J22" s="607"/>
      <c r="K22" s="607"/>
      <c r="L22" s="607"/>
    </row>
    <row r="23" spans="1:12" ht="54.75">
      <c r="A23" s="190" t="s">
        <v>233</v>
      </c>
      <c r="B23" s="607" t="s">
        <v>55</v>
      </c>
      <c r="C23" s="607"/>
      <c r="D23" s="607"/>
      <c r="E23" s="607"/>
      <c r="F23" s="607"/>
      <c r="G23" s="607"/>
      <c r="H23" s="607"/>
      <c r="I23" s="607"/>
      <c r="J23" s="607"/>
      <c r="K23" s="607"/>
      <c r="L23" s="607"/>
    </row>
    <row r="24" spans="1:12" ht="14.25">
      <c r="A24" s="642" t="s">
        <v>234</v>
      </c>
      <c r="B24" s="607" t="s">
        <v>55</v>
      </c>
      <c r="C24" s="607"/>
      <c r="D24" s="607"/>
      <c r="E24" s="607"/>
      <c r="F24" s="607"/>
      <c r="G24" s="607"/>
      <c r="H24" s="607"/>
      <c r="I24" s="607"/>
      <c r="J24" s="607"/>
      <c r="K24" s="607"/>
      <c r="L24" s="607"/>
    </row>
    <row r="25" spans="1:12" ht="14.25">
      <c r="A25" s="642"/>
      <c r="B25" s="607" t="s">
        <v>216</v>
      </c>
      <c r="C25" s="607"/>
      <c r="D25" s="607"/>
      <c r="E25" s="607"/>
      <c r="F25" s="607"/>
      <c r="G25" s="607"/>
      <c r="H25" s="607"/>
      <c r="I25" s="607"/>
      <c r="J25" s="607"/>
      <c r="K25" s="607"/>
      <c r="L25" s="607"/>
    </row>
    <row r="26" spans="1:12" ht="14.25">
      <c r="A26" s="642"/>
      <c r="B26" s="607" t="s">
        <v>217</v>
      </c>
      <c r="C26" s="607"/>
      <c r="D26" s="607"/>
      <c r="E26" s="607"/>
      <c r="F26" s="607"/>
      <c r="G26" s="607"/>
      <c r="H26" s="607"/>
      <c r="I26" s="607"/>
      <c r="J26" s="607"/>
      <c r="K26" s="607"/>
      <c r="L26" s="607"/>
    </row>
    <row r="27" spans="1:12" ht="14.25">
      <c r="A27" s="642"/>
      <c r="B27" s="607" t="s">
        <v>218</v>
      </c>
      <c r="C27" s="607"/>
      <c r="D27" s="607"/>
      <c r="E27" s="607"/>
      <c r="F27" s="607"/>
      <c r="G27" s="607"/>
      <c r="H27" s="607"/>
      <c r="I27" s="607"/>
      <c r="J27" s="607"/>
      <c r="K27" s="607"/>
      <c r="L27" s="607"/>
    </row>
    <row r="28" spans="1:12" ht="14.25">
      <c r="A28" s="642"/>
      <c r="B28" s="607" t="s">
        <v>219</v>
      </c>
      <c r="C28" s="607"/>
      <c r="D28" s="607"/>
      <c r="E28" s="607"/>
      <c r="F28" s="607"/>
      <c r="G28" s="607"/>
      <c r="H28" s="607"/>
      <c r="I28" s="607"/>
      <c r="J28" s="607"/>
      <c r="K28" s="607"/>
      <c r="L28" s="607"/>
    </row>
    <row r="29" spans="1:12" ht="14.25">
      <c r="A29" s="642"/>
      <c r="B29" s="607" t="s">
        <v>220</v>
      </c>
      <c r="C29" s="607"/>
      <c r="D29" s="607"/>
      <c r="E29" s="607"/>
      <c r="F29" s="607"/>
      <c r="G29" s="607"/>
      <c r="H29" s="607"/>
      <c r="I29" s="607"/>
      <c r="J29" s="607"/>
      <c r="K29" s="607"/>
      <c r="L29" s="607"/>
    </row>
    <row r="30" spans="1:12" ht="14.25">
      <c r="A30" s="642"/>
      <c r="B30" s="607" t="s">
        <v>221</v>
      </c>
      <c r="C30" s="607"/>
      <c r="D30" s="607"/>
      <c r="E30" s="607"/>
      <c r="F30" s="607"/>
      <c r="G30" s="607"/>
      <c r="H30" s="607"/>
      <c r="I30" s="607"/>
      <c r="J30" s="607"/>
      <c r="K30" s="607"/>
      <c r="L30" s="607"/>
    </row>
    <row r="31" spans="1:12" ht="14.25">
      <c r="A31" s="642"/>
      <c r="B31" s="607" t="s">
        <v>222</v>
      </c>
      <c r="C31" s="607"/>
      <c r="D31" s="607"/>
      <c r="E31" s="607"/>
      <c r="F31" s="607"/>
      <c r="G31" s="607"/>
      <c r="H31" s="607"/>
      <c r="I31" s="607"/>
      <c r="J31" s="607"/>
      <c r="K31" s="607"/>
      <c r="L31" s="607"/>
    </row>
    <row r="32" spans="1:12" ht="14.25">
      <c r="A32" s="642"/>
      <c r="B32" s="607" t="s">
        <v>223</v>
      </c>
      <c r="C32" s="607"/>
      <c r="D32" s="607"/>
      <c r="E32" s="607"/>
      <c r="F32" s="607"/>
      <c r="G32" s="607"/>
      <c r="H32" s="607"/>
      <c r="I32" s="607"/>
      <c r="J32" s="607"/>
      <c r="K32" s="607"/>
      <c r="L32" s="607"/>
    </row>
    <row r="33" spans="1:12" ht="14.25">
      <c r="A33" s="642"/>
      <c r="B33" s="607" t="s">
        <v>159</v>
      </c>
      <c r="C33" s="607"/>
      <c r="D33" s="607"/>
      <c r="E33" s="607"/>
      <c r="F33" s="607"/>
      <c r="G33" s="607"/>
      <c r="H33" s="607"/>
      <c r="I33" s="607"/>
      <c r="J33" s="607"/>
      <c r="K33" s="607"/>
      <c r="L33" s="607"/>
    </row>
    <row r="34" ht="6.75" customHeight="1"/>
    <row r="35" spans="1:12" ht="62.25" customHeight="1">
      <c r="A35" s="640" t="s">
        <v>718</v>
      </c>
      <c r="B35" s="640"/>
      <c r="C35" s="640"/>
      <c r="D35" s="640"/>
      <c r="E35" s="640"/>
      <c r="F35" s="640"/>
      <c r="G35" s="640"/>
      <c r="H35" s="640"/>
      <c r="I35" s="640"/>
      <c r="J35" s="640"/>
      <c r="K35" s="640"/>
      <c r="L35" s="640"/>
    </row>
    <row r="1301" ht="15"/>
    <row r="3587" ht="15"/>
    <row r="9687" ht="15"/>
    <row r="9810" ht="15"/>
  </sheetData>
  <sheetProtection/>
  <mergeCells count="27">
    <mergeCell ref="K2:L2"/>
    <mergeCell ref="B2:B3"/>
    <mergeCell ref="A2:A15"/>
    <mergeCell ref="C2:D2"/>
    <mergeCell ref="E2:F2"/>
    <mergeCell ref="G2:H2"/>
    <mergeCell ref="I2:J2"/>
    <mergeCell ref="B29:L29"/>
    <mergeCell ref="A18:A21"/>
    <mergeCell ref="A24:A33"/>
    <mergeCell ref="B17:L17"/>
    <mergeCell ref="B18:L18"/>
    <mergeCell ref="B19:L19"/>
    <mergeCell ref="B20:L20"/>
    <mergeCell ref="B21:L21"/>
    <mergeCell ref="A22:L22"/>
    <mergeCell ref="B23:L23"/>
    <mergeCell ref="B30:L30"/>
    <mergeCell ref="B31:L31"/>
    <mergeCell ref="B32:L32"/>
    <mergeCell ref="B33:L33"/>
    <mergeCell ref="A35:L35"/>
    <mergeCell ref="B24:L24"/>
    <mergeCell ref="B25:L25"/>
    <mergeCell ref="B26:L26"/>
    <mergeCell ref="B27:L27"/>
    <mergeCell ref="B28:L28"/>
  </mergeCells>
  <hyperlinks>
    <hyperlink ref="B18" location="P1301" display="P1301"/>
    <hyperlink ref="B19" location="P3587" display="P3587"/>
    <hyperlink ref="B20" location="P9687" display="P9687"/>
    <hyperlink ref="B21" location="P9810" display="P9810"/>
    <hyperlink ref="A35" r:id="rId1" display="consultantplus://offline/ref=FF5A1FC84BEE13BA3A924BFB690B8315019FEA6B68FACAA6EA7F24F34EB92B566559331A2DA2B624kCz3E"/>
  </hyperlinks>
  <printOptions/>
  <pageMargins left="0.7086614173228347" right="0.7086614173228347" top="0.31496062992125984" bottom="0.31496062992125984" header="0.31496062992125984" footer="0.31496062992125984"/>
  <pageSetup fitToHeight="1" fitToWidth="1" horizontalDpi="600" verticalDpi="600" orientation="landscape" paperSize="9" scale="85" r:id="rId2"/>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S606"/>
  <sheetViews>
    <sheetView view="pageBreakPreview" zoomScaleSheetLayoutView="100" zoomScalePageLayoutView="0" workbookViewId="0" topLeftCell="A618">
      <selection activeCell="A241" sqref="A1:Q16384"/>
    </sheetView>
  </sheetViews>
  <sheetFormatPr defaultColWidth="9.140625" defaultRowHeight="15"/>
  <cols>
    <col min="1" max="1" width="5.00390625" style="45" customWidth="1"/>
    <col min="2" max="2" width="31.57421875" style="44" customWidth="1"/>
    <col min="3" max="5" width="10.140625" style="44" customWidth="1"/>
    <col min="6" max="6" width="8.00390625" style="44" customWidth="1"/>
    <col min="7" max="7" width="10.00390625" style="44" customWidth="1"/>
    <col min="8" max="8" width="8.7109375" style="44" customWidth="1"/>
    <col min="9" max="12" width="8.7109375" style="46" customWidth="1"/>
    <col min="13" max="13" width="9.140625" style="46" customWidth="1"/>
    <col min="14" max="16" width="8.7109375" style="46" customWidth="1"/>
    <col min="17" max="17" width="11.00390625" style="44" customWidth="1"/>
    <col min="18" max="16384" width="9.140625" style="18" customWidth="1"/>
  </cols>
  <sheetData>
    <row r="1" ht="15">
      <c r="Q1" s="135">
        <v>52</v>
      </c>
    </row>
    <row r="2" spans="1:19" ht="22.5" customHeight="1">
      <c r="A2" s="1040" t="s">
        <v>1077</v>
      </c>
      <c r="B2" s="1040"/>
      <c r="C2" s="1040"/>
      <c r="D2" s="1040"/>
      <c r="E2" s="1040"/>
      <c r="F2" s="1040"/>
      <c r="G2" s="1040"/>
      <c r="H2" s="1040"/>
      <c r="I2" s="1040"/>
      <c r="J2" s="1040"/>
      <c r="K2" s="1040"/>
      <c r="L2" s="1040"/>
      <c r="M2" s="1040"/>
      <c r="N2" s="1040"/>
      <c r="O2" s="1040"/>
      <c r="P2" s="1040"/>
      <c r="Q2" s="1040"/>
      <c r="R2" s="94"/>
      <c r="S2" s="94"/>
    </row>
    <row r="3" spans="1:19" ht="39" customHeight="1">
      <c r="A3" s="1039" t="s">
        <v>785</v>
      </c>
      <c r="B3" s="1039"/>
      <c r="C3" s="1039"/>
      <c r="D3" s="1039"/>
      <c r="E3" s="1039"/>
      <c r="F3" s="1039"/>
      <c r="G3" s="1039"/>
      <c r="H3" s="1039"/>
      <c r="I3" s="1039"/>
      <c r="J3" s="1039"/>
      <c r="K3" s="1039"/>
      <c r="L3" s="1039"/>
      <c r="M3" s="1039"/>
      <c r="N3" s="1039"/>
      <c r="O3" s="1039"/>
      <c r="P3" s="1039"/>
      <c r="Q3" s="1039"/>
      <c r="R3" s="94"/>
      <c r="S3" s="94"/>
    </row>
    <row r="4" spans="1:19" ht="15">
      <c r="A4" s="1035" t="s">
        <v>179</v>
      </c>
      <c r="B4" s="1035"/>
      <c r="C4" s="1035"/>
      <c r="D4" s="1035"/>
      <c r="E4" s="1035"/>
      <c r="F4" s="1035"/>
      <c r="G4" s="1035"/>
      <c r="H4" s="1035"/>
      <c r="I4" s="1035"/>
      <c r="J4" s="1035"/>
      <c r="K4" s="1035"/>
      <c r="L4" s="1035"/>
      <c r="M4" s="1035"/>
      <c r="N4" s="1035"/>
      <c r="O4" s="1035"/>
      <c r="P4" s="1035"/>
      <c r="Q4" s="1035"/>
      <c r="R4" s="94"/>
      <c r="S4" s="94"/>
    </row>
    <row r="5" spans="1:19" ht="12" customHeight="1">
      <c r="A5" s="1035" t="s">
        <v>180</v>
      </c>
      <c r="B5" s="1035"/>
      <c r="C5" s="1035"/>
      <c r="D5" s="1035"/>
      <c r="E5" s="1035"/>
      <c r="F5" s="1035"/>
      <c r="G5" s="1035"/>
      <c r="H5" s="1035"/>
      <c r="I5" s="1035"/>
      <c r="J5" s="1035"/>
      <c r="K5" s="1035"/>
      <c r="L5" s="1035"/>
      <c r="M5" s="1035"/>
      <c r="N5" s="1035"/>
      <c r="O5" s="1035"/>
      <c r="P5" s="1035"/>
      <c r="Q5" s="1035"/>
      <c r="R5" s="94"/>
      <c r="S5" s="94"/>
    </row>
    <row r="6" spans="1:19" ht="12" customHeight="1">
      <c r="A6" s="1035" t="s">
        <v>181</v>
      </c>
      <c r="B6" s="1035"/>
      <c r="C6" s="1035"/>
      <c r="D6" s="1035"/>
      <c r="E6" s="1035"/>
      <c r="F6" s="1035"/>
      <c r="G6" s="1035"/>
      <c r="H6" s="1035"/>
      <c r="I6" s="1035"/>
      <c r="J6" s="1035"/>
      <c r="K6" s="1035"/>
      <c r="L6" s="1035"/>
      <c r="M6" s="1035"/>
      <c r="N6" s="1035"/>
      <c r="O6" s="1035"/>
      <c r="P6" s="1035"/>
      <c r="Q6" s="1035"/>
      <c r="R6" s="94"/>
      <c r="S6" s="94"/>
    </row>
    <row r="7" spans="1:19" ht="15">
      <c r="A7" s="1035" t="s">
        <v>182</v>
      </c>
      <c r="B7" s="1035"/>
      <c r="C7" s="1035"/>
      <c r="D7" s="1035"/>
      <c r="E7" s="1035"/>
      <c r="F7" s="1035"/>
      <c r="G7" s="1035"/>
      <c r="H7" s="1035"/>
      <c r="I7" s="1035"/>
      <c r="J7" s="1035"/>
      <c r="K7" s="1035"/>
      <c r="L7" s="1035"/>
      <c r="M7" s="1035"/>
      <c r="N7" s="1035"/>
      <c r="O7" s="1035"/>
      <c r="P7" s="1035"/>
      <c r="Q7" s="1035"/>
      <c r="R7" s="94"/>
      <c r="S7" s="94"/>
    </row>
    <row r="8" spans="1:19" ht="15">
      <c r="A8" s="1035" t="s">
        <v>183</v>
      </c>
      <c r="B8" s="1035"/>
      <c r="C8" s="1035"/>
      <c r="D8" s="1035"/>
      <c r="E8" s="1035"/>
      <c r="F8" s="1035"/>
      <c r="G8" s="1035"/>
      <c r="H8" s="1035"/>
      <c r="I8" s="1035"/>
      <c r="J8" s="1035"/>
      <c r="K8" s="1035"/>
      <c r="L8" s="1035"/>
      <c r="M8" s="1035"/>
      <c r="N8" s="1035"/>
      <c r="O8" s="1035"/>
      <c r="P8" s="1035"/>
      <c r="Q8" s="1035"/>
      <c r="R8" s="94"/>
      <c r="S8" s="94"/>
    </row>
    <row r="9" spans="1:19" ht="24.75" customHeight="1">
      <c r="A9" s="1035" t="s">
        <v>1078</v>
      </c>
      <c r="B9" s="1035"/>
      <c r="C9" s="1035"/>
      <c r="D9" s="1035"/>
      <c r="E9" s="1035"/>
      <c r="F9" s="1035"/>
      <c r="G9" s="1035"/>
      <c r="H9" s="1035"/>
      <c r="I9" s="1035"/>
      <c r="J9" s="1035"/>
      <c r="K9" s="1035"/>
      <c r="L9" s="1035"/>
      <c r="M9" s="1035"/>
      <c r="N9" s="1035"/>
      <c r="O9" s="1035"/>
      <c r="P9" s="1035"/>
      <c r="Q9" s="1035"/>
      <c r="R9" s="94"/>
      <c r="S9" s="94"/>
    </row>
    <row r="10" spans="1:19" ht="40.5" customHeight="1">
      <c r="A10" s="1039" t="s">
        <v>184</v>
      </c>
      <c r="B10" s="1039"/>
      <c r="C10" s="1039"/>
      <c r="D10" s="1039"/>
      <c r="E10" s="1039"/>
      <c r="F10" s="1039"/>
      <c r="G10" s="1039"/>
      <c r="H10" s="1039"/>
      <c r="I10" s="1039"/>
      <c r="J10" s="1039"/>
      <c r="K10" s="1039"/>
      <c r="L10" s="1039"/>
      <c r="M10" s="1039"/>
      <c r="N10" s="1039"/>
      <c r="O10" s="1039"/>
      <c r="P10" s="1039"/>
      <c r="Q10" s="1039"/>
      <c r="R10" s="94"/>
      <c r="S10" s="94"/>
    </row>
    <row r="11" spans="1:19" ht="21.75" customHeight="1">
      <c r="A11" s="1035" t="s">
        <v>185</v>
      </c>
      <c r="B11" s="1035"/>
      <c r="C11" s="1035"/>
      <c r="D11" s="1035"/>
      <c r="E11" s="1035"/>
      <c r="F11" s="1035"/>
      <c r="G11" s="1035"/>
      <c r="H11" s="1035"/>
      <c r="I11" s="1035"/>
      <c r="J11" s="1035"/>
      <c r="K11" s="1035"/>
      <c r="L11" s="1035"/>
      <c r="M11" s="1035"/>
      <c r="N11" s="1035"/>
      <c r="O11" s="1035"/>
      <c r="P11" s="1035"/>
      <c r="Q11" s="1035"/>
      <c r="R11" s="94"/>
      <c r="S11" s="94"/>
    </row>
    <row r="12" spans="1:19" ht="13.5" customHeight="1">
      <c r="A12" s="1035" t="s">
        <v>186</v>
      </c>
      <c r="B12" s="1035"/>
      <c r="C12" s="1035"/>
      <c r="D12" s="1035"/>
      <c r="E12" s="1035"/>
      <c r="F12" s="1035"/>
      <c r="G12" s="1035"/>
      <c r="H12" s="1035"/>
      <c r="I12" s="1035"/>
      <c r="J12" s="1035"/>
      <c r="K12" s="1035"/>
      <c r="L12" s="1035"/>
      <c r="M12" s="1035"/>
      <c r="N12" s="1035"/>
      <c r="O12" s="1035"/>
      <c r="P12" s="1035"/>
      <c r="Q12" s="1035"/>
      <c r="R12" s="94"/>
      <c r="S12" s="94"/>
    </row>
    <row r="13" spans="1:19" ht="14.25" customHeight="1">
      <c r="A13" s="1035" t="s">
        <v>187</v>
      </c>
      <c r="B13" s="1035"/>
      <c r="C13" s="1035"/>
      <c r="D13" s="1035"/>
      <c r="E13" s="1035"/>
      <c r="F13" s="1035"/>
      <c r="G13" s="1035"/>
      <c r="H13" s="1035"/>
      <c r="I13" s="1035"/>
      <c r="J13" s="1035"/>
      <c r="K13" s="1035"/>
      <c r="L13" s="1035"/>
      <c r="M13" s="1035"/>
      <c r="N13" s="1035"/>
      <c r="O13" s="1035"/>
      <c r="P13" s="1035"/>
      <c r="Q13" s="1035"/>
      <c r="R13" s="94"/>
      <c r="S13" s="94"/>
    </row>
    <row r="14" spans="1:19" ht="12.75" customHeight="1">
      <c r="A14" s="1035" t="s">
        <v>188</v>
      </c>
      <c r="B14" s="1035"/>
      <c r="C14" s="1035"/>
      <c r="D14" s="1035"/>
      <c r="E14" s="1035"/>
      <c r="F14" s="1035"/>
      <c r="G14" s="1035"/>
      <c r="H14" s="1035"/>
      <c r="I14" s="1035"/>
      <c r="J14" s="1035"/>
      <c r="K14" s="1035"/>
      <c r="L14" s="1035"/>
      <c r="M14" s="1035"/>
      <c r="N14" s="1035"/>
      <c r="O14" s="1035"/>
      <c r="P14" s="1035"/>
      <c r="Q14" s="1035"/>
      <c r="R14" s="94"/>
      <c r="S14" s="94"/>
    </row>
    <row r="15" spans="1:19" ht="26.25" customHeight="1">
      <c r="A15" s="1036" t="s">
        <v>189</v>
      </c>
      <c r="B15" s="1036"/>
      <c r="C15" s="1036"/>
      <c r="D15" s="1036"/>
      <c r="E15" s="1036"/>
      <c r="F15" s="1036"/>
      <c r="G15" s="1036"/>
      <c r="H15" s="1036"/>
      <c r="I15" s="1036"/>
      <c r="J15" s="1036"/>
      <c r="K15" s="1036"/>
      <c r="L15" s="1036"/>
      <c r="M15" s="1036"/>
      <c r="N15" s="1036"/>
      <c r="O15" s="1036"/>
      <c r="P15" s="1036"/>
      <c r="Q15" s="1036"/>
      <c r="R15" s="94"/>
      <c r="S15" s="94"/>
    </row>
    <row r="16" spans="1:19" ht="21.75" customHeight="1" thickBot="1">
      <c r="A16" s="1037" t="s">
        <v>786</v>
      </c>
      <c r="B16" s="1037"/>
      <c r="C16" s="1037"/>
      <c r="D16" s="1037"/>
      <c r="E16" s="1037"/>
      <c r="F16" s="1037"/>
      <c r="G16" s="1037"/>
      <c r="H16" s="1037"/>
      <c r="I16" s="1037"/>
      <c r="J16" s="1037"/>
      <c r="K16" s="1037"/>
      <c r="L16" s="1037"/>
      <c r="M16" s="1037"/>
      <c r="N16" s="1037"/>
      <c r="O16" s="1037"/>
      <c r="P16" s="1037"/>
      <c r="Q16" s="1037"/>
      <c r="R16" s="94"/>
      <c r="S16" s="94"/>
    </row>
    <row r="17" spans="1:19" ht="15.75" customHeight="1">
      <c r="A17" s="1038" t="s">
        <v>528</v>
      </c>
      <c r="B17" s="1033" t="s">
        <v>17</v>
      </c>
      <c r="C17" s="1033" t="s">
        <v>103</v>
      </c>
      <c r="D17" s="794" t="s">
        <v>1003</v>
      </c>
      <c r="E17" s="794" t="s">
        <v>1004</v>
      </c>
      <c r="F17" s="1033" t="s">
        <v>0</v>
      </c>
      <c r="G17" s="1033" t="s">
        <v>1</v>
      </c>
      <c r="H17" s="1033"/>
      <c r="I17" s="1033" t="s">
        <v>2</v>
      </c>
      <c r="J17" s="1033"/>
      <c r="K17" s="1033"/>
      <c r="L17" s="1033"/>
      <c r="M17" s="1033"/>
      <c r="N17" s="1033"/>
      <c r="O17" s="1033"/>
      <c r="P17" s="1033"/>
      <c r="Q17" s="1034" t="s">
        <v>1001</v>
      </c>
      <c r="R17" s="94"/>
      <c r="S17" s="94"/>
    </row>
    <row r="18" spans="1:19" ht="25.5" customHeight="1">
      <c r="A18" s="1006"/>
      <c r="B18" s="689"/>
      <c r="C18" s="689"/>
      <c r="D18" s="795"/>
      <c r="E18" s="795"/>
      <c r="F18" s="689"/>
      <c r="G18" s="689"/>
      <c r="H18" s="689"/>
      <c r="I18" s="689" t="s">
        <v>104</v>
      </c>
      <c r="J18" s="689"/>
      <c r="K18" s="689" t="s">
        <v>3</v>
      </c>
      <c r="L18" s="689"/>
      <c r="M18" s="689" t="s">
        <v>4</v>
      </c>
      <c r="N18" s="689"/>
      <c r="O18" s="689" t="s">
        <v>5</v>
      </c>
      <c r="P18" s="689"/>
      <c r="Q18" s="1020"/>
      <c r="R18" s="94"/>
      <c r="S18" s="94"/>
    </row>
    <row r="19" spans="1:19" ht="22.5">
      <c r="A19" s="1006"/>
      <c r="B19" s="689"/>
      <c r="C19" s="689"/>
      <c r="D19" s="796"/>
      <c r="E19" s="796"/>
      <c r="F19" s="689"/>
      <c r="G19" s="77" t="s">
        <v>6</v>
      </c>
      <c r="H19" s="77" t="s">
        <v>7</v>
      </c>
      <c r="I19" s="77" t="s">
        <v>6</v>
      </c>
      <c r="J19" s="77" t="s">
        <v>7</v>
      </c>
      <c r="K19" s="77" t="s">
        <v>6</v>
      </c>
      <c r="L19" s="77" t="s">
        <v>7</v>
      </c>
      <c r="M19" s="77" t="s">
        <v>6</v>
      </c>
      <c r="N19" s="77" t="s">
        <v>7</v>
      </c>
      <c r="O19" s="77" t="s">
        <v>6</v>
      </c>
      <c r="P19" s="77" t="s">
        <v>46</v>
      </c>
      <c r="Q19" s="1020"/>
      <c r="R19" s="94"/>
      <c r="S19" s="94"/>
    </row>
    <row r="20" spans="1:19" ht="15">
      <c r="A20" s="95">
        <v>1</v>
      </c>
      <c r="B20" s="77">
        <v>2</v>
      </c>
      <c r="C20" s="77">
        <v>3</v>
      </c>
      <c r="D20" s="77">
        <v>4</v>
      </c>
      <c r="E20" s="77">
        <v>5</v>
      </c>
      <c r="F20" s="77">
        <v>6</v>
      </c>
      <c r="G20" s="77">
        <v>7</v>
      </c>
      <c r="H20" s="77">
        <v>8</v>
      </c>
      <c r="I20" s="77">
        <v>9</v>
      </c>
      <c r="J20" s="77">
        <v>10</v>
      </c>
      <c r="K20" s="77">
        <v>11</v>
      </c>
      <c r="L20" s="77">
        <v>12</v>
      </c>
      <c r="M20" s="77">
        <v>13</v>
      </c>
      <c r="N20" s="77">
        <v>14</v>
      </c>
      <c r="O20" s="96">
        <v>15</v>
      </c>
      <c r="P20" s="77">
        <v>16</v>
      </c>
      <c r="Q20" s="96">
        <v>17</v>
      </c>
      <c r="R20" s="94"/>
      <c r="S20" s="94"/>
    </row>
    <row r="21" spans="1:19" ht="15">
      <c r="A21" s="97"/>
      <c r="B21" s="749" t="s">
        <v>409</v>
      </c>
      <c r="C21" s="749"/>
      <c r="D21" s="749"/>
      <c r="E21" s="749"/>
      <c r="F21" s="749"/>
      <c r="G21" s="749"/>
      <c r="H21" s="749"/>
      <c r="I21" s="749"/>
      <c r="J21" s="749"/>
      <c r="K21" s="749"/>
      <c r="L21" s="749"/>
      <c r="M21" s="749"/>
      <c r="N21" s="749"/>
      <c r="O21" s="749"/>
      <c r="P21" s="749"/>
      <c r="Q21" s="96"/>
      <c r="R21" s="94"/>
      <c r="S21" s="94"/>
    </row>
    <row r="22" spans="1:19" ht="15">
      <c r="A22" s="995" t="s">
        <v>148</v>
      </c>
      <c r="B22" s="613" t="s">
        <v>910</v>
      </c>
      <c r="C22" s="613" t="s">
        <v>663</v>
      </c>
      <c r="D22" s="613" t="s">
        <v>1031</v>
      </c>
      <c r="E22" s="613" t="s">
        <v>1031</v>
      </c>
      <c r="F22" s="240" t="s">
        <v>8</v>
      </c>
      <c r="G22" s="241">
        <f>SUM(G23:G33)</f>
        <v>182380.7</v>
      </c>
      <c r="H22" s="241">
        <f>SUM(H23:H33)</f>
        <v>30015.700000000004</v>
      </c>
      <c r="I22" s="241">
        <f>SUM(I23:I33)</f>
        <v>91620.5</v>
      </c>
      <c r="J22" s="241">
        <f aca="true" t="shared" si="0" ref="J22:P22">SUM(J23:J33)</f>
        <v>18926.5</v>
      </c>
      <c r="K22" s="241">
        <f t="shared" si="0"/>
        <v>0</v>
      </c>
      <c r="L22" s="241">
        <f t="shared" si="0"/>
        <v>0</v>
      </c>
      <c r="M22" s="241">
        <f t="shared" si="0"/>
        <v>90760.2</v>
      </c>
      <c r="N22" s="241">
        <f t="shared" si="0"/>
        <v>11089.2</v>
      </c>
      <c r="O22" s="241">
        <f t="shared" si="0"/>
        <v>0</v>
      </c>
      <c r="P22" s="241">
        <f t="shared" si="0"/>
        <v>0</v>
      </c>
      <c r="Q22" s="1007" t="s">
        <v>171</v>
      </c>
      <c r="R22" s="94"/>
      <c r="S22" s="94"/>
    </row>
    <row r="23" spans="1:19" ht="15">
      <c r="A23" s="996"/>
      <c r="B23" s="987"/>
      <c r="C23" s="987"/>
      <c r="D23" s="987"/>
      <c r="E23" s="987"/>
      <c r="F23" s="81">
        <v>2015</v>
      </c>
      <c r="G23" s="102">
        <f aca="true" t="shared" si="1" ref="G23:H33">I23+K23+M23+O23</f>
        <v>16336.900000000001</v>
      </c>
      <c r="H23" s="102">
        <f t="shared" si="1"/>
        <v>16336.900000000001</v>
      </c>
      <c r="I23" s="102">
        <f aca="true" t="shared" si="2" ref="I23:P33">I48+I266</f>
        <v>5247.7</v>
      </c>
      <c r="J23" s="102">
        <f t="shared" si="2"/>
        <v>5247.7</v>
      </c>
      <c r="K23" s="102">
        <f t="shared" si="2"/>
        <v>0</v>
      </c>
      <c r="L23" s="102">
        <f t="shared" si="2"/>
        <v>0</v>
      </c>
      <c r="M23" s="102">
        <f t="shared" si="2"/>
        <v>11089.2</v>
      </c>
      <c r="N23" s="102">
        <f t="shared" si="2"/>
        <v>11089.2</v>
      </c>
      <c r="O23" s="102">
        <f t="shared" si="2"/>
        <v>0</v>
      </c>
      <c r="P23" s="102">
        <f t="shared" si="2"/>
        <v>0</v>
      </c>
      <c r="Q23" s="1001"/>
      <c r="R23" s="94"/>
      <c r="S23" s="94"/>
    </row>
    <row r="24" spans="1:19" ht="15">
      <c r="A24" s="996"/>
      <c r="B24" s="987"/>
      <c r="C24" s="987"/>
      <c r="D24" s="987"/>
      <c r="E24" s="987"/>
      <c r="F24" s="81">
        <v>2016</v>
      </c>
      <c r="G24" s="102">
        <f t="shared" si="1"/>
        <v>0</v>
      </c>
      <c r="H24" s="102">
        <f t="shared" si="1"/>
        <v>0</v>
      </c>
      <c r="I24" s="102">
        <f t="shared" si="2"/>
        <v>0</v>
      </c>
      <c r="J24" s="102">
        <f t="shared" si="2"/>
        <v>0</v>
      </c>
      <c r="K24" s="102">
        <f t="shared" si="2"/>
        <v>0</v>
      </c>
      <c r="L24" s="102">
        <f t="shared" si="2"/>
        <v>0</v>
      </c>
      <c r="M24" s="102">
        <f t="shared" si="2"/>
        <v>0</v>
      </c>
      <c r="N24" s="102">
        <f t="shared" si="2"/>
        <v>0</v>
      </c>
      <c r="O24" s="102">
        <f t="shared" si="2"/>
        <v>0</v>
      </c>
      <c r="P24" s="102">
        <f t="shared" si="2"/>
        <v>0</v>
      </c>
      <c r="Q24" s="1001"/>
      <c r="R24" s="94"/>
      <c r="S24" s="94"/>
    </row>
    <row r="25" spans="1:19" ht="15">
      <c r="A25" s="996"/>
      <c r="B25" s="987"/>
      <c r="C25" s="987"/>
      <c r="D25" s="987"/>
      <c r="E25" s="987"/>
      <c r="F25" s="81">
        <v>2017</v>
      </c>
      <c r="G25" s="102">
        <f t="shared" si="1"/>
        <v>0</v>
      </c>
      <c r="H25" s="102">
        <f t="shared" si="1"/>
        <v>0</v>
      </c>
      <c r="I25" s="102">
        <f t="shared" si="2"/>
        <v>0</v>
      </c>
      <c r="J25" s="102">
        <f t="shared" si="2"/>
        <v>0</v>
      </c>
      <c r="K25" s="102">
        <f t="shared" si="2"/>
        <v>0</v>
      </c>
      <c r="L25" s="102">
        <f t="shared" si="2"/>
        <v>0</v>
      </c>
      <c r="M25" s="102">
        <f t="shared" si="2"/>
        <v>0</v>
      </c>
      <c r="N25" s="102">
        <f t="shared" si="2"/>
        <v>0</v>
      </c>
      <c r="O25" s="102">
        <f t="shared" si="2"/>
        <v>0</v>
      </c>
      <c r="P25" s="102">
        <f t="shared" si="2"/>
        <v>0</v>
      </c>
      <c r="Q25" s="1001"/>
      <c r="R25" s="94"/>
      <c r="S25" s="94"/>
    </row>
    <row r="26" spans="1:19" ht="15">
      <c r="A26" s="996"/>
      <c r="B26" s="987"/>
      <c r="C26" s="987"/>
      <c r="D26" s="987"/>
      <c r="E26" s="987"/>
      <c r="F26" s="81">
        <v>2018</v>
      </c>
      <c r="G26" s="102">
        <f t="shared" si="1"/>
        <v>2612.9</v>
      </c>
      <c r="H26" s="102">
        <f t="shared" si="1"/>
        <v>2612.9</v>
      </c>
      <c r="I26" s="102">
        <f t="shared" si="2"/>
        <v>2612.9</v>
      </c>
      <c r="J26" s="102">
        <f t="shared" si="2"/>
        <v>2612.9</v>
      </c>
      <c r="K26" s="102">
        <f t="shared" si="2"/>
        <v>0</v>
      </c>
      <c r="L26" s="102">
        <f t="shared" si="2"/>
        <v>0</v>
      </c>
      <c r="M26" s="102">
        <f t="shared" si="2"/>
        <v>0</v>
      </c>
      <c r="N26" s="102">
        <f t="shared" si="2"/>
        <v>0</v>
      </c>
      <c r="O26" s="102">
        <f t="shared" si="2"/>
        <v>0</v>
      </c>
      <c r="P26" s="102">
        <f t="shared" si="2"/>
        <v>0</v>
      </c>
      <c r="Q26" s="1001"/>
      <c r="R26" s="94"/>
      <c r="S26" s="94"/>
    </row>
    <row r="27" spans="1:19" ht="15">
      <c r="A27" s="996"/>
      <c r="B27" s="987"/>
      <c r="C27" s="987"/>
      <c r="D27" s="987"/>
      <c r="E27" s="987"/>
      <c r="F27" s="81">
        <v>2019</v>
      </c>
      <c r="G27" s="102">
        <f t="shared" si="1"/>
        <v>2554.3</v>
      </c>
      <c r="H27" s="102">
        <f t="shared" si="1"/>
        <v>2554.3</v>
      </c>
      <c r="I27" s="102">
        <f t="shared" si="2"/>
        <v>2554.3</v>
      </c>
      <c r="J27" s="102">
        <f t="shared" si="2"/>
        <v>2554.3</v>
      </c>
      <c r="K27" s="102">
        <f t="shared" si="2"/>
        <v>0</v>
      </c>
      <c r="L27" s="102">
        <f t="shared" si="2"/>
        <v>0</v>
      </c>
      <c r="M27" s="102">
        <f t="shared" si="2"/>
        <v>0</v>
      </c>
      <c r="N27" s="102">
        <f t="shared" si="2"/>
        <v>0</v>
      </c>
      <c r="O27" s="102">
        <f t="shared" si="2"/>
        <v>0</v>
      </c>
      <c r="P27" s="102">
        <f t="shared" si="2"/>
        <v>0</v>
      </c>
      <c r="Q27" s="1001"/>
      <c r="R27" s="94"/>
      <c r="S27" s="94"/>
    </row>
    <row r="28" spans="1:19" ht="15">
      <c r="A28" s="996"/>
      <c r="B28" s="987"/>
      <c r="C28" s="987"/>
      <c r="D28" s="987"/>
      <c r="E28" s="987"/>
      <c r="F28" s="77">
        <v>2020</v>
      </c>
      <c r="G28" s="98">
        <f t="shared" si="1"/>
        <v>1675.9</v>
      </c>
      <c r="H28" s="98">
        <f t="shared" si="1"/>
        <v>1675.9</v>
      </c>
      <c r="I28" s="98">
        <f t="shared" si="2"/>
        <v>1675.9</v>
      </c>
      <c r="J28" s="98">
        <f t="shared" si="2"/>
        <v>1675.9</v>
      </c>
      <c r="K28" s="98">
        <f t="shared" si="2"/>
        <v>0</v>
      </c>
      <c r="L28" s="98">
        <f t="shared" si="2"/>
        <v>0</v>
      </c>
      <c r="M28" s="98">
        <f t="shared" si="2"/>
        <v>0</v>
      </c>
      <c r="N28" s="98">
        <f t="shared" si="2"/>
        <v>0</v>
      </c>
      <c r="O28" s="98">
        <f t="shared" si="2"/>
        <v>0</v>
      </c>
      <c r="P28" s="98">
        <f t="shared" si="2"/>
        <v>0</v>
      </c>
      <c r="Q28" s="1001"/>
      <c r="R28" s="94"/>
      <c r="S28" s="94"/>
    </row>
    <row r="29" spans="1:19" ht="15">
      <c r="A29" s="996"/>
      <c r="B29" s="987"/>
      <c r="C29" s="987"/>
      <c r="D29" s="987"/>
      <c r="E29" s="987"/>
      <c r="F29" s="77">
        <v>2021</v>
      </c>
      <c r="G29" s="98">
        <f t="shared" si="1"/>
        <v>6835.7</v>
      </c>
      <c r="H29" s="98">
        <f>J29+L29+N29+P29</f>
        <v>6835.7</v>
      </c>
      <c r="I29" s="98">
        <f t="shared" si="2"/>
        <v>6835.7</v>
      </c>
      <c r="J29" s="98">
        <f t="shared" si="2"/>
        <v>6835.7</v>
      </c>
      <c r="K29" s="98">
        <f t="shared" si="2"/>
        <v>0</v>
      </c>
      <c r="L29" s="98">
        <f t="shared" si="2"/>
        <v>0</v>
      </c>
      <c r="M29" s="98">
        <f t="shared" si="2"/>
        <v>0</v>
      </c>
      <c r="N29" s="98">
        <f t="shared" si="2"/>
        <v>0</v>
      </c>
      <c r="O29" s="98">
        <f t="shared" si="2"/>
        <v>0</v>
      </c>
      <c r="P29" s="98">
        <f t="shared" si="2"/>
        <v>0</v>
      </c>
      <c r="Q29" s="1001"/>
      <c r="R29" s="94"/>
      <c r="S29" s="94"/>
    </row>
    <row r="30" spans="1:19" ht="15">
      <c r="A30" s="996"/>
      <c r="B30" s="987"/>
      <c r="C30" s="987"/>
      <c r="D30" s="987"/>
      <c r="E30" s="987"/>
      <c r="F30" s="77">
        <v>2022</v>
      </c>
      <c r="G30" s="98">
        <f t="shared" si="1"/>
        <v>124693.4</v>
      </c>
      <c r="H30" s="98">
        <f t="shared" si="1"/>
        <v>0</v>
      </c>
      <c r="I30" s="98">
        <f t="shared" si="2"/>
        <v>45022.399999999994</v>
      </c>
      <c r="J30" s="98">
        <f t="shared" si="2"/>
        <v>0</v>
      </c>
      <c r="K30" s="98">
        <f t="shared" si="2"/>
        <v>0</v>
      </c>
      <c r="L30" s="98">
        <f t="shared" si="2"/>
        <v>0</v>
      </c>
      <c r="M30" s="98">
        <f t="shared" si="2"/>
        <v>79671</v>
      </c>
      <c r="N30" s="98">
        <f t="shared" si="2"/>
        <v>0</v>
      </c>
      <c r="O30" s="98">
        <f t="shared" si="2"/>
        <v>0</v>
      </c>
      <c r="P30" s="98">
        <f t="shared" si="2"/>
        <v>0</v>
      </c>
      <c r="Q30" s="1001"/>
      <c r="R30" s="94"/>
      <c r="S30" s="94"/>
    </row>
    <row r="31" spans="1:19" ht="15">
      <c r="A31" s="996"/>
      <c r="B31" s="987"/>
      <c r="C31" s="987"/>
      <c r="D31" s="987"/>
      <c r="E31" s="987"/>
      <c r="F31" s="77">
        <v>2023</v>
      </c>
      <c r="G31" s="98">
        <f t="shared" si="1"/>
        <v>12646.6</v>
      </c>
      <c r="H31" s="98">
        <f t="shared" si="1"/>
        <v>0</v>
      </c>
      <c r="I31" s="98">
        <f t="shared" si="2"/>
        <v>12646.6</v>
      </c>
      <c r="J31" s="98">
        <f t="shared" si="2"/>
        <v>0</v>
      </c>
      <c r="K31" s="98">
        <f t="shared" si="2"/>
        <v>0</v>
      </c>
      <c r="L31" s="98">
        <f t="shared" si="2"/>
        <v>0</v>
      </c>
      <c r="M31" s="98">
        <f t="shared" si="2"/>
        <v>0</v>
      </c>
      <c r="N31" s="98">
        <f t="shared" si="2"/>
        <v>0</v>
      </c>
      <c r="O31" s="98">
        <f t="shared" si="2"/>
        <v>0</v>
      </c>
      <c r="P31" s="98">
        <f t="shared" si="2"/>
        <v>0</v>
      </c>
      <c r="Q31" s="1001"/>
      <c r="R31" s="94"/>
      <c r="S31" s="94"/>
    </row>
    <row r="32" spans="1:19" ht="15">
      <c r="A32" s="996"/>
      <c r="B32" s="987"/>
      <c r="C32" s="987"/>
      <c r="D32" s="987"/>
      <c r="E32" s="987"/>
      <c r="F32" s="77">
        <v>2024</v>
      </c>
      <c r="G32" s="98">
        <f t="shared" si="1"/>
        <v>0</v>
      </c>
      <c r="H32" s="98">
        <f t="shared" si="1"/>
        <v>0</v>
      </c>
      <c r="I32" s="98">
        <f t="shared" si="2"/>
        <v>0</v>
      </c>
      <c r="J32" s="98">
        <f t="shared" si="2"/>
        <v>0</v>
      </c>
      <c r="K32" s="98">
        <f t="shared" si="2"/>
        <v>0</v>
      </c>
      <c r="L32" s="98">
        <f t="shared" si="2"/>
        <v>0</v>
      </c>
      <c r="M32" s="98">
        <f t="shared" si="2"/>
        <v>0</v>
      </c>
      <c r="N32" s="98">
        <f t="shared" si="2"/>
        <v>0</v>
      </c>
      <c r="O32" s="98">
        <f t="shared" si="2"/>
        <v>0</v>
      </c>
      <c r="P32" s="98">
        <f t="shared" si="2"/>
        <v>0</v>
      </c>
      <c r="Q32" s="1001"/>
      <c r="R32" s="94"/>
      <c r="S32" s="94"/>
    </row>
    <row r="33" spans="1:19" ht="15">
      <c r="A33" s="997"/>
      <c r="B33" s="614"/>
      <c r="C33" s="614"/>
      <c r="D33" s="614"/>
      <c r="E33" s="614"/>
      <c r="F33" s="77">
        <v>2025</v>
      </c>
      <c r="G33" s="98">
        <f t="shared" si="1"/>
        <v>15025</v>
      </c>
      <c r="H33" s="98">
        <f t="shared" si="1"/>
        <v>0</v>
      </c>
      <c r="I33" s="98">
        <f t="shared" si="2"/>
        <v>15025</v>
      </c>
      <c r="J33" s="98">
        <f t="shared" si="2"/>
        <v>0</v>
      </c>
      <c r="K33" s="98">
        <f t="shared" si="2"/>
        <v>0</v>
      </c>
      <c r="L33" s="98">
        <f t="shared" si="2"/>
        <v>0</v>
      </c>
      <c r="M33" s="98">
        <f t="shared" si="2"/>
        <v>0</v>
      </c>
      <c r="N33" s="98">
        <f t="shared" si="2"/>
        <v>0</v>
      </c>
      <c r="O33" s="98">
        <f t="shared" si="2"/>
        <v>0</v>
      </c>
      <c r="P33" s="98">
        <f t="shared" si="2"/>
        <v>0</v>
      </c>
      <c r="Q33" s="1002"/>
      <c r="R33" s="94"/>
      <c r="S33" s="94"/>
    </row>
    <row r="34" spans="1:19" ht="15">
      <c r="A34" s="995" t="s">
        <v>908</v>
      </c>
      <c r="B34" s="613" t="s">
        <v>909</v>
      </c>
      <c r="C34" s="613" t="s">
        <v>1221</v>
      </c>
      <c r="D34" s="613" t="s">
        <v>1031</v>
      </c>
      <c r="E34" s="613" t="s">
        <v>1031</v>
      </c>
      <c r="F34" s="240" t="s">
        <v>8</v>
      </c>
      <c r="G34" s="241">
        <f>SUM(G35:G45)</f>
        <v>2175657.8</v>
      </c>
      <c r="H34" s="241">
        <f>SUM(H35:H45)</f>
        <v>44251.2</v>
      </c>
      <c r="I34" s="241">
        <f>SUM(I35:I45)</f>
        <v>718773.7</v>
      </c>
      <c r="J34" s="241">
        <f aca="true" t="shared" si="3" ref="J34:P34">SUM(J35:J45)</f>
        <v>41741.2</v>
      </c>
      <c r="K34" s="241">
        <f t="shared" si="3"/>
        <v>0</v>
      </c>
      <c r="L34" s="241">
        <f t="shared" si="3"/>
        <v>0</v>
      </c>
      <c r="M34" s="241">
        <f t="shared" si="3"/>
        <v>1456884.1</v>
      </c>
      <c r="N34" s="241">
        <f t="shared" si="3"/>
        <v>2510</v>
      </c>
      <c r="O34" s="241">
        <f t="shared" si="3"/>
        <v>0</v>
      </c>
      <c r="P34" s="241">
        <f t="shared" si="3"/>
        <v>0</v>
      </c>
      <c r="Q34" s="1007" t="s">
        <v>171</v>
      </c>
      <c r="R34" s="94"/>
      <c r="S34" s="94"/>
    </row>
    <row r="35" spans="1:19" ht="15">
      <c r="A35" s="996"/>
      <c r="B35" s="987"/>
      <c r="C35" s="987"/>
      <c r="D35" s="987"/>
      <c r="E35" s="987"/>
      <c r="F35" s="81">
        <v>2015</v>
      </c>
      <c r="G35" s="102">
        <f aca="true" t="shared" si="4" ref="G35:H45">I35+K35+M35+O35</f>
        <v>68679.2</v>
      </c>
      <c r="H35" s="102">
        <f t="shared" si="4"/>
        <v>20679.199999999997</v>
      </c>
      <c r="I35" s="102">
        <f aca="true" t="shared" si="5" ref="I35:P45">I304+I352</f>
        <v>30169.199999999997</v>
      </c>
      <c r="J35" s="102">
        <f t="shared" si="5"/>
        <v>18169.199999999997</v>
      </c>
      <c r="K35" s="102">
        <f t="shared" si="5"/>
        <v>0</v>
      </c>
      <c r="L35" s="102">
        <f t="shared" si="5"/>
        <v>0</v>
      </c>
      <c r="M35" s="102">
        <f t="shared" si="5"/>
        <v>38510</v>
      </c>
      <c r="N35" s="102">
        <f t="shared" si="5"/>
        <v>2510</v>
      </c>
      <c r="O35" s="102">
        <f t="shared" si="5"/>
        <v>0</v>
      </c>
      <c r="P35" s="102">
        <f t="shared" si="5"/>
        <v>0</v>
      </c>
      <c r="Q35" s="1001"/>
      <c r="R35" s="94"/>
      <c r="S35" s="94"/>
    </row>
    <row r="36" spans="1:19" ht="15">
      <c r="A36" s="996"/>
      <c r="B36" s="987"/>
      <c r="C36" s="987"/>
      <c r="D36" s="987"/>
      <c r="E36" s="987"/>
      <c r="F36" s="81">
        <v>2016</v>
      </c>
      <c r="G36" s="102">
        <f t="shared" si="4"/>
        <v>4708.6</v>
      </c>
      <c r="H36" s="102">
        <f t="shared" si="4"/>
        <v>4708.6</v>
      </c>
      <c r="I36" s="102">
        <f t="shared" si="5"/>
        <v>4708.6</v>
      </c>
      <c r="J36" s="102">
        <f t="shared" si="5"/>
        <v>4708.6</v>
      </c>
      <c r="K36" s="102">
        <f t="shared" si="5"/>
        <v>0</v>
      </c>
      <c r="L36" s="102">
        <f t="shared" si="5"/>
        <v>0</v>
      </c>
      <c r="M36" s="102">
        <f t="shared" si="5"/>
        <v>0</v>
      </c>
      <c r="N36" s="102">
        <f t="shared" si="5"/>
        <v>0</v>
      </c>
      <c r="O36" s="102">
        <f t="shared" si="5"/>
        <v>0</v>
      </c>
      <c r="P36" s="102">
        <f t="shared" si="5"/>
        <v>0</v>
      </c>
      <c r="Q36" s="1001"/>
      <c r="R36" s="94"/>
      <c r="S36" s="94"/>
    </row>
    <row r="37" spans="1:19" ht="15">
      <c r="A37" s="996"/>
      <c r="B37" s="987"/>
      <c r="C37" s="987"/>
      <c r="D37" s="987"/>
      <c r="E37" s="987"/>
      <c r="F37" s="81">
        <v>2017</v>
      </c>
      <c r="G37" s="102">
        <f t="shared" si="4"/>
        <v>45833.9</v>
      </c>
      <c r="H37" s="102">
        <f t="shared" si="4"/>
        <v>5831.9</v>
      </c>
      <c r="I37" s="102">
        <f t="shared" si="5"/>
        <v>5833.9</v>
      </c>
      <c r="J37" s="102">
        <f t="shared" si="5"/>
        <v>5831.9</v>
      </c>
      <c r="K37" s="102">
        <f t="shared" si="5"/>
        <v>0</v>
      </c>
      <c r="L37" s="102">
        <f t="shared" si="5"/>
        <v>0</v>
      </c>
      <c r="M37" s="102">
        <f t="shared" si="5"/>
        <v>40000</v>
      </c>
      <c r="N37" s="102">
        <f t="shared" si="5"/>
        <v>0</v>
      </c>
      <c r="O37" s="102">
        <f t="shared" si="5"/>
        <v>0</v>
      </c>
      <c r="P37" s="102">
        <f t="shared" si="5"/>
        <v>0</v>
      </c>
      <c r="Q37" s="1001"/>
      <c r="R37" s="94"/>
      <c r="S37" s="94"/>
    </row>
    <row r="38" spans="1:19" ht="15">
      <c r="A38" s="996"/>
      <c r="B38" s="987"/>
      <c r="C38" s="987"/>
      <c r="D38" s="987"/>
      <c r="E38" s="987"/>
      <c r="F38" s="81">
        <v>2018</v>
      </c>
      <c r="G38" s="102">
        <f t="shared" si="4"/>
        <v>9031.5</v>
      </c>
      <c r="H38" s="102">
        <f t="shared" si="4"/>
        <v>9031.5</v>
      </c>
      <c r="I38" s="102">
        <f t="shared" si="5"/>
        <v>9031.5</v>
      </c>
      <c r="J38" s="102">
        <f t="shared" si="5"/>
        <v>9031.5</v>
      </c>
      <c r="K38" s="102">
        <f t="shared" si="5"/>
        <v>0</v>
      </c>
      <c r="L38" s="102">
        <f t="shared" si="5"/>
        <v>0</v>
      </c>
      <c r="M38" s="102">
        <f t="shared" si="5"/>
        <v>0</v>
      </c>
      <c r="N38" s="102">
        <f t="shared" si="5"/>
        <v>0</v>
      </c>
      <c r="O38" s="102">
        <f t="shared" si="5"/>
        <v>0</v>
      </c>
      <c r="P38" s="102">
        <f t="shared" si="5"/>
        <v>0</v>
      </c>
      <c r="Q38" s="1001"/>
      <c r="R38" s="94"/>
      <c r="S38" s="94"/>
    </row>
    <row r="39" spans="1:19" ht="15">
      <c r="A39" s="996"/>
      <c r="B39" s="987"/>
      <c r="C39" s="987"/>
      <c r="D39" s="987"/>
      <c r="E39" s="987"/>
      <c r="F39" s="81">
        <v>2019</v>
      </c>
      <c r="G39" s="102">
        <f t="shared" si="4"/>
        <v>4000</v>
      </c>
      <c r="H39" s="102">
        <f t="shared" si="4"/>
        <v>4000</v>
      </c>
      <c r="I39" s="102">
        <f t="shared" si="5"/>
        <v>4000</v>
      </c>
      <c r="J39" s="102">
        <f t="shared" si="5"/>
        <v>4000</v>
      </c>
      <c r="K39" s="102">
        <f t="shared" si="5"/>
        <v>0</v>
      </c>
      <c r="L39" s="102">
        <f t="shared" si="5"/>
        <v>0</v>
      </c>
      <c r="M39" s="102">
        <f t="shared" si="5"/>
        <v>0</v>
      </c>
      <c r="N39" s="102">
        <f t="shared" si="5"/>
        <v>0</v>
      </c>
      <c r="O39" s="102">
        <f t="shared" si="5"/>
        <v>0</v>
      </c>
      <c r="P39" s="102">
        <f t="shared" si="5"/>
        <v>0</v>
      </c>
      <c r="Q39" s="1001"/>
      <c r="R39" s="94"/>
      <c r="S39" s="94"/>
    </row>
    <row r="40" spans="1:19" ht="15">
      <c r="A40" s="996"/>
      <c r="B40" s="987"/>
      <c r="C40" s="987"/>
      <c r="D40" s="987"/>
      <c r="E40" s="987"/>
      <c r="F40" s="77">
        <v>2020</v>
      </c>
      <c r="G40" s="98">
        <f t="shared" si="4"/>
        <v>0</v>
      </c>
      <c r="H40" s="98">
        <f t="shared" si="4"/>
        <v>0</v>
      </c>
      <c r="I40" s="98">
        <f t="shared" si="5"/>
        <v>0</v>
      </c>
      <c r="J40" s="98">
        <f t="shared" si="5"/>
        <v>0</v>
      </c>
      <c r="K40" s="98">
        <f t="shared" si="5"/>
        <v>0</v>
      </c>
      <c r="L40" s="98">
        <f t="shared" si="5"/>
        <v>0</v>
      </c>
      <c r="M40" s="98">
        <f t="shared" si="5"/>
        <v>0</v>
      </c>
      <c r="N40" s="98">
        <f t="shared" si="5"/>
        <v>0</v>
      </c>
      <c r="O40" s="98">
        <f t="shared" si="5"/>
        <v>0</v>
      </c>
      <c r="P40" s="98">
        <f t="shared" si="5"/>
        <v>0</v>
      </c>
      <c r="Q40" s="1001"/>
      <c r="R40" s="94"/>
      <c r="S40" s="94"/>
    </row>
    <row r="41" spans="1:19" ht="15">
      <c r="A41" s="996"/>
      <c r="B41" s="987"/>
      <c r="C41" s="987"/>
      <c r="D41" s="987"/>
      <c r="E41" s="987"/>
      <c r="F41" s="77">
        <v>2021</v>
      </c>
      <c r="G41" s="98">
        <f t="shared" si="4"/>
        <v>0</v>
      </c>
      <c r="H41" s="98">
        <f t="shared" si="4"/>
        <v>0</v>
      </c>
      <c r="I41" s="98">
        <f t="shared" si="5"/>
        <v>0</v>
      </c>
      <c r="J41" s="98">
        <f t="shared" si="5"/>
        <v>0</v>
      </c>
      <c r="K41" s="98">
        <f t="shared" si="5"/>
        <v>0</v>
      </c>
      <c r="L41" s="98">
        <f t="shared" si="5"/>
        <v>0</v>
      </c>
      <c r="M41" s="98">
        <f t="shared" si="5"/>
        <v>0</v>
      </c>
      <c r="N41" s="98">
        <f t="shared" si="5"/>
        <v>0</v>
      </c>
      <c r="O41" s="98">
        <f t="shared" si="5"/>
        <v>0</v>
      </c>
      <c r="P41" s="98">
        <f t="shared" si="5"/>
        <v>0</v>
      </c>
      <c r="Q41" s="1001"/>
      <c r="R41" s="94"/>
      <c r="S41" s="94"/>
    </row>
    <row r="42" spans="1:19" ht="15">
      <c r="A42" s="996"/>
      <c r="B42" s="987"/>
      <c r="C42" s="987"/>
      <c r="D42" s="987"/>
      <c r="E42" s="987"/>
      <c r="F42" s="77">
        <v>2022</v>
      </c>
      <c r="G42" s="98">
        <f t="shared" si="4"/>
        <v>272887.1</v>
      </c>
      <c r="H42" s="98">
        <f t="shared" si="4"/>
        <v>0</v>
      </c>
      <c r="I42" s="98">
        <f>I311+I359</f>
        <v>73687.2</v>
      </c>
      <c r="J42" s="98">
        <f t="shared" si="5"/>
        <v>0</v>
      </c>
      <c r="K42" s="98">
        <f t="shared" si="5"/>
        <v>0</v>
      </c>
      <c r="L42" s="98">
        <f t="shared" si="5"/>
        <v>0</v>
      </c>
      <c r="M42" s="98">
        <f t="shared" si="5"/>
        <v>199199.9</v>
      </c>
      <c r="N42" s="98">
        <f t="shared" si="5"/>
        <v>0</v>
      </c>
      <c r="O42" s="98">
        <f t="shared" si="5"/>
        <v>0</v>
      </c>
      <c r="P42" s="98">
        <f t="shared" si="5"/>
        <v>0</v>
      </c>
      <c r="Q42" s="1001"/>
      <c r="R42" s="94"/>
      <c r="S42" s="94"/>
    </row>
    <row r="43" spans="1:19" ht="15">
      <c r="A43" s="996"/>
      <c r="B43" s="987"/>
      <c r="C43" s="987"/>
      <c r="D43" s="987"/>
      <c r="E43" s="987"/>
      <c r="F43" s="77">
        <v>2023</v>
      </c>
      <c r="G43" s="98">
        <f t="shared" si="4"/>
        <v>923915.8</v>
      </c>
      <c r="H43" s="98">
        <f t="shared" si="4"/>
        <v>0</v>
      </c>
      <c r="I43" s="98">
        <f t="shared" si="5"/>
        <v>230978.90000000002</v>
      </c>
      <c r="J43" s="98">
        <f t="shared" si="5"/>
        <v>0</v>
      </c>
      <c r="K43" s="98">
        <f t="shared" si="5"/>
        <v>0</v>
      </c>
      <c r="L43" s="98">
        <f t="shared" si="5"/>
        <v>0</v>
      </c>
      <c r="M43" s="98">
        <f t="shared" si="5"/>
        <v>692936.9</v>
      </c>
      <c r="N43" s="98">
        <f t="shared" si="5"/>
        <v>0</v>
      </c>
      <c r="O43" s="98">
        <f t="shared" si="5"/>
        <v>0</v>
      </c>
      <c r="P43" s="98">
        <f t="shared" si="5"/>
        <v>0</v>
      </c>
      <c r="Q43" s="1001"/>
      <c r="R43" s="94"/>
      <c r="S43" s="94"/>
    </row>
    <row r="44" spans="1:19" ht="15">
      <c r="A44" s="996"/>
      <c r="B44" s="987"/>
      <c r="C44" s="987"/>
      <c r="D44" s="987"/>
      <c r="E44" s="987"/>
      <c r="F44" s="77">
        <v>2024</v>
      </c>
      <c r="G44" s="98">
        <f t="shared" si="4"/>
        <v>648316.4</v>
      </c>
      <c r="H44" s="98">
        <f t="shared" si="4"/>
        <v>0</v>
      </c>
      <c r="I44" s="98">
        <f t="shared" si="5"/>
        <v>162079.1</v>
      </c>
      <c r="J44" s="98">
        <f t="shared" si="5"/>
        <v>0</v>
      </c>
      <c r="K44" s="98">
        <f t="shared" si="5"/>
        <v>0</v>
      </c>
      <c r="L44" s="98">
        <f t="shared" si="5"/>
        <v>0</v>
      </c>
      <c r="M44" s="98">
        <f t="shared" si="5"/>
        <v>486237.30000000005</v>
      </c>
      <c r="N44" s="98">
        <f t="shared" si="5"/>
        <v>0</v>
      </c>
      <c r="O44" s="98">
        <f t="shared" si="5"/>
        <v>0</v>
      </c>
      <c r="P44" s="98">
        <f t="shared" si="5"/>
        <v>0</v>
      </c>
      <c r="Q44" s="1001"/>
      <c r="R44" s="94"/>
      <c r="S44" s="94"/>
    </row>
    <row r="45" spans="1:19" ht="15">
      <c r="A45" s="997"/>
      <c r="B45" s="614"/>
      <c r="C45" s="614"/>
      <c r="D45" s="614"/>
      <c r="E45" s="614"/>
      <c r="F45" s="77">
        <v>2025</v>
      </c>
      <c r="G45" s="98">
        <f t="shared" si="4"/>
        <v>198285.3</v>
      </c>
      <c r="H45" s="98">
        <f t="shared" si="4"/>
        <v>0</v>
      </c>
      <c r="I45" s="98">
        <f t="shared" si="5"/>
        <v>198285.3</v>
      </c>
      <c r="J45" s="98">
        <f t="shared" si="5"/>
        <v>0</v>
      </c>
      <c r="K45" s="98">
        <f t="shared" si="5"/>
        <v>0</v>
      </c>
      <c r="L45" s="98">
        <f t="shared" si="5"/>
        <v>0</v>
      </c>
      <c r="M45" s="98">
        <f t="shared" si="5"/>
        <v>0</v>
      </c>
      <c r="N45" s="98">
        <f t="shared" si="5"/>
        <v>0</v>
      </c>
      <c r="O45" s="98">
        <f t="shared" si="5"/>
        <v>0</v>
      </c>
      <c r="P45" s="98">
        <f t="shared" si="5"/>
        <v>0</v>
      </c>
      <c r="Q45" s="1002"/>
      <c r="R45" s="94"/>
      <c r="S45" s="94"/>
    </row>
    <row r="46" spans="1:19" ht="15">
      <c r="A46" s="99">
        <v>1</v>
      </c>
      <c r="B46" s="1032" t="s">
        <v>172</v>
      </c>
      <c r="C46" s="1032"/>
      <c r="D46" s="1032"/>
      <c r="E46" s="1032"/>
      <c r="F46" s="1032"/>
      <c r="G46" s="1032"/>
      <c r="H46" s="1032"/>
      <c r="I46" s="1032"/>
      <c r="J46" s="1032"/>
      <c r="K46" s="1032"/>
      <c r="L46" s="1032"/>
      <c r="M46" s="1032"/>
      <c r="N46" s="1032"/>
      <c r="O46" s="1032"/>
      <c r="P46" s="1032"/>
      <c r="Q46" s="1007" t="s">
        <v>171</v>
      </c>
      <c r="R46" s="94"/>
      <c r="S46" s="94"/>
    </row>
    <row r="47" spans="1:19" ht="15">
      <c r="A47" s="1008" t="s">
        <v>110</v>
      </c>
      <c r="B47" s="998" t="s">
        <v>911</v>
      </c>
      <c r="C47" s="613" t="s">
        <v>663</v>
      </c>
      <c r="D47" s="613" t="s">
        <v>1031</v>
      </c>
      <c r="E47" s="613" t="s">
        <v>1031</v>
      </c>
      <c r="F47" s="240" t="s">
        <v>8</v>
      </c>
      <c r="G47" s="241">
        <f>SUM(G48:G58)</f>
        <v>155633.9</v>
      </c>
      <c r="H47" s="241">
        <f>SUM(H48:H58)</f>
        <v>29360.000000000004</v>
      </c>
      <c r="I47" s="241">
        <f>SUM(I48:I58)</f>
        <v>64873.700000000004</v>
      </c>
      <c r="J47" s="241">
        <f aca="true" t="shared" si="6" ref="J47:P47">SUM(J48:J58)</f>
        <v>18270.800000000003</v>
      </c>
      <c r="K47" s="241">
        <f t="shared" si="6"/>
        <v>0</v>
      </c>
      <c r="L47" s="241">
        <f t="shared" si="6"/>
        <v>0</v>
      </c>
      <c r="M47" s="241">
        <f t="shared" si="6"/>
        <v>90760.2</v>
      </c>
      <c r="N47" s="241">
        <f t="shared" si="6"/>
        <v>11089.2</v>
      </c>
      <c r="O47" s="241">
        <f t="shared" si="6"/>
        <v>0</v>
      </c>
      <c r="P47" s="241">
        <f t="shared" si="6"/>
        <v>0</v>
      </c>
      <c r="Q47" s="1001"/>
      <c r="R47" s="94"/>
      <c r="S47" s="94"/>
    </row>
    <row r="48" spans="1:19" ht="15">
      <c r="A48" s="1009"/>
      <c r="B48" s="999"/>
      <c r="C48" s="987"/>
      <c r="D48" s="987"/>
      <c r="E48" s="987"/>
      <c r="F48" s="81">
        <v>2015</v>
      </c>
      <c r="G48" s="102">
        <f aca="true" t="shared" si="7" ref="G48:H58">I48+K48+M48+O48</f>
        <v>16336.900000000001</v>
      </c>
      <c r="H48" s="102">
        <f t="shared" si="7"/>
        <v>16336.900000000001</v>
      </c>
      <c r="I48" s="102">
        <f>I60++I72+I84+I97+I109+I121+I133+I145+I157+I169+I181+I194+I206+I218+I230+I242+I254</f>
        <v>5247.7</v>
      </c>
      <c r="J48" s="102">
        <f aca="true" t="shared" si="8" ref="J48:P48">J60++J72+J84+J97+J109+J121+J133+J145+J157+J169+J181+J194+J206+J218+J230+J242+J254</f>
        <v>5247.7</v>
      </c>
      <c r="K48" s="102">
        <f t="shared" si="8"/>
        <v>0</v>
      </c>
      <c r="L48" s="102">
        <f t="shared" si="8"/>
        <v>0</v>
      </c>
      <c r="M48" s="102">
        <f t="shared" si="8"/>
        <v>11089.2</v>
      </c>
      <c r="N48" s="102">
        <f t="shared" si="8"/>
        <v>11089.2</v>
      </c>
      <c r="O48" s="102">
        <f t="shared" si="8"/>
        <v>0</v>
      </c>
      <c r="P48" s="102">
        <f t="shared" si="8"/>
        <v>0</v>
      </c>
      <c r="Q48" s="1001"/>
      <c r="R48" s="94"/>
      <c r="S48" s="94"/>
    </row>
    <row r="49" spans="1:19" ht="15">
      <c r="A49" s="1009"/>
      <c r="B49" s="999"/>
      <c r="C49" s="987"/>
      <c r="D49" s="987"/>
      <c r="E49" s="987"/>
      <c r="F49" s="81">
        <v>2016</v>
      </c>
      <c r="G49" s="102">
        <f t="shared" si="7"/>
        <v>0</v>
      </c>
      <c r="H49" s="102">
        <f t="shared" si="7"/>
        <v>0</v>
      </c>
      <c r="I49" s="102">
        <f aca="true" t="shared" si="9" ref="I49:P58">I61++I73+I85+I98+I110+I122+I134+I146+I158+I170+I182+I195+I207+I219+I231+I243+I255</f>
        <v>0</v>
      </c>
      <c r="J49" s="102">
        <f t="shared" si="9"/>
        <v>0</v>
      </c>
      <c r="K49" s="102">
        <f t="shared" si="9"/>
        <v>0</v>
      </c>
      <c r="L49" s="102">
        <f t="shared" si="9"/>
        <v>0</v>
      </c>
      <c r="M49" s="102">
        <f t="shared" si="9"/>
        <v>0</v>
      </c>
      <c r="N49" s="102">
        <f t="shared" si="9"/>
        <v>0</v>
      </c>
      <c r="O49" s="102">
        <f t="shared" si="9"/>
        <v>0</v>
      </c>
      <c r="P49" s="102">
        <f t="shared" si="9"/>
        <v>0</v>
      </c>
      <c r="Q49" s="1001"/>
      <c r="R49" s="94"/>
      <c r="S49" s="94"/>
    </row>
    <row r="50" spans="1:19" ht="15">
      <c r="A50" s="1009"/>
      <c r="B50" s="999"/>
      <c r="C50" s="987"/>
      <c r="D50" s="987"/>
      <c r="E50" s="987"/>
      <c r="F50" s="81">
        <v>2017</v>
      </c>
      <c r="G50" s="102">
        <f t="shared" si="7"/>
        <v>0</v>
      </c>
      <c r="H50" s="102">
        <f t="shared" si="7"/>
        <v>0</v>
      </c>
      <c r="I50" s="102">
        <f t="shared" si="9"/>
        <v>0</v>
      </c>
      <c r="J50" s="102">
        <f t="shared" si="9"/>
        <v>0</v>
      </c>
      <c r="K50" s="102">
        <f t="shared" si="9"/>
        <v>0</v>
      </c>
      <c r="L50" s="102">
        <f t="shared" si="9"/>
        <v>0</v>
      </c>
      <c r="M50" s="102">
        <f t="shared" si="9"/>
        <v>0</v>
      </c>
      <c r="N50" s="102">
        <f t="shared" si="9"/>
        <v>0</v>
      </c>
      <c r="O50" s="102">
        <f t="shared" si="9"/>
        <v>0</v>
      </c>
      <c r="P50" s="102">
        <f t="shared" si="9"/>
        <v>0</v>
      </c>
      <c r="Q50" s="1001"/>
      <c r="R50" s="94"/>
      <c r="S50" s="94"/>
    </row>
    <row r="51" spans="1:19" ht="15">
      <c r="A51" s="1009"/>
      <c r="B51" s="999"/>
      <c r="C51" s="987"/>
      <c r="D51" s="987"/>
      <c r="E51" s="987"/>
      <c r="F51" s="81">
        <v>2018</v>
      </c>
      <c r="G51" s="102">
        <f t="shared" si="7"/>
        <v>2612.9</v>
      </c>
      <c r="H51" s="102">
        <f t="shared" si="7"/>
        <v>2612.9</v>
      </c>
      <c r="I51" s="102">
        <f t="shared" si="9"/>
        <v>2612.9</v>
      </c>
      <c r="J51" s="102">
        <f t="shared" si="9"/>
        <v>2612.9</v>
      </c>
      <c r="K51" s="102">
        <f t="shared" si="9"/>
        <v>0</v>
      </c>
      <c r="L51" s="102">
        <f t="shared" si="9"/>
        <v>0</v>
      </c>
      <c r="M51" s="102">
        <f t="shared" si="9"/>
        <v>0</v>
      </c>
      <c r="N51" s="102">
        <f t="shared" si="9"/>
        <v>0</v>
      </c>
      <c r="O51" s="102">
        <f t="shared" si="9"/>
        <v>0</v>
      </c>
      <c r="P51" s="102">
        <f t="shared" si="9"/>
        <v>0</v>
      </c>
      <c r="Q51" s="1001"/>
      <c r="R51" s="94"/>
      <c r="S51" s="94"/>
    </row>
    <row r="52" spans="1:19" ht="15">
      <c r="A52" s="1009"/>
      <c r="B52" s="999"/>
      <c r="C52" s="987"/>
      <c r="D52" s="987"/>
      <c r="E52" s="987"/>
      <c r="F52" s="81">
        <v>2019</v>
      </c>
      <c r="G52" s="102">
        <f t="shared" si="7"/>
        <v>2554.3</v>
      </c>
      <c r="H52" s="102">
        <f t="shared" si="7"/>
        <v>2554.3</v>
      </c>
      <c r="I52" s="102">
        <f t="shared" si="9"/>
        <v>2554.3</v>
      </c>
      <c r="J52" s="102">
        <f t="shared" si="9"/>
        <v>2554.3</v>
      </c>
      <c r="K52" s="102">
        <f t="shared" si="9"/>
        <v>0</v>
      </c>
      <c r="L52" s="102">
        <f t="shared" si="9"/>
        <v>0</v>
      </c>
      <c r="M52" s="102">
        <f t="shared" si="9"/>
        <v>0</v>
      </c>
      <c r="N52" s="102">
        <f t="shared" si="9"/>
        <v>0</v>
      </c>
      <c r="O52" s="102">
        <f t="shared" si="9"/>
        <v>0</v>
      </c>
      <c r="P52" s="102">
        <f t="shared" si="9"/>
        <v>0</v>
      </c>
      <c r="Q52" s="1001"/>
      <c r="R52" s="94"/>
      <c r="S52" s="94"/>
    </row>
    <row r="53" spans="1:19" ht="15">
      <c r="A53" s="1009"/>
      <c r="B53" s="999"/>
      <c r="C53" s="987"/>
      <c r="D53" s="987"/>
      <c r="E53" s="987"/>
      <c r="F53" s="77">
        <v>2020</v>
      </c>
      <c r="G53" s="98">
        <f t="shared" si="7"/>
        <v>1675.9</v>
      </c>
      <c r="H53" s="98">
        <f t="shared" si="7"/>
        <v>1675.9</v>
      </c>
      <c r="I53" s="102">
        <f t="shared" si="9"/>
        <v>1675.9</v>
      </c>
      <c r="J53" s="102">
        <f t="shared" si="9"/>
        <v>1675.9</v>
      </c>
      <c r="K53" s="102">
        <f t="shared" si="9"/>
        <v>0</v>
      </c>
      <c r="L53" s="102">
        <f t="shared" si="9"/>
        <v>0</v>
      </c>
      <c r="M53" s="102">
        <f t="shared" si="9"/>
        <v>0</v>
      </c>
      <c r="N53" s="102">
        <f t="shared" si="9"/>
        <v>0</v>
      </c>
      <c r="O53" s="102">
        <f t="shared" si="9"/>
        <v>0</v>
      </c>
      <c r="P53" s="102">
        <f t="shared" si="9"/>
        <v>0</v>
      </c>
      <c r="Q53" s="1001"/>
      <c r="R53" s="94"/>
      <c r="S53" s="94"/>
    </row>
    <row r="54" spans="1:19" ht="15">
      <c r="A54" s="1009"/>
      <c r="B54" s="999"/>
      <c r="C54" s="987"/>
      <c r="D54" s="987"/>
      <c r="E54" s="987"/>
      <c r="F54" s="77">
        <v>2021</v>
      </c>
      <c r="G54" s="98">
        <f t="shared" si="7"/>
        <v>6180</v>
      </c>
      <c r="H54" s="98">
        <f t="shared" si="7"/>
        <v>6180</v>
      </c>
      <c r="I54" s="102">
        <f t="shared" si="9"/>
        <v>6180</v>
      </c>
      <c r="J54" s="102">
        <f t="shared" si="9"/>
        <v>6180</v>
      </c>
      <c r="K54" s="102">
        <f t="shared" si="9"/>
        <v>0</v>
      </c>
      <c r="L54" s="102">
        <f t="shared" si="9"/>
        <v>0</v>
      </c>
      <c r="M54" s="102">
        <f t="shared" si="9"/>
        <v>0</v>
      </c>
      <c r="N54" s="102">
        <f t="shared" si="9"/>
        <v>0</v>
      </c>
      <c r="O54" s="102">
        <f t="shared" si="9"/>
        <v>0</v>
      </c>
      <c r="P54" s="102">
        <f t="shared" si="9"/>
        <v>0</v>
      </c>
      <c r="Q54" s="1001"/>
      <c r="R54" s="94"/>
      <c r="S54" s="94"/>
    </row>
    <row r="55" spans="1:19" ht="15">
      <c r="A55" s="1009"/>
      <c r="B55" s="999"/>
      <c r="C55" s="987"/>
      <c r="D55" s="987"/>
      <c r="E55" s="987"/>
      <c r="F55" s="77">
        <v>2022</v>
      </c>
      <c r="G55" s="98">
        <f t="shared" si="7"/>
        <v>98602.3</v>
      </c>
      <c r="H55" s="98">
        <f t="shared" si="7"/>
        <v>0</v>
      </c>
      <c r="I55" s="102">
        <f t="shared" si="9"/>
        <v>18931.3</v>
      </c>
      <c r="J55" s="102">
        <f t="shared" si="9"/>
        <v>0</v>
      </c>
      <c r="K55" s="102">
        <f t="shared" si="9"/>
        <v>0</v>
      </c>
      <c r="L55" s="102">
        <f t="shared" si="9"/>
        <v>0</v>
      </c>
      <c r="M55" s="102">
        <f t="shared" si="9"/>
        <v>79671</v>
      </c>
      <c r="N55" s="102">
        <f t="shared" si="9"/>
        <v>0</v>
      </c>
      <c r="O55" s="102">
        <f t="shared" si="9"/>
        <v>0</v>
      </c>
      <c r="P55" s="102">
        <f t="shared" si="9"/>
        <v>0</v>
      </c>
      <c r="Q55" s="1001"/>
      <c r="R55" s="94"/>
      <c r="S55" s="94"/>
    </row>
    <row r="56" spans="1:19" ht="15">
      <c r="A56" s="1009"/>
      <c r="B56" s="999"/>
      <c r="C56" s="987"/>
      <c r="D56" s="987"/>
      <c r="E56" s="987"/>
      <c r="F56" s="77">
        <v>2023</v>
      </c>
      <c r="G56" s="98">
        <f t="shared" si="7"/>
        <v>12646.6</v>
      </c>
      <c r="H56" s="98">
        <f t="shared" si="7"/>
        <v>0</v>
      </c>
      <c r="I56" s="102">
        <f t="shared" si="9"/>
        <v>12646.6</v>
      </c>
      <c r="J56" s="102">
        <f t="shared" si="9"/>
        <v>0</v>
      </c>
      <c r="K56" s="102">
        <f t="shared" si="9"/>
        <v>0</v>
      </c>
      <c r="L56" s="102">
        <f t="shared" si="9"/>
        <v>0</v>
      </c>
      <c r="M56" s="102">
        <f t="shared" si="9"/>
        <v>0</v>
      </c>
      <c r="N56" s="102">
        <f t="shared" si="9"/>
        <v>0</v>
      </c>
      <c r="O56" s="102">
        <f t="shared" si="9"/>
        <v>0</v>
      </c>
      <c r="P56" s="102">
        <f t="shared" si="9"/>
        <v>0</v>
      </c>
      <c r="Q56" s="1001"/>
      <c r="R56" s="94"/>
      <c r="S56" s="94"/>
    </row>
    <row r="57" spans="1:19" ht="15">
      <c r="A57" s="1009"/>
      <c r="B57" s="999"/>
      <c r="C57" s="987"/>
      <c r="D57" s="987"/>
      <c r="E57" s="987"/>
      <c r="F57" s="77">
        <v>2024</v>
      </c>
      <c r="G57" s="98">
        <f t="shared" si="7"/>
        <v>0</v>
      </c>
      <c r="H57" s="98">
        <f t="shared" si="7"/>
        <v>0</v>
      </c>
      <c r="I57" s="102">
        <f t="shared" si="9"/>
        <v>0</v>
      </c>
      <c r="J57" s="102">
        <f t="shared" si="9"/>
        <v>0</v>
      </c>
      <c r="K57" s="102">
        <f t="shared" si="9"/>
        <v>0</v>
      </c>
      <c r="L57" s="102">
        <f t="shared" si="9"/>
        <v>0</v>
      </c>
      <c r="M57" s="102">
        <f t="shared" si="9"/>
        <v>0</v>
      </c>
      <c r="N57" s="102">
        <f t="shared" si="9"/>
        <v>0</v>
      </c>
      <c r="O57" s="102">
        <f t="shared" si="9"/>
        <v>0</v>
      </c>
      <c r="P57" s="102">
        <f t="shared" si="9"/>
        <v>0</v>
      </c>
      <c r="Q57" s="1001"/>
      <c r="R57" s="94"/>
      <c r="S57" s="94"/>
    </row>
    <row r="58" spans="1:19" ht="15">
      <c r="A58" s="1010"/>
      <c r="B58" s="1011"/>
      <c r="C58" s="614"/>
      <c r="D58" s="614"/>
      <c r="E58" s="614"/>
      <c r="F58" s="77">
        <v>2025</v>
      </c>
      <c r="G58" s="98">
        <f t="shared" si="7"/>
        <v>15025</v>
      </c>
      <c r="H58" s="98">
        <f t="shared" si="7"/>
        <v>0</v>
      </c>
      <c r="I58" s="102">
        <f>I70++I82+I94+I107+I119+I131+I143+I155+I167+I179+I191+I204+I216+I228+I240+I252+I264</f>
        <v>15025</v>
      </c>
      <c r="J58" s="102">
        <f t="shared" si="9"/>
        <v>0</v>
      </c>
      <c r="K58" s="102">
        <f t="shared" si="9"/>
        <v>0</v>
      </c>
      <c r="L58" s="102">
        <f t="shared" si="9"/>
        <v>0</v>
      </c>
      <c r="M58" s="102">
        <f t="shared" si="9"/>
        <v>0</v>
      </c>
      <c r="N58" s="102">
        <f t="shared" si="9"/>
        <v>0</v>
      </c>
      <c r="O58" s="102">
        <f t="shared" si="9"/>
        <v>0</v>
      </c>
      <c r="P58" s="102">
        <f t="shared" si="9"/>
        <v>0</v>
      </c>
      <c r="Q58" s="1001"/>
      <c r="R58" s="94"/>
      <c r="S58" s="94"/>
    </row>
    <row r="59" spans="1:19" ht="15">
      <c r="A59" s="995" t="s">
        <v>77</v>
      </c>
      <c r="B59" s="613" t="s">
        <v>1207</v>
      </c>
      <c r="C59" s="613"/>
      <c r="D59" s="125"/>
      <c r="E59" s="125"/>
      <c r="F59" s="77" t="s">
        <v>8</v>
      </c>
      <c r="G59" s="98">
        <f>SUM(G60:G70)</f>
        <v>3340.3999999999996</v>
      </c>
      <c r="H59" s="98">
        <f aca="true" t="shared" si="10" ref="H59:P59">SUM(H60:H70)</f>
        <v>0</v>
      </c>
      <c r="I59" s="98">
        <f t="shared" si="10"/>
        <v>3340.3999999999996</v>
      </c>
      <c r="J59" s="98">
        <f t="shared" si="10"/>
        <v>0</v>
      </c>
      <c r="K59" s="98">
        <f t="shared" si="10"/>
        <v>0</v>
      </c>
      <c r="L59" s="98">
        <f t="shared" si="10"/>
        <v>0</v>
      </c>
      <c r="M59" s="98">
        <f t="shared" si="10"/>
        <v>0</v>
      </c>
      <c r="N59" s="98">
        <f t="shared" si="10"/>
        <v>0</v>
      </c>
      <c r="O59" s="98">
        <f t="shared" si="10"/>
        <v>0</v>
      </c>
      <c r="P59" s="98">
        <f t="shared" si="10"/>
        <v>0</v>
      </c>
      <c r="Q59" s="1001"/>
      <c r="R59" s="94"/>
      <c r="S59" s="94"/>
    </row>
    <row r="60" spans="1:19" ht="15">
      <c r="A60" s="996"/>
      <c r="B60" s="987"/>
      <c r="C60" s="987"/>
      <c r="D60" s="126"/>
      <c r="E60" s="126"/>
      <c r="F60" s="81">
        <v>2015</v>
      </c>
      <c r="G60" s="102">
        <f aca="true" t="shared" si="11" ref="G60:H70">I60+K60+M60+O60</f>
        <v>0</v>
      </c>
      <c r="H60" s="102">
        <f t="shared" si="11"/>
        <v>0</v>
      </c>
      <c r="I60" s="102"/>
      <c r="J60" s="102"/>
      <c r="K60" s="102"/>
      <c r="L60" s="102"/>
      <c r="M60" s="102"/>
      <c r="N60" s="102"/>
      <c r="O60" s="102"/>
      <c r="P60" s="102"/>
      <c r="Q60" s="1001"/>
      <c r="R60" s="94"/>
      <c r="S60" s="94"/>
    </row>
    <row r="61" spans="1:19" ht="15">
      <c r="A61" s="996"/>
      <c r="B61" s="987"/>
      <c r="C61" s="987"/>
      <c r="D61" s="126"/>
      <c r="E61" s="126"/>
      <c r="F61" s="81">
        <v>2016</v>
      </c>
      <c r="G61" s="102">
        <f t="shared" si="11"/>
        <v>0</v>
      </c>
      <c r="H61" s="102">
        <f t="shared" si="11"/>
        <v>0</v>
      </c>
      <c r="I61" s="102"/>
      <c r="J61" s="102"/>
      <c r="K61" s="102"/>
      <c r="L61" s="102"/>
      <c r="M61" s="102"/>
      <c r="N61" s="102"/>
      <c r="O61" s="102"/>
      <c r="P61" s="102"/>
      <c r="Q61" s="1001"/>
      <c r="R61" s="94"/>
      <c r="S61" s="94"/>
    </row>
    <row r="62" spans="1:19" ht="15">
      <c r="A62" s="996"/>
      <c r="B62" s="987"/>
      <c r="C62" s="987"/>
      <c r="D62" s="126"/>
      <c r="E62" s="126"/>
      <c r="F62" s="81">
        <v>2017</v>
      </c>
      <c r="G62" s="102">
        <f t="shared" si="11"/>
        <v>0</v>
      </c>
      <c r="H62" s="102">
        <f t="shared" si="11"/>
        <v>0</v>
      </c>
      <c r="I62" s="102"/>
      <c r="J62" s="102"/>
      <c r="K62" s="102"/>
      <c r="L62" s="102"/>
      <c r="M62" s="102"/>
      <c r="N62" s="102"/>
      <c r="O62" s="102"/>
      <c r="P62" s="102"/>
      <c r="Q62" s="1001"/>
      <c r="R62" s="94"/>
      <c r="S62" s="94"/>
    </row>
    <row r="63" spans="1:19" ht="15">
      <c r="A63" s="996"/>
      <c r="B63" s="987"/>
      <c r="C63" s="987"/>
      <c r="D63" s="126"/>
      <c r="E63" s="126"/>
      <c r="F63" s="81">
        <v>2018</v>
      </c>
      <c r="G63" s="102">
        <f t="shared" si="11"/>
        <v>0</v>
      </c>
      <c r="H63" s="102">
        <f t="shared" si="11"/>
        <v>0</v>
      </c>
      <c r="I63" s="102"/>
      <c r="J63" s="102"/>
      <c r="K63" s="102"/>
      <c r="L63" s="102"/>
      <c r="M63" s="102"/>
      <c r="N63" s="102"/>
      <c r="O63" s="102"/>
      <c r="P63" s="102"/>
      <c r="Q63" s="1001"/>
      <c r="R63" s="94"/>
      <c r="S63" s="94"/>
    </row>
    <row r="64" spans="1:19" ht="15">
      <c r="A64" s="996"/>
      <c r="B64" s="987"/>
      <c r="C64" s="987"/>
      <c r="D64" s="126" t="s">
        <v>1024</v>
      </c>
      <c r="E64" s="126" t="s">
        <v>1025</v>
      </c>
      <c r="F64" s="81">
        <v>2019</v>
      </c>
      <c r="G64" s="102">
        <f t="shared" si="11"/>
        <v>0</v>
      </c>
      <c r="H64" s="102">
        <f t="shared" si="11"/>
        <v>0</v>
      </c>
      <c r="I64" s="102"/>
      <c r="J64" s="102"/>
      <c r="K64" s="102"/>
      <c r="L64" s="102"/>
      <c r="M64" s="102"/>
      <c r="N64" s="102"/>
      <c r="O64" s="102"/>
      <c r="P64" s="102"/>
      <c r="Q64" s="1001"/>
      <c r="R64" s="94"/>
      <c r="S64" s="94"/>
    </row>
    <row r="65" spans="1:19" ht="15">
      <c r="A65" s="996"/>
      <c r="B65" s="987"/>
      <c r="C65" s="987"/>
      <c r="D65" s="126"/>
      <c r="E65" s="126"/>
      <c r="F65" s="77">
        <v>2020</v>
      </c>
      <c r="G65" s="98">
        <f t="shared" si="11"/>
        <v>0</v>
      </c>
      <c r="H65" s="98">
        <f t="shared" si="11"/>
        <v>0</v>
      </c>
      <c r="I65" s="98"/>
      <c r="J65" s="98"/>
      <c r="K65" s="98"/>
      <c r="L65" s="98"/>
      <c r="M65" s="98"/>
      <c r="N65" s="98"/>
      <c r="O65" s="98"/>
      <c r="P65" s="98"/>
      <c r="Q65" s="1001"/>
      <c r="R65" s="94"/>
      <c r="S65" s="94"/>
    </row>
    <row r="66" spans="1:19" ht="15">
      <c r="A66" s="996"/>
      <c r="B66" s="987"/>
      <c r="C66" s="987"/>
      <c r="D66" s="126"/>
      <c r="E66" s="126"/>
      <c r="F66" s="77">
        <v>2021</v>
      </c>
      <c r="G66" s="98">
        <f t="shared" si="11"/>
        <v>0</v>
      </c>
      <c r="H66" s="98">
        <f t="shared" si="11"/>
        <v>0</v>
      </c>
      <c r="I66" s="98"/>
      <c r="J66" s="98"/>
      <c r="K66" s="98"/>
      <c r="L66" s="98"/>
      <c r="M66" s="98"/>
      <c r="N66" s="98"/>
      <c r="O66" s="98"/>
      <c r="P66" s="98"/>
      <c r="Q66" s="1001"/>
      <c r="R66" s="94"/>
      <c r="S66" s="94"/>
    </row>
    <row r="67" spans="1:19" ht="15">
      <c r="A67" s="996"/>
      <c r="B67" s="987"/>
      <c r="C67" s="987"/>
      <c r="D67" s="126"/>
      <c r="E67" s="126"/>
      <c r="F67" s="77">
        <v>2022</v>
      </c>
      <c r="G67" s="98">
        <f t="shared" si="11"/>
        <v>2556.1</v>
      </c>
      <c r="H67" s="98">
        <f t="shared" si="11"/>
        <v>0</v>
      </c>
      <c r="I67" s="98">
        <v>2556.1</v>
      </c>
      <c r="J67" s="98"/>
      <c r="K67" s="98"/>
      <c r="L67" s="98"/>
      <c r="M67" s="98"/>
      <c r="N67" s="98"/>
      <c r="O67" s="98"/>
      <c r="P67" s="98"/>
      <c r="Q67" s="1001"/>
      <c r="R67" s="94"/>
      <c r="S67" s="94"/>
    </row>
    <row r="68" spans="1:19" ht="15">
      <c r="A68" s="996"/>
      <c r="B68" s="987"/>
      <c r="C68" s="987"/>
      <c r="D68" s="126"/>
      <c r="E68" s="126"/>
      <c r="F68" s="77">
        <v>2023</v>
      </c>
      <c r="G68" s="98">
        <f t="shared" si="11"/>
        <v>0</v>
      </c>
      <c r="H68" s="98">
        <f t="shared" si="11"/>
        <v>0</v>
      </c>
      <c r="I68" s="98"/>
      <c r="J68" s="98"/>
      <c r="K68" s="98"/>
      <c r="L68" s="98"/>
      <c r="M68" s="98"/>
      <c r="N68" s="98"/>
      <c r="O68" s="98"/>
      <c r="P68" s="98"/>
      <c r="Q68" s="1001"/>
      <c r="R68" s="94"/>
      <c r="S68" s="94"/>
    </row>
    <row r="69" spans="1:19" ht="15">
      <c r="A69" s="996"/>
      <c r="B69" s="987"/>
      <c r="C69" s="987"/>
      <c r="D69" s="126"/>
      <c r="E69" s="126"/>
      <c r="F69" s="77">
        <v>2024</v>
      </c>
      <c r="G69" s="98">
        <f t="shared" si="11"/>
        <v>0</v>
      </c>
      <c r="H69" s="98">
        <f t="shared" si="11"/>
        <v>0</v>
      </c>
      <c r="I69" s="98"/>
      <c r="J69" s="98"/>
      <c r="K69" s="98"/>
      <c r="L69" s="98"/>
      <c r="M69" s="98"/>
      <c r="N69" s="98"/>
      <c r="O69" s="98"/>
      <c r="P69" s="98"/>
      <c r="Q69" s="1001"/>
      <c r="R69" s="94"/>
      <c r="S69" s="94"/>
    </row>
    <row r="70" spans="1:19" ht="15">
      <c r="A70" s="997"/>
      <c r="B70" s="614"/>
      <c r="C70" s="614"/>
      <c r="D70" s="92"/>
      <c r="E70" s="92"/>
      <c r="F70" s="77">
        <v>2025</v>
      </c>
      <c r="G70" s="98">
        <f t="shared" si="11"/>
        <v>784.3</v>
      </c>
      <c r="H70" s="98">
        <f t="shared" si="11"/>
        <v>0</v>
      </c>
      <c r="I70" s="98">
        <f>784.3</f>
        <v>784.3</v>
      </c>
      <c r="J70" s="98"/>
      <c r="K70" s="98"/>
      <c r="L70" s="98"/>
      <c r="M70" s="98"/>
      <c r="N70" s="98"/>
      <c r="O70" s="98"/>
      <c r="P70" s="98"/>
      <c r="Q70" s="1001"/>
      <c r="R70" s="94"/>
      <c r="S70" s="94"/>
    </row>
    <row r="71" spans="1:19" ht="15">
      <c r="A71" s="995" t="s">
        <v>574</v>
      </c>
      <c r="B71" s="613" t="s">
        <v>1208</v>
      </c>
      <c r="C71" s="613"/>
      <c r="D71" s="125"/>
      <c r="E71" s="125"/>
      <c r="F71" s="77" t="s">
        <v>8</v>
      </c>
      <c r="G71" s="98">
        <f aca="true" t="shared" si="12" ref="G71:P71">SUM(G72:G82)</f>
        <v>226.3</v>
      </c>
      <c r="H71" s="98">
        <f t="shared" si="12"/>
        <v>0</v>
      </c>
      <c r="I71" s="98">
        <f t="shared" si="12"/>
        <v>226.3</v>
      </c>
      <c r="J71" s="98">
        <f t="shared" si="12"/>
        <v>0</v>
      </c>
      <c r="K71" s="98">
        <f t="shared" si="12"/>
        <v>0</v>
      </c>
      <c r="L71" s="98">
        <f t="shared" si="12"/>
        <v>0</v>
      </c>
      <c r="M71" s="98">
        <f t="shared" si="12"/>
        <v>0</v>
      </c>
      <c r="N71" s="98">
        <f t="shared" si="12"/>
        <v>0</v>
      </c>
      <c r="O71" s="98">
        <f t="shared" si="12"/>
        <v>0</v>
      </c>
      <c r="P71" s="98">
        <f t="shared" si="12"/>
        <v>0</v>
      </c>
      <c r="Q71" s="1001"/>
      <c r="R71" s="94"/>
      <c r="S71" s="94"/>
    </row>
    <row r="72" spans="1:19" ht="15">
      <c r="A72" s="996"/>
      <c r="B72" s="987"/>
      <c r="C72" s="987"/>
      <c r="D72" s="126"/>
      <c r="E72" s="126"/>
      <c r="F72" s="81">
        <v>2015</v>
      </c>
      <c r="G72" s="102">
        <f aca="true" t="shared" si="13" ref="G72:H97">I72+K72+M72+O72</f>
        <v>0</v>
      </c>
      <c r="H72" s="102">
        <f t="shared" si="13"/>
        <v>0</v>
      </c>
      <c r="I72" s="102"/>
      <c r="J72" s="102"/>
      <c r="K72" s="102"/>
      <c r="L72" s="102"/>
      <c r="M72" s="102"/>
      <c r="N72" s="102"/>
      <c r="O72" s="102"/>
      <c r="P72" s="102"/>
      <c r="Q72" s="1001"/>
      <c r="R72" s="94"/>
      <c r="S72" s="94"/>
    </row>
    <row r="73" spans="1:19" ht="15">
      <c r="A73" s="996"/>
      <c r="B73" s="987"/>
      <c r="C73" s="987"/>
      <c r="D73" s="126"/>
      <c r="E73" s="126"/>
      <c r="F73" s="81">
        <v>2016</v>
      </c>
      <c r="G73" s="102">
        <f t="shared" si="13"/>
        <v>0</v>
      </c>
      <c r="H73" s="102">
        <f t="shared" si="13"/>
        <v>0</v>
      </c>
      <c r="I73" s="102"/>
      <c r="J73" s="102"/>
      <c r="K73" s="102"/>
      <c r="L73" s="102"/>
      <c r="M73" s="102"/>
      <c r="N73" s="102"/>
      <c r="O73" s="102"/>
      <c r="P73" s="102"/>
      <c r="Q73" s="1001"/>
      <c r="R73" s="94"/>
      <c r="S73" s="94"/>
    </row>
    <row r="74" spans="1:19" ht="15">
      <c r="A74" s="996"/>
      <c r="B74" s="987"/>
      <c r="C74" s="987"/>
      <c r="D74" s="126"/>
      <c r="E74" s="126"/>
      <c r="F74" s="81">
        <v>2017</v>
      </c>
      <c r="G74" s="102">
        <f t="shared" si="13"/>
        <v>0</v>
      </c>
      <c r="H74" s="102">
        <f t="shared" si="13"/>
        <v>0</v>
      </c>
      <c r="I74" s="102"/>
      <c r="J74" s="102"/>
      <c r="K74" s="102"/>
      <c r="L74" s="102"/>
      <c r="M74" s="102"/>
      <c r="N74" s="102"/>
      <c r="O74" s="102"/>
      <c r="P74" s="102"/>
      <c r="Q74" s="1001"/>
      <c r="R74" s="94"/>
      <c r="S74" s="94"/>
    </row>
    <row r="75" spans="1:19" ht="15">
      <c r="A75" s="996"/>
      <c r="B75" s="987"/>
      <c r="C75" s="987"/>
      <c r="D75" s="126"/>
      <c r="E75" s="126"/>
      <c r="F75" s="81">
        <v>2018</v>
      </c>
      <c r="G75" s="102">
        <f t="shared" si="13"/>
        <v>0</v>
      </c>
      <c r="H75" s="102">
        <f t="shared" si="13"/>
        <v>0</v>
      </c>
      <c r="I75" s="102"/>
      <c r="J75" s="102"/>
      <c r="K75" s="102"/>
      <c r="L75" s="102"/>
      <c r="M75" s="102"/>
      <c r="N75" s="102"/>
      <c r="O75" s="102"/>
      <c r="P75" s="102"/>
      <c r="Q75" s="1001"/>
      <c r="R75" s="94"/>
      <c r="S75" s="94"/>
    </row>
    <row r="76" spans="1:19" ht="15">
      <c r="A76" s="996"/>
      <c r="B76" s="987"/>
      <c r="C76" s="987"/>
      <c r="D76" s="126" t="s">
        <v>1024</v>
      </c>
      <c r="E76" s="126" t="s">
        <v>1025</v>
      </c>
      <c r="F76" s="81">
        <v>2019</v>
      </c>
      <c r="G76" s="102">
        <f t="shared" si="13"/>
        <v>0</v>
      </c>
      <c r="H76" s="102">
        <f t="shared" si="13"/>
        <v>0</v>
      </c>
      <c r="I76" s="102"/>
      <c r="J76" s="102"/>
      <c r="K76" s="102"/>
      <c r="L76" s="102"/>
      <c r="M76" s="102"/>
      <c r="N76" s="102"/>
      <c r="O76" s="102"/>
      <c r="P76" s="102"/>
      <c r="Q76" s="1001"/>
      <c r="R76" s="94"/>
      <c r="S76" s="94"/>
    </row>
    <row r="77" spans="1:19" ht="15">
      <c r="A77" s="996"/>
      <c r="B77" s="987"/>
      <c r="C77" s="987"/>
      <c r="D77" s="126"/>
      <c r="E77" s="126"/>
      <c r="F77" s="77">
        <v>2020</v>
      </c>
      <c r="G77" s="98">
        <f t="shared" si="13"/>
        <v>0</v>
      </c>
      <c r="H77" s="98">
        <f t="shared" si="13"/>
        <v>0</v>
      </c>
      <c r="I77" s="98"/>
      <c r="J77" s="98"/>
      <c r="K77" s="98"/>
      <c r="L77" s="98"/>
      <c r="M77" s="98"/>
      <c r="N77" s="98"/>
      <c r="O77" s="98"/>
      <c r="P77" s="98"/>
      <c r="Q77" s="1001"/>
      <c r="R77" s="94"/>
      <c r="S77" s="94"/>
    </row>
    <row r="78" spans="1:19" ht="15">
      <c r="A78" s="996"/>
      <c r="B78" s="987"/>
      <c r="C78" s="987"/>
      <c r="D78" s="126"/>
      <c r="E78" s="126"/>
      <c r="F78" s="77">
        <v>2021</v>
      </c>
      <c r="G78" s="98">
        <f t="shared" si="13"/>
        <v>0</v>
      </c>
      <c r="H78" s="98">
        <f t="shared" si="13"/>
        <v>0</v>
      </c>
      <c r="I78" s="98"/>
      <c r="J78" s="98"/>
      <c r="K78" s="98"/>
      <c r="L78" s="98"/>
      <c r="M78" s="98"/>
      <c r="N78" s="98"/>
      <c r="O78" s="98"/>
      <c r="P78" s="98"/>
      <c r="Q78" s="1001"/>
      <c r="R78" s="94"/>
      <c r="S78" s="94"/>
    </row>
    <row r="79" spans="1:19" ht="15">
      <c r="A79" s="996"/>
      <c r="B79" s="987"/>
      <c r="C79" s="987"/>
      <c r="D79" s="126"/>
      <c r="E79" s="126"/>
      <c r="F79" s="77">
        <v>2022</v>
      </c>
      <c r="G79" s="98">
        <f t="shared" si="13"/>
        <v>0</v>
      </c>
      <c r="H79" s="98">
        <f t="shared" si="13"/>
        <v>0</v>
      </c>
      <c r="I79" s="98"/>
      <c r="J79" s="98"/>
      <c r="K79" s="98"/>
      <c r="L79" s="98"/>
      <c r="M79" s="98"/>
      <c r="N79" s="98"/>
      <c r="O79" s="98"/>
      <c r="P79" s="98"/>
      <c r="Q79" s="1001"/>
      <c r="R79" s="94"/>
      <c r="S79" s="94"/>
    </row>
    <row r="80" spans="1:19" ht="15">
      <c r="A80" s="996"/>
      <c r="B80" s="987"/>
      <c r="C80" s="987"/>
      <c r="D80" s="126"/>
      <c r="E80" s="126"/>
      <c r="F80" s="77">
        <v>2023</v>
      </c>
      <c r="G80" s="98">
        <f t="shared" si="13"/>
        <v>0</v>
      </c>
      <c r="H80" s="98">
        <f t="shared" si="13"/>
        <v>0</v>
      </c>
      <c r="I80" s="98"/>
      <c r="J80" s="98"/>
      <c r="K80" s="98"/>
      <c r="L80" s="98"/>
      <c r="M80" s="98"/>
      <c r="N80" s="98"/>
      <c r="O80" s="98"/>
      <c r="P80" s="98"/>
      <c r="Q80" s="1001"/>
      <c r="R80" s="94"/>
      <c r="S80" s="94"/>
    </row>
    <row r="81" spans="1:19" ht="15">
      <c r="A81" s="996"/>
      <c r="B81" s="987"/>
      <c r="C81" s="987"/>
      <c r="D81" s="126"/>
      <c r="E81" s="126"/>
      <c r="F81" s="77">
        <v>2024</v>
      </c>
      <c r="G81" s="98">
        <f t="shared" si="13"/>
        <v>0</v>
      </c>
      <c r="H81" s="98">
        <f t="shared" si="13"/>
        <v>0</v>
      </c>
      <c r="I81" s="98"/>
      <c r="J81" s="98"/>
      <c r="K81" s="98"/>
      <c r="L81" s="98"/>
      <c r="M81" s="98"/>
      <c r="N81" s="98"/>
      <c r="O81" s="98"/>
      <c r="P81" s="98"/>
      <c r="Q81" s="1001"/>
      <c r="R81" s="94"/>
      <c r="S81" s="94"/>
    </row>
    <row r="82" spans="1:19" ht="15">
      <c r="A82" s="997"/>
      <c r="B82" s="614"/>
      <c r="C82" s="614"/>
      <c r="D82" s="92"/>
      <c r="E82" s="92"/>
      <c r="F82" s="77">
        <v>2025</v>
      </c>
      <c r="G82" s="98">
        <f t="shared" si="13"/>
        <v>226.3</v>
      </c>
      <c r="H82" s="98">
        <f t="shared" si="13"/>
        <v>0</v>
      </c>
      <c r="I82" s="98">
        <v>226.3</v>
      </c>
      <c r="J82" s="98"/>
      <c r="K82" s="98"/>
      <c r="L82" s="98"/>
      <c r="M82" s="98"/>
      <c r="N82" s="98"/>
      <c r="O82" s="98"/>
      <c r="P82" s="98"/>
      <c r="Q82" s="1001"/>
      <c r="R82" s="94"/>
      <c r="S82" s="94"/>
    </row>
    <row r="83" spans="1:19" ht="15">
      <c r="A83" s="995" t="s">
        <v>575</v>
      </c>
      <c r="B83" s="613" t="s">
        <v>703</v>
      </c>
      <c r="C83" s="613" t="s">
        <v>663</v>
      </c>
      <c r="D83" s="125"/>
      <c r="E83" s="125"/>
      <c r="F83" s="77" t="s">
        <v>8</v>
      </c>
      <c r="G83" s="98">
        <f aca="true" t="shared" si="14" ref="G83:P83">SUM(G84:G94)</f>
        <v>1957.1</v>
      </c>
      <c r="H83" s="98">
        <f t="shared" si="14"/>
        <v>1957.1</v>
      </c>
      <c r="I83" s="98">
        <f t="shared" si="14"/>
        <v>1957.1</v>
      </c>
      <c r="J83" s="98">
        <f t="shared" si="14"/>
        <v>1957.1</v>
      </c>
      <c r="K83" s="98">
        <f t="shared" si="14"/>
        <v>0</v>
      </c>
      <c r="L83" s="98">
        <f t="shared" si="14"/>
        <v>0</v>
      </c>
      <c r="M83" s="98">
        <f t="shared" si="14"/>
        <v>0</v>
      </c>
      <c r="N83" s="98">
        <f t="shared" si="14"/>
        <v>0</v>
      </c>
      <c r="O83" s="98">
        <f t="shared" si="14"/>
        <v>0</v>
      </c>
      <c r="P83" s="98">
        <f t="shared" si="14"/>
        <v>0</v>
      </c>
      <c r="Q83" s="1020"/>
      <c r="R83" s="94"/>
      <c r="S83" s="94"/>
    </row>
    <row r="84" spans="1:19" ht="15">
      <c r="A84" s="996"/>
      <c r="B84" s="987"/>
      <c r="C84" s="987"/>
      <c r="D84" s="126"/>
      <c r="E84" s="126"/>
      <c r="F84" s="81">
        <v>2015</v>
      </c>
      <c r="G84" s="102">
        <f t="shared" si="13"/>
        <v>0</v>
      </c>
      <c r="H84" s="102">
        <f t="shared" si="13"/>
        <v>0</v>
      </c>
      <c r="I84" s="102"/>
      <c r="J84" s="102"/>
      <c r="K84" s="102"/>
      <c r="L84" s="102"/>
      <c r="M84" s="102"/>
      <c r="N84" s="102"/>
      <c r="O84" s="102"/>
      <c r="P84" s="102"/>
      <c r="Q84" s="1020"/>
      <c r="R84" s="94"/>
      <c r="S84" s="94"/>
    </row>
    <row r="85" spans="1:19" ht="15">
      <c r="A85" s="996"/>
      <c r="B85" s="987"/>
      <c r="C85" s="987"/>
      <c r="D85" s="126"/>
      <c r="E85" s="126"/>
      <c r="F85" s="81">
        <v>2016</v>
      </c>
      <c r="G85" s="102">
        <f t="shared" si="13"/>
        <v>0</v>
      </c>
      <c r="H85" s="102">
        <f t="shared" si="13"/>
        <v>0</v>
      </c>
      <c r="I85" s="102"/>
      <c r="J85" s="102"/>
      <c r="K85" s="102"/>
      <c r="L85" s="102"/>
      <c r="M85" s="102"/>
      <c r="N85" s="102"/>
      <c r="O85" s="102"/>
      <c r="P85" s="102"/>
      <c r="Q85" s="1020"/>
      <c r="R85" s="94"/>
      <c r="S85" s="94"/>
    </row>
    <row r="86" spans="1:19" ht="15">
      <c r="A86" s="996"/>
      <c r="B86" s="987"/>
      <c r="C86" s="987"/>
      <c r="D86" s="126"/>
      <c r="E86" s="126"/>
      <c r="F86" s="81">
        <v>2017</v>
      </c>
      <c r="G86" s="102">
        <f t="shared" si="13"/>
        <v>0</v>
      </c>
      <c r="H86" s="102">
        <f t="shared" si="13"/>
        <v>0</v>
      </c>
      <c r="I86" s="102"/>
      <c r="J86" s="102"/>
      <c r="K86" s="102"/>
      <c r="L86" s="102"/>
      <c r="M86" s="102"/>
      <c r="N86" s="102"/>
      <c r="O86" s="102"/>
      <c r="P86" s="102"/>
      <c r="Q86" s="1020"/>
      <c r="R86" s="94"/>
      <c r="S86" s="94"/>
    </row>
    <row r="87" spans="1:19" ht="15">
      <c r="A87" s="996"/>
      <c r="B87" s="987"/>
      <c r="C87" s="987"/>
      <c r="D87" s="126"/>
      <c r="E87" s="126"/>
      <c r="F87" s="81">
        <v>2018</v>
      </c>
      <c r="G87" s="102">
        <f t="shared" si="13"/>
        <v>3</v>
      </c>
      <c r="H87" s="102">
        <f t="shared" si="13"/>
        <v>3</v>
      </c>
      <c r="I87" s="102">
        <v>3</v>
      </c>
      <c r="J87" s="102">
        <v>3</v>
      </c>
      <c r="K87" s="102"/>
      <c r="L87" s="102"/>
      <c r="M87" s="102"/>
      <c r="N87" s="102"/>
      <c r="O87" s="102"/>
      <c r="P87" s="102"/>
      <c r="Q87" s="1020"/>
      <c r="R87" s="94"/>
      <c r="S87" s="94"/>
    </row>
    <row r="88" spans="1:19" ht="15">
      <c r="A88" s="996"/>
      <c r="B88" s="987"/>
      <c r="C88" s="987"/>
      <c r="D88" s="126"/>
      <c r="E88" s="126"/>
      <c r="F88" s="81">
        <v>2019</v>
      </c>
      <c r="G88" s="102">
        <f t="shared" si="13"/>
        <v>1954.1</v>
      </c>
      <c r="H88" s="102">
        <f t="shared" si="13"/>
        <v>1954.1</v>
      </c>
      <c r="I88" s="102">
        <v>1954.1</v>
      </c>
      <c r="J88" s="102">
        <v>1954.1</v>
      </c>
      <c r="K88" s="102"/>
      <c r="L88" s="102"/>
      <c r="M88" s="102"/>
      <c r="N88" s="102"/>
      <c r="O88" s="102"/>
      <c r="P88" s="102"/>
      <c r="Q88" s="1020"/>
      <c r="R88" s="94"/>
      <c r="S88" s="94"/>
    </row>
    <row r="89" spans="1:19" ht="15">
      <c r="A89" s="996"/>
      <c r="B89" s="987"/>
      <c r="C89" s="987"/>
      <c r="D89" s="126" t="s">
        <v>1026</v>
      </c>
      <c r="E89" s="126" t="s">
        <v>1025</v>
      </c>
      <c r="F89" s="77">
        <v>2020</v>
      </c>
      <c r="G89" s="98">
        <f t="shared" si="13"/>
        <v>0</v>
      </c>
      <c r="H89" s="98">
        <f t="shared" si="13"/>
        <v>0</v>
      </c>
      <c r="I89" s="98"/>
      <c r="J89" s="98"/>
      <c r="K89" s="98"/>
      <c r="L89" s="98"/>
      <c r="M89" s="98"/>
      <c r="N89" s="98"/>
      <c r="O89" s="98"/>
      <c r="P89" s="98"/>
      <c r="Q89" s="1020"/>
      <c r="R89" s="94"/>
      <c r="S89" s="94"/>
    </row>
    <row r="90" spans="1:19" ht="15">
      <c r="A90" s="996"/>
      <c r="B90" s="987"/>
      <c r="C90" s="987"/>
      <c r="D90" s="126"/>
      <c r="E90" s="126"/>
      <c r="F90" s="77">
        <v>2021</v>
      </c>
      <c r="G90" s="98">
        <f t="shared" si="13"/>
        <v>0</v>
      </c>
      <c r="H90" s="98">
        <f t="shared" si="13"/>
        <v>0</v>
      </c>
      <c r="I90" s="98"/>
      <c r="J90" s="98"/>
      <c r="K90" s="98"/>
      <c r="L90" s="98"/>
      <c r="M90" s="98"/>
      <c r="N90" s="98"/>
      <c r="O90" s="98"/>
      <c r="P90" s="98"/>
      <c r="Q90" s="1020"/>
      <c r="R90" s="94"/>
      <c r="S90" s="94"/>
    </row>
    <row r="91" spans="1:19" ht="15">
      <c r="A91" s="996"/>
      <c r="B91" s="987"/>
      <c r="C91" s="987"/>
      <c r="D91" s="126"/>
      <c r="E91" s="126"/>
      <c r="F91" s="77">
        <v>2022</v>
      </c>
      <c r="G91" s="98">
        <f t="shared" si="13"/>
        <v>0</v>
      </c>
      <c r="H91" s="98">
        <f t="shared" si="13"/>
        <v>0</v>
      </c>
      <c r="I91" s="98"/>
      <c r="J91" s="98"/>
      <c r="K91" s="98"/>
      <c r="L91" s="98"/>
      <c r="M91" s="98"/>
      <c r="N91" s="98"/>
      <c r="O91" s="98"/>
      <c r="P91" s="98"/>
      <c r="Q91" s="1020"/>
      <c r="R91" s="94"/>
      <c r="S91" s="94"/>
    </row>
    <row r="92" spans="1:19" ht="15">
      <c r="A92" s="996"/>
      <c r="B92" s="987"/>
      <c r="C92" s="987"/>
      <c r="D92" s="126"/>
      <c r="E92" s="126"/>
      <c r="F92" s="77">
        <v>2023</v>
      </c>
      <c r="G92" s="98">
        <f t="shared" si="13"/>
        <v>0</v>
      </c>
      <c r="H92" s="98">
        <f t="shared" si="13"/>
        <v>0</v>
      </c>
      <c r="I92" s="98"/>
      <c r="J92" s="98"/>
      <c r="K92" s="98"/>
      <c r="L92" s="98"/>
      <c r="M92" s="98"/>
      <c r="N92" s="98"/>
      <c r="O92" s="98"/>
      <c r="P92" s="98"/>
      <c r="Q92" s="1020"/>
      <c r="R92" s="94"/>
      <c r="S92" s="94"/>
    </row>
    <row r="93" spans="1:19" ht="15">
      <c r="A93" s="996"/>
      <c r="B93" s="987"/>
      <c r="C93" s="987"/>
      <c r="D93" s="126"/>
      <c r="E93" s="126"/>
      <c r="F93" s="77">
        <v>2024</v>
      </c>
      <c r="G93" s="98">
        <f t="shared" si="13"/>
        <v>0</v>
      </c>
      <c r="H93" s="98">
        <f t="shared" si="13"/>
        <v>0</v>
      </c>
      <c r="I93" s="98"/>
      <c r="J93" s="98"/>
      <c r="K93" s="98"/>
      <c r="L93" s="98"/>
      <c r="M93" s="98"/>
      <c r="N93" s="98"/>
      <c r="O93" s="98"/>
      <c r="P93" s="98"/>
      <c r="Q93" s="1020"/>
      <c r="R93" s="94"/>
      <c r="S93" s="94"/>
    </row>
    <row r="94" spans="1:19" ht="15">
      <c r="A94" s="997"/>
      <c r="B94" s="614"/>
      <c r="C94" s="614"/>
      <c r="D94" s="92"/>
      <c r="E94" s="92"/>
      <c r="F94" s="77">
        <v>2025</v>
      </c>
      <c r="G94" s="98">
        <f t="shared" si="13"/>
        <v>0</v>
      </c>
      <c r="H94" s="98">
        <f t="shared" si="13"/>
        <v>0</v>
      </c>
      <c r="I94" s="98"/>
      <c r="J94" s="98"/>
      <c r="K94" s="98"/>
      <c r="L94" s="98"/>
      <c r="M94" s="98"/>
      <c r="N94" s="98"/>
      <c r="O94" s="98"/>
      <c r="P94" s="98"/>
      <c r="Q94" s="1020"/>
      <c r="R94" s="94"/>
      <c r="S94" s="94"/>
    </row>
    <row r="95" spans="1:19" ht="15">
      <c r="A95" s="990" t="s">
        <v>1049</v>
      </c>
      <c r="B95" s="736"/>
      <c r="C95" s="736"/>
      <c r="D95" s="736"/>
      <c r="E95" s="736"/>
      <c r="F95" s="736"/>
      <c r="G95" s="736"/>
      <c r="H95" s="736"/>
      <c r="I95" s="736"/>
      <c r="J95" s="736"/>
      <c r="K95" s="736"/>
      <c r="L95" s="736"/>
      <c r="M95" s="736"/>
      <c r="N95" s="736"/>
      <c r="O95" s="736"/>
      <c r="P95" s="737"/>
      <c r="Q95" s="1020"/>
      <c r="R95" s="94"/>
      <c r="S95" s="94"/>
    </row>
    <row r="96" spans="1:19" ht="15">
      <c r="A96" s="995" t="s">
        <v>576</v>
      </c>
      <c r="B96" s="613" t="s">
        <v>190</v>
      </c>
      <c r="C96" s="613"/>
      <c r="D96" s="125"/>
      <c r="E96" s="125"/>
      <c r="F96" s="77" t="s">
        <v>8</v>
      </c>
      <c r="G96" s="98">
        <f aca="true" t="shared" si="15" ref="G96:P96">SUM(G97:G107)</f>
        <v>16336.900000000001</v>
      </c>
      <c r="H96" s="98">
        <f t="shared" si="15"/>
        <v>16336.900000000001</v>
      </c>
      <c r="I96" s="98">
        <f t="shared" si="15"/>
        <v>5247.7</v>
      </c>
      <c r="J96" s="98">
        <f t="shared" si="15"/>
        <v>5247.7</v>
      </c>
      <c r="K96" s="98">
        <f t="shared" si="15"/>
        <v>0</v>
      </c>
      <c r="L96" s="98">
        <f t="shared" si="15"/>
        <v>0</v>
      </c>
      <c r="M96" s="98">
        <f t="shared" si="15"/>
        <v>11089.2</v>
      </c>
      <c r="N96" s="98">
        <f t="shared" si="15"/>
        <v>11089.2</v>
      </c>
      <c r="O96" s="98">
        <f t="shared" si="15"/>
        <v>0</v>
      </c>
      <c r="P96" s="98">
        <f t="shared" si="15"/>
        <v>0</v>
      </c>
      <c r="Q96" s="1020"/>
      <c r="R96" s="94"/>
      <c r="S96" s="94"/>
    </row>
    <row r="97" spans="1:19" ht="15">
      <c r="A97" s="996"/>
      <c r="B97" s="987"/>
      <c r="C97" s="987"/>
      <c r="D97" s="126"/>
      <c r="E97" s="126"/>
      <c r="F97" s="81">
        <v>2015</v>
      </c>
      <c r="G97" s="102">
        <f t="shared" si="13"/>
        <v>16336.900000000001</v>
      </c>
      <c r="H97" s="102">
        <f t="shared" si="13"/>
        <v>16336.900000000001</v>
      </c>
      <c r="I97" s="102">
        <v>5247.7</v>
      </c>
      <c r="J97" s="102">
        <v>5247.7</v>
      </c>
      <c r="K97" s="102"/>
      <c r="L97" s="102"/>
      <c r="M97" s="102">
        <v>11089.2</v>
      </c>
      <c r="N97" s="102">
        <v>11089.2</v>
      </c>
      <c r="O97" s="102"/>
      <c r="P97" s="102"/>
      <c r="Q97" s="1020"/>
      <c r="R97" s="94"/>
      <c r="S97" s="94"/>
    </row>
    <row r="98" spans="1:19" ht="15">
      <c r="A98" s="996"/>
      <c r="B98" s="987"/>
      <c r="C98" s="987"/>
      <c r="D98" s="126"/>
      <c r="E98" s="126"/>
      <c r="F98" s="81">
        <v>2016</v>
      </c>
      <c r="G98" s="102">
        <f aca="true" t="shared" si="16" ref="G98:H111">I98+K98+M98+O98</f>
        <v>0</v>
      </c>
      <c r="H98" s="102">
        <f t="shared" si="16"/>
        <v>0</v>
      </c>
      <c r="I98" s="102"/>
      <c r="J98" s="102"/>
      <c r="K98" s="102"/>
      <c r="L98" s="102"/>
      <c r="M98" s="102"/>
      <c r="N98" s="102"/>
      <c r="O98" s="102"/>
      <c r="P98" s="102"/>
      <c r="Q98" s="1020"/>
      <c r="R98" s="94"/>
      <c r="S98" s="94"/>
    </row>
    <row r="99" spans="1:19" ht="15">
      <c r="A99" s="996"/>
      <c r="B99" s="987"/>
      <c r="C99" s="987"/>
      <c r="D99" s="126"/>
      <c r="E99" s="126"/>
      <c r="F99" s="81">
        <v>2017</v>
      </c>
      <c r="G99" s="102">
        <f t="shared" si="16"/>
        <v>0</v>
      </c>
      <c r="H99" s="102">
        <f t="shared" si="16"/>
        <v>0</v>
      </c>
      <c r="I99" s="102"/>
      <c r="J99" s="102"/>
      <c r="K99" s="102"/>
      <c r="L99" s="102"/>
      <c r="M99" s="102"/>
      <c r="N99" s="102"/>
      <c r="O99" s="102"/>
      <c r="P99" s="102"/>
      <c r="Q99" s="1020"/>
      <c r="R99" s="94"/>
      <c r="S99" s="94"/>
    </row>
    <row r="100" spans="1:19" ht="15">
      <c r="A100" s="996"/>
      <c r="B100" s="987"/>
      <c r="C100" s="987"/>
      <c r="D100" s="126"/>
      <c r="E100" s="126"/>
      <c r="F100" s="81">
        <v>2018</v>
      </c>
      <c r="G100" s="102">
        <f t="shared" si="16"/>
        <v>0</v>
      </c>
      <c r="H100" s="102">
        <f t="shared" si="16"/>
        <v>0</v>
      </c>
      <c r="I100" s="102"/>
      <c r="J100" s="102"/>
      <c r="K100" s="102"/>
      <c r="L100" s="102"/>
      <c r="M100" s="102"/>
      <c r="N100" s="102"/>
      <c r="O100" s="102"/>
      <c r="P100" s="102"/>
      <c r="Q100" s="1020"/>
      <c r="R100" s="94"/>
      <c r="S100" s="94"/>
    </row>
    <row r="101" spans="1:19" ht="15">
      <c r="A101" s="996"/>
      <c r="B101" s="987"/>
      <c r="C101" s="987"/>
      <c r="D101" s="126"/>
      <c r="E101" s="126"/>
      <c r="F101" s="81">
        <v>2019</v>
      </c>
      <c r="G101" s="102">
        <f t="shared" si="16"/>
        <v>0</v>
      </c>
      <c r="H101" s="102">
        <f t="shared" si="16"/>
        <v>0</v>
      </c>
      <c r="I101" s="102"/>
      <c r="J101" s="102"/>
      <c r="K101" s="102"/>
      <c r="L101" s="102"/>
      <c r="M101" s="102"/>
      <c r="N101" s="102"/>
      <c r="O101" s="102"/>
      <c r="P101" s="102"/>
      <c r="Q101" s="1020"/>
      <c r="R101" s="94"/>
      <c r="S101" s="94"/>
    </row>
    <row r="102" spans="1:19" ht="15">
      <c r="A102" s="996"/>
      <c r="B102" s="987"/>
      <c r="C102" s="987"/>
      <c r="D102" s="126" t="s">
        <v>1026</v>
      </c>
      <c r="E102" s="126" t="s">
        <v>1025</v>
      </c>
      <c r="F102" s="77">
        <v>2020</v>
      </c>
      <c r="G102" s="98">
        <f t="shared" si="16"/>
        <v>0</v>
      </c>
      <c r="H102" s="98">
        <f t="shared" si="16"/>
        <v>0</v>
      </c>
      <c r="I102" s="98"/>
      <c r="J102" s="98"/>
      <c r="K102" s="98"/>
      <c r="L102" s="98"/>
      <c r="M102" s="98"/>
      <c r="N102" s="98"/>
      <c r="O102" s="98"/>
      <c r="P102" s="98"/>
      <c r="Q102" s="1020"/>
      <c r="R102" s="94"/>
      <c r="S102" s="94"/>
    </row>
    <row r="103" spans="1:19" ht="15">
      <c r="A103" s="996"/>
      <c r="B103" s="987"/>
      <c r="C103" s="987"/>
      <c r="D103" s="126"/>
      <c r="E103" s="126"/>
      <c r="F103" s="77">
        <v>2021</v>
      </c>
      <c r="G103" s="98">
        <f t="shared" si="16"/>
        <v>0</v>
      </c>
      <c r="H103" s="98">
        <f t="shared" si="16"/>
        <v>0</v>
      </c>
      <c r="I103" s="98"/>
      <c r="J103" s="98"/>
      <c r="K103" s="98"/>
      <c r="L103" s="98"/>
      <c r="M103" s="98"/>
      <c r="N103" s="98"/>
      <c r="O103" s="98"/>
      <c r="P103" s="98"/>
      <c r="Q103" s="1020"/>
      <c r="R103" s="94"/>
      <c r="S103" s="94"/>
    </row>
    <row r="104" spans="1:19" ht="15">
      <c r="A104" s="996"/>
      <c r="B104" s="987"/>
      <c r="C104" s="987"/>
      <c r="D104" s="126"/>
      <c r="E104" s="126"/>
      <c r="F104" s="77">
        <v>2022</v>
      </c>
      <c r="G104" s="98">
        <f t="shared" si="16"/>
        <v>0</v>
      </c>
      <c r="H104" s="98">
        <f t="shared" si="16"/>
        <v>0</v>
      </c>
      <c r="I104" s="98"/>
      <c r="J104" s="98"/>
      <c r="K104" s="98"/>
      <c r="L104" s="98"/>
      <c r="M104" s="98"/>
      <c r="N104" s="98"/>
      <c r="O104" s="98"/>
      <c r="P104" s="98"/>
      <c r="Q104" s="1020"/>
      <c r="R104" s="94"/>
      <c r="S104" s="94"/>
    </row>
    <row r="105" spans="1:19" ht="15">
      <c r="A105" s="996"/>
      <c r="B105" s="987"/>
      <c r="C105" s="987"/>
      <c r="D105" s="126"/>
      <c r="E105" s="126"/>
      <c r="F105" s="77">
        <v>2023</v>
      </c>
      <c r="G105" s="98">
        <f t="shared" si="16"/>
        <v>0</v>
      </c>
      <c r="H105" s="98">
        <f t="shared" si="16"/>
        <v>0</v>
      </c>
      <c r="I105" s="98"/>
      <c r="J105" s="98"/>
      <c r="K105" s="98"/>
      <c r="L105" s="98"/>
      <c r="M105" s="98"/>
      <c r="N105" s="98"/>
      <c r="O105" s="98"/>
      <c r="P105" s="98"/>
      <c r="Q105" s="1020"/>
      <c r="R105" s="94"/>
      <c r="S105" s="94"/>
    </row>
    <row r="106" spans="1:19" ht="15">
      <c r="A106" s="996"/>
      <c r="B106" s="987"/>
      <c r="C106" s="987"/>
      <c r="D106" s="126"/>
      <c r="E106" s="126"/>
      <c r="F106" s="77">
        <v>2024</v>
      </c>
      <c r="G106" s="98">
        <f t="shared" si="16"/>
        <v>0</v>
      </c>
      <c r="H106" s="98">
        <f t="shared" si="16"/>
        <v>0</v>
      </c>
      <c r="I106" s="98"/>
      <c r="J106" s="98"/>
      <c r="K106" s="98"/>
      <c r="L106" s="98"/>
      <c r="M106" s="98"/>
      <c r="N106" s="98"/>
      <c r="O106" s="98"/>
      <c r="P106" s="98"/>
      <c r="Q106" s="1020"/>
      <c r="R106" s="94"/>
      <c r="S106" s="94"/>
    </row>
    <row r="107" spans="1:19" ht="15">
      <c r="A107" s="997"/>
      <c r="B107" s="614"/>
      <c r="C107" s="614"/>
      <c r="D107" s="92"/>
      <c r="E107" s="92"/>
      <c r="F107" s="77">
        <v>2025</v>
      </c>
      <c r="G107" s="98">
        <f t="shared" si="16"/>
        <v>0</v>
      </c>
      <c r="H107" s="98">
        <f t="shared" si="16"/>
        <v>0</v>
      </c>
      <c r="I107" s="98"/>
      <c r="J107" s="98"/>
      <c r="K107" s="98"/>
      <c r="L107" s="98"/>
      <c r="M107" s="98"/>
      <c r="N107" s="98"/>
      <c r="O107" s="98"/>
      <c r="P107" s="98"/>
      <c r="Q107" s="1020"/>
      <c r="R107" s="94"/>
      <c r="S107" s="94"/>
    </row>
    <row r="108" spans="1:19" ht="15">
      <c r="A108" s="995" t="s">
        <v>577</v>
      </c>
      <c r="B108" s="613" t="s">
        <v>478</v>
      </c>
      <c r="C108" s="613" t="s">
        <v>663</v>
      </c>
      <c r="D108" s="125"/>
      <c r="E108" s="125"/>
      <c r="F108" s="77" t="s">
        <v>8</v>
      </c>
      <c r="G108" s="98">
        <f aca="true" t="shared" si="17" ref="G108:P108">SUM(G109:G119)</f>
        <v>3204.6000000000004</v>
      </c>
      <c r="H108" s="98">
        <f t="shared" si="17"/>
        <v>3204.6000000000004</v>
      </c>
      <c r="I108" s="98">
        <f t="shared" si="17"/>
        <v>3204.6000000000004</v>
      </c>
      <c r="J108" s="98">
        <f t="shared" si="17"/>
        <v>3204.6000000000004</v>
      </c>
      <c r="K108" s="98">
        <f t="shared" si="17"/>
        <v>0</v>
      </c>
      <c r="L108" s="98">
        <f t="shared" si="17"/>
        <v>0</v>
      </c>
      <c r="M108" s="98">
        <f t="shared" si="17"/>
        <v>0</v>
      </c>
      <c r="N108" s="98">
        <f t="shared" si="17"/>
        <v>0</v>
      </c>
      <c r="O108" s="98">
        <f t="shared" si="17"/>
        <v>0</v>
      </c>
      <c r="P108" s="98">
        <f t="shared" si="17"/>
        <v>0</v>
      </c>
      <c r="Q108" s="1020"/>
      <c r="R108" s="94"/>
      <c r="S108" s="94"/>
    </row>
    <row r="109" spans="1:19" ht="15">
      <c r="A109" s="996"/>
      <c r="B109" s="987"/>
      <c r="C109" s="987"/>
      <c r="D109" s="126"/>
      <c r="E109" s="126"/>
      <c r="F109" s="81">
        <v>2015</v>
      </c>
      <c r="G109" s="102">
        <f t="shared" si="16"/>
        <v>0</v>
      </c>
      <c r="H109" s="102">
        <f t="shared" si="16"/>
        <v>0</v>
      </c>
      <c r="I109" s="102"/>
      <c r="J109" s="102"/>
      <c r="K109" s="102"/>
      <c r="L109" s="102"/>
      <c r="M109" s="102"/>
      <c r="N109" s="102"/>
      <c r="O109" s="102"/>
      <c r="P109" s="102"/>
      <c r="Q109" s="1020"/>
      <c r="R109" s="94"/>
      <c r="S109" s="94"/>
    </row>
    <row r="110" spans="1:19" ht="15">
      <c r="A110" s="996"/>
      <c r="B110" s="987"/>
      <c r="C110" s="987"/>
      <c r="D110" s="126"/>
      <c r="E110" s="126"/>
      <c r="F110" s="81">
        <v>2016</v>
      </c>
      <c r="G110" s="102">
        <f t="shared" si="16"/>
        <v>0</v>
      </c>
      <c r="H110" s="102">
        <f t="shared" si="16"/>
        <v>0</v>
      </c>
      <c r="I110" s="102"/>
      <c r="J110" s="102"/>
      <c r="K110" s="102"/>
      <c r="L110" s="102"/>
      <c r="M110" s="102"/>
      <c r="N110" s="102"/>
      <c r="O110" s="102"/>
      <c r="P110" s="102"/>
      <c r="Q110" s="1020"/>
      <c r="R110" s="94"/>
      <c r="S110" s="94"/>
    </row>
    <row r="111" spans="1:19" ht="15">
      <c r="A111" s="996"/>
      <c r="B111" s="987"/>
      <c r="C111" s="987"/>
      <c r="D111" s="126"/>
      <c r="E111" s="126"/>
      <c r="F111" s="81">
        <v>2017</v>
      </c>
      <c r="G111" s="102">
        <f t="shared" si="16"/>
        <v>0</v>
      </c>
      <c r="H111" s="102">
        <f t="shared" si="16"/>
        <v>0</v>
      </c>
      <c r="I111" s="102"/>
      <c r="J111" s="102"/>
      <c r="K111" s="102"/>
      <c r="L111" s="102"/>
      <c r="M111" s="102"/>
      <c r="N111" s="102"/>
      <c r="O111" s="102"/>
      <c r="P111" s="102"/>
      <c r="Q111" s="1020"/>
      <c r="R111" s="94"/>
      <c r="S111" s="94"/>
    </row>
    <row r="112" spans="1:19" ht="15">
      <c r="A112" s="996"/>
      <c r="B112" s="987"/>
      <c r="C112" s="987"/>
      <c r="D112" s="126"/>
      <c r="E112" s="126"/>
      <c r="F112" s="81">
        <v>2018</v>
      </c>
      <c r="G112" s="102">
        <f>I112+K112+M112+O112</f>
        <v>2609.9</v>
      </c>
      <c r="H112" s="102">
        <f>J112+L112+N112+P112</f>
        <v>2609.9</v>
      </c>
      <c r="I112" s="102">
        <v>2609.9</v>
      </c>
      <c r="J112" s="102">
        <v>2609.9</v>
      </c>
      <c r="K112" s="102"/>
      <c r="L112" s="102"/>
      <c r="M112" s="102"/>
      <c r="N112" s="102"/>
      <c r="O112" s="102"/>
      <c r="P112" s="102"/>
      <c r="Q112" s="1020"/>
      <c r="R112" s="94"/>
      <c r="S112" s="94"/>
    </row>
    <row r="113" spans="1:19" ht="15">
      <c r="A113" s="996"/>
      <c r="B113" s="987"/>
      <c r="C113" s="987"/>
      <c r="D113" s="126"/>
      <c r="E113" s="126"/>
      <c r="F113" s="81">
        <v>2019</v>
      </c>
      <c r="G113" s="102">
        <f>I113+K113+M113+O113</f>
        <v>594.7</v>
      </c>
      <c r="H113" s="102">
        <f>J113+L113+N113+P113</f>
        <v>594.7</v>
      </c>
      <c r="I113" s="102">
        <v>594.7</v>
      </c>
      <c r="J113" s="102">
        <v>594.7</v>
      </c>
      <c r="K113" s="102"/>
      <c r="L113" s="102"/>
      <c r="M113" s="102"/>
      <c r="N113" s="102"/>
      <c r="O113" s="102"/>
      <c r="P113" s="102"/>
      <c r="Q113" s="1020"/>
      <c r="R113" s="94"/>
      <c r="S113" s="94"/>
    </row>
    <row r="114" spans="1:19" ht="15">
      <c r="A114" s="996"/>
      <c r="B114" s="987"/>
      <c r="C114" s="987"/>
      <c r="D114" s="126" t="s">
        <v>1026</v>
      </c>
      <c r="E114" s="126" t="s">
        <v>1025</v>
      </c>
      <c r="F114" s="77">
        <v>2020</v>
      </c>
      <c r="G114" s="98">
        <f aca="true" t="shared" si="18" ref="G114:H119">I114+K114+M114+O114</f>
        <v>0</v>
      </c>
      <c r="H114" s="98">
        <f t="shared" si="18"/>
        <v>0</v>
      </c>
      <c r="I114" s="98"/>
      <c r="J114" s="98"/>
      <c r="K114" s="98"/>
      <c r="L114" s="98"/>
      <c r="M114" s="98"/>
      <c r="N114" s="98"/>
      <c r="O114" s="98"/>
      <c r="P114" s="98"/>
      <c r="Q114" s="1020"/>
      <c r="R114" s="94"/>
      <c r="S114" s="94"/>
    </row>
    <row r="115" spans="1:19" ht="15">
      <c r="A115" s="996"/>
      <c r="B115" s="987"/>
      <c r="C115" s="987"/>
      <c r="D115" s="126"/>
      <c r="E115" s="126"/>
      <c r="F115" s="77">
        <v>2021</v>
      </c>
      <c r="G115" s="98">
        <f t="shared" si="18"/>
        <v>0</v>
      </c>
      <c r="H115" s="98">
        <f t="shared" si="18"/>
        <v>0</v>
      </c>
      <c r="I115" s="98"/>
      <c r="J115" s="98"/>
      <c r="K115" s="98"/>
      <c r="L115" s="98"/>
      <c r="M115" s="98"/>
      <c r="N115" s="98"/>
      <c r="O115" s="98"/>
      <c r="P115" s="98"/>
      <c r="Q115" s="1020"/>
      <c r="R115" s="94"/>
      <c r="S115" s="94"/>
    </row>
    <row r="116" spans="1:19" ht="15">
      <c r="A116" s="996"/>
      <c r="B116" s="987"/>
      <c r="C116" s="987"/>
      <c r="D116" s="126"/>
      <c r="E116" s="126"/>
      <c r="F116" s="77">
        <v>2022</v>
      </c>
      <c r="G116" s="98">
        <f t="shared" si="18"/>
        <v>0</v>
      </c>
      <c r="H116" s="98">
        <f t="shared" si="18"/>
        <v>0</v>
      </c>
      <c r="I116" s="98"/>
      <c r="J116" s="98"/>
      <c r="K116" s="98"/>
      <c r="L116" s="98"/>
      <c r="M116" s="98"/>
      <c r="N116" s="98"/>
      <c r="O116" s="98"/>
      <c r="P116" s="98"/>
      <c r="Q116" s="1020"/>
      <c r="R116" s="94"/>
      <c r="S116" s="94"/>
    </row>
    <row r="117" spans="1:19" ht="15">
      <c r="A117" s="996"/>
      <c r="B117" s="987"/>
      <c r="C117" s="987"/>
      <c r="D117" s="126"/>
      <c r="E117" s="126"/>
      <c r="F117" s="77">
        <v>2023</v>
      </c>
      <c r="G117" s="98">
        <f t="shared" si="18"/>
        <v>0</v>
      </c>
      <c r="H117" s="98">
        <f t="shared" si="18"/>
        <v>0</v>
      </c>
      <c r="I117" s="98"/>
      <c r="J117" s="98"/>
      <c r="K117" s="98"/>
      <c r="L117" s="98"/>
      <c r="M117" s="98"/>
      <c r="N117" s="98"/>
      <c r="O117" s="98"/>
      <c r="P117" s="98"/>
      <c r="Q117" s="1020"/>
      <c r="R117" s="94"/>
      <c r="S117" s="94"/>
    </row>
    <row r="118" spans="1:19" ht="15">
      <c r="A118" s="996"/>
      <c r="B118" s="987"/>
      <c r="C118" s="987"/>
      <c r="D118" s="126"/>
      <c r="E118" s="126"/>
      <c r="F118" s="77">
        <v>2024</v>
      </c>
      <c r="G118" s="98">
        <f t="shared" si="18"/>
        <v>0</v>
      </c>
      <c r="H118" s="98">
        <f t="shared" si="18"/>
        <v>0</v>
      </c>
      <c r="I118" s="98"/>
      <c r="J118" s="98"/>
      <c r="K118" s="98"/>
      <c r="L118" s="98"/>
      <c r="M118" s="98"/>
      <c r="N118" s="98"/>
      <c r="O118" s="98"/>
      <c r="P118" s="98"/>
      <c r="Q118" s="1020"/>
      <c r="R118" s="94"/>
      <c r="S118" s="94"/>
    </row>
    <row r="119" spans="1:19" ht="15">
      <c r="A119" s="997"/>
      <c r="B119" s="614"/>
      <c r="C119" s="614"/>
      <c r="D119" s="92"/>
      <c r="E119" s="92"/>
      <c r="F119" s="77">
        <v>2025</v>
      </c>
      <c r="G119" s="98">
        <f t="shared" si="18"/>
        <v>0</v>
      </c>
      <c r="H119" s="98">
        <f t="shared" si="18"/>
        <v>0</v>
      </c>
      <c r="I119" s="98"/>
      <c r="J119" s="98"/>
      <c r="K119" s="98"/>
      <c r="L119" s="98"/>
      <c r="M119" s="98"/>
      <c r="N119" s="98"/>
      <c r="O119" s="98"/>
      <c r="P119" s="98"/>
      <c r="Q119" s="1020"/>
      <c r="R119" s="94"/>
      <c r="S119" s="94"/>
    </row>
    <row r="120" spans="1:19" ht="15">
      <c r="A120" s="995" t="s">
        <v>578</v>
      </c>
      <c r="B120" s="613" t="s">
        <v>1209</v>
      </c>
      <c r="C120" s="613"/>
      <c r="D120" s="125"/>
      <c r="E120" s="125"/>
      <c r="F120" s="77" t="s">
        <v>8</v>
      </c>
      <c r="G120" s="98">
        <f aca="true" t="shared" si="19" ref="G120:P120">SUM(G121:G131)</f>
        <v>13648.7</v>
      </c>
      <c r="H120" s="98">
        <f t="shared" si="19"/>
        <v>0</v>
      </c>
      <c r="I120" s="98">
        <f t="shared" si="19"/>
        <v>13648.7</v>
      </c>
      <c r="J120" s="98">
        <f t="shared" si="19"/>
        <v>0</v>
      </c>
      <c r="K120" s="98">
        <f t="shared" si="19"/>
        <v>0</v>
      </c>
      <c r="L120" s="98">
        <f t="shared" si="19"/>
        <v>0</v>
      </c>
      <c r="M120" s="98">
        <f t="shared" si="19"/>
        <v>0</v>
      </c>
      <c r="N120" s="98">
        <f t="shared" si="19"/>
        <v>0</v>
      </c>
      <c r="O120" s="98">
        <f t="shared" si="19"/>
        <v>0</v>
      </c>
      <c r="P120" s="98">
        <f t="shared" si="19"/>
        <v>0</v>
      </c>
      <c r="Q120" s="1020"/>
      <c r="R120" s="94"/>
      <c r="S120" s="94"/>
    </row>
    <row r="121" spans="1:19" ht="15">
      <c r="A121" s="996"/>
      <c r="B121" s="987"/>
      <c r="C121" s="987"/>
      <c r="D121" s="126"/>
      <c r="E121" s="126"/>
      <c r="F121" s="81">
        <v>2015</v>
      </c>
      <c r="G121" s="102">
        <f aca="true" t="shared" si="20" ref="G121:H131">I121+K121+M121+O121</f>
        <v>0</v>
      </c>
      <c r="H121" s="102">
        <f t="shared" si="20"/>
        <v>0</v>
      </c>
      <c r="I121" s="102"/>
      <c r="J121" s="102"/>
      <c r="K121" s="102"/>
      <c r="L121" s="102"/>
      <c r="M121" s="102"/>
      <c r="N121" s="102"/>
      <c r="O121" s="102"/>
      <c r="P121" s="102"/>
      <c r="Q121" s="1020"/>
      <c r="R121" s="94"/>
      <c r="S121" s="94"/>
    </row>
    <row r="122" spans="1:19" ht="15">
      <c r="A122" s="996"/>
      <c r="B122" s="987"/>
      <c r="C122" s="987"/>
      <c r="D122" s="126"/>
      <c r="E122" s="126"/>
      <c r="F122" s="81">
        <v>2016</v>
      </c>
      <c r="G122" s="102">
        <f t="shared" si="20"/>
        <v>0</v>
      </c>
      <c r="H122" s="102">
        <f t="shared" si="20"/>
        <v>0</v>
      </c>
      <c r="I122" s="102"/>
      <c r="J122" s="102"/>
      <c r="K122" s="102"/>
      <c r="L122" s="102"/>
      <c r="M122" s="102"/>
      <c r="N122" s="102"/>
      <c r="O122" s="102"/>
      <c r="P122" s="102"/>
      <c r="Q122" s="1020"/>
      <c r="R122" s="94"/>
      <c r="S122" s="94"/>
    </row>
    <row r="123" spans="1:19" ht="15">
      <c r="A123" s="996"/>
      <c r="B123" s="987"/>
      <c r="C123" s="987"/>
      <c r="D123" s="126"/>
      <c r="E123" s="126"/>
      <c r="F123" s="81">
        <v>2017</v>
      </c>
      <c r="G123" s="102">
        <f t="shared" si="20"/>
        <v>0</v>
      </c>
      <c r="H123" s="102">
        <f t="shared" si="20"/>
        <v>0</v>
      </c>
      <c r="I123" s="102"/>
      <c r="J123" s="102"/>
      <c r="K123" s="102"/>
      <c r="L123" s="102"/>
      <c r="M123" s="102"/>
      <c r="N123" s="102"/>
      <c r="O123" s="102"/>
      <c r="P123" s="102"/>
      <c r="Q123" s="1020"/>
      <c r="R123" s="94"/>
      <c r="S123" s="94"/>
    </row>
    <row r="124" spans="1:19" ht="15">
      <c r="A124" s="996"/>
      <c r="B124" s="987"/>
      <c r="C124" s="987"/>
      <c r="D124" s="126"/>
      <c r="E124" s="126"/>
      <c r="F124" s="81">
        <v>2018</v>
      </c>
      <c r="G124" s="102">
        <f t="shared" si="20"/>
        <v>0</v>
      </c>
      <c r="H124" s="102">
        <f t="shared" si="20"/>
        <v>0</v>
      </c>
      <c r="I124" s="102"/>
      <c r="J124" s="102"/>
      <c r="K124" s="102"/>
      <c r="L124" s="102"/>
      <c r="M124" s="102"/>
      <c r="N124" s="102"/>
      <c r="O124" s="102"/>
      <c r="P124" s="102"/>
      <c r="Q124" s="1020"/>
      <c r="R124" s="94"/>
      <c r="S124" s="94"/>
    </row>
    <row r="125" spans="1:19" ht="15">
      <c r="A125" s="996"/>
      <c r="B125" s="987"/>
      <c r="C125" s="987"/>
      <c r="D125" s="126"/>
      <c r="E125" s="126"/>
      <c r="F125" s="81">
        <v>2019</v>
      </c>
      <c r="G125" s="102">
        <f t="shared" si="20"/>
        <v>0</v>
      </c>
      <c r="H125" s="102">
        <f t="shared" si="20"/>
        <v>0</v>
      </c>
      <c r="I125" s="102"/>
      <c r="J125" s="102"/>
      <c r="K125" s="102"/>
      <c r="L125" s="102"/>
      <c r="M125" s="102"/>
      <c r="N125" s="102"/>
      <c r="O125" s="102"/>
      <c r="P125" s="102"/>
      <c r="Q125" s="1020"/>
      <c r="R125" s="94"/>
      <c r="S125" s="94"/>
    </row>
    <row r="126" spans="1:19" ht="15">
      <c r="A126" s="996"/>
      <c r="B126" s="987"/>
      <c r="C126" s="987"/>
      <c r="D126" s="126" t="s">
        <v>1024</v>
      </c>
      <c r="E126" s="126" t="s">
        <v>1025</v>
      </c>
      <c r="F126" s="77">
        <v>2020</v>
      </c>
      <c r="G126" s="98">
        <f t="shared" si="20"/>
        <v>0</v>
      </c>
      <c r="H126" s="98">
        <f t="shared" si="20"/>
        <v>0</v>
      </c>
      <c r="I126" s="98"/>
      <c r="J126" s="98"/>
      <c r="K126" s="98"/>
      <c r="L126" s="98"/>
      <c r="M126" s="98"/>
      <c r="N126" s="98"/>
      <c r="O126" s="98"/>
      <c r="P126" s="98"/>
      <c r="Q126" s="1020"/>
      <c r="R126" s="94"/>
      <c r="S126" s="94"/>
    </row>
    <row r="127" spans="1:19" ht="15">
      <c r="A127" s="996"/>
      <c r="B127" s="987"/>
      <c r="C127" s="987"/>
      <c r="D127" s="126"/>
      <c r="E127" s="126"/>
      <c r="F127" s="77">
        <v>2021</v>
      </c>
      <c r="G127" s="98">
        <f t="shared" si="20"/>
        <v>0</v>
      </c>
      <c r="H127" s="98">
        <f t="shared" si="20"/>
        <v>0</v>
      </c>
      <c r="I127" s="98"/>
      <c r="J127" s="98"/>
      <c r="K127" s="98"/>
      <c r="L127" s="98"/>
      <c r="M127" s="98"/>
      <c r="N127" s="98"/>
      <c r="O127" s="98"/>
      <c r="P127" s="98"/>
      <c r="Q127" s="1020"/>
      <c r="R127" s="94"/>
      <c r="S127" s="94"/>
    </row>
    <row r="128" spans="1:19" ht="15">
      <c r="A128" s="996"/>
      <c r="B128" s="987"/>
      <c r="C128" s="987"/>
      <c r="D128" s="126"/>
      <c r="E128" s="126"/>
      <c r="F128" s="77">
        <v>2022</v>
      </c>
      <c r="G128" s="98">
        <f t="shared" si="20"/>
        <v>5440.6</v>
      </c>
      <c r="H128" s="98">
        <f t="shared" si="20"/>
        <v>0</v>
      </c>
      <c r="I128" s="98">
        <f>5430.6+10</f>
        <v>5440.6</v>
      </c>
      <c r="J128" s="98"/>
      <c r="K128" s="98"/>
      <c r="L128" s="98"/>
      <c r="M128" s="98"/>
      <c r="N128" s="98"/>
      <c r="O128" s="98"/>
      <c r="P128" s="98"/>
      <c r="Q128" s="1020"/>
      <c r="R128" s="94"/>
      <c r="S128" s="94"/>
    </row>
    <row r="129" spans="1:19" ht="15">
      <c r="A129" s="996"/>
      <c r="B129" s="987"/>
      <c r="C129" s="987"/>
      <c r="D129" s="126"/>
      <c r="E129" s="126"/>
      <c r="F129" s="77">
        <v>2023</v>
      </c>
      <c r="G129" s="98">
        <f t="shared" si="20"/>
        <v>8208.1</v>
      </c>
      <c r="H129" s="98">
        <f t="shared" si="20"/>
        <v>0</v>
      </c>
      <c r="I129" s="98">
        <v>8208.1</v>
      </c>
      <c r="J129" s="98"/>
      <c r="K129" s="98"/>
      <c r="L129" s="98"/>
      <c r="M129" s="98"/>
      <c r="N129" s="98"/>
      <c r="O129" s="98"/>
      <c r="P129" s="98"/>
      <c r="Q129" s="1020"/>
      <c r="R129" s="94"/>
      <c r="S129" s="94"/>
    </row>
    <row r="130" spans="1:19" ht="15">
      <c r="A130" s="996"/>
      <c r="B130" s="987"/>
      <c r="C130" s="987"/>
      <c r="D130" s="126"/>
      <c r="E130" s="126"/>
      <c r="F130" s="77">
        <v>2024</v>
      </c>
      <c r="G130" s="98">
        <f t="shared" si="20"/>
        <v>0</v>
      </c>
      <c r="H130" s="98">
        <f t="shared" si="20"/>
        <v>0</v>
      </c>
      <c r="I130" s="98"/>
      <c r="J130" s="98"/>
      <c r="K130" s="98"/>
      <c r="L130" s="98"/>
      <c r="M130" s="98"/>
      <c r="N130" s="98"/>
      <c r="O130" s="98"/>
      <c r="P130" s="98"/>
      <c r="Q130" s="1020"/>
      <c r="R130" s="94"/>
      <c r="S130" s="94"/>
    </row>
    <row r="131" spans="1:19" ht="15">
      <c r="A131" s="997"/>
      <c r="B131" s="614"/>
      <c r="C131" s="614"/>
      <c r="D131" s="92"/>
      <c r="E131" s="92"/>
      <c r="F131" s="77">
        <v>2025</v>
      </c>
      <c r="G131" s="98">
        <f t="shared" si="20"/>
        <v>0</v>
      </c>
      <c r="H131" s="98">
        <f t="shared" si="20"/>
        <v>0</v>
      </c>
      <c r="I131" s="98"/>
      <c r="J131" s="98"/>
      <c r="K131" s="98"/>
      <c r="L131" s="98"/>
      <c r="M131" s="98"/>
      <c r="N131" s="98"/>
      <c r="O131" s="98"/>
      <c r="P131" s="98"/>
      <c r="Q131" s="1020"/>
      <c r="R131" s="94"/>
      <c r="S131" s="94"/>
    </row>
    <row r="132" spans="1:19" ht="15">
      <c r="A132" s="995" t="s">
        <v>579</v>
      </c>
      <c r="B132" s="613" t="s">
        <v>788</v>
      </c>
      <c r="C132" s="613" t="s">
        <v>663</v>
      </c>
      <c r="D132" s="125"/>
      <c r="E132" s="125"/>
      <c r="F132" s="77" t="s">
        <v>8</v>
      </c>
      <c r="G132" s="98">
        <f aca="true" t="shared" si="21" ref="G132:P132">SUM(G133:G143)</f>
        <v>2087.8</v>
      </c>
      <c r="H132" s="98">
        <f t="shared" si="21"/>
        <v>5.5</v>
      </c>
      <c r="I132" s="98">
        <f t="shared" si="21"/>
        <v>2087.8</v>
      </c>
      <c r="J132" s="98">
        <f t="shared" si="21"/>
        <v>5.5</v>
      </c>
      <c r="K132" s="98">
        <f t="shared" si="21"/>
        <v>0</v>
      </c>
      <c r="L132" s="98">
        <f t="shared" si="21"/>
        <v>0</v>
      </c>
      <c r="M132" s="98">
        <f t="shared" si="21"/>
        <v>0</v>
      </c>
      <c r="N132" s="98">
        <f t="shared" si="21"/>
        <v>0</v>
      </c>
      <c r="O132" s="98">
        <f t="shared" si="21"/>
        <v>0</v>
      </c>
      <c r="P132" s="98">
        <f t="shared" si="21"/>
        <v>0</v>
      </c>
      <c r="Q132" s="1020"/>
      <c r="R132" s="94"/>
      <c r="S132" s="94"/>
    </row>
    <row r="133" spans="1:19" ht="15">
      <c r="A133" s="996"/>
      <c r="B133" s="987"/>
      <c r="C133" s="987"/>
      <c r="D133" s="126"/>
      <c r="E133" s="126"/>
      <c r="F133" s="81">
        <v>2015</v>
      </c>
      <c r="G133" s="102">
        <f aca="true" t="shared" si="22" ref="G133:H143">I133+K133+M133+O133</f>
        <v>0</v>
      </c>
      <c r="H133" s="102">
        <f t="shared" si="22"/>
        <v>0</v>
      </c>
      <c r="I133" s="102"/>
      <c r="J133" s="102"/>
      <c r="K133" s="102"/>
      <c r="L133" s="102"/>
      <c r="M133" s="102"/>
      <c r="N133" s="102"/>
      <c r="O133" s="102"/>
      <c r="P133" s="102"/>
      <c r="Q133" s="1020"/>
      <c r="R133" s="94"/>
      <c r="S133" s="94"/>
    </row>
    <row r="134" spans="1:19" ht="15">
      <c r="A134" s="996"/>
      <c r="B134" s="987"/>
      <c r="C134" s="987"/>
      <c r="D134" s="126"/>
      <c r="E134" s="126"/>
      <c r="F134" s="81">
        <v>2016</v>
      </c>
      <c r="G134" s="102">
        <f t="shared" si="22"/>
        <v>0</v>
      </c>
      <c r="H134" s="102">
        <f t="shared" si="22"/>
        <v>0</v>
      </c>
      <c r="I134" s="102"/>
      <c r="J134" s="102"/>
      <c r="K134" s="102"/>
      <c r="L134" s="102"/>
      <c r="M134" s="102"/>
      <c r="N134" s="102"/>
      <c r="O134" s="102"/>
      <c r="P134" s="102"/>
      <c r="Q134" s="1020"/>
      <c r="R134" s="94"/>
      <c r="S134" s="94"/>
    </row>
    <row r="135" spans="1:19" ht="15">
      <c r="A135" s="996"/>
      <c r="B135" s="987"/>
      <c r="C135" s="987"/>
      <c r="D135" s="126"/>
      <c r="E135" s="126"/>
      <c r="F135" s="81">
        <v>2017</v>
      </c>
      <c r="G135" s="102">
        <f t="shared" si="22"/>
        <v>0</v>
      </c>
      <c r="H135" s="102">
        <f t="shared" si="22"/>
        <v>0</v>
      </c>
      <c r="I135" s="102"/>
      <c r="J135" s="102"/>
      <c r="K135" s="102"/>
      <c r="L135" s="102"/>
      <c r="M135" s="102"/>
      <c r="N135" s="102"/>
      <c r="O135" s="102"/>
      <c r="P135" s="102"/>
      <c r="Q135" s="1020"/>
      <c r="R135" s="94"/>
      <c r="S135" s="94"/>
    </row>
    <row r="136" spans="1:19" ht="15">
      <c r="A136" s="996"/>
      <c r="B136" s="987"/>
      <c r="C136" s="987"/>
      <c r="D136" s="126"/>
      <c r="E136" s="126"/>
      <c r="F136" s="81">
        <v>2018</v>
      </c>
      <c r="G136" s="102">
        <f t="shared" si="22"/>
        <v>0</v>
      </c>
      <c r="H136" s="102">
        <f t="shared" si="22"/>
        <v>0</v>
      </c>
      <c r="I136" s="102"/>
      <c r="J136" s="102"/>
      <c r="K136" s="102"/>
      <c r="L136" s="102"/>
      <c r="M136" s="102"/>
      <c r="N136" s="102"/>
      <c r="O136" s="102"/>
      <c r="P136" s="102"/>
      <c r="Q136" s="1020"/>
      <c r="R136" s="94"/>
      <c r="S136" s="94"/>
    </row>
    <row r="137" spans="1:19" ht="15">
      <c r="A137" s="996"/>
      <c r="B137" s="987"/>
      <c r="C137" s="987"/>
      <c r="D137" s="126"/>
      <c r="E137" s="126"/>
      <c r="F137" s="81">
        <v>2019</v>
      </c>
      <c r="G137" s="102">
        <f t="shared" si="22"/>
        <v>5.5</v>
      </c>
      <c r="H137" s="102">
        <f t="shared" si="22"/>
        <v>5.5</v>
      </c>
      <c r="I137" s="102">
        <v>5.5</v>
      </c>
      <c r="J137" s="102">
        <v>5.5</v>
      </c>
      <c r="K137" s="102"/>
      <c r="L137" s="102"/>
      <c r="M137" s="102"/>
      <c r="N137" s="102"/>
      <c r="O137" s="102"/>
      <c r="P137" s="102"/>
      <c r="Q137" s="1020"/>
      <c r="R137" s="94"/>
      <c r="S137" s="94"/>
    </row>
    <row r="138" spans="1:19" ht="15">
      <c r="A138" s="996"/>
      <c r="B138" s="987"/>
      <c r="C138" s="987"/>
      <c r="D138" s="126" t="s">
        <v>1024</v>
      </c>
      <c r="E138" s="126" t="s">
        <v>1027</v>
      </c>
      <c r="F138" s="77">
        <v>2020</v>
      </c>
      <c r="G138" s="98">
        <f t="shared" si="22"/>
        <v>0</v>
      </c>
      <c r="H138" s="98">
        <f t="shared" si="22"/>
        <v>0</v>
      </c>
      <c r="I138" s="98">
        <v>0</v>
      </c>
      <c r="J138" s="98"/>
      <c r="K138" s="98"/>
      <c r="L138" s="98"/>
      <c r="M138" s="98"/>
      <c r="N138" s="98"/>
      <c r="O138" s="98"/>
      <c r="P138" s="98"/>
      <c r="Q138" s="1020"/>
      <c r="R138" s="94"/>
      <c r="S138" s="94"/>
    </row>
    <row r="139" spans="1:19" ht="15">
      <c r="A139" s="996"/>
      <c r="B139" s="987"/>
      <c r="C139" s="987"/>
      <c r="D139" s="126"/>
      <c r="E139" s="126"/>
      <c r="F139" s="77">
        <v>2021</v>
      </c>
      <c r="G139" s="98">
        <f t="shared" si="22"/>
        <v>0</v>
      </c>
      <c r="H139" s="98">
        <f t="shared" si="22"/>
        <v>0</v>
      </c>
      <c r="I139" s="98"/>
      <c r="J139" s="98"/>
      <c r="K139" s="98"/>
      <c r="L139" s="98"/>
      <c r="M139" s="98"/>
      <c r="N139" s="98"/>
      <c r="O139" s="98"/>
      <c r="P139" s="98"/>
      <c r="Q139" s="1020"/>
      <c r="R139" s="94"/>
      <c r="S139" s="94"/>
    </row>
    <row r="140" spans="1:19" ht="15">
      <c r="A140" s="996"/>
      <c r="B140" s="987"/>
      <c r="C140" s="987"/>
      <c r="D140" s="126"/>
      <c r="E140" s="126"/>
      <c r="F140" s="77">
        <v>2022</v>
      </c>
      <c r="G140" s="98">
        <f t="shared" si="22"/>
        <v>2082.3</v>
      </c>
      <c r="H140" s="98">
        <f t="shared" si="22"/>
        <v>0</v>
      </c>
      <c r="I140" s="98">
        <v>2082.3</v>
      </c>
      <c r="J140" s="98"/>
      <c r="K140" s="98"/>
      <c r="L140" s="98"/>
      <c r="M140" s="98"/>
      <c r="N140" s="98"/>
      <c r="O140" s="98"/>
      <c r="P140" s="98"/>
      <c r="Q140" s="1020"/>
      <c r="R140" s="94"/>
      <c r="S140" s="94"/>
    </row>
    <row r="141" spans="1:19" ht="15">
      <c r="A141" s="996"/>
      <c r="B141" s="987"/>
      <c r="C141" s="987"/>
      <c r="D141" s="126"/>
      <c r="E141" s="126"/>
      <c r="F141" s="77">
        <v>2023</v>
      </c>
      <c r="G141" s="98">
        <f t="shared" si="22"/>
        <v>0</v>
      </c>
      <c r="H141" s="98">
        <f t="shared" si="22"/>
        <v>0</v>
      </c>
      <c r="I141" s="98"/>
      <c r="J141" s="98"/>
      <c r="K141" s="98"/>
      <c r="L141" s="98"/>
      <c r="M141" s="98"/>
      <c r="N141" s="98"/>
      <c r="O141" s="98"/>
      <c r="P141" s="98"/>
      <c r="Q141" s="1020"/>
      <c r="R141" s="94"/>
      <c r="S141" s="94"/>
    </row>
    <row r="142" spans="1:19" ht="15">
      <c r="A142" s="996"/>
      <c r="B142" s="987"/>
      <c r="C142" s="987"/>
      <c r="D142" s="126"/>
      <c r="E142" s="126"/>
      <c r="F142" s="77">
        <v>2024</v>
      </c>
      <c r="G142" s="98">
        <f t="shared" si="22"/>
        <v>0</v>
      </c>
      <c r="H142" s="98">
        <f t="shared" si="22"/>
        <v>0</v>
      </c>
      <c r="I142" s="98"/>
      <c r="J142" s="98"/>
      <c r="K142" s="98"/>
      <c r="L142" s="98"/>
      <c r="M142" s="98"/>
      <c r="N142" s="98"/>
      <c r="O142" s="98"/>
      <c r="P142" s="98"/>
      <c r="Q142" s="1020"/>
      <c r="R142" s="94"/>
      <c r="S142" s="94"/>
    </row>
    <row r="143" spans="1:19" ht="15">
      <c r="A143" s="997"/>
      <c r="B143" s="614"/>
      <c r="C143" s="614"/>
      <c r="D143" s="92"/>
      <c r="E143" s="92"/>
      <c r="F143" s="77">
        <v>2025</v>
      </c>
      <c r="G143" s="98">
        <f t="shared" si="22"/>
        <v>0</v>
      </c>
      <c r="H143" s="98">
        <f t="shared" si="22"/>
        <v>0</v>
      </c>
      <c r="I143" s="98"/>
      <c r="J143" s="98"/>
      <c r="K143" s="98"/>
      <c r="L143" s="98"/>
      <c r="M143" s="98"/>
      <c r="N143" s="98"/>
      <c r="O143" s="98"/>
      <c r="P143" s="98"/>
      <c r="Q143" s="1020"/>
      <c r="R143" s="94"/>
      <c r="S143" s="94"/>
    </row>
    <row r="144" spans="1:19" ht="15">
      <c r="A144" s="995" t="s">
        <v>580</v>
      </c>
      <c r="B144" s="613" t="s">
        <v>1220</v>
      </c>
      <c r="C144" s="613"/>
      <c r="D144" s="125"/>
      <c r="E144" s="125"/>
      <c r="F144" s="77" t="s">
        <v>8</v>
      </c>
      <c r="G144" s="98">
        <f aca="true" t="shared" si="23" ref="G144:P144">SUM(G145:G155)</f>
        <v>4438.5</v>
      </c>
      <c r="H144" s="98">
        <f t="shared" si="23"/>
        <v>0</v>
      </c>
      <c r="I144" s="98">
        <f t="shared" si="23"/>
        <v>4438.5</v>
      </c>
      <c r="J144" s="98">
        <f t="shared" si="23"/>
        <v>0</v>
      </c>
      <c r="K144" s="98">
        <f t="shared" si="23"/>
        <v>0</v>
      </c>
      <c r="L144" s="98">
        <f t="shared" si="23"/>
        <v>0</v>
      </c>
      <c r="M144" s="98">
        <f t="shared" si="23"/>
        <v>0</v>
      </c>
      <c r="N144" s="98">
        <f t="shared" si="23"/>
        <v>0</v>
      </c>
      <c r="O144" s="98">
        <f t="shared" si="23"/>
        <v>0</v>
      </c>
      <c r="P144" s="98">
        <f t="shared" si="23"/>
        <v>0</v>
      </c>
      <c r="Q144" s="1020"/>
      <c r="R144" s="94"/>
      <c r="S144" s="94"/>
    </row>
    <row r="145" spans="1:19" ht="15">
      <c r="A145" s="996"/>
      <c r="B145" s="987"/>
      <c r="C145" s="987"/>
      <c r="D145" s="126"/>
      <c r="E145" s="126"/>
      <c r="F145" s="81">
        <v>2015</v>
      </c>
      <c r="G145" s="102">
        <f aca="true" t="shared" si="24" ref="G145:H155">I145+K145+M145+O145</f>
        <v>0</v>
      </c>
      <c r="H145" s="102">
        <f t="shared" si="24"/>
        <v>0</v>
      </c>
      <c r="I145" s="102"/>
      <c r="J145" s="102"/>
      <c r="K145" s="102"/>
      <c r="L145" s="102"/>
      <c r="M145" s="102"/>
      <c r="N145" s="102"/>
      <c r="O145" s="102"/>
      <c r="P145" s="102"/>
      <c r="Q145" s="1020"/>
      <c r="R145" s="94"/>
      <c r="S145" s="94"/>
    </row>
    <row r="146" spans="1:19" ht="15">
      <c r="A146" s="996"/>
      <c r="B146" s="987"/>
      <c r="C146" s="987"/>
      <c r="D146" s="126"/>
      <c r="E146" s="126"/>
      <c r="F146" s="81">
        <v>2016</v>
      </c>
      <c r="G146" s="102">
        <f t="shared" si="24"/>
        <v>0</v>
      </c>
      <c r="H146" s="102">
        <f t="shared" si="24"/>
        <v>0</v>
      </c>
      <c r="I146" s="102"/>
      <c r="J146" s="102"/>
      <c r="K146" s="102"/>
      <c r="L146" s="102"/>
      <c r="M146" s="102"/>
      <c r="N146" s="102"/>
      <c r="O146" s="102"/>
      <c r="P146" s="102"/>
      <c r="Q146" s="1020"/>
      <c r="R146" s="94"/>
      <c r="S146" s="94"/>
    </row>
    <row r="147" spans="1:19" ht="15">
      <c r="A147" s="996"/>
      <c r="B147" s="987"/>
      <c r="C147" s="987"/>
      <c r="D147" s="126"/>
      <c r="E147" s="126"/>
      <c r="F147" s="81">
        <v>2017</v>
      </c>
      <c r="G147" s="102">
        <f t="shared" si="24"/>
        <v>0</v>
      </c>
      <c r="H147" s="102">
        <f t="shared" si="24"/>
        <v>0</v>
      </c>
      <c r="I147" s="102"/>
      <c r="J147" s="102"/>
      <c r="K147" s="102"/>
      <c r="L147" s="102"/>
      <c r="M147" s="102"/>
      <c r="N147" s="102"/>
      <c r="O147" s="102"/>
      <c r="P147" s="102"/>
      <c r="Q147" s="1020"/>
      <c r="R147" s="94"/>
      <c r="S147" s="94"/>
    </row>
    <row r="148" spans="1:19" ht="15">
      <c r="A148" s="996"/>
      <c r="B148" s="987"/>
      <c r="C148" s="987"/>
      <c r="D148" s="126"/>
      <c r="E148" s="126"/>
      <c r="F148" s="81">
        <v>2018</v>
      </c>
      <c r="G148" s="102">
        <f t="shared" si="24"/>
        <v>0</v>
      </c>
      <c r="H148" s="102">
        <f t="shared" si="24"/>
        <v>0</v>
      </c>
      <c r="I148" s="102"/>
      <c r="J148" s="102"/>
      <c r="K148" s="102"/>
      <c r="L148" s="102"/>
      <c r="M148" s="102"/>
      <c r="N148" s="102"/>
      <c r="O148" s="102"/>
      <c r="P148" s="102"/>
      <c r="Q148" s="1020"/>
      <c r="R148" s="94"/>
      <c r="S148" s="94"/>
    </row>
    <row r="149" spans="1:19" ht="15">
      <c r="A149" s="996"/>
      <c r="B149" s="987"/>
      <c r="C149" s="987"/>
      <c r="D149" s="126"/>
      <c r="E149" s="126"/>
      <c r="F149" s="81">
        <v>2019</v>
      </c>
      <c r="G149" s="102">
        <f t="shared" si="24"/>
        <v>0</v>
      </c>
      <c r="H149" s="102">
        <f t="shared" si="24"/>
        <v>0</v>
      </c>
      <c r="I149" s="102"/>
      <c r="J149" s="102"/>
      <c r="K149" s="102"/>
      <c r="L149" s="102"/>
      <c r="M149" s="102"/>
      <c r="N149" s="102"/>
      <c r="O149" s="102"/>
      <c r="P149" s="102"/>
      <c r="Q149" s="1020"/>
      <c r="R149" s="94"/>
      <c r="S149" s="94"/>
    </row>
    <row r="150" spans="1:19" ht="15">
      <c r="A150" s="996"/>
      <c r="B150" s="987"/>
      <c r="C150" s="987"/>
      <c r="D150" s="126" t="s">
        <v>1024</v>
      </c>
      <c r="E150" s="126" t="s">
        <v>1028</v>
      </c>
      <c r="F150" s="77">
        <v>2020</v>
      </c>
      <c r="G150" s="98">
        <f t="shared" si="24"/>
        <v>0</v>
      </c>
      <c r="H150" s="98">
        <f t="shared" si="24"/>
        <v>0</v>
      </c>
      <c r="I150" s="98"/>
      <c r="J150" s="98"/>
      <c r="K150" s="98"/>
      <c r="L150" s="98"/>
      <c r="M150" s="98"/>
      <c r="N150" s="98"/>
      <c r="O150" s="98"/>
      <c r="P150" s="98"/>
      <c r="Q150" s="1020"/>
      <c r="R150" s="94"/>
      <c r="S150" s="94"/>
    </row>
    <row r="151" spans="1:19" ht="15">
      <c r="A151" s="996"/>
      <c r="B151" s="987"/>
      <c r="C151" s="987"/>
      <c r="D151" s="126"/>
      <c r="E151" s="126"/>
      <c r="F151" s="77">
        <v>2021</v>
      </c>
      <c r="G151" s="98">
        <f t="shared" si="24"/>
        <v>0</v>
      </c>
      <c r="H151" s="98">
        <f t="shared" si="24"/>
        <v>0</v>
      </c>
      <c r="I151" s="98"/>
      <c r="J151" s="98"/>
      <c r="K151" s="98"/>
      <c r="L151" s="98"/>
      <c r="M151" s="98"/>
      <c r="N151" s="98"/>
      <c r="O151" s="98"/>
      <c r="P151" s="98"/>
      <c r="Q151" s="1020"/>
      <c r="R151" s="94"/>
      <c r="S151" s="94"/>
    </row>
    <row r="152" spans="1:19" ht="15">
      <c r="A152" s="996"/>
      <c r="B152" s="987"/>
      <c r="C152" s="987"/>
      <c r="D152" s="126"/>
      <c r="E152" s="126"/>
      <c r="F152" s="77">
        <v>2022</v>
      </c>
      <c r="G152" s="98">
        <f t="shared" si="24"/>
        <v>0</v>
      </c>
      <c r="H152" s="98">
        <f t="shared" si="24"/>
        <v>0</v>
      </c>
      <c r="I152" s="98"/>
      <c r="J152" s="98"/>
      <c r="K152" s="98"/>
      <c r="L152" s="98"/>
      <c r="M152" s="98"/>
      <c r="N152" s="98"/>
      <c r="O152" s="98"/>
      <c r="P152" s="98"/>
      <c r="Q152" s="1020"/>
      <c r="R152" s="94"/>
      <c r="S152" s="94"/>
    </row>
    <row r="153" spans="1:19" ht="15">
      <c r="A153" s="996"/>
      <c r="B153" s="987"/>
      <c r="C153" s="987"/>
      <c r="D153" s="126"/>
      <c r="E153" s="126"/>
      <c r="F153" s="77">
        <v>2023</v>
      </c>
      <c r="G153" s="98">
        <f t="shared" si="24"/>
        <v>4438.5</v>
      </c>
      <c r="H153" s="98">
        <f t="shared" si="24"/>
        <v>0</v>
      </c>
      <c r="I153" s="98">
        <v>4438.5</v>
      </c>
      <c r="J153" s="98"/>
      <c r="K153" s="98"/>
      <c r="L153" s="98"/>
      <c r="M153" s="98"/>
      <c r="N153" s="98"/>
      <c r="O153" s="98"/>
      <c r="P153" s="98"/>
      <c r="Q153" s="1020"/>
      <c r="R153" s="94"/>
      <c r="S153" s="94"/>
    </row>
    <row r="154" spans="1:19" ht="15">
      <c r="A154" s="996"/>
      <c r="B154" s="987"/>
      <c r="C154" s="987"/>
      <c r="D154" s="126"/>
      <c r="E154" s="126"/>
      <c r="F154" s="77">
        <v>2024</v>
      </c>
      <c r="G154" s="98">
        <f t="shared" si="24"/>
        <v>0</v>
      </c>
      <c r="H154" s="98">
        <f t="shared" si="24"/>
        <v>0</v>
      </c>
      <c r="I154" s="98"/>
      <c r="J154" s="98"/>
      <c r="K154" s="98"/>
      <c r="L154" s="98"/>
      <c r="M154" s="98"/>
      <c r="N154" s="98"/>
      <c r="O154" s="98"/>
      <c r="P154" s="98"/>
      <c r="Q154" s="1020"/>
      <c r="R154" s="94"/>
      <c r="S154" s="94"/>
    </row>
    <row r="155" spans="1:19" ht="15">
      <c r="A155" s="997"/>
      <c r="B155" s="614"/>
      <c r="C155" s="614"/>
      <c r="D155" s="92"/>
      <c r="E155" s="92"/>
      <c r="F155" s="77">
        <v>2025</v>
      </c>
      <c r="G155" s="98">
        <f t="shared" si="24"/>
        <v>0</v>
      </c>
      <c r="H155" s="98">
        <f t="shared" si="24"/>
        <v>0</v>
      </c>
      <c r="I155" s="98"/>
      <c r="J155" s="98"/>
      <c r="K155" s="98"/>
      <c r="L155" s="98"/>
      <c r="M155" s="98"/>
      <c r="N155" s="98"/>
      <c r="O155" s="98"/>
      <c r="P155" s="98"/>
      <c r="Q155" s="1020"/>
      <c r="R155" s="94"/>
      <c r="S155" s="94"/>
    </row>
    <row r="156" spans="1:19" ht="15">
      <c r="A156" s="995" t="s">
        <v>581</v>
      </c>
      <c r="B156" s="613" t="s">
        <v>1210</v>
      </c>
      <c r="C156" s="613"/>
      <c r="D156" s="125"/>
      <c r="E156" s="125"/>
      <c r="F156" s="77" t="s">
        <v>8</v>
      </c>
      <c r="G156" s="98">
        <f aca="true" t="shared" si="25" ref="G156:P156">SUM(G157:G167)</f>
        <v>4198.7</v>
      </c>
      <c r="H156" s="98">
        <f t="shared" si="25"/>
        <v>0</v>
      </c>
      <c r="I156" s="98">
        <f t="shared" si="25"/>
        <v>4198.7</v>
      </c>
      <c r="J156" s="98">
        <f t="shared" si="25"/>
        <v>0</v>
      </c>
      <c r="K156" s="98">
        <f t="shared" si="25"/>
        <v>0</v>
      </c>
      <c r="L156" s="98">
        <f t="shared" si="25"/>
        <v>0</v>
      </c>
      <c r="M156" s="98">
        <f t="shared" si="25"/>
        <v>0</v>
      </c>
      <c r="N156" s="98">
        <f t="shared" si="25"/>
        <v>0</v>
      </c>
      <c r="O156" s="98">
        <f t="shared" si="25"/>
        <v>0</v>
      </c>
      <c r="P156" s="98">
        <f t="shared" si="25"/>
        <v>0</v>
      </c>
      <c r="Q156" s="1001"/>
      <c r="R156" s="94"/>
      <c r="S156" s="94"/>
    </row>
    <row r="157" spans="1:19" ht="15">
      <c r="A157" s="996"/>
      <c r="B157" s="987"/>
      <c r="C157" s="987"/>
      <c r="D157" s="126"/>
      <c r="E157" s="126"/>
      <c r="F157" s="81">
        <v>2015</v>
      </c>
      <c r="G157" s="102">
        <f aca="true" t="shared" si="26" ref="G157:H167">I157+K157+M157+O157</f>
        <v>0</v>
      </c>
      <c r="H157" s="102">
        <f t="shared" si="26"/>
        <v>0</v>
      </c>
      <c r="I157" s="102"/>
      <c r="J157" s="102"/>
      <c r="K157" s="102"/>
      <c r="L157" s="102"/>
      <c r="M157" s="102"/>
      <c r="N157" s="102"/>
      <c r="O157" s="102"/>
      <c r="P157" s="102"/>
      <c r="Q157" s="1001"/>
      <c r="R157" s="94"/>
      <c r="S157" s="94"/>
    </row>
    <row r="158" spans="1:19" ht="15">
      <c r="A158" s="996"/>
      <c r="B158" s="987"/>
      <c r="C158" s="987"/>
      <c r="D158" s="126"/>
      <c r="E158" s="126"/>
      <c r="F158" s="81">
        <v>2016</v>
      </c>
      <c r="G158" s="102">
        <f t="shared" si="26"/>
        <v>0</v>
      </c>
      <c r="H158" s="102">
        <f t="shared" si="26"/>
        <v>0</v>
      </c>
      <c r="I158" s="102"/>
      <c r="J158" s="102"/>
      <c r="K158" s="102"/>
      <c r="L158" s="102"/>
      <c r="M158" s="102"/>
      <c r="N158" s="102"/>
      <c r="O158" s="102"/>
      <c r="P158" s="102"/>
      <c r="Q158" s="1001"/>
      <c r="R158" s="94"/>
      <c r="S158" s="94"/>
    </row>
    <row r="159" spans="1:19" ht="15">
      <c r="A159" s="996"/>
      <c r="B159" s="987"/>
      <c r="C159" s="987"/>
      <c r="D159" s="126"/>
      <c r="E159" s="126"/>
      <c r="F159" s="81">
        <v>2017</v>
      </c>
      <c r="G159" s="102">
        <f t="shared" si="26"/>
        <v>0</v>
      </c>
      <c r="H159" s="102">
        <f t="shared" si="26"/>
        <v>0</v>
      </c>
      <c r="I159" s="102"/>
      <c r="J159" s="102"/>
      <c r="K159" s="102"/>
      <c r="L159" s="102"/>
      <c r="M159" s="102"/>
      <c r="N159" s="102"/>
      <c r="O159" s="102"/>
      <c r="P159" s="102"/>
      <c r="Q159" s="1001"/>
      <c r="R159" s="94"/>
      <c r="S159" s="94"/>
    </row>
    <row r="160" spans="1:19" ht="15">
      <c r="A160" s="996"/>
      <c r="B160" s="987"/>
      <c r="C160" s="987"/>
      <c r="D160" s="126"/>
      <c r="E160" s="126"/>
      <c r="F160" s="81">
        <v>2018</v>
      </c>
      <c r="G160" s="102">
        <f t="shared" si="26"/>
        <v>0</v>
      </c>
      <c r="H160" s="102">
        <f t="shared" si="26"/>
        <v>0</v>
      </c>
      <c r="I160" s="102"/>
      <c r="J160" s="102"/>
      <c r="K160" s="102"/>
      <c r="L160" s="102"/>
      <c r="M160" s="102"/>
      <c r="N160" s="102"/>
      <c r="O160" s="102"/>
      <c r="P160" s="102"/>
      <c r="Q160" s="1001"/>
      <c r="R160" s="94"/>
      <c r="S160" s="94"/>
    </row>
    <row r="161" spans="1:19" ht="15">
      <c r="A161" s="996"/>
      <c r="B161" s="987"/>
      <c r="C161" s="987"/>
      <c r="D161" s="126"/>
      <c r="E161" s="126"/>
      <c r="F161" s="81">
        <v>2019</v>
      </c>
      <c r="G161" s="102">
        <f t="shared" si="26"/>
        <v>0</v>
      </c>
      <c r="H161" s="102">
        <f t="shared" si="26"/>
        <v>0</v>
      </c>
      <c r="I161" s="102"/>
      <c r="J161" s="102"/>
      <c r="K161" s="102"/>
      <c r="L161" s="102"/>
      <c r="M161" s="102"/>
      <c r="N161" s="102"/>
      <c r="O161" s="102"/>
      <c r="P161" s="102"/>
      <c r="Q161" s="1001"/>
      <c r="R161" s="94"/>
      <c r="S161" s="94"/>
    </row>
    <row r="162" spans="1:19" ht="15">
      <c r="A162" s="996"/>
      <c r="B162" s="987"/>
      <c r="C162" s="987"/>
      <c r="D162" s="126" t="s">
        <v>1024</v>
      </c>
      <c r="E162" s="126" t="s">
        <v>1025</v>
      </c>
      <c r="F162" s="77">
        <v>2020</v>
      </c>
      <c r="G162" s="98">
        <f t="shared" si="26"/>
        <v>0</v>
      </c>
      <c r="H162" s="98">
        <f t="shared" si="26"/>
        <v>0</v>
      </c>
      <c r="I162" s="98"/>
      <c r="J162" s="98"/>
      <c r="K162" s="98"/>
      <c r="L162" s="98"/>
      <c r="M162" s="98"/>
      <c r="N162" s="98"/>
      <c r="O162" s="98"/>
      <c r="P162" s="98"/>
      <c r="Q162" s="1001"/>
      <c r="R162" s="94"/>
      <c r="S162" s="94"/>
    </row>
    <row r="163" spans="1:19" ht="15">
      <c r="A163" s="996"/>
      <c r="B163" s="987"/>
      <c r="C163" s="987"/>
      <c r="D163" s="126"/>
      <c r="E163" s="126"/>
      <c r="F163" s="77">
        <v>2021</v>
      </c>
      <c r="G163" s="98">
        <f t="shared" si="26"/>
        <v>0</v>
      </c>
      <c r="H163" s="98">
        <f t="shared" si="26"/>
        <v>0</v>
      </c>
      <c r="I163" s="98"/>
      <c r="J163" s="98"/>
      <c r="K163" s="98"/>
      <c r="L163" s="98"/>
      <c r="M163" s="98"/>
      <c r="N163" s="98"/>
      <c r="O163" s="98"/>
      <c r="P163" s="98"/>
      <c r="Q163" s="1001"/>
      <c r="R163" s="94"/>
      <c r="S163" s="94"/>
    </row>
    <row r="164" spans="1:19" ht="15">
      <c r="A164" s="996"/>
      <c r="B164" s="987"/>
      <c r="C164" s="987"/>
      <c r="D164" s="126"/>
      <c r="E164" s="126"/>
      <c r="F164" s="77">
        <v>2022</v>
      </c>
      <c r="G164" s="98">
        <f t="shared" si="26"/>
        <v>0</v>
      </c>
      <c r="H164" s="98">
        <f t="shared" si="26"/>
        <v>0</v>
      </c>
      <c r="I164" s="98"/>
      <c r="J164" s="98"/>
      <c r="K164" s="98"/>
      <c r="L164" s="98"/>
      <c r="M164" s="98"/>
      <c r="N164" s="98"/>
      <c r="O164" s="98"/>
      <c r="P164" s="98"/>
      <c r="Q164" s="1001"/>
      <c r="R164" s="94"/>
      <c r="S164" s="94"/>
    </row>
    <row r="165" spans="1:19" ht="15">
      <c r="A165" s="996"/>
      <c r="B165" s="987"/>
      <c r="C165" s="987"/>
      <c r="D165" s="126"/>
      <c r="E165" s="126"/>
      <c r="F165" s="77">
        <v>2023</v>
      </c>
      <c r="G165" s="98">
        <f t="shared" si="26"/>
        <v>0</v>
      </c>
      <c r="H165" s="98">
        <f t="shared" si="26"/>
        <v>0</v>
      </c>
      <c r="I165" s="98"/>
      <c r="J165" s="98"/>
      <c r="K165" s="98"/>
      <c r="L165" s="98"/>
      <c r="M165" s="98"/>
      <c r="N165" s="98"/>
      <c r="O165" s="98"/>
      <c r="P165" s="98"/>
      <c r="Q165" s="1001"/>
      <c r="R165" s="94"/>
      <c r="S165" s="94"/>
    </row>
    <row r="166" spans="1:19" ht="15">
      <c r="A166" s="996"/>
      <c r="B166" s="987"/>
      <c r="C166" s="987"/>
      <c r="D166" s="126"/>
      <c r="E166" s="126"/>
      <c r="F166" s="77">
        <v>2024</v>
      </c>
      <c r="G166" s="98">
        <f t="shared" si="26"/>
        <v>0</v>
      </c>
      <c r="H166" s="98">
        <f t="shared" si="26"/>
        <v>0</v>
      </c>
      <c r="I166" s="98"/>
      <c r="J166" s="98"/>
      <c r="K166" s="98"/>
      <c r="L166" s="98"/>
      <c r="M166" s="98"/>
      <c r="N166" s="98"/>
      <c r="O166" s="98"/>
      <c r="P166" s="98"/>
      <c r="Q166" s="1001"/>
      <c r="R166" s="94"/>
      <c r="S166" s="94"/>
    </row>
    <row r="167" spans="1:19" ht="15">
      <c r="A167" s="997"/>
      <c r="B167" s="614"/>
      <c r="C167" s="614"/>
      <c r="D167" s="92"/>
      <c r="E167" s="92"/>
      <c r="F167" s="77">
        <v>2025</v>
      </c>
      <c r="G167" s="98">
        <f t="shared" si="26"/>
        <v>4198.7</v>
      </c>
      <c r="H167" s="98">
        <f t="shared" si="26"/>
        <v>0</v>
      </c>
      <c r="I167" s="98">
        <v>4198.7</v>
      </c>
      <c r="J167" s="98"/>
      <c r="K167" s="98"/>
      <c r="L167" s="98"/>
      <c r="M167" s="98"/>
      <c r="N167" s="98"/>
      <c r="O167" s="98"/>
      <c r="P167" s="98"/>
      <c r="Q167" s="1001"/>
      <c r="R167" s="94"/>
      <c r="S167" s="94"/>
    </row>
    <row r="168" spans="1:19" ht="15">
      <c r="A168" s="995" t="s">
        <v>662</v>
      </c>
      <c r="B168" s="613" t="s">
        <v>1211</v>
      </c>
      <c r="C168" s="613"/>
      <c r="D168" s="125"/>
      <c r="E168" s="125"/>
      <c r="F168" s="77" t="s">
        <v>8</v>
      </c>
      <c r="G168" s="98">
        <f aca="true" t="shared" si="27" ref="G168:P168">SUM(G169:G179)</f>
        <v>4196.8</v>
      </c>
      <c r="H168" s="98">
        <f t="shared" si="27"/>
        <v>0</v>
      </c>
      <c r="I168" s="98">
        <f t="shared" si="27"/>
        <v>4196.8</v>
      </c>
      <c r="J168" s="98">
        <f t="shared" si="27"/>
        <v>0</v>
      </c>
      <c r="K168" s="98">
        <f t="shared" si="27"/>
        <v>0</v>
      </c>
      <c r="L168" s="98">
        <f t="shared" si="27"/>
        <v>0</v>
      </c>
      <c r="M168" s="98">
        <f t="shared" si="27"/>
        <v>0</v>
      </c>
      <c r="N168" s="98">
        <f t="shared" si="27"/>
        <v>0</v>
      </c>
      <c r="O168" s="98">
        <f t="shared" si="27"/>
        <v>0</v>
      </c>
      <c r="P168" s="98">
        <f t="shared" si="27"/>
        <v>0</v>
      </c>
      <c r="Q168" s="1001"/>
      <c r="R168" s="94"/>
      <c r="S168" s="94"/>
    </row>
    <row r="169" spans="1:19" ht="15">
      <c r="A169" s="996"/>
      <c r="B169" s="987"/>
      <c r="C169" s="987"/>
      <c r="D169" s="126"/>
      <c r="E169" s="126"/>
      <c r="F169" s="81">
        <v>2015</v>
      </c>
      <c r="G169" s="102">
        <f aca="true" t="shared" si="28" ref="G169:H179">I169+K169+M169+O169</f>
        <v>0</v>
      </c>
      <c r="H169" s="102">
        <f t="shared" si="28"/>
        <v>0</v>
      </c>
      <c r="I169" s="102"/>
      <c r="J169" s="102"/>
      <c r="K169" s="102"/>
      <c r="L169" s="102"/>
      <c r="M169" s="102"/>
      <c r="N169" s="102"/>
      <c r="O169" s="102"/>
      <c r="P169" s="102"/>
      <c r="Q169" s="1001"/>
      <c r="R169" s="94"/>
      <c r="S169" s="94"/>
    </row>
    <row r="170" spans="1:19" ht="15">
      <c r="A170" s="996"/>
      <c r="B170" s="987"/>
      <c r="C170" s="987"/>
      <c r="D170" s="126"/>
      <c r="E170" s="126"/>
      <c r="F170" s="81">
        <v>2016</v>
      </c>
      <c r="G170" s="102">
        <f t="shared" si="28"/>
        <v>0</v>
      </c>
      <c r="H170" s="102">
        <f t="shared" si="28"/>
        <v>0</v>
      </c>
      <c r="I170" s="102"/>
      <c r="J170" s="102"/>
      <c r="K170" s="102"/>
      <c r="L170" s="102"/>
      <c r="M170" s="102"/>
      <c r="N170" s="102"/>
      <c r="O170" s="102"/>
      <c r="P170" s="102"/>
      <c r="Q170" s="1001"/>
      <c r="R170" s="94"/>
      <c r="S170" s="94"/>
    </row>
    <row r="171" spans="1:19" ht="15">
      <c r="A171" s="996"/>
      <c r="B171" s="987"/>
      <c r="C171" s="987"/>
      <c r="D171" s="126"/>
      <c r="E171" s="126"/>
      <c r="F171" s="81">
        <v>2017</v>
      </c>
      <c r="G171" s="102">
        <f t="shared" si="28"/>
        <v>0</v>
      </c>
      <c r="H171" s="102">
        <f t="shared" si="28"/>
        <v>0</v>
      </c>
      <c r="I171" s="102"/>
      <c r="J171" s="102"/>
      <c r="K171" s="102"/>
      <c r="L171" s="102"/>
      <c r="M171" s="102"/>
      <c r="N171" s="102"/>
      <c r="O171" s="102"/>
      <c r="P171" s="102"/>
      <c r="Q171" s="1001"/>
      <c r="R171" s="94"/>
      <c r="S171" s="94"/>
    </row>
    <row r="172" spans="1:19" ht="15">
      <c r="A172" s="996"/>
      <c r="B172" s="987"/>
      <c r="C172" s="987"/>
      <c r="D172" s="126"/>
      <c r="E172" s="126"/>
      <c r="F172" s="81">
        <v>2018</v>
      </c>
      <c r="G172" s="102">
        <f t="shared" si="28"/>
        <v>0</v>
      </c>
      <c r="H172" s="102">
        <f t="shared" si="28"/>
        <v>0</v>
      </c>
      <c r="I172" s="102"/>
      <c r="J172" s="102"/>
      <c r="K172" s="102"/>
      <c r="L172" s="102"/>
      <c r="M172" s="102"/>
      <c r="N172" s="102"/>
      <c r="O172" s="102"/>
      <c r="P172" s="102"/>
      <c r="Q172" s="1001"/>
      <c r="R172" s="94"/>
      <c r="S172" s="94"/>
    </row>
    <row r="173" spans="1:19" ht="15">
      <c r="A173" s="996"/>
      <c r="B173" s="987"/>
      <c r="C173" s="987"/>
      <c r="D173" s="126"/>
      <c r="E173" s="126"/>
      <c r="F173" s="81">
        <v>2019</v>
      </c>
      <c r="G173" s="102">
        <f t="shared" si="28"/>
        <v>0</v>
      </c>
      <c r="H173" s="102">
        <f t="shared" si="28"/>
        <v>0</v>
      </c>
      <c r="I173" s="102"/>
      <c r="J173" s="102"/>
      <c r="K173" s="102"/>
      <c r="L173" s="102"/>
      <c r="M173" s="102"/>
      <c r="N173" s="102"/>
      <c r="O173" s="102"/>
      <c r="P173" s="102"/>
      <c r="Q173" s="1001"/>
      <c r="R173" s="94"/>
      <c r="S173" s="94"/>
    </row>
    <row r="174" spans="1:19" ht="15">
      <c r="A174" s="996"/>
      <c r="B174" s="987"/>
      <c r="C174" s="987"/>
      <c r="D174" s="126" t="s">
        <v>1024</v>
      </c>
      <c r="E174" s="126" t="s">
        <v>1025</v>
      </c>
      <c r="F174" s="77">
        <v>2020</v>
      </c>
      <c r="G174" s="98">
        <f t="shared" si="28"/>
        <v>0</v>
      </c>
      <c r="H174" s="98">
        <f t="shared" si="28"/>
        <v>0</v>
      </c>
      <c r="I174" s="98"/>
      <c r="J174" s="98"/>
      <c r="K174" s="98"/>
      <c r="L174" s="98"/>
      <c r="M174" s="98"/>
      <c r="N174" s="98"/>
      <c r="O174" s="98"/>
      <c r="P174" s="98"/>
      <c r="Q174" s="1001"/>
      <c r="R174" s="94"/>
      <c r="S174" s="94"/>
    </row>
    <row r="175" spans="1:19" ht="15">
      <c r="A175" s="996"/>
      <c r="B175" s="987"/>
      <c r="C175" s="987"/>
      <c r="D175" s="126"/>
      <c r="E175" s="126"/>
      <c r="F175" s="77">
        <v>2021</v>
      </c>
      <c r="G175" s="98">
        <f t="shared" si="28"/>
        <v>0</v>
      </c>
      <c r="H175" s="98">
        <f t="shared" si="28"/>
        <v>0</v>
      </c>
      <c r="I175" s="98"/>
      <c r="J175" s="98"/>
      <c r="K175" s="98"/>
      <c r="L175" s="98"/>
      <c r="M175" s="98"/>
      <c r="N175" s="98"/>
      <c r="O175" s="98"/>
      <c r="P175" s="98"/>
      <c r="Q175" s="1001"/>
      <c r="R175" s="94"/>
      <c r="S175" s="94"/>
    </row>
    <row r="176" spans="1:19" ht="15">
      <c r="A176" s="996"/>
      <c r="B176" s="987"/>
      <c r="C176" s="987"/>
      <c r="D176" s="126"/>
      <c r="E176" s="126"/>
      <c r="F176" s="77">
        <v>2022</v>
      </c>
      <c r="G176" s="98">
        <f t="shared" si="28"/>
        <v>0</v>
      </c>
      <c r="H176" s="98">
        <f t="shared" si="28"/>
        <v>0</v>
      </c>
      <c r="I176" s="98"/>
      <c r="J176" s="98"/>
      <c r="K176" s="98"/>
      <c r="L176" s="98"/>
      <c r="M176" s="98"/>
      <c r="N176" s="98"/>
      <c r="O176" s="98"/>
      <c r="P176" s="98"/>
      <c r="Q176" s="1001"/>
      <c r="R176" s="94"/>
      <c r="S176" s="94"/>
    </row>
    <row r="177" spans="1:19" ht="15">
      <c r="A177" s="996"/>
      <c r="B177" s="987"/>
      <c r="C177" s="987"/>
      <c r="D177" s="126"/>
      <c r="E177" s="126"/>
      <c r="F177" s="77">
        <v>2023</v>
      </c>
      <c r="G177" s="98">
        <f t="shared" si="28"/>
        <v>0</v>
      </c>
      <c r="H177" s="98">
        <f t="shared" si="28"/>
        <v>0</v>
      </c>
      <c r="I177" s="98"/>
      <c r="J177" s="98"/>
      <c r="K177" s="98"/>
      <c r="L177" s="98"/>
      <c r="M177" s="98"/>
      <c r="N177" s="98"/>
      <c r="O177" s="98"/>
      <c r="P177" s="98"/>
      <c r="Q177" s="1001"/>
      <c r="R177" s="94"/>
      <c r="S177" s="94"/>
    </row>
    <row r="178" spans="1:19" ht="15">
      <c r="A178" s="996"/>
      <c r="B178" s="987"/>
      <c r="C178" s="987"/>
      <c r="D178" s="126"/>
      <c r="E178" s="126"/>
      <c r="F178" s="77">
        <v>2024</v>
      </c>
      <c r="G178" s="98">
        <f t="shared" si="28"/>
        <v>0</v>
      </c>
      <c r="H178" s="98">
        <f t="shared" si="28"/>
        <v>0</v>
      </c>
      <c r="I178" s="98"/>
      <c r="J178" s="98"/>
      <c r="K178" s="98"/>
      <c r="L178" s="98"/>
      <c r="M178" s="98"/>
      <c r="N178" s="98"/>
      <c r="O178" s="98"/>
      <c r="P178" s="98"/>
      <c r="Q178" s="1001"/>
      <c r="R178" s="94"/>
      <c r="S178" s="94"/>
    </row>
    <row r="179" spans="1:19" ht="15">
      <c r="A179" s="997"/>
      <c r="B179" s="614"/>
      <c r="C179" s="614"/>
      <c r="D179" s="92"/>
      <c r="E179" s="92"/>
      <c r="F179" s="77">
        <v>2025</v>
      </c>
      <c r="G179" s="98">
        <f t="shared" si="28"/>
        <v>4196.8</v>
      </c>
      <c r="H179" s="98">
        <f t="shared" si="28"/>
        <v>0</v>
      </c>
      <c r="I179" s="98">
        <v>4196.8</v>
      </c>
      <c r="J179" s="98"/>
      <c r="K179" s="98"/>
      <c r="L179" s="98"/>
      <c r="M179" s="98"/>
      <c r="N179" s="98"/>
      <c r="O179" s="98"/>
      <c r="P179" s="98"/>
      <c r="Q179" s="1001"/>
      <c r="R179" s="94"/>
      <c r="S179" s="94"/>
    </row>
    <row r="180" spans="1:19" ht="15">
      <c r="A180" s="995" t="s">
        <v>681</v>
      </c>
      <c r="B180" s="613" t="s">
        <v>1212</v>
      </c>
      <c r="C180" s="613"/>
      <c r="D180" s="125"/>
      <c r="E180" s="125"/>
      <c r="F180" s="77" t="s">
        <v>8</v>
      </c>
      <c r="G180" s="98">
        <f aca="true" t="shared" si="29" ref="G180:P180">SUM(G181:G191)</f>
        <v>4198.7</v>
      </c>
      <c r="H180" s="98">
        <f t="shared" si="29"/>
        <v>0</v>
      </c>
      <c r="I180" s="98">
        <f t="shared" si="29"/>
        <v>4198.7</v>
      </c>
      <c r="J180" s="98">
        <f t="shared" si="29"/>
        <v>0</v>
      </c>
      <c r="K180" s="98">
        <f t="shared" si="29"/>
        <v>0</v>
      </c>
      <c r="L180" s="98">
        <f t="shared" si="29"/>
        <v>0</v>
      </c>
      <c r="M180" s="98">
        <f t="shared" si="29"/>
        <v>0</v>
      </c>
      <c r="N180" s="98">
        <f t="shared" si="29"/>
        <v>0</v>
      </c>
      <c r="O180" s="98">
        <f t="shared" si="29"/>
        <v>0</v>
      </c>
      <c r="P180" s="98">
        <f t="shared" si="29"/>
        <v>0</v>
      </c>
      <c r="Q180" s="1001"/>
      <c r="R180" s="94"/>
      <c r="S180" s="94"/>
    </row>
    <row r="181" spans="1:19" ht="15">
      <c r="A181" s="996"/>
      <c r="B181" s="987"/>
      <c r="C181" s="987"/>
      <c r="D181" s="126"/>
      <c r="E181" s="126"/>
      <c r="F181" s="81">
        <v>2015</v>
      </c>
      <c r="G181" s="102">
        <f aca="true" t="shared" si="30" ref="G181:H191">I181+K181+M181+O181</f>
        <v>0</v>
      </c>
      <c r="H181" s="102">
        <f t="shared" si="30"/>
        <v>0</v>
      </c>
      <c r="I181" s="102"/>
      <c r="J181" s="102"/>
      <c r="K181" s="102"/>
      <c r="L181" s="102"/>
      <c r="M181" s="102"/>
      <c r="N181" s="102"/>
      <c r="O181" s="102"/>
      <c r="P181" s="102"/>
      <c r="Q181" s="1001"/>
      <c r="R181" s="94"/>
      <c r="S181" s="94"/>
    </row>
    <row r="182" spans="1:19" ht="15">
      <c r="A182" s="996"/>
      <c r="B182" s="987"/>
      <c r="C182" s="987"/>
      <c r="D182" s="126"/>
      <c r="E182" s="126"/>
      <c r="F182" s="81">
        <v>2016</v>
      </c>
      <c r="G182" s="102">
        <f t="shared" si="30"/>
        <v>0</v>
      </c>
      <c r="H182" s="102">
        <f t="shared" si="30"/>
        <v>0</v>
      </c>
      <c r="I182" s="102"/>
      <c r="J182" s="102"/>
      <c r="K182" s="102"/>
      <c r="L182" s="102"/>
      <c r="M182" s="102"/>
      <c r="N182" s="102"/>
      <c r="O182" s="102"/>
      <c r="P182" s="102"/>
      <c r="Q182" s="1001"/>
      <c r="R182" s="94"/>
      <c r="S182" s="94"/>
    </row>
    <row r="183" spans="1:19" ht="15">
      <c r="A183" s="996"/>
      <c r="B183" s="987"/>
      <c r="C183" s="987"/>
      <c r="D183" s="126"/>
      <c r="E183" s="126"/>
      <c r="F183" s="81">
        <v>2017</v>
      </c>
      <c r="G183" s="102">
        <f t="shared" si="30"/>
        <v>0</v>
      </c>
      <c r="H183" s="102">
        <f t="shared" si="30"/>
        <v>0</v>
      </c>
      <c r="I183" s="102"/>
      <c r="J183" s="102"/>
      <c r="K183" s="102"/>
      <c r="L183" s="102"/>
      <c r="M183" s="102"/>
      <c r="N183" s="102"/>
      <c r="O183" s="102"/>
      <c r="P183" s="102"/>
      <c r="Q183" s="1001"/>
      <c r="R183" s="94"/>
      <c r="S183" s="94"/>
    </row>
    <row r="184" spans="1:19" ht="15">
      <c r="A184" s="996"/>
      <c r="B184" s="987"/>
      <c r="C184" s="987"/>
      <c r="D184" s="126"/>
      <c r="E184" s="126"/>
      <c r="F184" s="81">
        <v>2018</v>
      </c>
      <c r="G184" s="102">
        <f t="shared" si="30"/>
        <v>0</v>
      </c>
      <c r="H184" s="102">
        <f t="shared" si="30"/>
        <v>0</v>
      </c>
      <c r="I184" s="102"/>
      <c r="J184" s="102"/>
      <c r="K184" s="102"/>
      <c r="L184" s="102"/>
      <c r="M184" s="102"/>
      <c r="N184" s="102"/>
      <c r="O184" s="102"/>
      <c r="P184" s="102"/>
      <c r="Q184" s="1001"/>
      <c r="R184" s="94"/>
      <c r="S184" s="94"/>
    </row>
    <row r="185" spans="1:19" ht="15">
      <c r="A185" s="996"/>
      <c r="B185" s="987"/>
      <c r="C185" s="987"/>
      <c r="D185" s="126"/>
      <c r="E185" s="126"/>
      <c r="F185" s="81">
        <v>2019</v>
      </c>
      <c r="G185" s="102">
        <f t="shared" si="30"/>
        <v>0</v>
      </c>
      <c r="H185" s="102">
        <f t="shared" si="30"/>
        <v>0</v>
      </c>
      <c r="I185" s="102"/>
      <c r="J185" s="102"/>
      <c r="K185" s="102"/>
      <c r="L185" s="102"/>
      <c r="M185" s="102"/>
      <c r="N185" s="102"/>
      <c r="O185" s="102"/>
      <c r="P185" s="102"/>
      <c r="Q185" s="1001"/>
      <c r="R185" s="94"/>
      <c r="S185" s="94"/>
    </row>
    <row r="186" spans="1:19" ht="15">
      <c r="A186" s="996"/>
      <c r="B186" s="987"/>
      <c r="C186" s="987"/>
      <c r="D186" s="126" t="s">
        <v>1024</v>
      </c>
      <c r="E186" s="126" t="s">
        <v>1025</v>
      </c>
      <c r="F186" s="77">
        <v>2020</v>
      </c>
      <c r="G186" s="98">
        <f t="shared" si="30"/>
        <v>0</v>
      </c>
      <c r="H186" s="98">
        <f t="shared" si="30"/>
        <v>0</v>
      </c>
      <c r="I186" s="98"/>
      <c r="J186" s="98"/>
      <c r="K186" s="98"/>
      <c r="L186" s="98"/>
      <c r="M186" s="98"/>
      <c r="N186" s="98"/>
      <c r="O186" s="98"/>
      <c r="P186" s="98"/>
      <c r="Q186" s="1001"/>
      <c r="R186" s="94"/>
      <c r="S186" s="94"/>
    </row>
    <row r="187" spans="1:19" ht="15">
      <c r="A187" s="996"/>
      <c r="B187" s="987"/>
      <c r="C187" s="987"/>
      <c r="D187" s="126"/>
      <c r="E187" s="126"/>
      <c r="F187" s="77">
        <v>2021</v>
      </c>
      <c r="G187" s="98">
        <f t="shared" si="30"/>
        <v>0</v>
      </c>
      <c r="H187" s="98">
        <f t="shared" si="30"/>
        <v>0</v>
      </c>
      <c r="I187" s="98"/>
      <c r="J187" s="98"/>
      <c r="K187" s="98"/>
      <c r="L187" s="98"/>
      <c r="M187" s="98"/>
      <c r="N187" s="98"/>
      <c r="O187" s="98"/>
      <c r="P187" s="98"/>
      <c r="Q187" s="1001"/>
      <c r="R187" s="94"/>
      <c r="S187" s="94"/>
    </row>
    <row r="188" spans="1:19" ht="15">
      <c r="A188" s="996"/>
      <c r="B188" s="987"/>
      <c r="C188" s="987"/>
      <c r="D188" s="126"/>
      <c r="E188" s="126"/>
      <c r="F188" s="77">
        <v>2022</v>
      </c>
      <c r="G188" s="98">
        <f t="shared" si="30"/>
        <v>0</v>
      </c>
      <c r="H188" s="98">
        <f t="shared" si="30"/>
        <v>0</v>
      </c>
      <c r="I188" s="98"/>
      <c r="J188" s="98"/>
      <c r="K188" s="98"/>
      <c r="L188" s="98"/>
      <c r="M188" s="98"/>
      <c r="N188" s="98"/>
      <c r="O188" s="98"/>
      <c r="P188" s="98"/>
      <c r="Q188" s="1001"/>
      <c r="R188" s="94"/>
      <c r="S188" s="94"/>
    </row>
    <row r="189" spans="1:19" ht="15">
      <c r="A189" s="996"/>
      <c r="B189" s="987"/>
      <c r="C189" s="987"/>
      <c r="D189" s="126"/>
      <c r="E189" s="126"/>
      <c r="F189" s="77">
        <v>2023</v>
      </c>
      <c r="G189" s="98">
        <f t="shared" si="30"/>
        <v>0</v>
      </c>
      <c r="H189" s="98">
        <f t="shared" si="30"/>
        <v>0</v>
      </c>
      <c r="I189" s="98"/>
      <c r="J189" s="98"/>
      <c r="K189" s="98"/>
      <c r="L189" s="98"/>
      <c r="M189" s="98"/>
      <c r="N189" s="98"/>
      <c r="O189" s="98"/>
      <c r="P189" s="98"/>
      <c r="Q189" s="1001"/>
      <c r="R189" s="94"/>
      <c r="S189" s="94"/>
    </row>
    <row r="190" spans="1:19" ht="15">
      <c r="A190" s="996"/>
      <c r="B190" s="987"/>
      <c r="C190" s="987"/>
      <c r="D190" s="126"/>
      <c r="E190" s="126"/>
      <c r="F190" s="77">
        <v>2024</v>
      </c>
      <c r="G190" s="98">
        <f t="shared" si="30"/>
        <v>0</v>
      </c>
      <c r="H190" s="98">
        <f t="shared" si="30"/>
        <v>0</v>
      </c>
      <c r="I190" s="98"/>
      <c r="J190" s="98"/>
      <c r="K190" s="98"/>
      <c r="L190" s="98"/>
      <c r="M190" s="98"/>
      <c r="N190" s="98"/>
      <c r="O190" s="98"/>
      <c r="P190" s="98"/>
      <c r="Q190" s="1001"/>
      <c r="R190" s="94"/>
      <c r="S190" s="94"/>
    </row>
    <row r="191" spans="1:19" ht="15">
      <c r="A191" s="997"/>
      <c r="B191" s="614"/>
      <c r="C191" s="614"/>
      <c r="D191" s="92"/>
      <c r="E191" s="92"/>
      <c r="F191" s="77">
        <v>2025</v>
      </c>
      <c r="G191" s="98">
        <f t="shared" si="30"/>
        <v>4198.7</v>
      </c>
      <c r="H191" s="98">
        <f t="shared" si="30"/>
        <v>0</v>
      </c>
      <c r="I191" s="98">
        <v>4198.7</v>
      </c>
      <c r="J191" s="98"/>
      <c r="K191" s="98"/>
      <c r="L191" s="98"/>
      <c r="M191" s="98"/>
      <c r="N191" s="98"/>
      <c r="O191" s="98"/>
      <c r="P191" s="98"/>
      <c r="Q191" s="1001"/>
      <c r="R191" s="94"/>
      <c r="S191" s="94"/>
    </row>
    <row r="192" spans="1:19" ht="15">
      <c r="A192" s="990" t="s">
        <v>994</v>
      </c>
      <c r="B192" s="736"/>
      <c r="C192" s="736"/>
      <c r="D192" s="736"/>
      <c r="E192" s="736"/>
      <c r="F192" s="736"/>
      <c r="G192" s="736"/>
      <c r="H192" s="736"/>
      <c r="I192" s="736"/>
      <c r="J192" s="736"/>
      <c r="K192" s="736"/>
      <c r="L192" s="736"/>
      <c r="M192" s="736"/>
      <c r="N192" s="736"/>
      <c r="O192" s="736"/>
      <c r="P192" s="737"/>
      <c r="Q192" s="1001"/>
      <c r="R192" s="94"/>
      <c r="S192" s="94"/>
    </row>
    <row r="193" spans="1:19" ht="15">
      <c r="A193" s="995" t="s">
        <v>682</v>
      </c>
      <c r="B193" s="613" t="s">
        <v>789</v>
      </c>
      <c r="C193" s="613" t="s">
        <v>663</v>
      </c>
      <c r="D193" s="125"/>
      <c r="E193" s="125"/>
      <c r="F193" s="77" t="s">
        <v>8</v>
      </c>
      <c r="G193" s="98">
        <f aca="true" t="shared" si="31" ref="G193:P193">SUM(G194:G204)</f>
        <v>1673.2</v>
      </c>
      <c r="H193" s="98">
        <f t="shared" si="31"/>
        <v>1673.2</v>
      </c>
      <c r="I193" s="98">
        <f t="shared" si="31"/>
        <v>1673.2</v>
      </c>
      <c r="J193" s="98">
        <f t="shared" si="31"/>
        <v>1673.2</v>
      </c>
      <c r="K193" s="98">
        <f t="shared" si="31"/>
        <v>0</v>
      </c>
      <c r="L193" s="98">
        <f t="shared" si="31"/>
        <v>0</v>
      </c>
      <c r="M193" s="98">
        <f t="shared" si="31"/>
        <v>0</v>
      </c>
      <c r="N193" s="98">
        <f t="shared" si="31"/>
        <v>0</v>
      </c>
      <c r="O193" s="98">
        <f t="shared" si="31"/>
        <v>0</v>
      </c>
      <c r="P193" s="98">
        <f t="shared" si="31"/>
        <v>0</v>
      </c>
      <c r="Q193" s="1001"/>
      <c r="R193" s="94"/>
      <c r="S193" s="94"/>
    </row>
    <row r="194" spans="1:19" ht="15">
      <c r="A194" s="996"/>
      <c r="B194" s="987"/>
      <c r="C194" s="987"/>
      <c r="D194" s="126"/>
      <c r="E194" s="126"/>
      <c r="F194" s="81">
        <v>2015</v>
      </c>
      <c r="G194" s="102">
        <f aca="true" t="shared" si="32" ref="G194:H204">I194+K194+M194+O194</f>
        <v>0</v>
      </c>
      <c r="H194" s="102">
        <f t="shared" si="32"/>
        <v>0</v>
      </c>
      <c r="I194" s="102"/>
      <c r="J194" s="102"/>
      <c r="K194" s="102"/>
      <c r="L194" s="102"/>
      <c r="M194" s="102"/>
      <c r="N194" s="102"/>
      <c r="O194" s="102"/>
      <c r="P194" s="102"/>
      <c r="Q194" s="1001"/>
      <c r="R194" s="94"/>
      <c r="S194" s="94"/>
    </row>
    <row r="195" spans="1:19" ht="15">
      <c r="A195" s="996"/>
      <c r="B195" s="987"/>
      <c r="C195" s="987"/>
      <c r="D195" s="126"/>
      <c r="E195" s="126"/>
      <c r="F195" s="81">
        <v>2016</v>
      </c>
      <c r="G195" s="102">
        <f t="shared" si="32"/>
        <v>0</v>
      </c>
      <c r="H195" s="102">
        <f t="shared" si="32"/>
        <v>0</v>
      </c>
      <c r="I195" s="102"/>
      <c r="J195" s="102"/>
      <c r="K195" s="102"/>
      <c r="L195" s="102"/>
      <c r="M195" s="102"/>
      <c r="N195" s="102"/>
      <c r="O195" s="102"/>
      <c r="P195" s="102"/>
      <c r="Q195" s="1001"/>
      <c r="R195" s="94"/>
      <c r="S195" s="94"/>
    </row>
    <row r="196" spans="1:19" ht="15">
      <c r="A196" s="996"/>
      <c r="B196" s="987"/>
      <c r="C196" s="987"/>
      <c r="D196" s="126"/>
      <c r="E196" s="126"/>
      <c r="F196" s="81">
        <v>2017</v>
      </c>
      <c r="G196" s="102">
        <f t="shared" si="32"/>
        <v>0</v>
      </c>
      <c r="H196" s="102">
        <f t="shared" si="32"/>
        <v>0</v>
      </c>
      <c r="I196" s="102"/>
      <c r="J196" s="102"/>
      <c r="K196" s="102"/>
      <c r="L196" s="102"/>
      <c r="M196" s="102"/>
      <c r="N196" s="102"/>
      <c r="O196" s="102"/>
      <c r="P196" s="102"/>
      <c r="Q196" s="1001"/>
      <c r="R196" s="94"/>
      <c r="S196" s="94"/>
    </row>
    <row r="197" spans="1:19" ht="15">
      <c r="A197" s="996"/>
      <c r="B197" s="987"/>
      <c r="C197" s="987"/>
      <c r="D197" s="126"/>
      <c r="E197" s="126"/>
      <c r="F197" s="81">
        <v>2018</v>
      </c>
      <c r="G197" s="102">
        <f t="shared" si="32"/>
        <v>0</v>
      </c>
      <c r="H197" s="102">
        <f t="shared" si="32"/>
        <v>0</v>
      </c>
      <c r="I197" s="102"/>
      <c r="J197" s="102"/>
      <c r="K197" s="102"/>
      <c r="L197" s="102"/>
      <c r="M197" s="102"/>
      <c r="N197" s="102"/>
      <c r="O197" s="102"/>
      <c r="P197" s="102"/>
      <c r="Q197" s="1001"/>
      <c r="R197" s="94"/>
      <c r="S197" s="94"/>
    </row>
    <row r="198" spans="1:19" ht="15">
      <c r="A198" s="996"/>
      <c r="B198" s="987"/>
      <c r="C198" s="987"/>
      <c r="D198" s="126" t="s">
        <v>1026</v>
      </c>
      <c r="E198" s="126" t="s">
        <v>1025</v>
      </c>
      <c r="F198" s="81">
        <v>2019</v>
      </c>
      <c r="G198" s="102">
        <f t="shared" si="32"/>
        <v>0</v>
      </c>
      <c r="H198" s="102">
        <f t="shared" si="32"/>
        <v>0</v>
      </c>
      <c r="I198" s="102"/>
      <c r="J198" s="102"/>
      <c r="K198" s="102"/>
      <c r="L198" s="102"/>
      <c r="M198" s="102"/>
      <c r="N198" s="102"/>
      <c r="O198" s="102"/>
      <c r="P198" s="102"/>
      <c r="Q198" s="1001"/>
      <c r="R198" s="94"/>
      <c r="S198" s="94"/>
    </row>
    <row r="199" spans="1:19" ht="15">
      <c r="A199" s="996"/>
      <c r="B199" s="987"/>
      <c r="C199" s="987"/>
      <c r="D199" s="126"/>
      <c r="E199" s="126"/>
      <c r="F199" s="77">
        <v>2020</v>
      </c>
      <c r="G199" s="98">
        <f t="shared" si="32"/>
        <v>1673.2</v>
      </c>
      <c r="H199" s="98">
        <f>J199+L199+N199+P199</f>
        <v>1673.2</v>
      </c>
      <c r="I199" s="98">
        <v>1673.2</v>
      </c>
      <c r="J199" s="98">
        <v>1673.2</v>
      </c>
      <c r="K199" s="98"/>
      <c r="L199" s="98"/>
      <c r="M199" s="98"/>
      <c r="N199" s="98"/>
      <c r="O199" s="98"/>
      <c r="P199" s="98"/>
      <c r="Q199" s="1001"/>
      <c r="R199" s="94"/>
      <c r="S199" s="94"/>
    </row>
    <row r="200" spans="1:19" ht="15">
      <c r="A200" s="996"/>
      <c r="B200" s="987"/>
      <c r="C200" s="987"/>
      <c r="D200" s="126"/>
      <c r="E200" s="126"/>
      <c r="F200" s="77">
        <v>2021</v>
      </c>
      <c r="G200" s="98">
        <f t="shared" si="32"/>
        <v>0</v>
      </c>
      <c r="H200" s="98">
        <f t="shared" si="32"/>
        <v>0</v>
      </c>
      <c r="I200" s="98"/>
      <c r="J200" s="98"/>
      <c r="K200" s="98"/>
      <c r="L200" s="98"/>
      <c r="M200" s="98"/>
      <c r="N200" s="98"/>
      <c r="O200" s="98"/>
      <c r="P200" s="98"/>
      <c r="Q200" s="1001"/>
      <c r="R200" s="94"/>
      <c r="S200" s="94"/>
    </row>
    <row r="201" spans="1:19" ht="15">
      <c r="A201" s="996"/>
      <c r="B201" s="987"/>
      <c r="C201" s="987"/>
      <c r="D201" s="126"/>
      <c r="E201" s="126"/>
      <c r="F201" s="77">
        <v>2022</v>
      </c>
      <c r="G201" s="98">
        <f t="shared" si="32"/>
        <v>0</v>
      </c>
      <c r="H201" s="98">
        <f t="shared" si="32"/>
        <v>0</v>
      </c>
      <c r="I201" s="98"/>
      <c r="J201" s="98"/>
      <c r="K201" s="98"/>
      <c r="L201" s="98"/>
      <c r="M201" s="98"/>
      <c r="N201" s="98"/>
      <c r="O201" s="98"/>
      <c r="P201" s="98"/>
      <c r="Q201" s="1001"/>
      <c r="R201" s="94"/>
      <c r="S201" s="94"/>
    </row>
    <row r="202" spans="1:19" ht="15">
      <c r="A202" s="996"/>
      <c r="B202" s="987"/>
      <c r="C202" s="987"/>
      <c r="D202" s="126"/>
      <c r="E202" s="126"/>
      <c r="F202" s="77">
        <v>2023</v>
      </c>
      <c r="G202" s="98">
        <f t="shared" si="32"/>
        <v>0</v>
      </c>
      <c r="H202" s="98">
        <f t="shared" si="32"/>
        <v>0</v>
      </c>
      <c r="I202" s="98"/>
      <c r="J202" s="98"/>
      <c r="K202" s="98"/>
      <c r="L202" s="98"/>
      <c r="M202" s="98"/>
      <c r="N202" s="98"/>
      <c r="O202" s="98"/>
      <c r="P202" s="98"/>
      <c r="Q202" s="1001"/>
      <c r="R202" s="94"/>
      <c r="S202" s="94"/>
    </row>
    <row r="203" spans="1:19" ht="15">
      <c r="A203" s="996"/>
      <c r="B203" s="987"/>
      <c r="C203" s="987"/>
      <c r="D203" s="126"/>
      <c r="E203" s="126"/>
      <c r="F203" s="77">
        <v>2024</v>
      </c>
      <c r="G203" s="98">
        <f t="shared" si="32"/>
        <v>0</v>
      </c>
      <c r="H203" s="98">
        <f t="shared" si="32"/>
        <v>0</v>
      </c>
      <c r="I203" s="98"/>
      <c r="J203" s="98"/>
      <c r="K203" s="98"/>
      <c r="L203" s="98"/>
      <c r="M203" s="98"/>
      <c r="N203" s="98"/>
      <c r="O203" s="98"/>
      <c r="P203" s="98"/>
      <c r="Q203" s="1001"/>
      <c r="R203" s="94"/>
      <c r="S203" s="94"/>
    </row>
    <row r="204" spans="1:19" ht="15">
      <c r="A204" s="997"/>
      <c r="B204" s="614"/>
      <c r="C204" s="614"/>
      <c r="D204" s="92"/>
      <c r="E204" s="92"/>
      <c r="F204" s="77">
        <v>2025</v>
      </c>
      <c r="G204" s="98">
        <f t="shared" si="32"/>
        <v>0</v>
      </c>
      <c r="H204" s="98">
        <f t="shared" si="32"/>
        <v>0</v>
      </c>
      <c r="I204" s="98"/>
      <c r="J204" s="98"/>
      <c r="K204" s="98"/>
      <c r="L204" s="98"/>
      <c r="M204" s="98"/>
      <c r="N204" s="98"/>
      <c r="O204" s="98"/>
      <c r="P204" s="98"/>
      <c r="Q204" s="1001"/>
      <c r="R204" s="94"/>
      <c r="S204" s="94"/>
    </row>
    <row r="205" spans="1:19" ht="15">
      <c r="A205" s="995" t="s">
        <v>683</v>
      </c>
      <c r="B205" s="613" t="s">
        <v>790</v>
      </c>
      <c r="C205" s="613" t="s">
        <v>663</v>
      </c>
      <c r="D205" s="125"/>
      <c r="E205" s="125"/>
      <c r="F205" s="77" t="s">
        <v>8</v>
      </c>
      <c r="G205" s="98">
        <f aca="true" t="shared" si="33" ref="G205:P205">SUM(G206:G216)</f>
        <v>5583</v>
      </c>
      <c r="H205" s="98">
        <f t="shared" si="33"/>
        <v>5583</v>
      </c>
      <c r="I205" s="98">
        <f t="shared" si="33"/>
        <v>5583</v>
      </c>
      <c r="J205" s="98">
        <f t="shared" si="33"/>
        <v>5583</v>
      </c>
      <c r="K205" s="98">
        <f t="shared" si="33"/>
        <v>0</v>
      </c>
      <c r="L205" s="98">
        <f t="shared" si="33"/>
        <v>0</v>
      </c>
      <c r="M205" s="98">
        <f t="shared" si="33"/>
        <v>0</v>
      </c>
      <c r="N205" s="98">
        <f t="shared" si="33"/>
        <v>0</v>
      </c>
      <c r="O205" s="98">
        <f t="shared" si="33"/>
        <v>0</v>
      </c>
      <c r="P205" s="98">
        <f t="shared" si="33"/>
        <v>0</v>
      </c>
      <c r="Q205" s="1001"/>
      <c r="R205" s="94"/>
      <c r="S205" s="94"/>
    </row>
    <row r="206" spans="1:19" ht="15">
      <c r="A206" s="996"/>
      <c r="B206" s="987"/>
      <c r="C206" s="987"/>
      <c r="D206" s="126"/>
      <c r="E206" s="126"/>
      <c r="F206" s="81">
        <v>2015</v>
      </c>
      <c r="G206" s="102">
        <f aca="true" t="shared" si="34" ref="G206:H216">I206+K206+M206+O206</f>
        <v>0</v>
      </c>
      <c r="H206" s="102">
        <f t="shared" si="34"/>
        <v>0</v>
      </c>
      <c r="I206" s="102"/>
      <c r="J206" s="102"/>
      <c r="K206" s="102"/>
      <c r="L206" s="102"/>
      <c r="M206" s="102"/>
      <c r="N206" s="102"/>
      <c r="O206" s="102"/>
      <c r="P206" s="102"/>
      <c r="Q206" s="1001"/>
      <c r="R206" s="94"/>
      <c r="S206" s="94"/>
    </row>
    <row r="207" spans="1:19" ht="15">
      <c r="A207" s="996"/>
      <c r="B207" s="987"/>
      <c r="C207" s="987"/>
      <c r="D207" s="126"/>
      <c r="E207" s="126"/>
      <c r="F207" s="81">
        <v>2016</v>
      </c>
      <c r="G207" s="102">
        <f t="shared" si="34"/>
        <v>0</v>
      </c>
      <c r="H207" s="102">
        <f t="shared" si="34"/>
        <v>0</v>
      </c>
      <c r="I207" s="102"/>
      <c r="J207" s="102"/>
      <c r="K207" s="102"/>
      <c r="L207" s="102"/>
      <c r="M207" s="102"/>
      <c r="N207" s="102"/>
      <c r="O207" s="102"/>
      <c r="P207" s="102"/>
      <c r="Q207" s="1001"/>
      <c r="R207" s="94"/>
      <c r="S207" s="94"/>
    </row>
    <row r="208" spans="1:19" ht="15">
      <c r="A208" s="996"/>
      <c r="B208" s="987"/>
      <c r="C208" s="987"/>
      <c r="D208" s="126"/>
      <c r="E208" s="126"/>
      <c r="F208" s="81">
        <v>2017</v>
      </c>
      <c r="G208" s="102">
        <f t="shared" si="34"/>
        <v>0</v>
      </c>
      <c r="H208" s="102">
        <f t="shared" si="34"/>
        <v>0</v>
      </c>
      <c r="I208" s="102"/>
      <c r="J208" s="102"/>
      <c r="K208" s="102"/>
      <c r="L208" s="102"/>
      <c r="M208" s="102"/>
      <c r="N208" s="102"/>
      <c r="O208" s="102"/>
      <c r="P208" s="102"/>
      <c r="Q208" s="1001"/>
      <c r="R208" s="94"/>
      <c r="S208" s="94"/>
    </row>
    <row r="209" spans="1:19" ht="15">
      <c r="A209" s="996"/>
      <c r="B209" s="987"/>
      <c r="C209" s="987"/>
      <c r="D209" s="126"/>
      <c r="E209" s="126"/>
      <c r="F209" s="81">
        <v>2018</v>
      </c>
      <c r="G209" s="102">
        <f t="shared" si="34"/>
        <v>0</v>
      </c>
      <c r="H209" s="102">
        <f t="shared" si="34"/>
        <v>0</v>
      </c>
      <c r="I209" s="102"/>
      <c r="J209" s="102"/>
      <c r="K209" s="102"/>
      <c r="L209" s="102"/>
      <c r="M209" s="102"/>
      <c r="N209" s="102"/>
      <c r="O209" s="102"/>
      <c r="P209" s="102"/>
      <c r="Q209" s="1001"/>
      <c r="R209" s="94"/>
      <c r="S209" s="94"/>
    </row>
    <row r="210" spans="1:19" ht="15">
      <c r="A210" s="996"/>
      <c r="B210" s="987"/>
      <c r="C210" s="987"/>
      <c r="D210" s="126" t="s">
        <v>1030</v>
      </c>
      <c r="E210" s="126" t="s">
        <v>1025</v>
      </c>
      <c r="F210" s="81">
        <v>2019</v>
      </c>
      <c r="G210" s="102">
        <f t="shared" si="34"/>
        <v>0</v>
      </c>
      <c r="H210" s="102">
        <f t="shared" si="34"/>
        <v>0</v>
      </c>
      <c r="I210" s="102"/>
      <c r="J210" s="102"/>
      <c r="K210" s="102"/>
      <c r="L210" s="102"/>
      <c r="M210" s="102"/>
      <c r="N210" s="102"/>
      <c r="O210" s="102"/>
      <c r="P210" s="102"/>
      <c r="Q210" s="1001"/>
      <c r="R210" s="94"/>
      <c r="S210" s="94"/>
    </row>
    <row r="211" spans="1:19" ht="15">
      <c r="A211" s="996"/>
      <c r="B211" s="987"/>
      <c r="C211" s="987"/>
      <c r="D211" s="126"/>
      <c r="E211" s="126"/>
      <c r="F211" s="77">
        <v>2020</v>
      </c>
      <c r="G211" s="98">
        <f t="shared" si="34"/>
        <v>2.7</v>
      </c>
      <c r="H211" s="98">
        <f t="shared" si="34"/>
        <v>2.7</v>
      </c>
      <c r="I211" s="98">
        <v>2.7</v>
      </c>
      <c r="J211" s="98">
        <v>2.7</v>
      </c>
      <c r="K211" s="98"/>
      <c r="L211" s="98"/>
      <c r="M211" s="98"/>
      <c r="N211" s="98"/>
      <c r="O211" s="98"/>
      <c r="P211" s="98"/>
      <c r="Q211" s="1001"/>
      <c r="R211" s="94"/>
      <c r="S211" s="94"/>
    </row>
    <row r="212" spans="1:19" ht="15">
      <c r="A212" s="996"/>
      <c r="B212" s="987"/>
      <c r="C212" s="987"/>
      <c r="D212" s="126"/>
      <c r="E212" s="126"/>
      <c r="F212" s="77">
        <v>2021</v>
      </c>
      <c r="G212" s="98">
        <f t="shared" si="34"/>
        <v>5580.3</v>
      </c>
      <c r="H212" s="98">
        <f t="shared" si="34"/>
        <v>5580.3</v>
      </c>
      <c r="I212" s="98">
        <v>5580.3</v>
      </c>
      <c r="J212" s="98">
        <v>5580.3</v>
      </c>
      <c r="K212" s="98"/>
      <c r="L212" s="98"/>
      <c r="M212" s="98"/>
      <c r="N212" s="98"/>
      <c r="O212" s="98"/>
      <c r="P212" s="98"/>
      <c r="Q212" s="1001"/>
      <c r="R212" s="94"/>
      <c r="S212" s="94"/>
    </row>
    <row r="213" spans="1:19" ht="15">
      <c r="A213" s="996"/>
      <c r="B213" s="987"/>
      <c r="C213" s="987"/>
      <c r="D213" s="126"/>
      <c r="E213" s="126"/>
      <c r="F213" s="77">
        <v>2022</v>
      </c>
      <c r="G213" s="98">
        <f t="shared" si="34"/>
        <v>0</v>
      </c>
      <c r="H213" s="98">
        <f t="shared" si="34"/>
        <v>0</v>
      </c>
      <c r="I213" s="98"/>
      <c r="J213" s="98"/>
      <c r="K213" s="98"/>
      <c r="L213" s="98"/>
      <c r="M213" s="98"/>
      <c r="N213" s="98"/>
      <c r="O213" s="98"/>
      <c r="P213" s="98"/>
      <c r="Q213" s="1001"/>
      <c r="R213" s="94"/>
      <c r="S213" s="94"/>
    </row>
    <row r="214" spans="1:19" ht="15">
      <c r="A214" s="996"/>
      <c r="B214" s="987"/>
      <c r="C214" s="987"/>
      <c r="D214" s="126"/>
      <c r="E214" s="126"/>
      <c r="F214" s="77">
        <v>2023</v>
      </c>
      <c r="G214" s="98">
        <f t="shared" si="34"/>
        <v>0</v>
      </c>
      <c r="H214" s="98">
        <f t="shared" si="34"/>
        <v>0</v>
      </c>
      <c r="I214" s="98"/>
      <c r="J214" s="98"/>
      <c r="K214" s="98"/>
      <c r="L214" s="98"/>
      <c r="M214" s="98"/>
      <c r="N214" s="98"/>
      <c r="O214" s="98"/>
      <c r="P214" s="98"/>
      <c r="Q214" s="1001"/>
      <c r="R214" s="94"/>
      <c r="S214" s="94"/>
    </row>
    <row r="215" spans="1:19" ht="15">
      <c r="A215" s="996"/>
      <c r="B215" s="987"/>
      <c r="C215" s="987"/>
      <c r="D215" s="126"/>
      <c r="E215" s="126"/>
      <c r="F215" s="77">
        <v>2024</v>
      </c>
      <c r="G215" s="98">
        <f t="shared" si="34"/>
        <v>0</v>
      </c>
      <c r="H215" s="98">
        <f t="shared" si="34"/>
        <v>0</v>
      </c>
      <c r="I215" s="98"/>
      <c r="J215" s="98"/>
      <c r="K215" s="98"/>
      <c r="L215" s="98"/>
      <c r="M215" s="98"/>
      <c r="N215" s="98"/>
      <c r="O215" s="98"/>
      <c r="P215" s="98"/>
      <c r="Q215" s="1001"/>
      <c r="R215" s="94"/>
      <c r="S215" s="94"/>
    </row>
    <row r="216" spans="1:19" ht="15">
      <c r="A216" s="997"/>
      <c r="B216" s="614"/>
      <c r="C216" s="614"/>
      <c r="D216" s="92"/>
      <c r="E216" s="92"/>
      <c r="F216" s="77">
        <v>2025</v>
      </c>
      <c r="G216" s="98">
        <f t="shared" si="34"/>
        <v>0</v>
      </c>
      <c r="H216" s="98">
        <f t="shared" si="34"/>
        <v>0</v>
      </c>
      <c r="I216" s="98"/>
      <c r="J216" s="98"/>
      <c r="K216" s="98"/>
      <c r="L216" s="98"/>
      <c r="M216" s="98"/>
      <c r="N216" s="98"/>
      <c r="O216" s="98"/>
      <c r="P216" s="98"/>
      <c r="Q216" s="1001"/>
      <c r="R216" s="94"/>
      <c r="S216" s="94"/>
    </row>
    <row r="217" spans="1:19" ht="15">
      <c r="A217" s="1006" t="s">
        <v>702</v>
      </c>
      <c r="B217" s="689" t="s">
        <v>787</v>
      </c>
      <c r="C217" s="689"/>
      <c r="D217" s="142"/>
      <c r="E217" s="142"/>
      <c r="F217" s="77" t="s">
        <v>8</v>
      </c>
      <c r="G217" s="98">
        <f aca="true" t="shared" si="35" ref="G217:P217">SUM(G218:G228)</f>
        <v>88523.3</v>
      </c>
      <c r="H217" s="98">
        <f t="shared" si="35"/>
        <v>0</v>
      </c>
      <c r="I217" s="98">
        <f t="shared" si="35"/>
        <v>8852.3</v>
      </c>
      <c r="J217" s="98">
        <f t="shared" si="35"/>
        <v>0</v>
      </c>
      <c r="K217" s="98">
        <f t="shared" si="35"/>
        <v>0</v>
      </c>
      <c r="L217" s="98">
        <f t="shared" si="35"/>
        <v>0</v>
      </c>
      <c r="M217" s="98">
        <f t="shared" si="35"/>
        <v>79671</v>
      </c>
      <c r="N217" s="98">
        <f t="shared" si="35"/>
        <v>0</v>
      </c>
      <c r="O217" s="98">
        <f t="shared" si="35"/>
        <v>0</v>
      </c>
      <c r="P217" s="98">
        <f t="shared" si="35"/>
        <v>0</v>
      </c>
      <c r="Q217" s="1001"/>
      <c r="R217" s="94"/>
      <c r="S217" s="94"/>
    </row>
    <row r="218" spans="1:19" ht="15">
      <c r="A218" s="1006"/>
      <c r="B218" s="689"/>
      <c r="C218" s="689"/>
      <c r="D218" s="143"/>
      <c r="E218" s="143"/>
      <c r="F218" s="81">
        <v>2015</v>
      </c>
      <c r="G218" s="102">
        <f aca="true" t="shared" si="36" ref="G218:H228">I218+K218+M218+O218</f>
        <v>0</v>
      </c>
      <c r="H218" s="102">
        <f t="shared" si="36"/>
        <v>0</v>
      </c>
      <c r="I218" s="102"/>
      <c r="J218" s="102"/>
      <c r="K218" s="102"/>
      <c r="L218" s="102"/>
      <c r="M218" s="102"/>
      <c r="N218" s="102"/>
      <c r="O218" s="102"/>
      <c r="P218" s="102"/>
      <c r="Q218" s="1001"/>
      <c r="R218" s="94"/>
      <c r="S218" s="94"/>
    </row>
    <row r="219" spans="1:19" ht="15">
      <c r="A219" s="1006"/>
      <c r="B219" s="689"/>
      <c r="C219" s="689"/>
      <c r="D219" s="143"/>
      <c r="E219" s="143"/>
      <c r="F219" s="81">
        <v>2016</v>
      </c>
      <c r="G219" s="102">
        <f t="shared" si="36"/>
        <v>0</v>
      </c>
      <c r="H219" s="102">
        <f t="shared" si="36"/>
        <v>0</v>
      </c>
      <c r="I219" s="102"/>
      <c r="J219" s="102"/>
      <c r="K219" s="102"/>
      <c r="L219" s="102"/>
      <c r="M219" s="102"/>
      <c r="N219" s="102"/>
      <c r="O219" s="102"/>
      <c r="P219" s="102"/>
      <c r="Q219" s="1001"/>
      <c r="R219" s="94"/>
      <c r="S219" s="94"/>
    </row>
    <row r="220" spans="1:19" ht="15">
      <c r="A220" s="1006"/>
      <c r="B220" s="689"/>
      <c r="C220" s="689"/>
      <c r="D220" s="143"/>
      <c r="E220" s="143"/>
      <c r="F220" s="81">
        <v>2017</v>
      </c>
      <c r="G220" s="102">
        <f t="shared" si="36"/>
        <v>0</v>
      </c>
      <c r="H220" s="102">
        <f t="shared" si="36"/>
        <v>0</v>
      </c>
      <c r="I220" s="102"/>
      <c r="J220" s="102"/>
      <c r="K220" s="102"/>
      <c r="L220" s="102"/>
      <c r="M220" s="102"/>
      <c r="N220" s="102"/>
      <c r="O220" s="102"/>
      <c r="P220" s="102"/>
      <c r="Q220" s="1001"/>
      <c r="R220" s="94"/>
      <c r="S220" s="94"/>
    </row>
    <row r="221" spans="1:19" ht="15">
      <c r="A221" s="1006"/>
      <c r="B221" s="689"/>
      <c r="C221" s="689"/>
      <c r="D221" s="143"/>
      <c r="E221" s="143"/>
      <c r="F221" s="81">
        <v>2018</v>
      </c>
      <c r="G221" s="102">
        <f t="shared" si="36"/>
        <v>0</v>
      </c>
      <c r="H221" s="102">
        <f t="shared" si="36"/>
        <v>0</v>
      </c>
      <c r="I221" s="102"/>
      <c r="J221" s="102"/>
      <c r="K221" s="102"/>
      <c r="L221" s="102"/>
      <c r="M221" s="102"/>
      <c r="N221" s="102"/>
      <c r="O221" s="102"/>
      <c r="P221" s="102"/>
      <c r="Q221" s="1001"/>
      <c r="R221" s="94"/>
      <c r="S221" s="94"/>
    </row>
    <row r="222" spans="1:19" ht="15">
      <c r="A222" s="1006"/>
      <c r="B222" s="689"/>
      <c r="C222" s="689"/>
      <c r="D222" s="143"/>
      <c r="E222" s="143"/>
      <c r="F222" s="81">
        <v>2019</v>
      </c>
      <c r="G222" s="102">
        <f t="shared" si="36"/>
        <v>0</v>
      </c>
      <c r="H222" s="102">
        <f t="shared" si="36"/>
        <v>0</v>
      </c>
      <c r="I222" s="102"/>
      <c r="J222" s="102"/>
      <c r="K222" s="102"/>
      <c r="L222" s="102"/>
      <c r="M222" s="102"/>
      <c r="N222" s="102"/>
      <c r="O222" s="102"/>
      <c r="P222" s="102"/>
      <c r="Q222" s="1001"/>
      <c r="R222" s="94"/>
      <c r="S222" s="94"/>
    </row>
    <row r="223" spans="1:19" ht="15">
      <c r="A223" s="1006"/>
      <c r="B223" s="689"/>
      <c r="C223" s="689"/>
      <c r="D223" s="126" t="s">
        <v>1024</v>
      </c>
      <c r="E223" s="126" t="s">
        <v>1027</v>
      </c>
      <c r="F223" s="77">
        <v>2020</v>
      </c>
      <c r="G223" s="98">
        <f t="shared" si="36"/>
        <v>0</v>
      </c>
      <c r="H223" s="98">
        <f t="shared" si="36"/>
        <v>0</v>
      </c>
      <c r="I223" s="98"/>
      <c r="J223" s="78"/>
      <c r="K223" s="98"/>
      <c r="L223" s="98"/>
      <c r="M223" s="98"/>
      <c r="N223" s="98"/>
      <c r="O223" s="98"/>
      <c r="P223" s="98"/>
      <c r="Q223" s="1001"/>
      <c r="R223" s="94"/>
      <c r="S223" s="94"/>
    </row>
    <row r="224" spans="1:19" ht="15">
      <c r="A224" s="1006"/>
      <c r="B224" s="689"/>
      <c r="C224" s="689"/>
      <c r="D224" s="143"/>
      <c r="E224" s="143"/>
      <c r="F224" s="77">
        <v>2021</v>
      </c>
      <c r="G224" s="98">
        <f t="shared" si="36"/>
        <v>0</v>
      </c>
      <c r="H224" s="98">
        <f t="shared" si="36"/>
        <v>0</v>
      </c>
      <c r="I224" s="98"/>
      <c r="J224" s="78"/>
      <c r="K224" s="98"/>
      <c r="L224" s="98"/>
      <c r="M224" s="98"/>
      <c r="N224" s="98"/>
      <c r="O224" s="98"/>
      <c r="P224" s="98"/>
      <c r="Q224" s="1001"/>
      <c r="R224" s="94"/>
      <c r="S224" s="94"/>
    </row>
    <row r="225" spans="1:19" ht="15">
      <c r="A225" s="1006"/>
      <c r="B225" s="689"/>
      <c r="C225" s="689"/>
      <c r="D225" s="143"/>
      <c r="E225" s="143"/>
      <c r="F225" s="77">
        <v>2022</v>
      </c>
      <c r="G225" s="98">
        <f t="shared" si="36"/>
        <v>88523.3</v>
      </c>
      <c r="H225" s="98">
        <f t="shared" si="36"/>
        <v>0</v>
      </c>
      <c r="I225" s="98">
        <v>8852.3</v>
      </c>
      <c r="J225" s="98"/>
      <c r="K225" s="98"/>
      <c r="L225" s="98"/>
      <c r="M225" s="98">
        <v>79671</v>
      </c>
      <c r="N225" s="98"/>
      <c r="O225" s="98"/>
      <c r="P225" s="98"/>
      <c r="Q225" s="1001"/>
      <c r="R225" s="94"/>
      <c r="S225" s="94"/>
    </row>
    <row r="226" spans="1:19" ht="15">
      <c r="A226" s="1006"/>
      <c r="B226" s="689"/>
      <c r="C226" s="689"/>
      <c r="D226" s="143"/>
      <c r="E226" s="143"/>
      <c r="F226" s="77">
        <v>2023</v>
      </c>
      <c r="G226" s="98">
        <f t="shared" si="36"/>
        <v>0</v>
      </c>
      <c r="H226" s="98">
        <f t="shared" si="36"/>
        <v>0</v>
      </c>
      <c r="I226" s="98"/>
      <c r="J226" s="98"/>
      <c r="K226" s="98"/>
      <c r="L226" s="98"/>
      <c r="M226" s="98"/>
      <c r="N226" s="98"/>
      <c r="O226" s="98"/>
      <c r="P226" s="98"/>
      <c r="Q226" s="1001"/>
      <c r="R226" s="94"/>
      <c r="S226" s="94"/>
    </row>
    <row r="227" spans="1:19" ht="15">
      <c r="A227" s="1006"/>
      <c r="B227" s="689"/>
      <c r="C227" s="689"/>
      <c r="D227" s="143"/>
      <c r="E227" s="143"/>
      <c r="F227" s="77">
        <v>2024</v>
      </c>
      <c r="G227" s="98">
        <f t="shared" si="36"/>
        <v>0</v>
      </c>
      <c r="H227" s="98">
        <f t="shared" si="36"/>
        <v>0</v>
      </c>
      <c r="I227" s="98"/>
      <c r="J227" s="98"/>
      <c r="K227" s="98"/>
      <c r="L227" s="98"/>
      <c r="M227" s="98"/>
      <c r="N227" s="98"/>
      <c r="O227" s="98"/>
      <c r="P227" s="98"/>
      <c r="Q227" s="1001"/>
      <c r="R227" s="94"/>
      <c r="S227" s="94"/>
    </row>
    <row r="228" spans="1:19" ht="15">
      <c r="A228" s="1006"/>
      <c r="B228" s="689"/>
      <c r="C228" s="689"/>
      <c r="D228" s="144"/>
      <c r="E228" s="144"/>
      <c r="F228" s="77">
        <v>2025</v>
      </c>
      <c r="G228" s="98">
        <f t="shared" si="36"/>
        <v>0</v>
      </c>
      <c r="H228" s="98">
        <f t="shared" si="36"/>
        <v>0</v>
      </c>
      <c r="I228" s="98"/>
      <c r="J228" s="98"/>
      <c r="K228" s="98"/>
      <c r="L228" s="98"/>
      <c r="M228" s="98"/>
      <c r="N228" s="98"/>
      <c r="O228" s="98"/>
      <c r="P228" s="98"/>
      <c r="Q228" s="1001"/>
      <c r="R228" s="94"/>
      <c r="S228" s="94"/>
    </row>
    <row r="229" spans="1:19" ht="15">
      <c r="A229" s="1014" t="s">
        <v>936</v>
      </c>
      <c r="B229" s="1017" t="s">
        <v>973</v>
      </c>
      <c r="C229" s="1017" t="s">
        <v>937</v>
      </c>
      <c r="D229" s="131"/>
      <c r="E229" s="131"/>
      <c r="F229" s="116" t="s">
        <v>8</v>
      </c>
      <c r="G229" s="117">
        <f aca="true" t="shared" si="37" ref="G229:P229">SUM(G230:G240)</f>
        <v>599.7</v>
      </c>
      <c r="H229" s="117">
        <f t="shared" si="37"/>
        <v>599.7</v>
      </c>
      <c r="I229" s="117">
        <f t="shared" si="37"/>
        <v>599.7</v>
      </c>
      <c r="J229" s="117">
        <f t="shared" si="37"/>
        <v>599.7</v>
      </c>
      <c r="K229" s="117">
        <f t="shared" si="37"/>
        <v>0</v>
      </c>
      <c r="L229" s="117">
        <f t="shared" si="37"/>
        <v>0</v>
      </c>
      <c r="M229" s="117">
        <f t="shared" si="37"/>
        <v>0</v>
      </c>
      <c r="N229" s="117">
        <f t="shared" si="37"/>
        <v>0</v>
      </c>
      <c r="O229" s="117">
        <f t="shared" si="37"/>
        <v>0</v>
      </c>
      <c r="P229" s="117">
        <f t="shared" si="37"/>
        <v>0</v>
      </c>
      <c r="Q229" s="1001"/>
      <c r="R229" s="94"/>
      <c r="S229" s="94"/>
    </row>
    <row r="230" spans="1:19" ht="15">
      <c r="A230" s="1015"/>
      <c r="B230" s="1018"/>
      <c r="C230" s="1018"/>
      <c r="D230" s="132"/>
      <c r="E230" s="132"/>
      <c r="F230" s="116">
        <v>2015</v>
      </c>
      <c r="G230" s="117">
        <f aca="true" t="shared" si="38" ref="G230:H240">I230+K230+M230+O230</f>
        <v>0</v>
      </c>
      <c r="H230" s="117">
        <f t="shared" si="38"/>
        <v>0</v>
      </c>
      <c r="I230" s="117"/>
      <c r="J230" s="117"/>
      <c r="K230" s="117"/>
      <c r="L230" s="117"/>
      <c r="M230" s="117"/>
      <c r="N230" s="117"/>
      <c r="O230" s="117"/>
      <c r="P230" s="117"/>
      <c r="Q230" s="1001"/>
      <c r="R230" s="94"/>
      <c r="S230" s="94"/>
    </row>
    <row r="231" spans="1:19" ht="15">
      <c r="A231" s="1015"/>
      <c r="B231" s="1018"/>
      <c r="C231" s="1018"/>
      <c r="D231" s="132"/>
      <c r="E231" s="132"/>
      <c r="F231" s="116">
        <v>2016</v>
      </c>
      <c r="G231" s="117">
        <f t="shared" si="38"/>
        <v>0</v>
      </c>
      <c r="H231" s="117">
        <f t="shared" si="38"/>
        <v>0</v>
      </c>
      <c r="I231" s="117"/>
      <c r="J231" s="117"/>
      <c r="K231" s="117"/>
      <c r="L231" s="117"/>
      <c r="M231" s="117"/>
      <c r="N231" s="117"/>
      <c r="O231" s="117"/>
      <c r="P231" s="117"/>
      <c r="Q231" s="1001"/>
      <c r="R231" s="94"/>
      <c r="S231" s="94"/>
    </row>
    <row r="232" spans="1:19" ht="15">
      <c r="A232" s="1015"/>
      <c r="B232" s="1018"/>
      <c r="C232" s="1018"/>
      <c r="D232" s="132"/>
      <c r="E232" s="132"/>
      <c r="F232" s="116">
        <v>2017</v>
      </c>
      <c r="G232" s="117">
        <f t="shared" si="38"/>
        <v>0</v>
      </c>
      <c r="H232" s="117">
        <f t="shared" si="38"/>
        <v>0</v>
      </c>
      <c r="I232" s="117"/>
      <c r="J232" s="117"/>
      <c r="K232" s="117"/>
      <c r="L232" s="117"/>
      <c r="M232" s="117"/>
      <c r="N232" s="117"/>
      <c r="O232" s="117"/>
      <c r="P232" s="117"/>
      <c r="Q232" s="1001"/>
      <c r="R232" s="94"/>
      <c r="S232" s="94"/>
    </row>
    <row r="233" spans="1:19" ht="15">
      <c r="A233" s="1015"/>
      <c r="B233" s="1018"/>
      <c r="C233" s="1018"/>
      <c r="D233" s="132"/>
      <c r="E233" s="132"/>
      <c r="F233" s="116">
        <v>2018</v>
      </c>
      <c r="G233" s="117">
        <f t="shared" si="38"/>
        <v>0</v>
      </c>
      <c r="H233" s="117">
        <f t="shared" si="38"/>
        <v>0</v>
      </c>
      <c r="I233" s="117"/>
      <c r="J233" s="117"/>
      <c r="K233" s="117"/>
      <c r="L233" s="117"/>
      <c r="M233" s="117"/>
      <c r="N233" s="117"/>
      <c r="O233" s="117"/>
      <c r="P233" s="117"/>
      <c r="Q233" s="1001"/>
      <c r="R233" s="94"/>
      <c r="S233" s="94"/>
    </row>
    <row r="234" spans="1:19" ht="15">
      <c r="A234" s="1015"/>
      <c r="B234" s="1018"/>
      <c r="C234" s="1018"/>
      <c r="D234" s="126" t="s">
        <v>1024</v>
      </c>
      <c r="E234" s="126" t="s">
        <v>1027</v>
      </c>
      <c r="F234" s="116">
        <v>2019</v>
      </c>
      <c r="G234" s="117">
        <f t="shared" si="38"/>
        <v>0</v>
      </c>
      <c r="H234" s="117">
        <f t="shared" si="38"/>
        <v>0</v>
      </c>
      <c r="I234" s="117"/>
      <c r="J234" s="117"/>
      <c r="K234" s="117"/>
      <c r="L234" s="117"/>
      <c r="M234" s="117"/>
      <c r="N234" s="117"/>
      <c r="O234" s="117"/>
      <c r="P234" s="117"/>
      <c r="Q234" s="1001"/>
      <c r="R234" s="94"/>
      <c r="S234" s="94"/>
    </row>
    <row r="235" spans="1:19" ht="15">
      <c r="A235" s="1015"/>
      <c r="B235" s="1018"/>
      <c r="C235" s="1018"/>
      <c r="D235" s="132"/>
      <c r="E235" s="132"/>
      <c r="F235" s="116">
        <v>2020</v>
      </c>
      <c r="G235" s="117">
        <f t="shared" si="38"/>
        <v>0</v>
      </c>
      <c r="H235" s="117">
        <f t="shared" si="38"/>
        <v>0</v>
      </c>
      <c r="I235" s="117"/>
      <c r="J235" s="117"/>
      <c r="K235" s="117"/>
      <c r="L235" s="117"/>
      <c r="M235" s="117"/>
      <c r="N235" s="117"/>
      <c r="O235" s="117"/>
      <c r="P235" s="117"/>
      <c r="Q235" s="1001"/>
      <c r="R235" s="94"/>
      <c r="S235" s="94"/>
    </row>
    <row r="236" spans="1:19" s="44" customFormat="1" ht="15">
      <c r="A236" s="1015"/>
      <c r="B236" s="1018"/>
      <c r="C236" s="1018"/>
      <c r="D236" s="132"/>
      <c r="E236" s="132"/>
      <c r="F236" s="116">
        <v>2021</v>
      </c>
      <c r="G236" s="117">
        <f t="shared" si="38"/>
        <v>599.7</v>
      </c>
      <c r="H236" s="117">
        <f t="shared" si="38"/>
        <v>599.7</v>
      </c>
      <c r="I236" s="117">
        <v>599.7</v>
      </c>
      <c r="J236" s="117">
        <v>599.7</v>
      </c>
      <c r="K236" s="117"/>
      <c r="L236" s="117"/>
      <c r="M236" s="117"/>
      <c r="N236" s="117"/>
      <c r="O236" s="117"/>
      <c r="P236" s="117"/>
      <c r="Q236" s="1001"/>
      <c r="R236" s="238"/>
      <c r="S236" s="238"/>
    </row>
    <row r="237" spans="1:19" ht="15">
      <c r="A237" s="1015"/>
      <c r="B237" s="1018"/>
      <c r="C237" s="1018"/>
      <c r="D237" s="132"/>
      <c r="E237" s="132"/>
      <c r="F237" s="116">
        <v>2022</v>
      </c>
      <c r="G237" s="117">
        <f t="shared" si="38"/>
        <v>0</v>
      </c>
      <c r="H237" s="117">
        <f t="shared" si="38"/>
        <v>0</v>
      </c>
      <c r="I237" s="117"/>
      <c r="J237" s="117"/>
      <c r="K237" s="117"/>
      <c r="L237" s="117"/>
      <c r="M237" s="117"/>
      <c r="N237" s="117"/>
      <c r="O237" s="117"/>
      <c r="P237" s="117"/>
      <c r="Q237" s="1001"/>
      <c r="R237" s="94"/>
      <c r="S237" s="94"/>
    </row>
    <row r="238" spans="1:19" ht="15">
      <c r="A238" s="1015"/>
      <c r="B238" s="1018"/>
      <c r="C238" s="1018"/>
      <c r="D238" s="132"/>
      <c r="E238" s="132"/>
      <c r="F238" s="116">
        <v>2023</v>
      </c>
      <c r="G238" s="117">
        <f t="shared" si="38"/>
        <v>0</v>
      </c>
      <c r="H238" s="117">
        <f t="shared" si="38"/>
        <v>0</v>
      </c>
      <c r="I238" s="117"/>
      <c r="J238" s="117"/>
      <c r="K238" s="117"/>
      <c r="L238" s="117"/>
      <c r="M238" s="117"/>
      <c r="N238" s="117"/>
      <c r="O238" s="117"/>
      <c r="P238" s="117"/>
      <c r="Q238" s="1001"/>
      <c r="R238" s="94"/>
      <c r="S238" s="94"/>
    </row>
    <row r="239" spans="1:19" ht="15">
      <c r="A239" s="1015"/>
      <c r="B239" s="1018"/>
      <c r="C239" s="1018"/>
      <c r="D239" s="132"/>
      <c r="E239" s="132"/>
      <c r="F239" s="116">
        <v>2024</v>
      </c>
      <c r="G239" s="117">
        <f t="shared" si="38"/>
        <v>0</v>
      </c>
      <c r="H239" s="117">
        <f t="shared" si="38"/>
        <v>0</v>
      </c>
      <c r="I239" s="117"/>
      <c r="J239" s="117"/>
      <c r="K239" s="117"/>
      <c r="L239" s="117"/>
      <c r="M239" s="117"/>
      <c r="N239" s="117"/>
      <c r="O239" s="117"/>
      <c r="P239" s="117"/>
      <c r="Q239" s="1001"/>
      <c r="R239" s="94"/>
      <c r="S239" s="94"/>
    </row>
    <row r="240" spans="1:19" ht="15">
      <c r="A240" s="1016"/>
      <c r="B240" s="1019"/>
      <c r="C240" s="1019"/>
      <c r="D240" s="133"/>
      <c r="E240" s="133"/>
      <c r="F240" s="116">
        <v>2025</v>
      </c>
      <c r="G240" s="117">
        <f t="shared" si="38"/>
        <v>0</v>
      </c>
      <c r="H240" s="117">
        <f t="shared" si="38"/>
        <v>0</v>
      </c>
      <c r="I240" s="117"/>
      <c r="J240" s="117"/>
      <c r="K240" s="117"/>
      <c r="L240" s="117"/>
      <c r="M240" s="117"/>
      <c r="N240" s="117"/>
      <c r="O240" s="117"/>
      <c r="P240" s="117"/>
      <c r="Q240" s="1001"/>
      <c r="R240" s="94"/>
      <c r="S240" s="94"/>
    </row>
    <row r="241" spans="1:19" ht="15">
      <c r="A241" s="1014" t="s">
        <v>974</v>
      </c>
      <c r="B241" s="1017" t="s">
        <v>981</v>
      </c>
      <c r="C241" s="1017"/>
      <c r="D241" s="131"/>
      <c r="E241" s="131"/>
      <c r="F241" s="116" t="s">
        <v>8</v>
      </c>
      <c r="G241" s="117">
        <f aca="true" t="shared" si="39" ref="G241:P241">SUM(G242:G252)</f>
        <v>363.1</v>
      </c>
      <c r="H241" s="117">
        <f t="shared" si="39"/>
        <v>0</v>
      </c>
      <c r="I241" s="117">
        <f t="shared" si="39"/>
        <v>363.1</v>
      </c>
      <c r="J241" s="117">
        <f t="shared" si="39"/>
        <v>0</v>
      </c>
      <c r="K241" s="117">
        <f t="shared" si="39"/>
        <v>0</v>
      </c>
      <c r="L241" s="117">
        <f t="shared" si="39"/>
        <v>0</v>
      </c>
      <c r="M241" s="117">
        <f t="shared" si="39"/>
        <v>0</v>
      </c>
      <c r="N241" s="117">
        <f t="shared" si="39"/>
        <v>0</v>
      </c>
      <c r="O241" s="117">
        <f t="shared" si="39"/>
        <v>0</v>
      </c>
      <c r="P241" s="117">
        <f t="shared" si="39"/>
        <v>0</v>
      </c>
      <c r="Q241" s="1001"/>
      <c r="R241" s="94"/>
      <c r="S241" s="94"/>
    </row>
    <row r="242" spans="1:19" ht="15">
      <c r="A242" s="1015"/>
      <c r="B242" s="1018"/>
      <c r="C242" s="1018"/>
      <c r="D242" s="132"/>
      <c r="E242" s="132"/>
      <c r="F242" s="116">
        <v>2015</v>
      </c>
      <c r="G242" s="117">
        <f aca="true" t="shared" si="40" ref="G242:H252">I242+K242+M242+O242</f>
        <v>0</v>
      </c>
      <c r="H242" s="117">
        <f t="shared" si="40"/>
        <v>0</v>
      </c>
      <c r="I242" s="117"/>
      <c r="J242" s="117"/>
      <c r="K242" s="117"/>
      <c r="L242" s="117"/>
      <c r="M242" s="117"/>
      <c r="N242" s="117"/>
      <c r="O242" s="117"/>
      <c r="P242" s="117"/>
      <c r="Q242" s="1001"/>
      <c r="R242" s="94"/>
      <c r="S242" s="94"/>
    </row>
    <row r="243" spans="1:19" ht="15">
      <c r="A243" s="1015"/>
      <c r="B243" s="1018"/>
      <c r="C243" s="1018"/>
      <c r="D243" s="132"/>
      <c r="E243" s="132"/>
      <c r="F243" s="116">
        <v>2016</v>
      </c>
      <c r="G243" s="117">
        <f t="shared" si="40"/>
        <v>0</v>
      </c>
      <c r="H243" s="117">
        <f t="shared" si="40"/>
        <v>0</v>
      </c>
      <c r="I243" s="117"/>
      <c r="J243" s="117"/>
      <c r="K243" s="117"/>
      <c r="L243" s="117"/>
      <c r="M243" s="117"/>
      <c r="N243" s="117"/>
      <c r="O243" s="117"/>
      <c r="P243" s="117"/>
      <c r="Q243" s="1001"/>
      <c r="R243" s="94"/>
      <c r="S243" s="94"/>
    </row>
    <row r="244" spans="1:19" ht="15">
      <c r="A244" s="1015"/>
      <c r="B244" s="1018"/>
      <c r="C244" s="1018"/>
      <c r="D244" s="132"/>
      <c r="E244" s="132"/>
      <c r="F244" s="116">
        <v>2017</v>
      </c>
      <c r="G244" s="117">
        <f t="shared" si="40"/>
        <v>0</v>
      </c>
      <c r="H244" s="117">
        <f t="shared" si="40"/>
        <v>0</v>
      </c>
      <c r="I244" s="117"/>
      <c r="J244" s="117"/>
      <c r="K244" s="117"/>
      <c r="L244" s="117"/>
      <c r="M244" s="117"/>
      <c r="N244" s="117"/>
      <c r="O244" s="117"/>
      <c r="P244" s="117"/>
      <c r="Q244" s="1001"/>
      <c r="R244" s="94"/>
      <c r="S244" s="94"/>
    </row>
    <row r="245" spans="1:19" ht="15">
      <c r="A245" s="1015"/>
      <c r="B245" s="1018"/>
      <c r="C245" s="1018"/>
      <c r="D245" s="132"/>
      <c r="E245" s="132"/>
      <c r="F245" s="116">
        <v>2018</v>
      </c>
      <c r="G245" s="117">
        <f t="shared" si="40"/>
        <v>0</v>
      </c>
      <c r="H245" s="117">
        <f t="shared" si="40"/>
        <v>0</v>
      </c>
      <c r="I245" s="117"/>
      <c r="J245" s="117"/>
      <c r="K245" s="117"/>
      <c r="L245" s="117"/>
      <c r="M245" s="117"/>
      <c r="N245" s="117"/>
      <c r="O245" s="117"/>
      <c r="P245" s="117"/>
      <c r="Q245" s="1001"/>
      <c r="R245" s="94"/>
      <c r="S245" s="94"/>
    </row>
    <row r="246" spans="1:19" ht="15">
      <c r="A246" s="1015"/>
      <c r="B246" s="1018"/>
      <c r="C246" s="1018"/>
      <c r="D246" s="126" t="s">
        <v>1024</v>
      </c>
      <c r="E246" s="126" t="s">
        <v>1027</v>
      </c>
      <c r="F246" s="116">
        <v>2019</v>
      </c>
      <c r="G246" s="117">
        <f t="shared" si="40"/>
        <v>0</v>
      </c>
      <c r="H246" s="117">
        <f t="shared" si="40"/>
        <v>0</v>
      </c>
      <c r="I246" s="117"/>
      <c r="J246" s="117"/>
      <c r="K246" s="117"/>
      <c r="L246" s="117"/>
      <c r="M246" s="117"/>
      <c r="N246" s="117"/>
      <c r="O246" s="117"/>
      <c r="P246" s="117"/>
      <c r="Q246" s="1001"/>
      <c r="R246" s="94"/>
      <c r="S246" s="94"/>
    </row>
    <row r="247" spans="1:19" ht="15">
      <c r="A247" s="1015"/>
      <c r="B247" s="1018"/>
      <c r="C247" s="1018"/>
      <c r="D247" s="132"/>
      <c r="E247" s="132"/>
      <c r="F247" s="116">
        <v>2020</v>
      </c>
      <c r="G247" s="117">
        <f t="shared" si="40"/>
        <v>0</v>
      </c>
      <c r="H247" s="117">
        <f t="shared" si="40"/>
        <v>0</v>
      </c>
      <c r="I247" s="117"/>
      <c r="J247" s="117"/>
      <c r="K247" s="117"/>
      <c r="L247" s="117"/>
      <c r="M247" s="117"/>
      <c r="N247" s="117"/>
      <c r="O247" s="117"/>
      <c r="P247" s="117"/>
      <c r="Q247" s="1001"/>
      <c r="R247" s="94"/>
      <c r="S247" s="94"/>
    </row>
    <row r="248" spans="1:19" ht="15">
      <c r="A248" s="1015"/>
      <c r="B248" s="1018"/>
      <c r="C248" s="1018"/>
      <c r="D248" s="132"/>
      <c r="E248" s="132"/>
      <c r="F248" s="116">
        <v>2021</v>
      </c>
      <c r="G248" s="117">
        <f t="shared" si="40"/>
        <v>0</v>
      </c>
      <c r="H248" s="117">
        <f t="shared" si="40"/>
        <v>0</v>
      </c>
      <c r="I248" s="117"/>
      <c r="J248" s="117"/>
      <c r="K248" s="117"/>
      <c r="L248" s="117"/>
      <c r="M248" s="117"/>
      <c r="N248" s="117"/>
      <c r="O248" s="117"/>
      <c r="P248" s="117"/>
      <c r="Q248" s="1001"/>
      <c r="R248" s="94"/>
      <c r="S248" s="94"/>
    </row>
    <row r="249" spans="1:19" ht="15">
      <c r="A249" s="1015"/>
      <c r="B249" s="1018"/>
      <c r="C249" s="1018"/>
      <c r="D249" s="132"/>
      <c r="E249" s="132"/>
      <c r="F249" s="116">
        <v>2022</v>
      </c>
      <c r="G249" s="117">
        <f t="shared" si="40"/>
        <v>0</v>
      </c>
      <c r="H249" s="117">
        <f t="shared" si="40"/>
        <v>0</v>
      </c>
      <c r="I249" s="117"/>
      <c r="J249" s="117"/>
      <c r="K249" s="117"/>
      <c r="L249" s="117"/>
      <c r="M249" s="117"/>
      <c r="N249" s="117"/>
      <c r="O249" s="117"/>
      <c r="P249" s="117"/>
      <c r="Q249" s="1001"/>
      <c r="R249" s="94"/>
      <c r="S249" s="94"/>
    </row>
    <row r="250" spans="1:19" ht="15">
      <c r="A250" s="1015"/>
      <c r="B250" s="1018"/>
      <c r="C250" s="1018"/>
      <c r="D250" s="132"/>
      <c r="E250" s="132"/>
      <c r="F250" s="116">
        <v>2023</v>
      </c>
      <c r="G250" s="117">
        <f t="shared" si="40"/>
        <v>0</v>
      </c>
      <c r="H250" s="117">
        <f t="shared" si="40"/>
        <v>0</v>
      </c>
      <c r="I250" s="117"/>
      <c r="J250" s="117"/>
      <c r="K250" s="117"/>
      <c r="L250" s="117"/>
      <c r="M250" s="117"/>
      <c r="N250" s="117"/>
      <c r="O250" s="117"/>
      <c r="P250" s="117"/>
      <c r="Q250" s="1001"/>
      <c r="R250" s="94"/>
      <c r="S250" s="94"/>
    </row>
    <row r="251" spans="1:19" ht="15">
      <c r="A251" s="1015"/>
      <c r="B251" s="1018"/>
      <c r="C251" s="1018"/>
      <c r="D251" s="132"/>
      <c r="E251" s="132"/>
      <c r="F251" s="116">
        <v>2024</v>
      </c>
      <c r="G251" s="117">
        <f t="shared" si="40"/>
        <v>0</v>
      </c>
      <c r="H251" s="117">
        <f t="shared" si="40"/>
        <v>0</v>
      </c>
      <c r="I251" s="117"/>
      <c r="J251" s="117"/>
      <c r="K251" s="117"/>
      <c r="L251" s="117"/>
      <c r="M251" s="117"/>
      <c r="N251" s="117"/>
      <c r="O251" s="117"/>
      <c r="P251" s="117"/>
      <c r="Q251" s="1001"/>
      <c r="R251" s="94"/>
      <c r="S251" s="94"/>
    </row>
    <row r="252" spans="1:19" ht="15">
      <c r="A252" s="1016"/>
      <c r="B252" s="1019"/>
      <c r="C252" s="1019"/>
      <c r="D252" s="133"/>
      <c r="E252" s="133"/>
      <c r="F252" s="116">
        <v>2025</v>
      </c>
      <c r="G252" s="117">
        <f t="shared" si="40"/>
        <v>363.1</v>
      </c>
      <c r="H252" s="117">
        <f t="shared" si="40"/>
        <v>0</v>
      </c>
      <c r="I252" s="117">
        <v>363.1</v>
      </c>
      <c r="J252" s="117"/>
      <c r="K252" s="117"/>
      <c r="L252" s="117"/>
      <c r="M252" s="117"/>
      <c r="N252" s="117"/>
      <c r="O252" s="117"/>
      <c r="P252" s="117"/>
      <c r="Q252" s="1001"/>
      <c r="R252" s="94"/>
      <c r="S252" s="94"/>
    </row>
    <row r="253" spans="1:19" ht="15">
      <c r="A253" s="1014" t="s">
        <v>1213</v>
      </c>
      <c r="B253" s="1017" t="s">
        <v>1214</v>
      </c>
      <c r="C253" s="1017"/>
      <c r="D253" s="131"/>
      <c r="E253" s="131"/>
      <c r="F253" s="116" t="s">
        <v>8</v>
      </c>
      <c r="G253" s="117">
        <f aca="true" t="shared" si="41" ref="G253:P253">SUM(G254:G264)</f>
        <v>1057.1</v>
      </c>
      <c r="H253" s="117">
        <f t="shared" si="41"/>
        <v>0</v>
      </c>
      <c r="I253" s="117">
        <f t="shared" si="41"/>
        <v>1057.1</v>
      </c>
      <c r="J253" s="117">
        <f t="shared" si="41"/>
        <v>0</v>
      </c>
      <c r="K253" s="117">
        <f t="shared" si="41"/>
        <v>0</v>
      </c>
      <c r="L253" s="117">
        <f t="shared" si="41"/>
        <v>0</v>
      </c>
      <c r="M253" s="117">
        <f t="shared" si="41"/>
        <v>0</v>
      </c>
      <c r="N253" s="117">
        <f t="shared" si="41"/>
        <v>0</v>
      </c>
      <c r="O253" s="117">
        <f t="shared" si="41"/>
        <v>0</v>
      </c>
      <c r="P253" s="117">
        <f t="shared" si="41"/>
        <v>0</v>
      </c>
      <c r="Q253" s="236"/>
      <c r="R253" s="94"/>
      <c r="S253" s="94"/>
    </row>
    <row r="254" spans="1:19" ht="15">
      <c r="A254" s="1015"/>
      <c r="B254" s="1018"/>
      <c r="C254" s="1018"/>
      <c r="D254" s="132"/>
      <c r="E254" s="132"/>
      <c r="F254" s="116">
        <v>2015</v>
      </c>
      <c r="G254" s="117">
        <f aca="true" t="shared" si="42" ref="G254:H264">I254+K254+M254+O254</f>
        <v>0</v>
      </c>
      <c r="H254" s="117">
        <f t="shared" si="42"/>
        <v>0</v>
      </c>
      <c r="I254" s="117"/>
      <c r="J254" s="117"/>
      <c r="K254" s="117"/>
      <c r="L254" s="117"/>
      <c r="M254" s="117"/>
      <c r="N254" s="117"/>
      <c r="O254" s="117"/>
      <c r="P254" s="117"/>
      <c r="Q254" s="236"/>
      <c r="R254" s="94"/>
      <c r="S254" s="94"/>
    </row>
    <row r="255" spans="1:19" ht="15">
      <c r="A255" s="1015"/>
      <c r="B255" s="1018"/>
      <c r="C255" s="1018"/>
      <c r="D255" s="132"/>
      <c r="E255" s="132"/>
      <c r="F255" s="116">
        <v>2016</v>
      </c>
      <c r="G255" s="117">
        <f t="shared" si="42"/>
        <v>0</v>
      </c>
      <c r="H255" s="117">
        <f t="shared" si="42"/>
        <v>0</v>
      </c>
      <c r="I255" s="117"/>
      <c r="J255" s="117"/>
      <c r="K255" s="117"/>
      <c r="L255" s="117"/>
      <c r="M255" s="117"/>
      <c r="N255" s="117"/>
      <c r="O255" s="117"/>
      <c r="P255" s="117"/>
      <c r="Q255" s="236"/>
      <c r="R255" s="94"/>
      <c r="S255" s="94"/>
    </row>
    <row r="256" spans="1:19" ht="15">
      <c r="A256" s="1015"/>
      <c r="B256" s="1018"/>
      <c r="C256" s="1018"/>
      <c r="D256" s="132"/>
      <c r="E256" s="132"/>
      <c r="F256" s="116">
        <v>2017</v>
      </c>
      <c r="G256" s="117">
        <f t="shared" si="42"/>
        <v>0</v>
      </c>
      <c r="H256" s="117">
        <f t="shared" si="42"/>
        <v>0</v>
      </c>
      <c r="I256" s="117"/>
      <c r="J256" s="117"/>
      <c r="K256" s="117"/>
      <c r="L256" s="117"/>
      <c r="M256" s="117"/>
      <c r="N256" s="117"/>
      <c r="O256" s="117"/>
      <c r="P256" s="117"/>
      <c r="Q256" s="236"/>
      <c r="R256" s="94"/>
      <c r="S256" s="94"/>
    </row>
    <row r="257" spans="1:19" ht="15">
      <c r="A257" s="1015"/>
      <c r="B257" s="1018"/>
      <c r="C257" s="1018"/>
      <c r="D257" s="132"/>
      <c r="E257" s="132"/>
      <c r="F257" s="116">
        <v>2018</v>
      </c>
      <c r="G257" s="117">
        <f t="shared" si="42"/>
        <v>0</v>
      </c>
      <c r="H257" s="117">
        <f t="shared" si="42"/>
        <v>0</v>
      </c>
      <c r="I257" s="117"/>
      <c r="J257" s="117"/>
      <c r="K257" s="117"/>
      <c r="L257" s="117"/>
      <c r="M257" s="117"/>
      <c r="N257" s="117"/>
      <c r="O257" s="117"/>
      <c r="P257" s="117"/>
      <c r="Q257" s="236"/>
      <c r="R257" s="94"/>
      <c r="S257" s="94"/>
    </row>
    <row r="258" spans="1:19" ht="15">
      <c r="A258" s="1015"/>
      <c r="B258" s="1018"/>
      <c r="C258" s="1018"/>
      <c r="D258" s="126" t="s">
        <v>1024</v>
      </c>
      <c r="E258" s="126" t="s">
        <v>1027</v>
      </c>
      <c r="F258" s="116">
        <v>2019</v>
      </c>
      <c r="G258" s="117">
        <f t="shared" si="42"/>
        <v>0</v>
      </c>
      <c r="H258" s="117">
        <f t="shared" si="42"/>
        <v>0</v>
      </c>
      <c r="I258" s="117"/>
      <c r="J258" s="117"/>
      <c r="K258" s="117"/>
      <c r="L258" s="117"/>
      <c r="M258" s="117"/>
      <c r="N258" s="117"/>
      <c r="O258" s="117"/>
      <c r="P258" s="117"/>
      <c r="Q258" s="236"/>
      <c r="R258" s="94"/>
      <c r="S258" s="94"/>
    </row>
    <row r="259" spans="1:19" ht="15">
      <c r="A259" s="1015"/>
      <c r="B259" s="1018"/>
      <c r="C259" s="1018"/>
      <c r="D259" s="132"/>
      <c r="E259" s="132"/>
      <c r="F259" s="116">
        <v>2020</v>
      </c>
      <c r="G259" s="117">
        <f t="shared" si="42"/>
        <v>0</v>
      </c>
      <c r="H259" s="117">
        <f t="shared" si="42"/>
        <v>0</v>
      </c>
      <c r="I259" s="117"/>
      <c r="J259" s="117"/>
      <c r="K259" s="117"/>
      <c r="L259" s="117"/>
      <c r="M259" s="117"/>
      <c r="N259" s="117"/>
      <c r="O259" s="117"/>
      <c r="P259" s="117"/>
      <c r="Q259" s="236"/>
      <c r="R259" s="94"/>
      <c r="S259" s="94"/>
    </row>
    <row r="260" spans="1:19" ht="15">
      <c r="A260" s="1015"/>
      <c r="B260" s="1018"/>
      <c r="C260" s="1018"/>
      <c r="D260" s="132"/>
      <c r="E260" s="132"/>
      <c r="F260" s="116">
        <v>2021</v>
      </c>
      <c r="G260" s="117">
        <f t="shared" si="42"/>
        <v>0</v>
      </c>
      <c r="H260" s="117">
        <f t="shared" si="42"/>
        <v>0</v>
      </c>
      <c r="I260" s="117"/>
      <c r="J260" s="117"/>
      <c r="K260" s="117"/>
      <c r="L260" s="117"/>
      <c r="M260" s="117"/>
      <c r="N260" s="117"/>
      <c r="O260" s="117"/>
      <c r="P260" s="117"/>
      <c r="Q260" s="236"/>
      <c r="R260" s="94"/>
      <c r="S260" s="94"/>
    </row>
    <row r="261" spans="1:19" ht="15">
      <c r="A261" s="1015"/>
      <c r="B261" s="1018"/>
      <c r="C261" s="1018"/>
      <c r="D261" s="132"/>
      <c r="E261" s="132"/>
      <c r="F261" s="116">
        <v>2022</v>
      </c>
      <c r="G261" s="117">
        <f t="shared" si="42"/>
        <v>0</v>
      </c>
      <c r="H261" s="117">
        <f t="shared" si="42"/>
        <v>0</v>
      </c>
      <c r="I261" s="117"/>
      <c r="J261" s="117"/>
      <c r="K261" s="117"/>
      <c r="L261" s="117"/>
      <c r="M261" s="117"/>
      <c r="N261" s="117"/>
      <c r="O261" s="117"/>
      <c r="P261" s="117"/>
      <c r="Q261" s="236"/>
      <c r="R261" s="94"/>
      <c r="S261" s="94"/>
    </row>
    <row r="262" spans="1:19" ht="15">
      <c r="A262" s="1015"/>
      <c r="B262" s="1018"/>
      <c r="C262" s="1018"/>
      <c r="D262" s="132"/>
      <c r="E262" s="132"/>
      <c r="F262" s="116">
        <v>2023</v>
      </c>
      <c r="G262" s="117">
        <f t="shared" si="42"/>
        <v>0</v>
      </c>
      <c r="H262" s="117">
        <f t="shared" si="42"/>
        <v>0</v>
      </c>
      <c r="I262" s="117"/>
      <c r="J262" s="117"/>
      <c r="K262" s="117"/>
      <c r="L262" s="117"/>
      <c r="M262" s="117"/>
      <c r="N262" s="117"/>
      <c r="O262" s="117"/>
      <c r="P262" s="117"/>
      <c r="Q262" s="236"/>
      <c r="R262" s="94"/>
      <c r="S262" s="94"/>
    </row>
    <row r="263" spans="1:19" ht="15">
      <c r="A263" s="1015"/>
      <c r="B263" s="1018"/>
      <c r="C263" s="1018"/>
      <c r="D263" s="132"/>
      <c r="E263" s="132"/>
      <c r="F263" s="116">
        <v>2024</v>
      </c>
      <c r="G263" s="117">
        <f t="shared" si="42"/>
        <v>0</v>
      </c>
      <c r="H263" s="117">
        <f t="shared" si="42"/>
        <v>0</v>
      </c>
      <c r="I263" s="117"/>
      <c r="J263" s="117"/>
      <c r="K263" s="117"/>
      <c r="L263" s="117"/>
      <c r="M263" s="117"/>
      <c r="N263" s="117"/>
      <c r="O263" s="117"/>
      <c r="P263" s="117"/>
      <c r="Q263" s="236"/>
      <c r="R263" s="94"/>
      <c r="S263" s="94"/>
    </row>
    <row r="264" spans="1:19" ht="15">
      <c r="A264" s="1016"/>
      <c r="B264" s="1019"/>
      <c r="C264" s="1019"/>
      <c r="D264" s="133"/>
      <c r="E264" s="133"/>
      <c r="F264" s="116">
        <v>2025</v>
      </c>
      <c r="G264" s="117">
        <f t="shared" si="42"/>
        <v>1057.1</v>
      </c>
      <c r="H264" s="117">
        <f t="shared" si="42"/>
        <v>0</v>
      </c>
      <c r="I264" s="117">
        <v>1057.1</v>
      </c>
      <c r="J264" s="117"/>
      <c r="K264" s="117"/>
      <c r="L264" s="117"/>
      <c r="M264" s="117"/>
      <c r="N264" s="117"/>
      <c r="O264" s="117"/>
      <c r="P264" s="117"/>
      <c r="Q264" s="236"/>
      <c r="R264" s="94"/>
      <c r="S264" s="94"/>
    </row>
    <row r="265" spans="1:19" ht="15">
      <c r="A265" s="1012" t="s">
        <v>78</v>
      </c>
      <c r="B265" s="1013" t="s">
        <v>1219</v>
      </c>
      <c r="C265" s="734" t="s">
        <v>937</v>
      </c>
      <c r="D265" s="744" t="s">
        <v>1031</v>
      </c>
      <c r="E265" s="744" t="s">
        <v>1031</v>
      </c>
      <c r="F265" s="240" t="s">
        <v>8</v>
      </c>
      <c r="G265" s="241">
        <f>SUM(G266:G276)</f>
        <v>26746.8</v>
      </c>
      <c r="H265" s="241">
        <f>SUM(H266:H276)</f>
        <v>655.7</v>
      </c>
      <c r="I265" s="241">
        <f>SUM(I266:I276)</f>
        <v>26746.8</v>
      </c>
      <c r="J265" s="241">
        <f aca="true" t="shared" si="43" ref="J265:P265">SUM(J266:J276)</f>
        <v>655.7</v>
      </c>
      <c r="K265" s="241">
        <f t="shared" si="43"/>
        <v>0</v>
      </c>
      <c r="L265" s="241">
        <f t="shared" si="43"/>
        <v>0</v>
      </c>
      <c r="M265" s="241">
        <f t="shared" si="43"/>
        <v>0</v>
      </c>
      <c r="N265" s="241">
        <f t="shared" si="43"/>
        <v>0</v>
      </c>
      <c r="O265" s="241">
        <f t="shared" si="43"/>
        <v>0</v>
      </c>
      <c r="P265" s="241">
        <f t="shared" si="43"/>
        <v>0</v>
      </c>
      <c r="Q265" s="1001"/>
      <c r="R265" s="94"/>
      <c r="S265" s="94"/>
    </row>
    <row r="266" spans="1:19" ht="15">
      <c r="A266" s="1012"/>
      <c r="B266" s="1013"/>
      <c r="C266" s="734"/>
      <c r="D266" s="745"/>
      <c r="E266" s="745"/>
      <c r="F266" s="81">
        <v>2015</v>
      </c>
      <c r="G266" s="102">
        <f aca="true" t="shared" si="44" ref="G266:H276">I266+K266+M266+O266</f>
        <v>0</v>
      </c>
      <c r="H266" s="102">
        <f t="shared" si="44"/>
        <v>0</v>
      </c>
      <c r="I266" s="102">
        <f>I278+I291</f>
        <v>0</v>
      </c>
      <c r="J266" s="102">
        <f aca="true" t="shared" si="45" ref="J266:P266">J278+J291</f>
        <v>0</v>
      </c>
      <c r="K266" s="102">
        <f t="shared" si="45"/>
        <v>0</v>
      </c>
      <c r="L266" s="102">
        <f t="shared" si="45"/>
        <v>0</v>
      </c>
      <c r="M266" s="102">
        <f t="shared" si="45"/>
        <v>0</v>
      </c>
      <c r="N266" s="102">
        <f t="shared" si="45"/>
        <v>0</v>
      </c>
      <c r="O266" s="102">
        <f t="shared" si="45"/>
        <v>0</v>
      </c>
      <c r="P266" s="102">
        <f t="shared" si="45"/>
        <v>0</v>
      </c>
      <c r="Q266" s="1001"/>
      <c r="R266" s="94"/>
      <c r="S266" s="94"/>
    </row>
    <row r="267" spans="1:19" ht="15">
      <c r="A267" s="1012"/>
      <c r="B267" s="1013"/>
      <c r="C267" s="734"/>
      <c r="D267" s="745"/>
      <c r="E267" s="745"/>
      <c r="F267" s="81">
        <v>2016</v>
      </c>
      <c r="G267" s="102">
        <f t="shared" si="44"/>
        <v>0</v>
      </c>
      <c r="H267" s="102">
        <f t="shared" si="44"/>
        <v>0</v>
      </c>
      <c r="I267" s="102">
        <f aca="true" t="shared" si="46" ref="I267:P267">I279+I292</f>
        <v>0</v>
      </c>
      <c r="J267" s="102">
        <f t="shared" si="46"/>
        <v>0</v>
      </c>
      <c r="K267" s="102">
        <f t="shared" si="46"/>
        <v>0</v>
      </c>
      <c r="L267" s="102">
        <f t="shared" si="46"/>
        <v>0</v>
      </c>
      <c r="M267" s="102">
        <f t="shared" si="46"/>
        <v>0</v>
      </c>
      <c r="N267" s="102">
        <f t="shared" si="46"/>
        <v>0</v>
      </c>
      <c r="O267" s="102">
        <f t="shared" si="46"/>
        <v>0</v>
      </c>
      <c r="P267" s="102">
        <f t="shared" si="46"/>
        <v>0</v>
      </c>
      <c r="Q267" s="1001"/>
      <c r="R267" s="94"/>
      <c r="S267" s="94"/>
    </row>
    <row r="268" spans="1:19" ht="15">
      <c r="A268" s="1012"/>
      <c r="B268" s="1013"/>
      <c r="C268" s="734"/>
      <c r="D268" s="745"/>
      <c r="E268" s="745"/>
      <c r="F268" s="81">
        <v>2017</v>
      </c>
      <c r="G268" s="102">
        <f t="shared" si="44"/>
        <v>0</v>
      </c>
      <c r="H268" s="102">
        <f t="shared" si="44"/>
        <v>0</v>
      </c>
      <c r="I268" s="102">
        <f aca="true" t="shared" si="47" ref="I268:P268">I280+I293</f>
        <v>0</v>
      </c>
      <c r="J268" s="102">
        <f t="shared" si="47"/>
        <v>0</v>
      </c>
      <c r="K268" s="102">
        <f t="shared" si="47"/>
        <v>0</v>
      </c>
      <c r="L268" s="102">
        <f t="shared" si="47"/>
        <v>0</v>
      </c>
      <c r="M268" s="102">
        <f t="shared" si="47"/>
        <v>0</v>
      </c>
      <c r="N268" s="102">
        <f t="shared" si="47"/>
        <v>0</v>
      </c>
      <c r="O268" s="102">
        <f t="shared" si="47"/>
        <v>0</v>
      </c>
      <c r="P268" s="102">
        <f t="shared" si="47"/>
        <v>0</v>
      </c>
      <c r="Q268" s="1001"/>
      <c r="R268" s="94"/>
      <c r="S268" s="94"/>
    </row>
    <row r="269" spans="1:19" ht="15">
      <c r="A269" s="1012"/>
      <c r="B269" s="1013"/>
      <c r="C269" s="734"/>
      <c r="D269" s="745"/>
      <c r="E269" s="745"/>
      <c r="F269" s="81">
        <v>2018</v>
      </c>
      <c r="G269" s="102">
        <f t="shared" si="44"/>
        <v>0</v>
      </c>
      <c r="H269" s="102">
        <f t="shared" si="44"/>
        <v>0</v>
      </c>
      <c r="I269" s="102">
        <f aca="true" t="shared" si="48" ref="I269:P269">I281+I294</f>
        <v>0</v>
      </c>
      <c r="J269" s="102">
        <f t="shared" si="48"/>
        <v>0</v>
      </c>
      <c r="K269" s="102">
        <f t="shared" si="48"/>
        <v>0</v>
      </c>
      <c r="L269" s="102">
        <f t="shared" si="48"/>
        <v>0</v>
      </c>
      <c r="M269" s="102">
        <f t="shared" si="48"/>
        <v>0</v>
      </c>
      <c r="N269" s="102">
        <f t="shared" si="48"/>
        <v>0</v>
      </c>
      <c r="O269" s="102">
        <f t="shared" si="48"/>
        <v>0</v>
      </c>
      <c r="P269" s="102">
        <f t="shared" si="48"/>
        <v>0</v>
      </c>
      <c r="Q269" s="1001"/>
      <c r="R269" s="94"/>
      <c r="S269" s="94"/>
    </row>
    <row r="270" spans="1:19" ht="15">
      <c r="A270" s="1012"/>
      <c r="B270" s="1013"/>
      <c r="C270" s="734"/>
      <c r="D270" s="745"/>
      <c r="E270" s="745"/>
      <c r="F270" s="81">
        <v>2019</v>
      </c>
      <c r="G270" s="102">
        <f t="shared" si="44"/>
        <v>0</v>
      </c>
      <c r="H270" s="102">
        <f t="shared" si="44"/>
        <v>0</v>
      </c>
      <c r="I270" s="102">
        <f aca="true" t="shared" si="49" ref="I270:P270">I282+I295</f>
        <v>0</v>
      </c>
      <c r="J270" s="102">
        <f t="shared" si="49"/>
        <v>0</v>
      </c>
      <c r="K270" s="102">
        <f t="shared" si="49"/>
        <v>0</v>
      </c>
      <c r="L270" s="102">
        <f t="shared" si="49"/>
        <v>0</v>
      </c>
      <c r="M270" s="102">
        <f t="shared" si="49"/>
        <v>0</v>
      </c>
      <c r="N270" s="102">
        <f t="shared" si="49"/>
        <v>0</v>
      </c>
      <c r="O270" s="102">
        <f t="shared" si="49"/>
        <v>0</v>
      </c>
      <c r="P270" s="102">
        <f t="shared" si="49"/>
        <v>0</v>
      </c>
      <c r="Q270" s="1001"/>
      <c r="R270" s="94"/>
      <c r="S270" s="94"/>
    </row>
    <row r="271" spans="1:19" ht="15">
      <c r="A271" s="1012"/>
      <c r="B271" s="1013"/>
      <c r="C271" s="734"/>
      <c r="D271" s="745"/>
      <c r="E271" s="745"/>
      <c r="F271" s="77">
        <v>2020</v>
      </c>
      <c r="G271" s="98">
        <f t="shared" si="44"/>
        <v>0</v>
      </c>
      <c r="H271" s="98">
        <f t="shared" si="44"/>
        <v>0</v>
      </c>
      <c r="I271" s="102">
        <f aca="true" t="shared" si="50" ref="I271:P271">I283+I296</f>
        <v>0</v>
      </c>
      <c r="J271" s="102">
        <f t="shared" si="50"/>
        <v>0</v>
      </c>
      <c r="K271" s="102">
        <f t="shared" si="50"/>
        <v>0</v>
      </c>
      <c r="L271" s="102">
        <f t="shared" si="50"/>
        <v>0</v>
      </c>
      <c r="M271" s="102">
        <f t="shared" si="50"/>
        <v>0</v>
      </c>
      <c r="N271" s="102">
        <f t="shared" si="50"/>
        <v>0</v>
      </c>
      <c r="O271" s="102">
        <f t="shared" si="50"/>
        <v>0</v>
      </c>
      <c r="P271" s="102">
        <f t="shared" si="50"/>
        <v>0</v>
      </c>
      <c r="Q271" s="1001"/>
      <c r="R271" s="94"/>
      <c r="S271" s="94"/>
    </row>
    <row r="272" spans="1:19" ht="15">
      <c r="A272" s="1012"/>
      <c r="B272" s="1013"/>
      <c r="C272" s="734"/>
      <c r="D272" s="745"/>
      <c r="E272" s="745"/>
      <c r="F272" s="77">
        <v>2021</v>
      </c>
      <c r="G272" s="98">
        <f t="shared" si="44"/>
        <v>655.7</v>
      </c>
      <c r="H272" s="98">
        <f t="shared" si="44"/>
        <v>655.7</v>
      </c>
      <c r="I272" s="102">
        <f aca="true" t="shared" si="51" ref="I272:P272">I284+I297</f>
        <v>655.7</v>
      </c>
      <c r="J272" s="102">
        <f t="shared" si="51"/>
        <v>655.7</v>
      </c>
      <c r="K272" s="102">
        <f t="shared" si="51"/>
        <v>0</v>
      </c>
      <c r="L272" s="102">
        <f t="shared" si="51"/>
        <v>0</v>
      </c>
      <c r="M272" s="102">
        <f t="shared" si="51"/>
        <v>0</v>
      </c>
      <c r="N272" s="102">
        <f t="shared" si="51"/>
        <v>0</v>
      </c>
      <c r="O272" s="102">
        <f t="shared" si="51"/>
        <v>0</v>
      </c>
      <c r="P272" s="102">
        <f t="shared" si="51"/>
        <v>0</v>
      </c>
      <c r="Q272" s="1001"/>
      <c r="R272" s="94"/>
      <c r="S272" s="94"/>
    </row>
    <row r="273" spans="1:19" ht="15">
      <c r="A273" s="1012"/>
      <c r="B273" s="1013"/>
      <c r="C273" s="734"/>
      <c r="D273" s="745"/>
      <c r="E273" s="745"/>
      <c r="F273" s="77">
        <v>2022</v>
      </c>
      <c r="G273" s="98">
        <f t="shared" si="44"/>
        <v>26091.1</v>
      </c>
      <c r="H273" s="98">
        <f t="shared" si="44"/>
        <v>0</v>
      </c>
      <c r="I273" s="102">
        <f aca="true" t="shared" si="52" ref="I273:P273">I285+I298</f>
        <v>26091.1</v>
      </c>
      <c r="J273" s="102">
        <f t="shared" si="52"/>
        <v>0</v>
      </c>
      <c r="K273" s="102">
        <f t="shared" si="52"/>
        <v>0</v>
      </c>
      <c r="L273" s="102">
        <f t="shared" si="52"/>
        <v>0</v>
      </c>
      <c r="M273" s="102">
        <f t="shared" si="52"/>
        <v>0</v>
      </c>
      <c r="N273" s="102">
        <f t="shared" si="52"/>
        <v>0</v>
      </c>
      <c r="O273" s="102">
        <f t="shared" si="52"/>
        <v>0</v>
      </c>
      <c r="P273" s="102">
        <f t="shared" si="52"/>
        <v>0</v>
      </c>
      <c r="Q273" s="1001"/>
      <c r="R273" s="94"/>
      <c r="S273" s="94"/>
    </row>
    <row r="274" spans="1:19" ht="15">
      <c r="A274" s="1012"/>
      <c r="B274" s="1013"/>
      <c r="C274" s="734"/>
      <c r="D274" s="745"/>
      <c r="E274" s="745"/>
      <c r="F274" s="77">
        <v>2023</v>
      </c>
      <c r="G274" s="98">
        <f t="shared" si="44"/>
        <v>0</v>
      </c>
      <c r="H274" s="98">
        <f t="shared" si="44"/>
        <v>0</v>
      </c>
      <c r="I274" s="102">
        <f aca="true" t="shared" si="53" ref="I274:P274">I286+I299</f>
        <v>0</v>
      </c>
      <c r="J274" s="102">
        <f t="shared" si="53"/>
        <v>0</v>
      </c>
      <c r="K274" s="102">
        <f t="shared" si="53"/>
        <v>0</v>
      </c>
      <c r="L274" s="102">
        <f t="shared" si="53"/>
        <v>0</v>
      </c>
      <c r="M274" s="102">
        <f t="shared" si="53"/>
        <v>0</v>
      </c>
      <c r="N274" s="102">
        <f t="shared" si="53"/>
        <v>0</v>
      </c>
      <c r="O274" s="102">
        <f t="shared" si="53"/>
        <v>0</v>
      </c>
      <c r="P274" s="102">
        <f t="shared" si="53"/>
        <v>0</v>
      </c>
      <c r="Q274" s="1001"/>
      <c r="R274" s="94"/>
      <c r="S274" s="94"/>
    </row>
    <row r="275" spans="1:19" ht="15">
      <c r="A275" s="1012"/>
      <c r="B275" s="1013"/>
      <c r="C275" s="734"/>
      <c r="D275" s="745"/>
      <c r="E275" s="745"/>
      <c r="F275" s="77">
        <v>2024</v>
      </c>
      <c r="G275" s="98">
        <f t="shared" si="44"/>
        <v>0</v>
      </c>
      <c r="H275" s="98">
        <f t="shared" si="44"/>
        <v>0</v>
      </c>
      <c r="I275" s="102">
        <f aca="true" t="shared" si="54" ref="I275:P275">I287+I300</f>
        <v>0</v>
      </c>
      <c r="J275" s="102">
        <f t="shared" si="54"/>
        <v>0</v>
      </c>
      <c r="K275" s="102">
        <f t="shared" si="54"/>
        <v>0</v>
      </c>
      <c r="L275" s="102">
        <f t="shared" si="54"/>
        <v>0</v>
      </c>
      <c r="M275" s="102">
        <f t="shared" si="54"/>
        <v>0</v>
      </c>
      <c r="N275" s="102">
        <f t="shared" si="54"/>
        <v>0</v>
      </c>
      <c r="O275" s="102">
        <f t="shared" si="54"/>
        <v>0</v>
      </c>
      <c r="P275" s="102">
        <f t="shared" si="54"/>
        <v>0</v>
      </c>
      <c r="Q275" s="1001"/>
      <c r="R275" s="94"/>
      <c r="S275" s="94"/>
    </row>
    <row r="276" spans="1:19" ht="15">
      <c r="A276" s="1012"/>
      <c r="B276" s="1013"/>
      <c r="C276" s="734"/>
      <c r="D276" s="746"/>
      <c r="E276" s="746"/>
      <c r="F276" s="77">
        <v>2025</v>
      </c>
      <c r="G276" s="98">
        <f t="shared" si="44"/>
        <v>0</v>
      </c>
      <c r="H276" s="98">
        <f t="shared" si="44"/>
        <v>0</v>
      </c>
      <c r="I276" s="102">
        <f aca="true" t="shared" si="55" ref="I276:P276">I288+I301</f>
        <v>0</v>
      </c>
      <c r="J276" s="102">
        <f t="shared" si="55"/>
        <v>0</v>
      </c>
      <c r="K276" s="102">
        <f t="shared" si="55"/>
        <v>0</v>
      </c>
      <c r="L276" s="102">
        <f t="shared" si="55"/>
        <v>0</v>
      </c>
      <c r="M276" s="102">
        <f t="shared" si="55"/>
        <v>0</v>
      </c>
      <c r="N276" s="102">
        <f t="shared" si="55"/>
        <v>0</v>
      </c>
      <c r="O276" s="102">
        <f t="shared" si="55"/>
        <v>0</v>
      </c>
      <c r="P276" s="102">
        <f t="shared" si="55"/>
        <v>0</v>
      </c>
      <c r="Q276" s="1001"/>
      <c r="R276" s="94"/>
      <c r="S276" s="94"/>
    </row>
    <row r="277" spans="1:19" ht="15">
      <c r="A277" s="995" t="s">
        <v>644</v>
      </c>
      <c r="B277" s="613" t="s">
        <v>1215</v>
      </c>
      <c r="C277" s="744"/>
      <c r="D277" s="123"/>
      <c r="E277" s="123"/>
      <c r="F277" s="77" t="s">
        <v>8</v>
      </c>
      <c r="G277" s="98">
        <f aca="true" t="shared" si="56" ref="G277:P277">SUM(G278:G288)</f>
        <v>26091.1</v>
      </c>
      <c r="H277" s="98">
        <f t="shared" si="56"/>
        <v>0</v>
      </c>
      <c r="I277" s="98">
        <f t="shared" si="56"/>
        <v>26091.1</v>
      </c>
      <c r="J277" s="98">
        <f t="shared" si="56"/>
        <v>0</v>
      </c>
      <c r="K277" s="98">
        <f t="shared" si="56"/>
        <v>0</v>
      </c>
      <c r="L277" s="98">
        <f t="shared" si="56"/>
        <v>0</v>
      </c>
      <c r="M277" s="98">
        <f t="shared" si="56"/>
        <v>0</v>
      </c>
      <c r="N277" s="98">
        <f t="shared" si="56"/>
        <v>0</v>
      </c>
      <c r="O277" s="98">
        <f t="shared" si="56"/>
        <v>0</v>
      </c>
      <c r="P277" s="98">
        <f t="shared" si="56"/>
        <v>0</v>
      </c>
      <c r="Q277" s="1001"/>
      <c r="R277" s="94"/>
      <c r="S277" s="94"/>
    </row>
    <row r="278" spans="1:19" ht="15">
      <c r="A278" s="996"/>
      <c r="B278" s="987"/>
      <c r="C278" s="745"/>
      <c r="D278" s="127"/>
      <c r="E278" s="127"/>
      <c r="F278" s="81">
        <v>2015</v>
      </c>
      <c r="G278" s="102">
        <f aca="true" t="shared" si="57" ref="G278:H288">I278+K278+M278+O278</f>
        <v>0</v>
      </c>
      <c r="H278" s="102">
        <f t="shared" si="57"/>
        <v>0</v>
      </c>
      <c r="I278" s="102"/>
      <c r="J278" s="102"/>
      <c r="K278" s="102"/>
      <c r="L278" s="102"/>
      <c r="M278" s="102"/>
      <c r="N278" s="102"/>
      <c r="O278" s="102"/>
      <c r="P278" s="102"/>
      <c r="Q278" s="1001"/>
      <c r="R278" s="94"/>
      <c r="S278" s="94"/>
    </row>
    <row r="279" spans="1:19" ht="15">
      <c r="A279" s="996"/>
      <c r="B279" s="987"/>
      <c r="C279" s="745"/>
      <c r="D279" s="127"/>
      <c r="E279" s="127"/>
      <c r="F279" s="81">
        <v>2016</v>
      </c>
      <c r="G279" s="102">
        <f t="shared" si="57"/>
        <v>0</v>
      </c>
      <c r="H279" s="102">
        <f t="shared" si="57"/>
        <v>0</v>
      </c>
      <c r="I279" s="102"/>
      <c r="J279" s="102"/>
      <c r="K279" s="102"/>
      <c r="L279" s="102"/>
      <c r="M279" s="102"/>
      <c r="N279" s="102"/>
      <c r="O279" s="102"/>
      <c r="P279" s="102"/>
      <c r="Q279" s="1001"/>
      <c r="R279" s="94"/>
      <c r="S279" s="94"/>
    </row>
    <row r="280" spans="1:19" ht="15">
      <c r="A280" s="996"/>
      <c r="B280" s="987"/>
      <c r="C280" s="745"/>
      <c r="D280" s="127"/>
      <c r="E280" s="127"/>
      <c r="F280" s="81">
        <v>2017</v>
      </c>
      <c r="G280" s="102">
        <f t="shared" si="57"/>
        <v>0</v>
      </c>
      <c r="H280" s="102">
        <f t="shared" si="57"/>
        <v>0</v>
      </c>
      <c r="I280" s="102"/>
      <c r="J280" s="102"/>
      <c r="K280" s="102"/>
      <c r="L280" s="102"/>
      <c r="M280" s="102"/>
      <c r="N280" s="102"/>
      <c r="O280" s="102"/>
      <c r="P280" s="102"/>
      <c r="Q280" s="1001"/>
      <c r="R280" s="94"/>
      <c r="S280" s="94"/>
    </row>
    <row r="281" spans="1:19" ht="15">
      <c r="A281" s="996"/>
      <c r="B281" s="987"/>
      <c r="C281" s="745"/>
      <c r="D281" s="127"/>
      <c r="E281" s="127"/>
      <c r="F281" s="81">
        <v>2018</v>
      </c>
      <c r="G281" s="102">
        <f t="shared" si="57"/>
        <v>0</v>
      </c>
      <c r="H281" s="102">
        <f t="shared" si="57"/>
        <v>0</v>
      </c>
      <c r="I281" s="102"/>
      <c r="J281" s="102"/>
      <c r="K281" s="102"/>
      <c r="L281" s="102"/>
      <c r="M281" s="102"/>
      <c r="N281" s="102"/>
      <c r="O281" s="102"/>
      <c r="P281" s="102"/>
      <c r="Q281" s="1001"/>
      <c r="R281" s="94"/>
      <c r="S281" s="94"/>
    </row>
    <row r="282" spans="1:19" ht="15">
      <c r="A282" s="996"/>
      <c r="B282" s="987"/>
      <c r="C282" s="745"/>
      <c r="D282" s="126" t="s">
        <v>1024</v>
      </c>
      <c r="E282" s="126" t="s">
        <v>1027</v>
      </c>
      <c r="F282" s="81">
        <v>2019</v>
      </c>
      <c r="G282" s="102">
        <f t="shared" si="57"/>
        <v>0</v>
      </c>
      <c r="H282" s="102">
        <f t="shared" si="57"/>
        <v>0</v>
      </c>
      <c r="I282" s="102"/>
      <c r="J282" s="102"/>
      <c r="K282" s="102"/>
      <c r="L282" s="102"/>
      <c r="M282" s="102"/>
      <c r="N282" s="102"/>
      <c r="O282" s="102"/>
      <c r="P282" s="102"/>
      <c r="Q282" s="1001"/>
      <c r="R282" s="94"/>
      <c r="S282" s="94"/>
    </row>
    <row r="283" spans="1:19" ht="15">
      <c r="A283" s="996"/>
      <c r="B283" s="987"/>
      <c r="C283" s="745"/>
      <c r="D283" s="127"/>
      <c r="E283" s="127"/>
      <c r="F283" s="77">
        <v>2020</v>
      </c>
      <c r="G283" s="98">
        <f t="shared" si="57"/>
        <v>0</v>
      </c>
      <c r="H283" s="98">
        <f t="shared" si="57"/>
        <v>0</v>
      </c>
      <c r="I283" s="98"/>
      <c r="J283" s="98"/>
      <c r="K283" s="98"/>
      <c r="L283" s="98"/>
      <c r="M283" s="98"/>
      <c r="N283" s="98"/>
      <c r="O283" s="98"/>
      <c r="P283" s="98"/>
      <c r="Q283" s="1001"/>
      <c r="R283" s="94"/>
      <c r="S283" s="94"/>
    </row>
    <row r="284" spans="1:19" ht="15">
      <c r="A284" s="996"/>
      <c r="B284" s="987"/>
      <c r="C284" s="745"/>
      <c r="D284" s="127"/>
      <c r="E284" s="127"/>
      <c r="F284" s="77">
        <v>2021</v>
      </c>
      <c r="G284" s="98">
        <f t="shared" si="57"/>
        <v>0</v>
      </c>
      <c r="H284" s="98">
        <f t="shared" si="57"/>
        <v>0</v>
      </c>
      <c r="I284" s="98"/>
      <c r="J284" s="98"/>
      <c r="K284" s="98"/>
      <c r="L284" s="98"/>
      <c r="M284" s="98"/>
      <c r="N284" s="98"/>
      <c r="O284" s="98"/>
      <c r="P284" s="98"/>
      <c r="Q284" s="1001"/>
      <c r="R284" s="94"/>
      <c r="S284" s="94"/>
    </row>
    <row r="285" spans="1:19" s="44" customFormat="1" ht="15">
      <c r="A285" s="996"/>
      <c r="B285" s="987"/>
      <c r="C285" s="745"/>
      <c r="D285" s="127"/>
      <c r="E285" s="127"/>
      <c r="F285" s="77">
        <v>2022</v>
      </c>
      <c r="G285" s="98">
        <f t="shared" si="57"/>
        <v>26091.1</v>
      </c>
      <c r="H285" s="98">
        <f t="shared" si="57"/>
        <v>0</v>
      </c>
      <c r="I285" s="98">
        <v>26091.1</v>
      </c>
      <c r="J285" s="98"/>
      <c r="K285" s="98"/>
      <c r="L285" s="98"/>
      <c r="M285" s="98"/>
      <c r="N285" s="98"/>
      <c r="O285" s="98"/>
      <c r="P285" s="98"/>
      <c r="Q285" s="1001"/>
      <c r="R285" s="238"/>
      <c r="S285" s="238"/>
    </row>
    <row r="286" spans="1:19" ht="15">
      <c r="A286" s="996"/>
      <c r="B286" s="987"/>
      <c r="C286" s="745"/>
      <c r="D286" s="127"/>
      <c r="E286" s="127"/>
      <c r="F286" s="77">
        <v>2023</v>
      </c>
      <c r="G286" s="98">
        <f t="shared" si="57"/>
        <v>0</v>
      </c>
      <c r="H286" s="98">
        <f t="shared" si="57"/>
        <v>0</v>
      </c>
      <c r="I286" s="98"/>
      <c r="J286" s="98"/>
      <c r="K286" s="98"/>
      <c r="L286" s="98"/>
      <c r="M286" s="98"/>
      <c r="N286" s="98"/>
      <c r="O286" s="98"/>
      <c r="P286" s="98"/>
      <c r="Q286" s="1001"/>
      <c r="R286" s="94"/>
      <c r="S286" s="94"/>
    </row>
    <row r="287" spans="1:19" ht="15">
      <c r="A287" s="996"/>
      <c r="B287" s="987"/>
      <c r="C287" s="745"/>
      <c r="D287" s="127"/>
      <c r="E287" s="127"/>
      <c r="F287" s="77">
        <v>2024</v>
      </c>
      <c r="G287" s="98">
        <f t="shared" si="57"/>
        <v>0</v>
      </c>
      <c r="H287" s="98">
        <f t="shared" si="57"/>
        <v>0</v>
      </c>
      <c r="I287" s="98"/>
      <c r="J287" s="98"/>
      <c r="K287" s="98"/>
      <c r="L287" s="98"/>
      <c r="M287" s="98"/>
      <c r="N287" s="98"/>
      <c r="O287" s="98"/>
      <c r="P287" s="98"/>
      <c r="Q287" s="1001"/>
      <c r="R287" s="94"/>
      <c r="S287" s="94"/>
    </row>
    <row r="288" spans="1:19" ht="15">
      <c r="A288" s="997"/>
      <c r="B288" s="614"/>
      <c r="C288" s="746"/>
      <c r="D288" s="124"/>
      <c r="E288" s="124"/>
      <c r="F288" s="77">
        <v>2025</v>
      </c>
      <c r="G288" s="98">
        <f t="shared" si="57"/>
        <v>0</v>
      </c>
      <c r="H288" s="98">
        <f t="shared" si="57"/>
        <v>0</v>
      </c>
      <c r="I288" s="98"/>
      <c r="J288" s="98"/>
      <c r="K288" s="98"/>
      <c r="L288" s="98"/>
      <c r="M288" s="98"/>
      <c r="N288" s="98"/>
      <c r="O288" s="98"/>
      <c r="P288" s="98"/>
      <c r="Q288" s="1001"/>
      <c r="R288" s="94"/>
      <c r="S288" s="94"/>
    </row>
    <row r="289" spans="1:19" ht="15">
      <c r="A289" s="990" t="s">
        <v>1230</v>
      </c>
      <c r="B289" s="736"/>
      <c r="C289" s="736"/>
      <c r="D289" s="736"/>
      <c r="E289" s="736"/>
      <c r="F289" s="736"/>
      <c r="G289" s="736"/>
      <c r="H289" s="736"/>
      <c r="I289" s="736"/>
      <c r="J289" s="736"/>
      <c r="K289" s="736"/>
      <c r="L289" s="736"/>
      <c r="M289" s="736"/>
      <c r="N289" s="736"/>
      <c r="O289" s="736"/>
      <c r="P289" s="737"/>
      <c r="Q289" s="1001"/>
      <c r="R289" s="94"/>
      <c r="S289" s="94"/>
    </row>
    <row r="290" spans="1:19" ht="15">
      <c r="A290" s="995" t="s">
        <v>684</v>
      </c>
      <c r="B290" s="613" t="s">
        <v>1216</v>
      </c>
      <c r="C290" s="744" t="s">
        <v>937</v>
      </c>
      <c r="D290" s="123"/>
      <c r="E290" s="123"/>
      <c r="F290" s="77" t="s">
        <v>8</v>
      </c>
      <c r="G290" s="98">
        <f aca="true" t="shared" si="58" ref="G290:P290">SUM(G291:G301)</f>
        <v>655.7</v>
      </c>
      <c r="H290" s="98">
        <f t="shared" si="58"/>
        <v>655.7</v>
      </c>
      <c r="I290" s="98">
        <f t="shared" si="58"/>
        <v>655.7</v>
      </c>
      <c r="J290" s="98">
        <f t="shared" si="58"/>
        <v>655.7</v>
      </c>
      <c r="K290" s="98">
        <f t="shared" si="58"/>
        <v>0</v>
      </c>
      <c r="L290" s="98">
        <f t="shared" si="58"/>
        <v>0</v>
      </c>
      <c r="M290" s="98">
        <f t="shared" si="58"/>
        <v>0</v>
      </c>
      <c r="N290" s="98">
        <f t="shared" si="58"/>
        <v>0</v>
      </c>
      <c r="O290" s="98">
        <f t="shared" si="58"/>
        <v>0</v>
      </c>
      <c r="P290" s="98">
        <f t="shared" si="58"/>
        <v>0</v>
      </c>
      <c r="Q290" s="1001"/>
      <c r="R290" s="94"/>
      <c r="S290" s="94"/>
    </row>
    <row r="291" spans="1:19" ht="15">
      <c r="A291" s="996"/>
      <c r="B291" s="987"/>
      <c r="C291" s="745"/>
      <c r="D291" s="127"/>
      <c r="E291" s="127"/>
      <c r="F291" s="81">
        <v>2015</v>
      </c>
      <c r="G291" s="102">
        <f aca="true" t="shared" si="59" ref="G291:H301">I291+K291+M291+O291</f>
        <v>0</v>
      </c>
      <c r="H291" s="102">
        <f t="shared" si="59"/>
        <v>0</v>
      </c>
      <c r="I291" s="102"/>
      <c r="J291" s="102"/>
      <c r="K291" s="102"/>
      <c r="L291" s="102"/>
      <c r="M291" s="102"/>
      <c r="N291" s="102"/>
      <c r="O291" s="102"/>
      <c r="P291" s="102"/>
      <c r="Q291" s="1001"/>
      <c r="R291" s="94"/>
      <c r="S291" s="94"/>
    </row>
    <row r="292" spans="1:19" ht="15">
      <c r="A292" s="996"/>
      <c r="B292" s="987"/>
      <c r="C292" s="745"/>
      <c r="D292" s="127"/>
      <c r="E292" s="127"/>
      <c r="F292" s="81">
        <v>2016</v>
      </c>
      <c r="G292" s="102">
        <f t="shared" si="59"/>
        <v>0</v>
      </c>
      <c r="H292" s="102">
        <f t="shared" si="59"/>
        <v>0</v>
      </c>
      <c r="I292" s="102"/>
      <c r="J292" s="102"/>
      <c r="K292" s="102"/>
      <c r="L292" s="102"/>
      <c r="M292" s="102"/>
      <c r="N292" s="102"/>
      <c r="O292" s="102"/>
      <c r="P292" s="102"/>
      <c r="Q292" s="1001"/>
      <c r="R292" s="94"/>
      <c r="S292" s="94"/>
    </row>
    <row r="293" spans="1:19" ht="15">
      <c r="A293" s="996"/>
      <c r="B293" s="987"/>
      <c r="C293" s="745"/>
      <c r="D293" s="127"/>
      <c r="E293" s="127"/>
      <c r="F293" s="81">
        <v>2017</v>
      </c>
      <c r="G293" s="102">
        <f t="shared" si="59"/>
        <v>0</v>
      </c>
      <c r="H293" s="102">
        <f t="shared" si="59"/>
        <v>0</v>
      </c>
      <c r="I293" s="102"/>
      <c r="J293" s="102"/>
      <c r="K293" s="102"/>
      <c r="L293" s="102"/>
      <c r="M293" s="102"/>
      <c r="N293" s="102"/>
      <c r="O293" s="102"/>
      <c r="P293" s="102"/>
      <c r="Q293" s="1001"/>
      <c r="R293" s="94"/>
      <c r="S293" s="94"/>
    </row>
    <row r="294" spans="1:19" ht="15">
      <c r="A294" s="996"/>
      <c r="B294" s="987"/>
      <c r="C294" s="745"/>
      <c r="D294" s="127"/>
      <c r="E294" s="127"/>
      <c r="F294" s="81">
        <v>2018</v>
      </c>
      <c r="G294" s="102">
        <f t="shared" si="59"/>
        <v>0</v>
      </c>
      <c r="H294" s="102">
        <f t="shared" si="59"/>
        <v>0</v>
      </c>
      <c r="I294" s="102"/>
      <c r="J294" s="102"/>
      <c r="K294" s="102"/>
      <c r="L294" s="102"/>
      <c r="M294" s="102"/>
      <c r="N294" s="102"/>
      <c r="O294" s="102"/>
      <c r="P294" s="102"/>
      <c r="Q294" s="1001"/>
      <c r="R294" s="94"/>
      <c r="S294" s="94"/>
    </row>
    <row r="295" spans="1:19" ht="15">
      <c r="A295" s="996"/>
      <c r="B295" s="987"/>
      <c r="C295" s="745"/>
      <c r="D295" s="126" t="s">
        <v>1024</v>
      </c>
      <c r="E295" s="126" t="s">
        <v>1027</v>
      </c>
      <c r="F295" s="81">
        <v>2019</v>
      </c>
      <c r="G295" s="102">
        <f t="shared" si="59"/>
        <v>0</v>
      </c>
      <c r="H295" s="102">
        <f t="shared" si="59"/>
        <v>0</v>
      </c>
      <c r="I295" s="102"/>
      <c r="J295" s="102"/>
      <c r="K295" s="102"/>
      <c r="L295" s="102"/>
      <c r="M295" s="102"/>
      <c r="N295" s="102"/>
      <c r="O295" s="102"/>
      <c r="P295" s="102"/>
      <c r="Q295" s="1001"/>
      <c r="R295" s="94"/>
      <c r="S295" s="94"/>
    </row>
    <row r="296" spans="1:19" ht="15">
      <c r="A296" s="996"/>
      <c r="B296" s="987"/>
      <c r="C296" s="745"/>
      <c r="D296" s="127"/>
      <c r="E296" s="127"/>
      <c r="F296" s="77">
        <v>2020</v>
      </c>
      <c r="G296" s="98">
        <f t="shared" si="59"/>
        <v>0</v>
      </c>
      <c r="H296" s="98">
        <f t="shared" si="59"/>
        <v>0</v>
      </c>
      <c r="I296" s="98"/>
      <c r="J296" s="98"/>
      <c r="K296" s="98"/>
      <c r="L296" s="98"/>
      <c r="M296" s="98"/>
      <c r="N296" s="98"/>
      <c r="O296" s="98"/>
      <c r="P296" s="98"/>
      <c r="Q296" s="1001"/>
      <c r="R296" s="94"/>
      <c r="S296" s="94"/>
    </row>
    <row r="297" spans="1:19" ht="15">
      <c r="A297" s="996"/>
      <c r="B297" s="987"/>
      <c r="C297" s="745"/>
      <c r="D297" s="127"/>
      <c r="E297" s="127"/>
      <c r="F297" s="77">
        <v>2021</v>
      </c>
      <c r="G297" s="98">
        <f t="shared" si="59"/>
        <v>655.7</v>
      </c>
      <c r="H297" s="98">
        <f t="shared" si="59"/>
        <v>655.7</v>
      </c>
      <c r="I297" s="98">
        <v>655.7</v>
      </c>
      <c r="J297" s="98">
        <v>655.7</v>
      </c>
      <c r="K297" s="98"/>
      <c r="L297" s="98"/>
      <c r="M297" s="98"/>
      <c r="N297" s="98"/>
      <c r="O297" s="98"/>
      <c r="P297" s="98"/>
      <c r="Q297" s="1001"/>
      <c r="R297" s="94"/>
      <c r="S297" s="94"/>
    </row>
    <row r="298" spans="1:19" ht="15">
      <c r="A298" s="996"/>
      <c r="B298" s="987"/>
      <c r="C298" s="745"/>
      <c r="D298" s="127"/>
      <c r="E298" s="127"/>
      <c r="F298" s="77">
        <v>2022</v>
      </c>
      <c r="G298" s="98">
        <f t="shared" si="59"/>
        <v>0</v>
      </c>
      <c r="H298" s="98">
        <f t="shared" si="59"/>
        <v>0</v>
      </c>
      <c r="I298" s="98"/>
      <c r="J298" s="98"/>
      <c r="K298" s="98"/>
      <c r="L298" s="98"/>
      <c r="M298" s="98"/>
      <c r="N298" s="98"/>
      <c r="O298" s="98"/>
      <c r="P298" s="98"/>
      <c r="Q298" s="1001"/>
      <c r="R298" s="94"/>
      <c r="S298" s="94"/>
    </row>
    <row r="299" spans="1:19" ht="15">
      <c r="A299" s="996"/>
      <c r="B299" s="987"/>
      <c r="C299" s="745"/>
      <c r="D299" s="127"/>
      <c r="E299" s="127"/>
      <c r="F299" s="77">
        <v>2023</v>
      </c>
      <c r="G299" s="98">
        <f t="shared" si="59"/>
        <v>0</v>
      </c>
      <c r="H299" s="98">
        <f t="shared" si="59"/>
        <v>0</v>
      </c>
      <c r="I299" s="98"/>
      <c r="J299" s="98"/>
      <c r="K299" s="98"/>
      <c r="L299" s="98"/>
      <c r="M299" s="98"/>
      <c r="N299" s="98"/>
      <c r="O299" s="98"/>
      <c r="P299" s="98"/>
      <c r="Q299" s="1001"/>
      <c r="R299" s="94"/>
      <c r="S299" s="94"/>
    </row>
    <row r="300" spans="1:19" ht="15">
      <c r="A300" s="996"/>
      <c r="B300" s="987"/>
      <c r="C300" s="745"/>
      <c r="D300" s="127"/>
      <c r="E300" s="127"/>
      <c r="F300" s="77">
        <v>2024</v>
      </c>
      <c r="G300" s="98">
        <f t="shared" si="59"/>
        <v>0</v>
      </c>
      <c r="H300" s="98">
        <f t="shared" si="59"/>
        <v>0</v>
      </c>
      <c r="I300" s="98"/>
      <c r="J300" s="98"/>
      <c r="K300" s="98"/>
      <c r="L300" s="98"/>
      <c r="M300" s="98"/>
      <c r="N300" s="98"/>
      <c r="O300" s="98"/>
      <c r="P300" s="98"/>
      <c r="Q300" s="1001"/>
      <c r="R300" s="94"/>
      <c r="S300" s="94"/>
    </row>
    <row r="301" spans="1:19" ht="15">
      <c r="A301" s="997"/>
      <c r="B301" s="614"/>
      <c r="C301" s="746"/>
      <c r="D301" s="124"/>
      <c r="E301" s="124"/>
      <c r="F301" s="77">
        <v>2025</v>
      </c>
      <c r="G301" s="98">
        <f t="shared" si="59"/>
        <v>0</v>
      </c>
      <c r="H301" s="98">
        <f t="shared" si="59"/>
        <v>0</v>
      </c>
      <c r="I301" s="98"/>
      <c r="J301" s="98"/>
      <c r="K301" s="98"/>
      <c r="L301" s="98"/>
      <c r="M301" s="98"/>
      <c r="N301" s="98"/>
      <c r="O301" s="98"/>
      <c r="P301" s="98"/>
      <c r="Q301" s="1002"/>
      <c r="R301" s="94"/>
      <c r="S301" s="94"/>
    </row>
    <row r="302" spans="1:19" ht="15">
      <c r="A302" s="99">
        <v>2</v>
      </c>
      <c r="B302" s="1032" t="s">
        <v>173</v>
      </c>
      <c r="C302" s="1032"/>
      <c r="D302" s="1032"/>
      <c r="E302" s="1032"/>
      <c r="F302" s="1032"/>
      <c r="G302" s="1032"/>
      <c r="H302" s="1032"/>
      <c r="I302" s="1032"/>
      <c r="J302" s="1032"/>
      <c r="K302" s="1032"/>
      <c r="L302" s="1032"/>
      <c r="M302" s="1032"/>
      <c r="N302" s="1032"/>
      <c r="O302" s="1032"/>
      <c r="P302" s="1032"/>
      <c r="Q302" s="1007" t="s">
        <v>171</v>
      </c>
      <c r="R302" s="94"/>
      <c r="S302" s="94"/>
    </row>
    <row r="303" spans="1:19" ht="15">
      <c r="A303" s="1008" t="s">
        <v>143</v>
      </c>
      <c r="B303" s="998" t="s">
        <v>912</v>
      </c>
      <c r="C303" s="998" t="s">
        <v>664</v>
      </c>
      <c r="D303" s="128"/>
      <c r="E303" s="128"/>
      <c r="F303" s="240" t="s">
        <v>8</v>
      </c>
      <c r="G303" s="241">
        <f aca="true" t="shared" si="60" ref="G303:P303">SUM(G304:G314)</f>
        <v>409564.3</v>
      </c>
      <c r="H303" s="241">
        <f t="shared" si="60"/>
        <v>4000</v>
      </c>
      <c r="I303" s="241">
        <f t="shared" si="60"/>
        <v>181002.3</v>
      </c>
      <c r="J303" s="241">
        <f t="shared" si="60"/>
        <v>4000</v>
      </c>
      <c r="K303" s="241">
        <f t="shared" si="60"/>
        <v>0</v>
      </c>
      <c r="L303" s="241">
        <f t="shared" si="60"/>
        <v>0</v>
      </c>
      <c r="M303" s="241">
        <f t="shared" si="60"/>
        <v>228562</v>
      </c>
      <c r="N303" s="241">
        <f t="shared" si="60"/>
        <v>0</v>
      </c>
      <c r="O303" s="241">
        <f t="shared" si="60"/>
        <v>0</v>
      </c>
      <c r="P303" s="241">
        <f t="shared" si="60"/>
        <v>0</v>
      </c>
      <c r="Q303" s="1001"/>
      <c r="R303" s="94"/>
      <c r="S303" s="94"/>
    </row>
    <row r="304" spans="1:19" ht="15">
      <c r="A304" s="1009"/>
      <c r="B304" s="999"/>
      <c r="C304" s="999"/>
      <c r="D304" s="129"/>
      <c r="E304" s="129"/>
      <c r="F304" s="81">
        <v>2015</v>
      </c>
      <c r="G304" s="102">
        <f aca="true" t="shared" si="61" ref="G304:H314">I304+K304+M304+O304</f>
        <v>0</v>
      </c>
      <c r="H304" s="102">
        <f t="shared" si="61"/>
        <v>0</v>
      </c>
      <c r="I304" s="102">
        <f>I316+I328+I340</f>
        <v>0</v>
      </c>
      <c r="J304" s="102">
        <f aca="true" t="shared" si="62" ref="J304:P304">J316+J328+J340</f>
        <v>0</v>
      </c>
      <c r="K304" s="102">
        <f t="shared" si="62"/>
        <v>0</v>
      </c>
      <c r="L304" s="102">
        <f t="shared" si="62"/>
        <v>0</v>
      </c>
      <c r="M304" s="102">
        <f t="shared" si="62"/>
        <v>0</v>
      </c>
      <c r="N304" s="102">
        <f t="shared" si="62"/>
        <v>0</v>
      </c>
      <c r="O304" s="102">
        <f t="shared" si="62"/>
        <v>0</v>
      </c>
      <c r="P304" s="102">
        <f t="shared" si="62"/>
        <v>0</v>
      </c>
      <c r="Q304" s="1001"/>
      <c r="R304" s="94"/>
      <c r="S304" s="94"/>
    </row>
    <row r="305" spans="1:19" ht="15">
      <c r="A305" s="1009"/>
      <c r="B305" s="999"/>
      <c r="C305" s="999"/>
      <c r="D305" s="129"/>
      <c r="E305" s="129"/>
      <c r="F305" s="81">
        <v>2016</v>
      </c>
      <c r="G305" s="102">
        <f t="shared" si="61"/>
        <v>0</v>
      </c>
      <c r="H305" s="102">
        <f t="shared" si="61"/>
        <v>0</v>
      </c>
      <c r="I305" s="102">
        <f aca="true" t="shared" si="63" ref="I305:P314">I317+I329+I341</f>
        <v>0</v>
      </c>
      <c r="J305" s="102">
        <f t="shared" si="63"/>
        <v>0</v>
      </c>
      <c r="K305" s="102">
        <f t="shared" si="63"/>
        <v>0</v>
      </c>
      <c r="L305" s="102">
        <f t="shared" si="63"/>
        <v>0</v>
      </c>
      <c r="M305" s="102">
        <f t="shared" si="63"/>
        <v>0</v>
      </c>
      <c r="N305" s="102">
        <f t="shared" si="63"/>
        <v>0</v>
      </c>
      <c r="O305" s="102">
        <f t="shared" si="63"/>
        <v>0</v>
      </c>
      <c r="P305" s="102">
        <f t="shared" si="63"/>
        <v>0</v>
      </c>
      <c r="Q305" s="1001"/>
      <c r="R305" s="94"/>
      <c r="S305" s="94"/>
    </row>
    <row r="306" spans="1:19" ht="15">
      <c r="A306" s="1009"/>
      <c r="B306" s="999"/>
      <c r="C306" s="999"/>
      <c r="D306" s="129"/>
      <c r="E306" s="129"/>
      <c r="F306" s="81">
        <v>2017</v>
      </c>
      <c r="G306" s="102">
        <f t="shared" si="61"/>
        <v>0</v>
      </c>
      <c r="H306" s="102">
        <f t="shared" si="61"/>
        <v>0</v>
      </c>
      <c r="I306" s="102">
        <f t="shared" si="63"/>
        <v>0</v>
      </c>
      <c r="J306" s="102">
        <f t="shared" si="63"/>
        <v>0</v>
      </c>
      <c r="K306" s="102">
        <f t="shared" si="63"/>
        <v>0</v>
      </c>
      <c r="L306" s="102">
        <f t="shared" si="63"/>
        <v>0</v>
      </c>
      <c r="M306" s="102">
        <f t="shared" si="63"/>
        <v>0</v>
      </c>
      <c r="N306" s="102">
        <f t="shared" si="63"/>
        <v>0</v>
      </c>
      <c r="O306" s="102">
        <f t="shared" si="63"/>
        <v>0</v>
      </c>
      <c r="P306" s="102">
        <f t="shared" si="63"/>
        <v>0</v>
      </c>
      <c r="Q306" s="1001"/>
      <c r="R306" s="94"/>
      <c r="S306" s="94"/>
    </row>
    <row r="307" spans="1:19" ht="15">
      <c r="A307" s="1009"/>
      <c r="B307" s="999"/>
      <c r="C307" s="999"/>
      <c r="D307" s="129"/>
      <c r="E307" s="129"/>
      <c r="F307" s="81">
        <v>2018</v>
      </c>
      <c r="G307" s="102">
        <f t="shared" si="61"/>
        <v>0</v>
      </c>
      <c r="H307" s="102">
        <f t="shared" si="61"/>
        <v>0</v>
      </c>
      <c r="I307" s="102">
        <f t="shared" si="63"/>
        <v>0</v>
      </c>
      <c r="J307" s="102">
        <f t="shared" si="63"/>
        <v>0</v>
      </c>
      <c r="K307" s="102">
        <f t="shared" si="63"/>
        <v>0</v>
      </c>
      <c r="L307" s="102">
        <f t="shared" si="63"/>
        <v>0</v>
      </c>
      <c r="M307" s="102">
        <f t="shared" si="63"/>
        <v>0</v>
      </c>
      <c r="N307" s="102">
        <f t="shared" si="63"/>
        <v>0</v>
      </c>
      <c r="O307" s="102">
        <f t="shared" si="63"/>
        <v>0</v>
      </c>
      <c r="P307" s="102">
        <f t="shared" si="63"/>
        <v>0</v>
      </c>
      <c r="Q307" s="1001"/>
      <c r="R307" s="94"/>
      <c r="S307" s="94"/>
    </row>
    <row r="308" spans="1:19" ht="15">
      <c r="A308" s="1009"/>
      <c r="B308" s="999"/>
      <c r="C308" s="999"/>
      <c r="D308" s="129" t="s">
        <v>1031</v>
      </c>
      <c r="E308" s="129" t="s">
        <v>1031</v>
      </c>
      <c r="F308" s="81">
        <v>2019</v>
      </c>
      <c r="G308" s="102">
        <f t="shared" si="61"/>
        <v>4000</v>
      </c>
      <c r="H308" s="102">
        <f t="shared" si="61"/>
        <v>4000</v>
      </c>
      <c r="I308" s="102">
        <f t="shared" si="63"/>
        <v>4000</v>
      </c>
      <c r="J308" s="102">
        <f t="shared" si="63"/>
        <v>4000</v>
      </c>
      <c r="K308" s="102">
        <f t="shared" si="63"/>
        <v>0</v>
      </c>
      <c r="L308" s="102">
        <f t="shared" si="63"/>
        <v>0</v>
      </c>
      <c r="M308" s="102">
        <f t="shared" si="63"/>
        <v>0</v>
      </c>
      <c r="N308" s="102">
        <f t="shared" si="63"/>
        <v>0</v>
      </c>
      <c r="O308" s="102">
        <f t="shared" si="63"/>
        <v>0</v>
      </c>
      <c r="P308" s="102">
        <f t="shared" si="63"/>
        <v>0</v>
      </c>
      <c r="Q308" s="1001"/>
      <c r="R308" s="94"/>
      <c r="S308" s="94"/>
    </row>
    <row r="309" spans="1:19" ht="15">
      <c r="A309" s="1009"/>
      <c r="B309" s="999"/>
      <c r="C309" s="999"/>
      <c r="D309" s="129"/>
      <c r="E309" s="129"/>
      <c r="F309" s="77">
        <v>2020</v>
      </c>
      <c r="G309" s="98">
        <f t="shared" si="61"/>
        <v>0</v>
      </c>
      <c r="H309" s="98">
        <f t="shared" si="61"/>
        <v>0</v>
      </c>
      <c r="I309" s="98">
        <f t="shared" si="63"/>
        <v>0</v>
      </c>
      <c r="J309" s="98">
        <f t="shared" si="63"/>
        <v>0</v>
      </c>
      <c r="K309" s="98">
        <f t="shared" si="63"/>
        <v>0</v>
      </c>
      <c r="L309" s="98">
        <f t="shared" si="63"/>
        <v>0</v>
      </c>
      <c r="M309" s="98">
        <f t="shared" si="63"/>
        <v>0</v>
      </c>
      <c r="N309" s="98">
        <f t="shared" si="63"/>
        <v>0</v>
      </c>
      <c r="O309" s="98">
        <f t="shared" si="63"/>
        <v>0</v>
      </c>
      <c r="P309" s="98">
        <f t="shared" si="63"/>
        <v>0</v>
      </c>
      <c r="Q309" s="1001"/>
      <c r="R309" s="94"/>
      <c r="S309" s="94"/>
    </row>
    <row r="310" spans="1:19" ht="15">
      <c r="A310" s="1009"/>
      <c r="B310" s="999"/>
      <c r="C310" s="999"/>
      <c r="D310" s="129"/>
      <c r="E310" s="129"/>
      <c r="F310" s="77">
        <v>2021</v>
      </c>
      <c r="G310" s="98">
        <f t="shared" si="61"/>
        <v>0</v>
      </c>
      <c r="H310" s="98">
        <f t="shared" si="61"/>
        <v>0</v>
      </c>
      <c r="I310" s="98">
        <f t="shared" si="63"/>
        <v>0</v>
      </c>
      <c r="J310" s="98">
        <f t="shared" si="63"/>
        <v>0</v>
      </c>
      <c r="K310" s="98">
        <f t="shared" si="63"/>
        <v>0</v>
      </c>
      <c r="L310" s="98">
        <f t="shared" si="63"/>
        <v>0</v>
      </c>
      <c r="M310" s="98">
        <f t="shared" si="63"/>
        <v>0</v>
      </c>
      <c r="N310" s="98">
        <f t="shared" si="63"/>
        <v>0</v>
      </c>
      <c r="O310" s="98">
        <f t="shared" si="63"/>
        <v>0</v>
      </c>
      <c r="P310" s="98">
        <f t="shared" si="63"/>
        <v>0</v>
      </c>
      <c r="Q310" s="1001"/>
      <c r="R310" s="94"/>
      <c r="S310" s="94"/>
    </row>
    <row r="311" spans="1:19" ht="15">
      <c r="A311" s="1009"/>
      <c r="B311" s="999"/>
      <c r="C311" s="999"/>
      <c r="D311" s="129"/>
      <c r="E311" s="129"/>
      <c r="F311" s="77">
        <v>2022</v>
      </c>
      <c r="G311" s="98">
        <f t="shared" si="61"/>
        <v>0</v>
      </c>
      <c r="H311" s="98">
        <f t="shared" si="61"/>
        <v>0</v>
      </c>
      <c r="I311" s="98">
        <f t="shared" si="63"/>
        <v>0</v>
      </c>
      <c r="J311" s="98">
        <f t="shared" si="63"/>
        <v>0</v>
      </c>
      <c r="K311" s="98">
        <f t="shared" si="63"/>
        <v>0</v>
      </c>
      <c r="L311" s="98">
        <f t="shared" si="63"/>
        <v>0</v>
      </c>
      <c r="M311" s="98">
        <f t="shared" si="63"/>
        <v>0</v>
      </c>
      <c r="N311" s="98">
        <f t="shared" si="63"/>
        <v>0</v>
      </c>
      <c r="O311" s="98">
        <f t="shared" si="63"/>
        <v>0</v>
      </c>
      <c r="P311" s="98">
        <f t="shared" si="63"/>
        <v>0</v>
      </c>
      <c r="Q311" s="1001"/>
      <c r="R311" s="94"/>
      <c r="S311" s="94"/>
    </row>
    <row r="312" spans="1:19" ht="15">
      <c r="A312" s="1009"/>
      <c r="B312" s="999"/>
      <c r="C312" s="999"/>
      <c r="D312" s="129"/>
      <c r="E312" s="129"/>
      <c r="F312" s="77">
        <v>2023</v>
      </c>
      <c r="G312" s="98">
        <f t="shared" si="61"/>
        <v>304749.3</v>
      </c>
      <c r="H312" s="98">
        <f t="shared" si="61"/>
        <v>0</v>
      </c>
      <c r="I312" s="98">
        <f>I324+I336+I348</f>
        <v>76187.3</v>
      </c>
      <c r="J312" s="98">
        <f t="shared" si="63"/>
        <v>0</v>
      </c>
      <c r="K312" s="98">
        <f t="shared" si="63"/>
        <v>0</v>
      </c>
      <c r="L312" s="98">
        <f t="shared" si="63"/>
        <v>0</v>
      </c>
      <c r="M312" s="98">
        <f t="shared" si="63"/>
        <v>228562</v>
      </c>
      <c r="N312" s="98">
        <f t="shared" si="63"/>
        <v>0</v>
      </c>
      <c r="O312" s="98">
        <f t="shared" si="63"/>
        <v>0</v>
      </c>
      <c r="P312" s="98">
        <f t="shared" si="63"/>
        <v>0</v>
      </c>
      <c r="Q312" s="1001"/>
      <c r="R312" s="94"/>
      <c r="S312" s="94"/>
    </row>
    <row r="313" spans="1:19" ht="15">
      <c r="A313" s="1009"/>
      <c r="B313" s="999"/>
      <c r="C313" s="999"/>
      <c r="D313" s="129"/>
      <c r="E313" s="129"/>
      <c r="F313" s="77">
        <v>2024</v>
      </c>
      <c r="G313" s="98">
        <f t="shared" si="61"/>
        <v>0</v>
      </c>
      <c r="H313" s="98">
        <f t="shared" si="61"/>
        <v>0</v>
      </c>
      <c r="I313" s="98">
        <f>I325+I337+I349</f>
        <v>0</v>
      </c>
      <c r="J313" s="98">
        <f t="shared" si="63"/>
        <v>0</v>
      </c>
      <c r="K313" s="98">
        <f t="shared" si="63"/>
        <v>0</v>
      </c>
      <c r="L313" s="98">
        <f t="shared" si="63"/>
        <v>0</v>
      </c>
      <c r="M313" s="98">
        <f t="shared" si="63"/>
        <v>0</v>
      </c>
      <c r="N313" s="98">
        <f t="shared" si="63"/>
        <v>0</v>
      </c>
      <c r="O313" s="98">
        <f t="shared" si="63"/>
        <v>0</v>
      </c>
      <c r="P313" s="98">
        <f t="shared" si="63"/>
        <v>0</v>
      </c>
      <c r="Q313" s="1001"/>
      <c r="R313" s="94"/>
      <c r="S313" s="94"/>
    </row>
    <row r="314" spans="1:19" ht="15">
      <c r="A314" s="1010"/>
      <c r="B314" s="1011"/>
      <c r="C314" s="1011"/>
      <c r="D314" s="130"/>
      <c r="E314" s="130"/>
      <c r="F314" s="77">
        <v>2025</v>
      </c>
      <c r="G314" s="98">
        <f t="shared" si="61"/>
        <v>100815</v>
      </c>
      <c r="H314" s="98">
        <f t="shared" si="61"/>
        <v>0</v>
      </c>
      <c r="I314" s="98">
        <f>I326+I338+I350</f>
        <v>100815</v>
      </c>
      <c r="J314" s="98">
        <f t="shared" si="63"/>
        <v>0</v>
      </c>
      <c r="K314" s="98">
        <f t="shared" si="63"/>
        <v>0</v>
      </c>
      <c r="L314" s="98">
        <f t="shared" si="63"/>
        <v>0</v>
      </c>
      <c r="M314" s="98">
        <f t="shared" si="63"/>
        <v>0</v>
      </c>
      <c r="N314" s="98">
        <f t="shared" si="63"/>
        <v>0</v>
      </c>
      <c r="O314" s="98">
        <f t="shared" si="63"/>
        <v>0</v>
      </c>
      <c r="P314" s="98">
        <f t="shared" si="63"/>
        <v>0</v>
      </c>
      <c r="Q314" s="1001"/>
      <c r="R314" s="94"/>
      <c r="S314" s="94"/>
    </row>
    <row r="315" spans="1:19" ht="15">
      <c r="A315" s="995" t="s">
        <v>193</v>
      </c>
      <c r="B315" s="613" t="s">
        <v>852</v>
      </c>
      <c r="C315" s="998"/>
      <c r="D315" s="128"/>
      <c r="E315" s="128"/>
      <c r="F315" s="77" t="s">
        <v>8</v>
      </c>
      <c r="G315" s="98">
        <f aca="true" t="shared" si="64" ref="G315:P315">SUM(G316:G326)</f>
        <v>80000</v>
      </c>
      <c r="H315" s="98">
        <f t="shared" si="64"/>
        <v>0</v>
      </c>
      <c r="I315" s="98">
        <f t="shared" si="64"/>
        <v>80000</v>
      </c>
      <c r="J315" s="98">
        <f t="shared" si="64"/>
        <v>0</v>
      </c>
      <c r="K315" s="98">
        <f t="shared" si="64"/>
        <v>0</v>
      </c>
      <c r="L315" s="98">
        <f t="shared" si="64"/>
        <v>0</v>
      </c>
      <c r="M315" s="98">
        <f t="shared" si="64"/>
        <v>0</v>
      </c>
      <c r="N315" s="98">
        <f t="shared" si="64"/>
        <v>0</v>
      </c>
      <c r="O315" s="98">
        <f t="shared" si="64"/>
        <v>0</v>
      </c>
      <c r="P315" s="98">
        <f t="shared" si="64"/>
        <v>0</v>
      </c>
      <c r="Q315" s="1001"/>
      <c r="R315" s="94"/>
      <c r="S315" s="94"/>
    </row>
    <row r="316" spans="1:19" ht="15">
      <c r="A316" s="996"/>
      <c r="B316" s="987"/>
      <c r="C316" s="999"/>
      <c r="D316" s="129"/>
      <c r="E316" s="129"/>
      <c r="F316" s="81">
        <v>2015</v>
      </c>
      <c r="G316" s="102">
        <f aca="true" t="shared" si="65" ref="G316:H326">I316+K316+M316+O316</f>
        <v>0</v>
      </c>
      <c r="H316" s="102">
        <f t="shared" si="65"/>
        <v>0</v>
      </c>
      <c r="I316" s="102"/>
      <c r="J316" s="102"/>
      <c r="K316" s="102"/>
      <c r="L316" s="102"/>
      <c r="M316" s="102"/>
      <c r="N316" s="102"/>
      <c r="O316" s="102"/>
      <c r="P316" s="102"/>
      <c r="Q316" s="1001"/>
      <c r="R316" s="94"/>
      <c r="S316" s="94"/>
    </row>
    <row r="317" spans="1:19" ht="15">
      <c r="A317" s="996"/>
      <c r="B317" s="987"/>
      <c r="C317" s="999"/>
      <c r="D317" s="129"/>
      <c r="E317" s="129"/>
      <c r="F317" s="81">
        <v>2016</v>
      </c>
      <c r="G317" s="102">
        <f t="shared" si="65"/>
        <v>0</v>
      </c>
      <c r="H317" s="102">
        <f t="shared" si="65"/>
        <v>0</v>
      </c>
      <c r="I317" s="102"/>
      <c r="J317" s="102"/>
      <c r="K317" s="102"/>
      <c r="L317" s="102"/>
      <c r="M317" s="102"/>
      <c r="N317" s="102"/>
      <c r="O317" s="102"/>
      <c r="P317" s="102"/>
      <c r="Q317" s="1001"/>
      <c r="R317" s="94"/>
      <c r="S317" s="94"/>
    </row>
    <row r="318" spans="1:19" ht="15">
      <c r="A318" s="996"/>
      <c r="B318" s="987"/>
      <c r="C318" s="999"/>
      <c r="D318" s="129"/>
      <c r="E318" s="129"/>
      <c r="F318" s="81">
        <v>2017</v>
      </c>
      <c r="G318" s="102">
        <f t="shared" si="65"/>
        <v>0</v>
      </c>
      <c r="H318" s="102">
        <f t="shared" si="65"/>
        <v>0</v>
      </c>
      <c r="I318" s="102"/>
      <c r="J318" s="102"/>
      <c r="K318" s="102"/>
      <c r="L318" s="102"/>
      <c r="M318" s="102"/>
      <c r="N318" s="102"/>
      <c r="O318" s="102"/>
      <c r="P318" s="102"/>
      <c r="Q318" s="1001"/>
      <c r="R318" s="94"/>
      <c r="S318" s="94"/>
    </row>
    <row r="319" spans="1:19" ht="15">
      <c r="A319" s="996"/>
      <c r="B319" s="987"/>
      <c r="C319" s="999"/>
      <c r="D319" s="129"/>
      <c r="E319" s="129"/>
      <c r="F319" s="81">
        <v>2018</v>
      </c>
      <c r="G319" s="102">
        <f t="shared" si="65"/>
        <v>0</v>
      </c>
      <c r="H319" s="102">
        <f t="shared" si="65"/>
        <v>0</v>
      </c>
      <c r="I319" s="102"/>
      <c r="J319" s="102"/>
      <c r="K319" s="102"/>
      <c r="L319" s="102"/>
      <c r="M319" s="102"/>
      <c r="N319" s="102"/>
      <c r="O319" s="102"/>
      <c r="P319" s="102"/>
      <c r="Q319" s="1001"/>
      <c r="R319" s="94"/>
      <c r="S319" s="94"/>
    </row>
    <row r="320" spans="1:19" ht="15">
      <c r="A320" s="996"/>
      <c r="B320" s="987"/>
      <c r="C320" s="999"/>
      <c r="D320" s="126" t="s">
        <v>1024</v>
      </c>
      <c r="E320" s="126" t="s">
        <v>1025</v>
      </c>
      <c r="F320" s="81">
        <v>2019</v>
      </c>
      <c r="G320" s="102">
        <f t="shared" si="65"/>
        <v>0</v>
      </c>
      <c r="H320" s="102">
        <f t="shared" si="65"/>
        <v>0</v>
      </c>
      <c r="I320" s="102"/>
      <c r="J320" s="102"/>
      <c r="K320" s="102"/>
      <c r="L320" s="102"/>
      <c r="M320" s="102"/>
      <c r="N320" s="102"/>
      <c r="O320" s="102"/>
      <c r="P320" s="102"/>
      <c r="Q320" s="1001"/>
      <c r="R320" s="94"/>
      <c r="S320" s="94"/>
    </row>
    <row r="321" spans="1:19" ht="15">
      <c r="A321" s="996"/>
      <c r="B321" s="987"/>
      <c r="C321" s="999"/>
      <c r="D321" s="129"/>
      <c r="E321" s="129"/>
      <c r="F321" s="77">
        <v>2020</v>
      </c>
      <c r="G321" s="98">
        <f t="shared" si="65"/>
        <v>0</v>
      </c>
      <c r="H321" s="98">
        <f t="shared" si="65"/>
        <v>0</v>
      </c>
      <c r="I321" s="98"/>
      <c r="J321" s="98"/>
      <c r="K321" s="98"/>
      <c r="L321" s="98"/>
      <c r="M321" s="98"/>
      <c r="N321" s="98"/>
      <c r="O321" s="98"/>
      <c r="P321" s="98"/>
      <c r="Q321" s="1001"/>
      <c r="R321" s="94"/>
      <c r="S321" s="94"/>
    </row>
    <row r="322" spans="1:19" ht="15">
      <c r="A322" s="996"/>
      <c r="B322" s="987"/>
      <c r="C322" s="999"/>
      <c r="D322" s="129"/>
      <c r="E322" s="129"/>
      <c r="F322" s="77">
        <v>2021</v>
      </c>
      <c r="G322" s="98">
        <f t="shared" si="65"/>
        <v>0</v>
      </c>
      <c r="H322" s="98">
        <f t="shared" si="65"/>
        <v>0</v>
      </c>
      <c r="I322" s="98"/>
      <c r="J322" s="98"/>
      <c r="K322" s="98"/>
      <c r="L322" s="98"/>
      <c r="M322" s="98"/>
      <c r="N322" s="98"/>
      <c r="O322" s="98"/>
      <c r="P322" s="98"/>
      <c r="Q322" s="1001"/>
      <c r="R322" s="94"/>
      <c r="S322" s="94"/>
    </row>
    <row r="323" spans="1:19" ht="15">
      <c r="A323" s="996"/>
      <c r="B323" s="987"/>
      <c r="C323" s="999"/>
      <c r="D323" s="129"/>
      <c r="E323" s="129"/>
      <c r="F323" s="77">
        <v>2022</v>
      </c>
      <c r="G323" s="98">
        <f t="shared" si="65"/>
        <v>0</v>
      </c>
      <c r="H323" s="98">
        <f t="shared" si="65"/>
        <v>0</v>
      </c>
      <c r="I323" s="98"/>
      <c r="J323" s="98"/>
      <c r="K323" s="98"/>
      <c r="L323" s="98"/>
      <c r="M323" s="98"/>
      <c r="N323" s="98"/>
      <c r="O323" s="98"/>
      <c r="P323" s="98"/>
      <c r="Q323" s="1001"/>
      <c r="R323" s="94"/>
      <c r="S323" s="94"/>
    </row>
    <row r="324" spans="1:19" ht="15">
      <c r="A324" s="996"/>
      <c r="B324" s="987"/>
      <c r="C324" s="999"/>
      <c r="D324" s="129"/>
      <c r="E324" s="129"/>
      <c r="F324" s="77">
        <v>2023</v>
      </c>
      <c r="G324" s="98">
        <f t="shared" si="65"/>
        <v>0</v>
      </c>
      <c r="H324" s="98">
        <f t="shared" si="65"/>
        <v>0</v>
      </c>
      <c r="I324" s="98"/>
      <c r="J324" s="98"/>
      <c r="K324" s="98"/>
      <c r="L324" s="98"/>
      <c r="M324" s="98"/>
      <c r="N324" s="98"/>
      <c r="O324" s="98"/>
      <c r="P324" s="98"/>
      <c r="Q324" s="1001"/>
      <c r="R324" s="94"/>
      <c r="S324" s="94"/>
    </row>
    <row r="325" spans="1:19" ht="15">
      <c r="A325" s="996"/>
      <c r="B325" s="987"/>
      <c r="C325" s="999"/>
      <c r="D325" s="129"/>
      <c r="E325" s="129"/>
      <c r="F325" s="77">
        <v>2024</v>
      </c>
      <c r="G325" s="98">
        <f t="shared" si="65"/>
        <v>0</v>
      </c>
      <c r="H325" s="98">
        <f t="shared" si="65"/>
        <v>0</v>
      </c>
      <c r="I325" s="98"/>
      <c r="J325" s="98"/>
      <c r="K325" s="98"/>
      <c r="L325" s="98"/>
      <c r="M325" s="98"/>
      <c r="N325" s="98"/>
      <c r="O325" s="98"/>
      <c r="P325" s="98"/>
      <c r="Q325" s="1001"/>
      <c r="R325" s="94"/>
      <c r="S325" s="94"/>
    </row>
    <row r="326" spans="1:19" ht="15">
      <c r="A326" s="997"/>
      <c r="B326" s="614"/>
      <c r="C326" s="1011"/>
      <c r="D326" s="130"/>
      <c r="E326" s="130"/>
      <c r="F326" s="77">
        <v>2025</v>
      </c>
      <c r="G326" s="98">
        <f t="shared" si="65"/>
        <v>80000</v>
      </c>
      <c r="H326" s="98">
        <f t="shared" si="65"/>
        <v>0</v>
      </c>
      <c r="I326" s="98">
        <v>80000</v>
      </c>
      <c r="J326" s="98"/>
      <c r="K326" s="98"/>
      <c r="L326" s="98"/>
      <c r="M326" s="98"/>
      <c r="N326" s="98"/>
      <c r="O326" s="98"/>
      <c r="P326" s="98"/>
      <c r="Q326" s="1001"/>
      <c r="R326" s="94"/>
      <c r="S326" s="94"/>
    </row>
    <row r="327" spans="1:19" ht="15">
      <c r="A327" s="995" t="s">
        <v>194</v>
      </c>
      <c r="B327" s="613" t="s">
        <v>853</v>
      </c>
      <c r="C327" s="998"/>
      <c r="D327" s="128"/>
      <c r="E327" s="128"/>
      <c r="F327" s="77" t="s">
        <v>8</v>
      </c>
      <c r="G327" s="98">
        <f aca="true" t="shared" si="66" ref="G327:P327">SUM(G328:G338)</f>
        <v>20815</v>
      </c>
      <c r="H327" s="98">
        <f t="shared" si="66"/>
        <v>0</v>
      </c>
      <c r="I327" s="98">
        <f>SUM(I328:I338)</f>
        <v>20815</v>
      </c>
      <c r="J327" s="98">
        <f t="shared" si="66"/>
        <v>0</v>
      </c>
      <c r="K327" s="98">
        <f t="shared" si="66"/>
        <v>0</v>
      </c>
      <c r="L327" s="98">
        <f t="shared" si="66"/>
        <v>0</v>
      </c>
      <c r="M327" s="98">
        <f t="shared" si="66"/>
        <v>0</v>
      </c>
      <c r="N327" s="98">
        <f t="shared" si="66"/>
        <v>0</v>
      </c>
      <c r="O327" s="98">
        <f t="shared" si="66"/>
        <v>0</v>
      </c>
      <c r="P327" s="98">
        <f t="shared" si="66"/>
        <v>0</v>
      </c>
      <c r="Q327" s="1001"/>
      <c r="R327" s="94"/>
      <c r="S327" s="94"/>
    </row>
    <row r="328" spans="1:19" ht="15">
      <c r="A328" s="996"/>
      <c r="B328" s="987"/>
      <c r="C328" s="999"/>
      <c r="D328" s="129"/>
      <c r="E328" s="129"/>
      <c r="F328" s="81">
        <v>2015</v>
      </c>
      <c r="G328" s="102">
        <f aca="true" t="shared" si="67" ref="G328:H345">I328+K328+M328+O328</f>
        <v>0</v>
      </c>
      <c r="H328" s="102">
        <f t="shared" si="67"/>
        <v>0</v>
      </c>
      <c r="I328" s="102"/>
      <c r="J328" s="102"/>
      <c r="K328" s="102"/>
      <c r="L328" s="102"/>
      <c r="M328" s="102"/>
      <c r="N328" s="102"/>
      <c r="O328" s="102"/>
      <c r="P328" s="102"/>
      <c r="Q328" s="1001"/>
      <c r="R328" s="94"/>
      <c r="S328" s="94"/>
    </row>
    <row r="329" spans="1:19" ht="15">
      <c r="A329" s="996"/>
      <c r="B329" s="987"/>
      <c r="C329" s="999"/>
      <c r="D329" s="129"/>
      <c r="E329" s="129"/>
      <c r="F329" s="81">
        <v>2016</v>
      </c>
      <c r="G329" s="102">
        <f t="shared" si="67"/>
        <v>0</v>
      </c>
      <c r="H329" s="102">
        <f t="shared" si="67"/>
        <v>0</v>
      </c>
      <c r="I329" s="102"/>
      <c r="J329" s="102"/>
      <c r="K329" s="102"/>
      <c r="L329" s="102"/>
      <c r="M329" s="102"/>
      <c r="N329" s="102"/>
      <c r="O329" s="102"/>
      <c r="P329" s="102"/>
      <c r="Q329" s="1001"/>
      <c r="R329" s="94"/>
      <c r="S329" s="94"/>
    </row>
    <row r="330" spans="1:19" ht="15">
      <c r="A330" s="996"/>
      <c r="B330" s="987"/>
      <c r="C330" s="999"/>
      <c r="D330" s="129"/>
      <c r="E330" s="129"/>
      <c r="F330" s="81">
        <v>2017</v>
      </c>
      <c r="G330" s="102">
        <f t="shared" si="67"/>
        <v>0</v>
      </c>
      <c r="H330" s="102">
        <f t="shared" si="67"/>
        <v>0</v>
      </c>
      <c r="I330" s="102"/>
      <c r="J330" s="102"/>
      <c r="K330" s="102"/>
      <c r="L330" s="102"/>
      <c r="M330" s="102"/>
      <c r="N330" s="102"/>
      <c r="O330" s="102"/>
      <c r="P330" s="102"/>
      <c r="Q330" s="1001"/>
      <c r="R330" s="94"/>
      <c r="S330" s="94"/>
    </row>
    <row r="331" spans="1:19" ht="15">
      <c r="A331" s="996"/>
      <c r="B331" s="987"/>
      <c r="C331" s="999"/>
      <c r="D331" s="129"/>
      <c r="E331" s="129"/>
      <c r="F331" s="81">
        <v>2018</v>
      </c>
      <c r="G331" s="102">
        <f t="shared" si="67"/>
        <v>0</v>
      </c>
      <c r="H331" s="102">
        <f t="shared" si="67"/>
        <v>0</v>
      </c>
      <c r="I331" s="102"/>
      <c r="J331" s="102"/>
      <c r="K331" s="102"/>
      <c r="L331" s="102"/>
      <c r="M331" s="102"/>
      <c r="N331" s="102"/>
      <c r="O331" s="102"/>
      <c r="P331" s="102"/>
      <c r="Q331" s="1001"/>
      <c r="R331" s="94"/>
      <c r="S331" s="94"/>
    </row>
    <row r="332" spans="1:19" ht="15">
      <c r="A332" s="996"/>
      <c r="B332" s="987"/>
      <c r="C332" s="999"/>
      <c r="D332" s="126" t="s">
        <v>1024</v>
      </c>
      <c r="E332" s="126" t="s">
        <v>1025</v>
      </c>
      <c r="F332" s="81">
        <v>2019</v>
      </c>
      <c r="G332" s="102">
        <f t="shared" si="67"/>
        <v>0</v>
      </c>
      <c r="H332" s="102">
        <f t="shared" si="67"/>
        <v>0</v>
      </c>
      <c r="I332" s="102"/>
      <c r="J332" s="102"/>
      <c r="K332" s="102"/>
      <c r="L332" s="102"/>
      <c r="M332" s="102"/>
      <c r="N332" s="102"/>
      <c r="O332" s="102"/>
      <c r="P332" s="102"/>
      <c r="Q332" s="1001"/>
      <c r="R332" s="94"/>
      <c r="S332" s="94"/>
    </row>
    <row r="333" spans="1:19" ht="15">
      <c r="A333" s="996"/>
      <c r="B333" s="987"/>
      <c r="C333" s="999"/>
      <c r="D333" s="129"/>
      <c r="E333" s="129"/>
      <c r="F333" s="77">
        <v>2020</v>
      </c>
      <c r="G333" s="98">
        <f t="shared" si="67"/>
        <v>0</v>
      </c>
      <c r="H333" s="98">
        <f t="shared" si="67"/>
        <v>0</v>
      </c>
      <c r="I333" s="98"/>
      <c r="J333" s="98"/>
      <c r="K333" s="98"/>
      <c r="L333" s="98"/>
      <c r="M333" s="98"/>
      <c r="N333" s="98"/>
      <c r="O333" s="98"/>
      <c r="P333" s="98"/>
      <c r="Q333" s="1001"/>
      <c r="R333" s="94"/>
      <c r="S333" s="94"/>
    </row>
    <row r="334" spans="1:19" ht="15">
      <c r="A334" s="996"/>
      <c r="B334" s="987"/>
      <c r="C334" s="999"/>
      <c r="D334" s="129"/>
      <c r="E334" s="129"/>
      <c r="F334" s="77">
        <v>2021</v>
      </c>
      <c r="G334" s="98">
        <f t="shared" si="67"/>
        <v>0</v>
      </c>
      <c r="H334" s="98">
        <f t="shared" si="67"/>
        <v>0</v>
      </c>
      <c r="I334" s="98"/>
      <c r="J334" s="98"/>
      <c r="K334" s="98"/>
      <c r="L334" s="98"/>
      <c r="M334" s="98"/>
      <c r="N334" s="98"/>
      <c r="O334" s="98"/>
      <c r="P334" s="98"/>
      <c r="Q334" s="1001"/>
      <c r="R334" s="94"/>
      <c r="S334" s="94"/>
    </row>
    <row r="335" spans="1:19" ht="15">
      <c r="A335" s="996"/>
      <c r="B335" s="987"/>
      <c r="C335" s="999"/>
      <c r="D335" s="129"/>
      <c r="E335" s="129"/>
      <c r="F335" s="77">
        <v>2022</v>
      </c>
      <c r="G335" s="98">
        <f t="shared" si="67"/>
        <v>0</v>
      </c>
      <c r="H335" s="98">
        <f t="shared" si="67"/>
        <v>0</v>
      </c>
      <c r="I335" s="98"/>
      <c r="J335" s="98"/>
      <c r="K335" s="98"/>
      <c r="L335" s="98"/>
      <c r="M335" s="98"/>
      <c r="N335" s="98"/>
      <c r="O335" s="98"/>
      <c r="P335" s="98"/>
      <c r="Q335" s="1001"/>
      <c r="R335" s="94"/>
      <c r="S335" s="94"/>
    </row>
    <row r="336" spans="1:19" ht="15">
      <c r="A336" s="996"/>
      <c r="B336" s="987"/>
      <c r="C336" s="999"/>
      <c r="D336" s="129"/>
      <c r="E336" s="129"/>
      <c r="F336" s="77">
        <v>2023</v>
      </c>
      <c r="G336" s="98">
        <f>I336+K336+M336+O336</f>
        <v>0</v>
      </c>
      <c r="H336" s="98">
        <f t="shared" si="67"/>
        <v>0</v>
      </c>
      <c r="I336" s="98"/>
      <c r="J336" s="98"/>
      <c r="K336" s="98"/>
      <c r="L336" s="98"/>
      <c r="M336" s="98"/>
      <c r="N336" s="98"/>
      <c r="O336" s="98"/>
      <c r="P336" s="98"/>
      <c r="Q336" s="1001"/>
      <c r="R336" s="94"/>
      <c r="S336" s="94"/>
    </row>
    <row r="337" spans="1:19" ht="15">
      <c r="A337" s="996"/>
      <c r="B337" s="987"/>
      <c r="C337" s="999"/>
      <c r="D337" s="129"/>
      <c r="E337" s="129"/>
      <c r="F337" s="77">
        <v>2024</v>
      </c>
      <c r="G337" s="98">
        <f>I337+K337+M337+O337</f>
        <v>0</v>
      </c>
      <c r="H337" s="98">
        <f t="shared" si="67"/>
        <v>0</v>
      </c>
      <c r="I337" s="98"/>
      <c r="J337" s="98"/>
      <c r="K337" s="98"/>
      <c r="L337" s="98"/>
      <c r="M337" s="98"/>
      <c r="N337" s="98"/>
      <c r="O337" s="98"/>
      <c r="P337" s="98"/>
      <c r="Q337" s="1001"/>
      <c r="R337" s="94"/>
      <c r="S337" s="94"/>
    </row>
    <row r="338" spans="1:19" ht="15">
      <c r="A338" s="997"/>
      <c r="B338" s="614"/>
      <c r="C338" s="1011"/>
      <c r="D338" s="130"/>
      <c r="E338" s="130"/>
      <c r="F338" s="77">
        <v>2025</v>
      </c>
      <c r="G338" s="98">
        <f>I338+K338+M338+O338</f>
        <v>20815</v>
      </c>
      <c r="H338" s="98">
        <f t="shared" si="67"/>
        <v>0</v>
      </c>
      <c r="I338" s="98">
        <v>20815</v>
      </c>
      <c r="J338" s="98"/>
      <c r="K338" s="98"/>
      <c r="L338" s="98"/>
      <c r="M338" s="98"/>
      <c r="N338" s="98"/>
      <c r="O338" s="98"/>
      <c r="P338" s="98"/>
      <c r="Q338" s="1001"/>
      <c r="R338" s="94"/>
      <c r="S338" s="94"/>
    </row>
    <row r="339" spans="1:19" ht="15">
      <c r="A339" s="995" t="s">
        <v>195</v>
      </c>
      <c r="B339" s="613" t="s">
        <v>1217</v>
      </c>
      <c r="C339" s="613" t="s">
        <v>664</v>
      </c>
      <c r="D339" s="125"/>
      <c r="E339" s="125"/>
      <c r="F339" s="77" t="s">
        <v>8</v>
      </c>
      <c r="G339" s="98">
        <f aca="true" t="shared" si="68" ref="G339:P339">SUM(G340:G350)</f>
        <v>308749.3</v>
      </c>
      <c r="H339" s="98">
        <f t="shared" si="68"/>
        <v>4000</v>
      </c>
      <c r="I339" s="98">
        <f t="shared" si="68"/>
        <v>80187.3</v>
      </c>
      <c r="J339" s="98">
        <f t="shared" si="68"/>
        <v>4000</v>
      </c>
      <c r="K339" s="98">
        <f t="shared" si="68"/>
        <v>0</v>
      </c>
      <c r="L339" s="98">
        <f t="shared" si="68"/>
        <v>0</v>
      </c>
      <c r="M339" s="98">
        <f t="shared" si="68"/>
        <v>228562</v>
      </c>
      <c r="N339" s="98">
        <f t="shared" si="68"/>
        <v>0</v>
      </c>
      <c r="O339" s="98">
        <f t="shared" si="68"/>
        <v>0</v>
      </c>
      <c r="P339" s="98">
        <f t="shared" si="68"/>
        <v>0</v>
      </c>
      <c r="Q339" s="1001"/>
      <c r="R339" s="94"/>
      <c r="S339" s="94"/>
    </row>
    <row r="340" spans="1:19" ht="15">
      <c r="A340" s="996"/>
      <c r="B340" s="987"/>
      <c r="C340" s="987"/>
      <c r="D340" s="126"/>
      <c r="E340" s="126"/>
      <c r="F340" s="81">
        <v>2015</v>
      </c>
      <c r="G340" s="102">
        <f t="shared" si="67"/>
        <v>0</v>
      </c>
      <c r="H340" s="102">
        <f t="shared" si="67"/>
        <v>0</v>
      </c>
      <c r="I340" s="102">
        <v>0</v>
      </c>
      <c r="J340" s="102"/>
      <c r="K340" s="102"/>
      <c r="L340" s="102"/>
      <c r="M340" s="102"/>
      <c r="N340" s="102"/>
      <c r="O340" s="102"/>
      <c r="P340" s="102"/>
      <c r="Q340" s="1001"/>
      <c r="R340" s="94"/>
      <c r="S340" s="94"/>
    </row>
    <row r="341" spans="1:19" ht="15">
      <c r="A341" s="996"/>
      <c r="B341" s="987"/>
      <c r="C341" s="987"/>
      <c r="D341" s="126"/>
      <c r="E341" s="126"/>
      <c r="F341" s="81">
        <v>2016</v>
      </c>
      <c r="G341" s="102">
        <f t="shared" si="67"/>
        <v>0</v>
      </c>
      <c r="H341" s="102">
        <f t="shared" si="67"/>
        <v>0</v>
      </c>
      <c r="I341" s="102">
        <v>0</v>
      </c>
      <c r="J341" s="102"/>
      <c r="K341" s="102"/>
      <c r="L341" s="102"/>
      <c r="M341" s="102"/>
      <c r="N341" s="102"/>
      <c r="O341" s="102"/>
      <c r="P341" s="102"/>
      <c r="Q341" s="1001"/>
      <c r="R341" s="94"/>
      <c r="S341" s="94"/>
    </row>
    <row r="342" spans="1:19" ht="15">
      <c r="A342" s="996"/>
      <c r="B342" s="987"/>
      <c r="C342" s="987"/>
      <c r="D342" s="126"/>
      <c r="E342" s="126"/>
      <c r="F342" s="81">
        <v>2017</v>
      </c>
      <c r="G342" s="102">
        <f t="shared" si="67"/>
        <v>0</v>
      </c>
      <c r="H342" s="102">
        <f t="shared" si="67"/>
        <v>0</v>
      </c>
      <c r="I342" s="102">
        <v>0</v>
      </c>
      <c r="J342" s="102"/>
      <c r="K342" s="102"/>
      <c r="L342" s="102"/>
      <c r="M342" s="102"/>
      <c r="N342" s="102"/>
      <c r="O342" s="102"/>
      <c r="P342" s="102"/>
      <c r="Q342" s="1001"/>
      <c r="R342" s="94"/>
      <c r="S342" s="94"/>
    </row>
    <row r="343" spans="1:19" ht="15">
      <c r="A343" s="996"/>
      <c r="B343" s="987"/>
      <c r="C343" s="987"/>
      <c r="D343" s="126"/>
      <c r="E343" s="126"/>
      <c r="F343" s="81">
        <v>2018</v>
      </c>
      <c r="G343" s="102">
        <f t="shared" si="67"/>
        <v>0</v>
      </c>
      <c r="H343" s="102">
        <f t="shared" si="67"/>
        <v>0</v>
      </c>
      <c r="I343" s="102">
        <v>0</v>
      </c>
      <c r="J343" s="102">
        <v>0</v>
      </c>
      <c r="K343" s="102"/>
      <c r="L343" s="102"/>
      <c r="M343" s="102"/>
      <c r="N343" s="102"/>
      <c r="O343" s="102"/>
      <c r="P343" s="102"/>
      <c r="Q343" s="1001"/>
      <c r="R343" s="94"/>
      <c r="S343" s="94"/>
    </row>
    <row r="344" spans="1:19" ht="15">
      <c r="A344" s="996"/>
      <c r="B344" s="987"/>
      <c r="C344" s="987"/>
      <c r="D344" s="126" t="s">
        <v>1024</v>
      </c>
      <c r="E344" s="126" t="s">
        <v>1025</v>
      </c>
      <c r="F344" s="81">
        <v>2019</v>
      </c>
      <c r="G344" s="102">
        <f t="shared" si="67"/>
        <v>4000</v>
      </c>
      <c r="H344" s="102">
        <f t="shared" si="67"/>
        <v>4000</v>
      </c>
      <c r="I344" s="102">
        <v>4000</v>
      </c>
      <c r="J344" s="102">
        <v>4000</v>
      </c>
      <c r="K344" s="102"/>
      <c r="L344" s="102"/>
      <c r="M344" s="102"/>
      <c r="N344" s="102"/>
      <c r="O344" s="102"/>
      <c r="P344" s="102"/>
      <c r="Q344" s="1001"/>
      <c r="R344" s="94"/>
      <c r="S344" s="94"/>
    </row>
    <row r="345" spans="1:19" ht="15">
      <c r="A345" s="996"/>
      <c r="B345" s="987"/>
      <c r="C345" s="987"/>
      <c r="D345" s="126"/>
      <c r="E345" s="126"/>
      <c r="F345" s="77">
        <v>2020</v>
      </c>
      <c r="G345" s="98">
        <f t="shared" si="67"/>
        <v>0</v>
      </c>
      <c r="H345" s="98">
        <f t="shared" si="67"/>
        <v>0</v>
      </c>
      <c r="I345" s="98"/>
      <c r="J345" s="98"/>
      <c r="K345" s="98"/>
      <c r="L345" s="98"/>
      <c r="M345" s="98"/>
      <c r="N345" s="98"/>
      <c r="O345" s="98"/>
      <c r="P345" s="98"/>
      <c r="Q345" s="1001"/>
      <c r="R345" s="94"/>
      <c r="S345" s="94"/>
    </row>
    <row r="346" spans="1:19" ht="15">
      <c r="A346" s="996"/>
      <c r="B346" s="987"/>
      <c r="C346" s="987"/>
      <c r="D346" s="126"/>
      <c r="E346" s="126"/>
      <c r="F346" s="77">
        <v>2021</v>
      </c>
      <c r="G346" s="98">
        <f aca="true" t="shared" si="69" ref="G346:H350">I346+K346+M346+O346</f>
        <v>0</v>
      </c>
      <c r="H346" s="98">
        <f t="shared" si="69"/>
        <v>0</v>
      </c>
      <c r="I346" s="98"/>
      <c r="J346" s="98"/>
      <c r="K346" s="98"/>
      <c r="L346" s="98"/>
      <c r="M346" s="98"/>
      <c r="N346" s="98"/>
      <c r="O346" s="98"/>
      <c r="P346" s="98"/>
      <c r="Q346" s="1001"/>
      <c r="R346" s="94"/>
      <c r="S346" s="94"/>
    </row>
    <row r="347" spans="1:19" ht="15">
      <c r="A347" s="996"/>
      <c r="B347" s="987"/>
      <c r="C347" s="987"/>
      <c r="D347" s="126"/>
      <c r="E347" s="126"/>
      <c r="F347" s="77">
        <v>2022</v>
      </c>
      <c r="G347" s="98">
        <f t="shared" si="69"/>
        <v>0</v>
      </c>
      <c r="H347" s="98">
        <f t="shared" si="69"/>
        <v>0</v>
      </c>
      <c r="I347" s="98"/>
      <c r="J347" s="98"/>
      <c r="K347" s="98"/>
      <c r="L347" s="98"/>
      <c r="M347" s="98"/>
      <c r="N347" s="98"/>
      <c r="O347" s="98"/>
      <c r="P347" s="98"/>
      <c r="Q347" s="1001"/>
      <c r="R347" s="94"/>
      <c r="S347" s="94"/>
    </row>
    <row r="348" spans="1:19" s="44" customFormat="1" ht="15">
      <c r="A348" s="996"/>
      <c r="B348" s="987"/>
      <c r="C348" s="987"/>
      <c r="D348" s="126"/>
      <c r="E348" s="126"/>
      <c r="F348" s="77">
        <v>2023</v>
      </c>
      <c r="G348" s="98">
        <f t="shared" si="69"/>
        <v>304749.3</v>
      </c>
      <c r="H348" s="98">
        <f t="shared" si="69"/>
        <v>0</v>
      </c>
      <c r="I348" s="98">
        <v>76187.3</v>
      </c>
      <c r="J348" s="98"/>
      <c r="K348" s="98"/>
      <c r="L348" s="98"/>
      <c r="M348" s="98">
        <v>228562</v>
      </c>
      <c r="N348" s="98"/>
      <c r="O348" s="98"/>
      <c r="P348" s="98"/>
      <c r="Q348" s="1001"/>
      <c r="R348" s="238"/>
      <c r="S348" s="238"/>
    </row>
    <row r="349" spans="1:19" ht="15">
      <c r="A349" s="996"/>
      <c r="B349" s="987"/>
      <c r="C349" s="987"/>
      <c r="D349" s="126"/>
      <c r="E349" s="126"/>
      <c r="F349" s="77">
        <v>2024</v>
      </c>
      <c r="G349" s="98">
        <f t="shared" si="69"/>
        <v>0</v>
      </c>
      <c r="H349" s="98">
        <f t="shared" si="69"/>
        <v>0</v>
      </c>
      <c r="I349" s="98"/>
      <c r="J349" s="98"/>
      <c r="K349" s="98"/>
      <c r="L349" s="98"/>
      <c r="M349" s="98"/>
      <c r="N349" s="98"/>
      <c r="O349" s="98"/>
      <c r="P349" s="98"/>
      <c r="Q349" s="1001"/>
      <c r="R349" s="94"/>
      <c r="S349" s="94"/>
    </row>
    <row r="350" spans="1:19" ht="15">
      <c r="A350" s="997"/>
      <c r="B350" s="614"/>
      <c r="C350" s="614"/>
      <c r="D350" s="92"/>
      <c r="E350" s="92"/>
      <c r="F350" s="77">
        <v>2025</v>
      </c>
      <c r="G350" s="98">
        <f t="shared" si="69"/>
        <v>0</v>
      </c>
      <c r="H350" s="98">
        <f t="shared" si="69"/>
        <v>0</v>
      </c>
      <c r="I350" s="98"/>
      <c r="J350" s="98"/>
      <c r="K350" s="98"/>
      <c r="L350" s="98"/>
      <c r="M350" s="98"/>
      <c r="N350" s="98"/>
      <c r="O350" s="98"/>
      <c r="P350" s="98"/>
      <c r="Q350" s="1001"/>
      <c r="R350" s="94"/>
      <c r="S350" s="94"/>
    </row>
    <row r="351" spans="1:19" ht="15">
      <c r="A351" s="1003" t="s">
        <v>625</v>
      </c>
      <c r="B351" s="1005" t="s">
        <v>913</v>
      </c>
      <c r="C351" s="689" t="s">
        <v>664</v>
      </c>
      <c r="D351" s="613" t="s">
        <v>1031</v>
      </c>
      <c r="E351" s="613" t="s">
        <v>1031</v>
      </c>
      <c r="F351" s="240" t="s">
        <v>8</v>
      </c>
      <c r="G351" s="241">
        <f>SUM(G352:G362)</f>
        <v>1766093.5000000002</v>
      </c>
      <c r="H351" s="241">
        <f aca="true" t="shared" si="70" ref="H351:P351">SUM(H352:H362)</f>
        <v>40251.2</v>
      </c>
      <c r="I351" s="241">
        <f>SUM(I352:I362)</f>
        <v>537771.4</v>
      </c>
      <c r="J351" s="241">
        <f t="shared" si="70"/>
        <v>37741.2</v>
      </c>
      <c r="K351" s="241">
        <f t="shared" si="70"/>
        <v>0</v>
      </c>
      <c r="L351" s="241">
        <f t="shared" si="70"/>
        <v>0</v>
      </c>
      <c r="M351" s="241">
        <f t="shared" si="70"/>
        <v>1228322.1</v>
      </c>
      <c r="N351" s="241">
        <f t="shared" si="70"/>
        <v>2510</v>
      </c>
      <c r="O351" s="241">
        <f t="shared" si="70"/>
        <v>0</v>
      </c>
      <c r="P351" s="241">
        <f t="shared" si="70"/>
        <v>0</v>
      </c>
      <c r="Q351" s="1001"/>
      <c r="R351" s="94"/>
      <c r="S351" s="94"/>
    </row>
    <row r="352" spans="1:19" ht="15">
      <c r="A352" s="1004"/>
      <c r="B352" s="1005"/>
      <c r="C352" s="689"/>
      <c r="D352" s="987"/>
      <c r="E352" s="987"/>
      <c r="F352" s="81">
        <v>2015</v>
      </c>
      <c r="G352" s="102">
        <f>I352+K352+M352+O352</f>
        <v>68679.2</v>
      </c>
      <c r="H352" s="102">
        <f>J352+L352+N352+P352</f>
        <v>20679.199999999997</v>
      </c>
      <c r="I352" s="102">
        <f aca="true" t="shared" si="71" ref="I352:P362">I364+I377+I389+I401+I413+I425+I449+I462+I474+I486+I498+I510+I522+I534+I546+I559+I437+I571</f>
        <v>30169.199999999997</v>
      </c>
      <c r="J352" s="102">
        <f t="shared" si="71"/>
        <v>18169.199999999997</v>
      </c>
      <c r="K352" s="102">
        <f t="shared" si="71"/>
        <v>0</v>
      </c>
      <c r="L352" s="102">
        <f t="shared" si="71"/>
        <v>0</v>
      </c>
      <c r="M352" s="102">
        <f t="shared" si="71"/>
        <v>38510</v>
      </c>
      <c r="N352" s="102">
        <f t="shared" si="71"/>
        <v>2510</v>
      </c>
      <c r="O352" s="102">
        <f t="shared" si="71"/>
        <v>0</v>
      </c>
      <c r="P352" s="102">
        <f t="shared" si="71"/>
        <v>0</v>
      </c>
      <c r="Q352" s="1001"/>
      <c r="R352" s="94"/>
      <c r="S352" s="94"/>
    </row>
    <row r="353" spans="1:19" ht="15">
      <c r="A353" s="1004"/>
      <c r="B353" s="1005"/>
      <c r="C353" s="689"/>
      <c r="D353" s="987"/>
      <c r="E353" s="987"/>
      <c r="F353" s="81">
        <v>2016</v>
      </c>
      <c r="G353" s="102">
        <f aca="true" t="shared" si="72" ref="G353:H361">I353+K353+M353+O353</f>
        <v>4708.6</v>
      </c>
      <c r="H353" s="102">
        <f t="shared" si="72"/>
        <v>4708.6</v>
      </c>
      <c r="I353" s="102">
        <f t="shared" si="71"/>
        <v>4708.6</v>
      </c>
      <c r="J353" s="102">
        <f t="shared" si="71"/>
        <v>4708.6</v>
      </c>
      <c r="K353" s="102">
        <f t="shared" si="71"/>
        <v>0</v>
      </c>
      <c r="L353" s="102">
        <f t="shared" si="71"/>
        <v>0</v>
      </c>
      <c r="M353" s="102">
        <f t="shared" si="71"/>
        <v>0</v>
      </c>
      <c r="N353" s="102">
        <f t="shared" si="71"/>
        <v>0</v>
      </c>
      <c r="O353" s="102">
        <f t="shared" si="71"/>
        <v>0</v>
      </c>
      <c r="P353" s="102">
        <f t="shared" si="71"/>
        <v>0</v>
      </c>
      <c r="Q353" s="1001"/>
      <c r="R353" s="94"/>
      <c r="S353" s="94"/>
    </row>
    <row r="354" spans="1:19" ht="15">
      <c r="A354" s="1004"/>
      <c r="B354" s="1005"/>
      <c r="C354" s="689"/>
      <c r="D354" s="987"/>
      <c r="E354" s="987"/>
      <c r="F354" s="81">
        <v>2017</v>
      </c>
      <c r="G354" s="102">
        <f t="shared" si="72"/>
        <v>45833.9</v>
      </c>
      <c r="H354" s="102">
        <f t="shared" si="72"/>
        <v>5831.9</v>
      </c>
      <c r="I354" s="102">
        <f t="shared" si="71"/>
        <v>5833.9</v>
      </c>
      <c r="J354" s="102">
        <f t="shared" si="71"/>
        <v>5831.9</v>
      </c>
      <c r="K354" s="102">
        <f t="shared" si="71"/>
        <v>0</v>
      </c>
      <c r="L354" s="102">
        <f t="shared" si="71"/>
        <v>0</v>
      </c>
      <c r="M354" s="102">
        <f t="shared" si="71"/>
        <v>40000</v>
      </c>
      <c r="N354" s="102">
        <f t="shared" si="71"/>
        <v>0</v>
      </c>
      <c r="O354" s="102">
        <f t="shared" si="71"/>
        <v>0</v>
      </c>
      <c r="P354" s="102">
        <f t="shared" si="71"/>
        <v>0</v>
      </c>
      <c r="Q354" s="1001"/>
      <c r="R354" s="94"/>
      <c r="S354" s="94"/>
    </row>
    <row r="355" spans="1:19" ht="15">
      <c r="A355" s="1004"/>
      <c r="B355" s="1005"/>
      <c r="C355" s="689"/>
      <c r="D355" s="987"/>
      <c r="E355" s="987"/>
      <c r="F355" s="81">
        <v>2018</v>
      </c>
      <c r="G355" s="102">
        <f t="shared" si="72"/>
        <v>9031.5</v>
      </c>
      <c r="H355" s="102">
        <f t="shared" si="72"/>
        <v>9031.5</v>
      </c>
      <c r="I355" s="102">
        <f t="shared" si="71"/>
        <v>9031.5</v>
      </c>
      <c r="J355" s="102">
        <f t="shared" si="71"/>
        <v>9031.5</v>
      </c>
      <c r="K355" s="102">
        <f t="shared" si="71"/>
        <v>0</v>
      </c>
      <c r="L355" s="102">
        <f t="shared" si="71"/>
        <v>0</v>
      </c>
      <c r="M355" s="102">
        <f t="shared" si="71"/>
        <v>0</v>
      </c>
      <c r="N355" s="102">
        <f t="shared" si="71"/>
        <v>0</v>
      </c>
      <c r="O355" s="102">
        <f t="shared" si="71"/>
        <v>0</v>
      </c>
      <c r="P355" s="102">
        <f t="shared" si="71"/>
        <v>0</v>
      </c>
      <c r="Q355" s="1001"/>
      <c r="R355" s="94"/>
      <c r="S355" s="94"/>
    </row>
    <row r="356" spans="1:19" ht="15">
      <c r="A356" s="1004"/>
      <c r="B356" s="1005"/>
      <c r="C356" s="689"/>
      <c r="D356" s="987"/>
      <c r="E356" s="987"/>
      <c r="F356" s="81">
        <v>2019</v>
      </c>
      <c r="G356" s="102">
        <f t="shared" si="72"/>
        <v>0</v>
      </c>
      <c r="H356" s="102">
        <f t="shared" si="72"/>
        <v>0</v>
      </c>
      <c r="I356" s="102">
        <f t="shared" si="71"/>
        <v>0</v>
      </c>
      <c r="J356" s="102">
        <f t="shared" si="71"/>
        <v>0</v>
      </c>
      <c r="K356" s="102">
        <f t="shared" si="71"/>
        <v>0</v>
      </c>
      <c r="L356" s="102">
        <f t="shared" si="71"/>
        <v>0</v>
      </c>
      <c r="M356" s="102">
        <f t="shared" si="71"/>
        <v>0</v>
      </c>
      <c r="N356" s="102">
        <f t="shared" si="71"/>
        <v>0</v>
      </c>
      <c r="O356" s="102">
        <f t="shared" si="71"/>
        <v>0</v>
      </c>
      <c r="P356" s="102">
        <f t="shared" si="71"/>
        <v>0</v>
      </c>
      <c r="Q356" s="1001"/>
      <c r="R356" s="94"/>
      <c r="S356" s="94"/>
    </row>
    <row r="357" spans="1:19" ht="15">
      <c r="A357" s="1004"/>
      <c r="B357" s="1005"/>
      <c r="C357" s="689"/>
      <c r="D357" s="987"/>
      <c r="E357" s="987"/>
      <c r="F357" s="77">
        <v>2020</v>
      </c>
      <c r="G357" s="98">
        <f t="shared" si="72"/>
        <v>0</v>
      </c>
      <c r="H357" s="98">
        <f t="shared" si="72"/>
        <v>0</v>
      </c>
      <c r="I357" s="102">
        <f t="shared" si="71"/>
        <v>0</v>
      </c>
      <c r="J357" s="102">
        <f t="shared" si="71"/>
        <v>0</v>
      </c>
      <c r="K357" s="102">
        <f t="shared" si="71"/>
        <v>0</v>
      </c>
      <c r="L357" s="102">
        <f t="shared" si="71"/>
        <v>0</v>
      </c>
      <c r="M357" s="102">
        <f t="shared" si="71"/>
        <v>0</v>
      </c>
      <c r="N357" s="102">
        <f t="shared" si="71"/>
        <v>0</v>
      </c>
      <c r="O357" s="102">
        <f t="shared" si="71"/>
        <v>0</v>
      </c>
      <c r="P357" s="102">
        <f t="shared" si="71"/>
        <v>0</v>
      </c>
      <c r="Q357" s="1001"/>
      <c r="R357" s="94"/>
      <c r="S357" s="94"/>
    </row>
    <row r="358" spans="1:19" ht="15">
      <c r="A358" s="1004"/>
      <c r="B358" s="1005"/>
      <c r="C358" s="689"/>
      <c r="D358" s="987"/>
      <c r="E358" s="987"/>
      <c r="F358" s="77">
        <v>2021</v>
      </c>
      <c r="G358" s="98">
        <f t="shared" si="72"/>
        <v>0</v>
      </c>
      <c r="H358" s="98">
        <f t="shared" si="72"/>
        <v>0</v>
      </c>
      <c r="I358" s="102">
        <f t="shared" si="71"/>
        <v>0</v>
      </c>
      <c r="J358" s="102">
        <f t="shared" si="71"/>
        <v>0</v>
      </c>
      <c r="K358" s="102">
        <f t="shared" si="71"/>
        <v>0</v>
      </c>
      <c r="L358" s="102">
        <f t="shared" si="71"/>
        <v>0</v>
      </c>
      <c r="M358" s="102">
        <f t="shared" si="71"/>
        <v>0</v>
      </c>
      <c r="N358" s="102">
        <f t="shared" si="71"/>
        <v>0</v>
      </c>
      <c r="O358" s="102">
        <f t="shared" si="71"/>
        <v>0</v>
      </c>
      <c r="P358" s="102">
        <f t="shared" si="71"/>
        <v>0</v>
      </c>
      <c r="Q358" s="1001"/>
      <c r="R358" s="94"/>
      <c r="S358" s="94"/>
    </row>
    <row r="359" spans="1:19" ht="15">
      <c r="A359" s="1004"/>
      <c r="B359" s="1005"/>
      <c r="C359" s="689"/>
      <c r="D359" s="987"/>
      <c r="E359" s="987"/>
      <c r="F359" s="77">
        <v>2022</v>
      </c>
      <c r="G359" s="98">
        <f t="shared" si="72"/>
        <v>272887.1</v>
      </c>
      <c r="H359" s="98">
        <f t="shared" si="72"/>
        <v>0</v>
      </c>
      <c r="I359" s="102">
        <f t="shared" si="71"/>
        <v>73687.2</v>
      </c>
      <c r="J359" s="102">
        <f t="shared" si="71"/>
        <v>0</v>
      </c>
      <c r="K359" s="102">
        <f t="shared" si="71"/>
        <v>0</v>
      </c>
      <c r="L359" s="102">
        <f t="shared" si="71"/>
        <v>0</v>
      </c>
      <c r="M359" s="102">
        <f t="shared" si="71"/>
        <v>199199.9</v>
      </c>
      <c r="N359" s="102">
        <f t="shared" si="71"/>
        <v>0</v>
      </c>
      <c r="O359" s="102">
        <f t="shared" si="71"/>
        <v>0</v>
      </c>
      <c r="P359" s="102">
        <f t="shared" si="71"/>
        <v>0</v>
      </c>
      <c r="Q359" s="1001"/>
      <c r="R359" s="94"/>
      <c r="S359" s="94"/>
    </row>
    <row r="360" spans="1:19" ht="15">
      <c r="A360" s="1004"/>
      <c r="B360" s="1005"/>
      <c r="C360" s="689"/>
      <c r="D360" s="987"/>
      <c r="E360" s="987"/>
      <c r="F360" s="77">
        <v>2023</v>
      </c>
      <c r="G360" s="98">
        <f t="shared" si="72"/>
        <v>619166.5</v>
      </c>
      <c r="H360" s="98">
        <f t="shared" si="72"/>
        <v>0</v>
      </c>
      <c r="I360" s="102">
        <f t="shared" si="71"/>
        <v>154791.6</v>
      </c>
      <c r="J360" s="102">
        <f t="shared" si="71"/>
        <v>0</v>
      </c>
      <c r="K360" s="102">
        <f t="shared" si="71"/>
        <v>0</v>
      </c>
      <c r="L360" s="102">
        <f t="shared" si="71"/>
        <v>0</v>
      </c>
      <c r="M360" s="102">
        <f t="shared" si="71"/>
        <v>464374.9</v>
      </c>
      <c r="N360" s="102">
        <f t="shared" si="71"/>
        <v>0</v>
      </c>
      <c r="O360" s="102">
        <f t="shared" si="71"/>
        <v>0</v>
      </c>
      <c r="P360" s="102">
        <f t="shared" si="71"/>
        <v>0</v>
      </c>
      <c r="Q360" s="1001"/>
      <c r="R360" s="94"/>
      <c r="S360" s="94"/>
    </row>
    <row r="361" spans="1:19" ht="15">
      <c r="A361" s="1004"/>
      <c r="B361" s="1005"/>
      <c r="C361" s="689"/>
      <c r="D361" s="987"/>
      <c r="E361" s="987"/>
      <c r="F361" s="77">
        <v>2024</v>
      </c>
      <c r="G361" s="98">
        <f t="shared" si="72"/>
        <v>648316.4</v>
      </c>
      <c r="H361" s="98">
        <f t="shared" si="72"/>
        <v>0</v>
      </c>
      <c r="I361" s="102">
        <f t="shared" si="71"/>
        <v>162079.1</v>
      </c>
      <c r="J361" s="102">
        <f t="shared" si="71"/>
        <v>0</v>
      </c>
      <c r="K361" s="102">
        <f t="shared" si="71"/>
        <v>0</v>
      </c>
      <c r="L361" s="102">
        <f t="shared" si="71"/>
        <v>0</v>
      </c>
      <c r="M361" s="102">
        <f t="shared" si="71"/>
        <v>486237.30000000005</v>
      </c>
      <c r="N361" s="102">
        <f t="shared" si="71"/>
        <v>0</v>
      </c>
      <c r="O361" s="102">
        <f t="shared" si="71"/>
        <v>0</v>
      </c>
      <c r="P361" s="102">
        <f t="shared" si="71"/>
        <v>0</v>
      </c>
      <c r="Q361" s="1001"/>
      <c r="R361" s="94"/>
      <c r="S361" s="94"/>
    </row>
    <row r="362" spans="1:19" ht="15">
      <c r="A362" s="1004"/>
      <c r="B362" s="1005"/>
      <c r="C362" s="689"/>
      <c r="D362" s="614"/>
      <c r="E362" s="614"/>
      <c r="F362" s="77">
        <v>2025</v>
      </c>
      <c r="G362" s="98">
        <f>I362+K362+M362+O362</f>
        <v>97470.3</v>
      </c>
      <c r="H362" s="98">
        <f>J362+L362+N362+P362</f>
        <v>0</v>
      </c>
      <c r="I362" s="102">
        <f t="shared" si="71"/>
        <v>97470.3</v>
      </c>
      <c r="J362" s="102">
        <f t="shared" si="71"/>
        <v>0</v>
      </c>
      <c r="K362" s="102">
        <f t="shared" si="71"/>
        <v>0</v>
      </c>
      <c r="L362" s="102">
        <f t="shared" si="71"/>
        <v>0</v>
      </c>
      <c r="M362" s="102">
        <f t="shared" si="71"/>
        <v>0</v>
      </c>
      <c r="N362" s="102">
        <f t="shared" si="71"/>
        <v>0</v>
      </c>
      <c r="O362" s="102">
        <f t="shared" si="71"/>
        <v>0</v>
      </c>
      <c r="P362" s="102">
        <f t="shared" si="71"/>
        <v>0</v>
      </c>
      <c r="Q362" s="1001"/>
      <c r="R362" s="94"/>
      <c r="S362" s="94"/>
    </row>
    <row r="363" spans="1:19" ht="15">
      <c r="A363" s="1006" t="s">
        <v>196</v>
      </c>
      <c r="B363" s="689" t="s">
        <v>1218</v>
      </c>
      <c r="C363" s="689" t="s">
        <v>664</v>
      </c>
      <c r="D363" s="142"/>
      <c r="E363" s="142"/>
      <c r="F363" s="77" t="s">
        <v>8</v>
      </c>
      <c r="G363" s="98">
        <f aca="true" t="shared" si="73" ref="G363:P363">SUM(G364:G374)</f>
        <v>734023.1</v>
      </c>
      <c r="H363" s="98">
        <f t="shared" si="73"/>
        <v>12831.9</v>
      </c>
      <c r="I363" s="98">
        <f t="shared" si="73"/>
        <v>193129.6</v>
      </c>
      <c r="J363" s="98">
        <f t="shared" si="73"/>
        <v>12831.9</v>
      </c>
      <c r="K363" s="98">
        <f t="shared" si="73"/>
        <v>0</v>
      </c>
      <c r="L363" s="98">
        <f t="shared" si="73"/>
        <v>0</v>
      </c>
      <c r="M363" s="98">
        <f t="shared" si="73"/>
        <v>540893.5</v>
      </c>
      <c r="N363" s="98">
        <f t="shared" si="73"/>
        <v>0</v>
      </c>
      <c r="O363" s="98">
        <f t="shared" si="73"/>
        <v>0</v>
      </c>
      <c r="P363" s="98">
        <f t="shared" si="73"/>
        <v>0</v>
      </c>
      <c r="Q363" s="1001"/>
      <c r="R363" s="94"/>
      <c r="S363" s="94"/>
    </row>
    <row r="364" spans="1:19" ht="15">
      <c r="A364" s="1006"/>
      <c r="B364" s="689"/>
      <c r="C364" s="689"/>
      <c r="D364" s="143"/>
      <c r="E364" s="143"/>
      <c r="F364" s="81">
        <v>2015</v>
      </c>
      <c r="G364" s="102">
        <f aca="true" t="shared" si="74" ref="G364:H406">I364+K364+M364+O364</f>
        <v>0</v>
      </c>
      <c r="H364" s="102">
        <f t="shared" si="74"/>
        <v>0</v>
      </c>
      <c r="I364" s="102"/>
      <c r="J364" s="102"/>
      <c r="K364" s="102"/>
      <c r="L364" s="102"/>
      <c r="M364" s="102"/>
      <c r="N364" s="102"/>
      <c r="O364" s="102"/>
      <c r="P364" s="102"/>
      <c r="Q364" s="1001"/>
      <c r="R364" s="94"/>
      <c r="S364" s="94"/>
    </row>
    <row r="365" spans="1:19" ht="15">
      <c r="A365" s="1006"/>
      <c r="B365" s="689"/>
      <c r="C365" s="689"/>
      <c r="D365" s="143"/>
      <c r="E365" s="143"/>
      <c r="F365" s="81">
        <v>2016</v>
      </c>
      <c r="G365" s="102">
        <f t="shared" si="74"/>
        <v>1168.1</v>
      </c>
      <c r="H365" s="102">
        <f t="shared" si="74"/>
        <v>1168.1</v>
      </c>
      <c r="I365" s="102">
        <v>1168.1</v>
      </c>
      <c r="J365" s="102">
        <v>1168.1</v>
      </c>
      <c r="K365" s="102"/>
      <c r="L365" s="102"/>
      <c r="M365" s="102"/>
      <c r="N365" s="102"/>
      <c r="O365" s="102"/>
      <c r="P365" s="102"/>
      <c r="Q365" s="1001"/>
      <c r="R365" s="94"/>
      <c r="S365" s="94"/>
    </row>
    <row r="366" spans="1:19" ht="15">
      <c r="A366" s="1006"/>
      <c r="B366" s="689"/>
      <c r="C366" s="689"/>
      <c r="D366" s="143"/>
      <c r="E366" s="143"/>
      <c r="F366" s="81">
        <v>2017</v>
      </c>
      <c r="G366" s="102">
        <f t="shared" si="74"/>
        <v>5831.9</v>
      </c>
      <c r="H366" s="102">
        <f t="shared" si="74"/>
        <v>5831.9</v>
      </c>
      <c r="I366" s="102">
        <v>5831.9</v>
      </c>
      <c r="J366" s="102">
        <v>5831.9</v>
      </c>
      <c r="K366" s="102"/>
      <c r="L366" s="102"/>
      <c r="M366" s="102"/>
      <c r="N366" s="102"/>
      <c r="O366" s="102"/>
      <c r="P366" s="102"/>
      <c r="Q366" s="1001"/>
      <c r="R366" s="94"/>
      <c r="S366" s="94"/>
    </row>
    <row r="367" spans="1:19" ht="15">
      <c r="A367" s="1006"/>
      <c r="B367" s="689"/>
      <c r="C367" s="689"/>
      <c r="D367" s="143"/>
      <c r="E367" s="143"/>
      <c r="F367" s="81">
        <v>2018</v>
      </c>
      <c r="G367" s="102">
        <f t="shared" si="74"/>
        <v>5831.9</v>
      </c>
      <c r="H367" s="102">
        <f t="shared" si="74"/>
        <v>5831.9</v>
      </c>
      <c r="I367" s="102">
        <v>5831.9</v>
      </c>
      <c r="J367" s="102">
        <v>5831.9</v>
      </c>
      <c r="K367" s="102"/>
      <c r="L367" s="102"/>
      <c r="M367" s="102"/>
      <c r="N367" s="102"/>
      <c r="O367" s="102"/>
      <c r="P367" s="102"/>
      <c r="Q367" s="1001"/>
      <c r="R367" s="94"/>
      <c r="S367" s="94"/>
    </row>
    <row r="368" spans="1:19" ht="15">
      <c r="A368" s="1006"/>
      <c r="B368" s="689"/>
      <c r="C368" s="689"/>
      <c r="D368" s="126" t="s">
        <v>1024</v>
      </c>
      <c r="E368" s="126" t="s">
        <v>1027</v>
      </c>
      <c r="F368" s="81">
        <v>2019</v>
      </c>
      <c r="G368" s="102">
        <f t="shared" si="74"/>
        <v>0</v>
      </c>
      <c r="H368" s="102">
        <f t="shared" si="74"/>
        <v>0</v>
      </c>
      <c r="I368" s="102"/>
      <c r="J368" s="102"/>
      <c r="K368" s="102"/>
      <c r="L368" s="102"/>
      <c r="M368" s="102"/>
      <c r="N368" s="102"/>
      <c r="O368" s="102"/>
      <c r="P368" s="102"/>
      <c r="Q368" s="1001"/>
      <c r="R368" s="94"/>
      <c r="S368" s="94"/>
    </row>
    <row r="369" spans="1:19" ht="15">
      <c r="A369" s="1006"/>
      <c r="B369" s="689"/>
      <c r="C369" s="689"/>
      <c r="D369" s="143"/>
      <c r="E369" s="143"/>
      <c r="F369" s="77">
        <v>2020</v>
      </c>
      <c r="G369" s="98">
        <f t="shared" si="74"/>
        <v>0</v>
      </c>
      <c r="H369" s="98">
        <f t="shared" si="74"/>
        <v>0</v>
      </c>
      <c r="I369" s="98"/>
      <c r="J369" s="98"/>
      <c r="K369" s="98"/>
      <c r="L369" s="98"/>
      <c r="M369" s="98"/>
      <c r="N369" s="98"/>
      <c r="O369" s="98"/>
      <c r="P369" s="98"/>
      <c r="Q369" s="1001"/>
      <c r="R369" s="94"/>
      <c r="S369" s="94"/>
    </row>
    <row r="370" spans="1:19" ht="15">
      <c r="A370" s="1006"/>
      <c r="B370" s="689"/>
      <c r="C370" s="689"/>
      <c r="D370" s="143"/>
      <c r="E370" s="143"/>
      <c r="F370" s="77">
        <v>2021</v>
      </c>
      <c r="G370" s="98">
        <f t="shared" si="74"/>
        <v>0</v>
      </c>
      <c r="H370" s="98">
        <f t="shared" si="74"/>
        <v>0</v>
      </c>
      <c r="I370" s="98"/>
      <c r="J370" s="98"/>
      <c r="K370" s="98"/>
      <c r="L370" s="98"/>
      <c r="M370" s="98"/>
      <c r="N370" s="98"/>
      <c r="O370" s="98"/>
      <c r="P370" s="98"/>
      <c r="Q370" s="1001"/>
      <c r="R370" s="94"/>
      <c r="S370" s="94"/>
    </row>
    <row r="371" spans="1:19" s="44" customFormat="1" ht="15">
      <c r="A371" s="1006"/>
      <c r="B371" s="689"/>
      <c r="C371" s="689"/>
      <c r="D371" s="143"/>
      <c r="E371" s="143"/>
      <c r="F371" s="77">
        <v>2022</v>
      </c>
      <c r="G371" s="98">
        <f t="shared" si="74"/>
        <v>229406.5</v>
      </c>
      <c r="H371" s="98">
        <f t="shared" si="74"/>
        <v>0</v>
      </c>
      <c r="I371" s="98">
        <v>57351.6</v>
      </c>
      <c r="J371" s="98"/>
      <c r="K371" s="98"/>
      <c r="L371" s="98"/>
      <c r="M371" s="98">
        <v>172054.9</v>
      </c>
      <c r="N371" s="98"/>
      <c r="O371" s="98"/>
      <c r="P371" s="98"/>
      <c r="Q371" s="1001"/>
      <c r="R371" s="238"/>
      <c r="S371" s="238"/>
    </row>
    <row r="372" spans="1:19" s="44" customFormat="1" ht="15">
      <c r="A372" s="1006"/>
      <c r="B372" s="689"/>
      <c r="C372" s="689"/>
      <c r="D372" s="143"/>
      <c r="E372" s="143"/>
      <c r="F372" s="77">
        <v>2023</v>
      </c>
      <c r="G372" s="98">
        <f t="shared" si="74"/>
        <v>240222.6</v>
      </c>
      <c r="H372" s="98">
        <f t="shared" si="74"/>
        <v>0</v>
      </c>
      <c r="I372" s="98">
        <v>60055.6</v>
      </c>
      <c r="J372" s="98"/>
      <c r="K372" s="98"/>
      <c r="L372" s="98"/>
      <c r="M372" s="98">
        <v>180167</v>
      </c>
      <c r="N372" s="98"/>
      <c r="O372" s="98"/>
      <c r="P372" s="98"/>
      <c r="Q372" s="1001"/>
      <c r="R372" s="238"/>
      <c r="S372" s="238"/>
    </row>
    <row r="373" spans="1:19" s="44" customFormat="1" ht="15">
      <c r="A373" s="1006"/>
      <c r="B373" s="689"/>
      <c r="C373" s="689"/>
      <c r="D373" s="143"/>
      <c r="E373" s="143"/>
      <c r="F373" s="77">
        <v>2024</v>
      </c>
      <c r="G373" s="98">
        <f t="shared" si="74"/>
        <v>251562.1</v>
      </c>
      <c r="H373" s="98">
        <f t="shared" si="74"/>
        <v>0</v>
      </c>
      <c r="I373" s="98">
        <v>62890.5</v>
      </c>
      <c r="J373" s="98"/>
      <c r="K373" s="98"/>
      <c r="L373" s="98"/>
      <c r="M373" s="98">
        <v>188671.6</v>
      </c>
      <c r="N373" s="98"/>
      <c r="O373" s="98"/>
      <c r="P373" s="98"/>
      <c r="Q373" s="1001"/>
      <c r="R373" s="238"/>
      <c r="S373" s="238"/>
    </row>
    <row r="374" spans="1:19" ht="15">
      <c r="A374" s="1006"/>
      <c r="B374" s="689"/>
      <c r="C374" s="689"/>
      <c r="D374" s="144"/>
      <c r="E374" s="144"/>
      <c r="F374" s="77">
        <v>2025</v>
      </c>
      <c r="G374" s="98">
        <f t="shared" si="74"/>
        <v>0</v>
      </c>
      <c r="H374" s="98">
        <f t="shared" si="74"/>
        <v>0</v>
      </c>
      <c r="I374" s="98"/>
      <c r="J374" s="98"/>
      <c r="K374" s="98"/>
      <c r="L374" s="98"/>
      <c r="M374" s="98"/>
      <c r="N374" s="98"/>
      <c r="O374" s="98"/>
      <c r="P374" s="98"/>
      <c r="Q374" s="1001"/>
      <c r="R374" s="94"/>
      <c r="S374" s="94"/>
    </row>
    <row r="375" spans="1:19" ht="15">
      <c r="A375" s="990" t="s">
        <v>1231</v>
      </c>
      <c r="B375" s="736"/>
      <c r="C375" s="736"/>
      <c r="D375" s="736"/>
      <c r="E375" s="736"/>
      <c r="F375" s="736"/>
      <c r="G375" s="736"/>
      <c r="H375" s="736"/>
      <c r="I375" s="736"/>
      <c r="J375" s="736"/>
      <c r="K375" s="736"/>
      <c r="L375" s="736"/>
      <c r="M375" s="736"/>
      <c r="N375" s="736"/>
      <c r="O375" s="736"/>
      <c r="P375" s="737"/>
      <c r="Q375" s="1001"/>
      <c r="R375" s="94"/>
      <c r="S375" s="94"/>
    </row>
    <row r="376" spans="1:19" ht="15">
      <c r="A376" s="995" t="s">
        <v>197</v>
      </c>
      <c r="B376" s="613" t="s">
        <v>854</v>
      </c>
      <c r="C376" s="613"/>
      <c r="D376" s="125"/>
      <c r="E376" s="125"/>
      <c r="F376" s="77" t="s">
        <v>8</v>
      </c>
      <c r="G376" s="98">
        <f aca="true" t="shared" si="75" ref="G376:P376">SUM(G377:G387)</f>
        <v>17200</v>
      </c>
      <c r="H376" s="98">
        <f t="shared" si="75"/>
        <v>0</v>
      </c>
      <c r="I376" s="98">
        <f t="shared" si="75"/>
        <v>17200</v>
      </c>
      <c r="J376" s="98">
        <f t="shared" si="75"/>
        <v>0</v>
      </c>
      <c r="K376" s="98">
        <f t="shared" si="75"/>
        <v>0</v>
      </c>
      <c r="L376" s="98">
        <f t="shared" si="75"/>
        <v>0</v>
      </c>
      <c r="M376" s="98">
        <f t="shared" si="75"/>
        <v>0</v>
      </c>
      <c r="N376" s="98">
        <f t="shared" si="75"/>
        <v>0</v>
      </c>
      <c r="O376" s="98">
        <f t="shared" si="75"/>
        <v>0</v>
      </c>
      <c r="P376" s="98">
        <f t="shared" si="75"/>
        <v>0</v>
      </c>
      <c r="Q376" s="1001"/>
      <c r="R376" s="94"/>
      <c r="S376" s="94"/>
    </row>
    <row r="377" spans="1:19" ht="15">
      <c r="A377" s="996"/>
      <c r="B377" s="987"/>
      <c r="C377" s="987"/>
      <c r="D377" s="126"/>
      <c r="E377" s="126"/>
      <c r="F377" s="81">
        <v>2015</v>
      </c>
      <c r="G377" s="102">
        <f t="shared" si="74"/>
        <v>0</v>
      </c>
      <c r="H377" s="102">
        <f t="shared" si="74"/>
        <v>0</v>
      </c>
      <c r="I377" s="102"/>
      <c r="J377" s="102"/>
      <c r="K377" s="102"/>
      <c r="L377" s="102"/>
      <c r="M377" s="102"/>
      <c r="N377" s="102"/>
      <c r="O377" s="102"/>
      <c r="P377" s="102"/>
      <c r="Q377" s="1001"/>
      <c r="R377" s="94"/>
      <c r="S377" s="94"/>
    </row>
    <row r="378" spans="1:19" ht="15">
      <c r="A378" s="996"/>
      <c r="B378" s="987"/>
      <c r="C378" s="987"/>
      <c r="D378" s="126"/>
      <c r="E378" s="126"/>
      <c r="F378" s="81">
        <v>2016</v>
      </c>
      <c r="G378" s="102">
        <f t="shared" si="74"/>
        <v>0</v>
      </c>
      <c r="H378" s="102">
        <f t="shared" si="74"/>
        <v>0</v>
      </c>
      <c r="I378" s="102"/>
      <c r="J378" s="102"/>
      <c r="K378" s="102"/>
      <c r="L378" s="102"/>
      <c r="M378" s="102"/>
      <c r="N378" s="102"/>
      <c r="O378" s="102"/>
      <c r="P378" s="102"/>
      <c r="Q378" s="1001"/>
      <c r="R378" s="94"/>
      <c r="S378" s="94"/>
    </row>
    <row r="379" spans="1:19" ht="15">
      <c r="A379" s="996"/>
      <c r="B379" s="987"/>
      <c r="C379" s="987"/>
      <c r="D379" s="126"/>
      <c r="E379" s="126"/>
      <c r="F379" s="81">
        <v>2017</v>
      </c>
      <c r="G379" s="102">
        <f t="shared" si="74"/>
        <v>0</v>
      </c>
      <c r="H379" s="102">
        <f t="shared" si="74"/>
        <v>0</v>
      </c>
      <c r="I379" s="102"/>
      <c r="J379" s="102"/>
      <c r="K379" s="102"/>
      <c r="L379" s="102"/>
      <c r="M379" s="102"/>
      <c r="N379" s="102"/>
      <c r="O379" s="102"/>
      <c r="P379" s="102"/>
      <c r="Q379" s="1001"/>
      <c r="R379" s="94"/>
      <c r="S379" s="94"/>
    </row>
    <row r="380" spans="1:19" ht="15">
      <c r="A380" s="996"/>
      <c r="B380" s="987"/>
      <c r="C380" s="987"/>
      <c r="D380" s="126"/>
      <c r="E380" s="126"/>
      <c r="F380" s="81">
        <v>2018</v>
      </c>
      <c r="G380" s="102">
        <f t="shared" si="74"/>
        <v>0</v>
      </c>
      <c r="H380" s="102">
        <f t="shared" si="74"/>
        <v>0</v>
      </c>
      <c r="I380" s="102"/>
      <c r="J380" s="102"/>
      <c r="K380" s="102"/>
      <c r="L380" s="102"/>
      <c r="M380" s="102"/>
      <c r="N380" s="102"/>
      <c r="O380" s="102"/>
      <c r="P380" s="102"/>
      <c r="Q380" s="1001"/>
      <c r="R380" s="94"/>
      <c r="S380" s="94"/>
    </row>
    <row r="381" spans="1:19" ht="15">
      <c r="A381" s="996"/>
      <c r="B381" s="987"/>
      <c r="C381" s="987"/>
      <c r="D381" s="126" t="s">
        <v>1024</v>
      </c>
      <c r="E381" s="126" t="s">
        <v>1025</v>
      </c>
      <c r="F381" s="81">
        <v>2019</v>
      </c>
      <c r="G381" s="102">
        <f t="shared" si="74"/>
        <v>0</v>
      </c>
      <c r="H381" s="102">
        <f t="shared" si="74"/>
        <v>0</v>
      </c>
      <c r="I381" s="102"/>
      <c r="J381" s="102"/>
      <c r="K381" s="102"/>
      <c r="L381" s="102"/>
      <c r="M381" s="102"/>
      <c r="N381" s="102"/>
      <c r="O381" s="102"/>
      <c r="P381" s="102"/>
      <c r="Q381" s="1001"/>
      <c r="R381" s="94"/>
      <c r="S381" s="94"/>
    </row>
    <row r="382" spans="1:19" ht="15">
      <c r="A382" s="996"/>
      <c r="B382" s="987"/>
      <c r="C382" s="987"/>
      <c r="D382" s="126"/>
      <c r="E382" s="126"/>
      <c r="F382" s="77">
        <v>2020</v>
      </c>
      <c r="G382" s="98">
        <f t="shared" si="74"/>
        <v>0</v>
      </c>
      <c r="H382" s="98">
        <f t="shared" si="74"/>
        <v>0</v>
      </c>
      <c r="I382" s="98"/>
      <c r="J382" s="98"/>
      <c r="K382" s="98"/>
      <c r="L382" s="98"/>
      <c r="M382" s="98"/>
      <c r="N382" s="98"/>
      <c r="O382" s="98"/>
      <c r="P382" s="98"/>
      <c r="Q382" s="1001"/>
      <c r="R382" s="94"/>
      <c r="S382" s="94"/>
    </row>
    <row r="383" spans="1:19" ht="15">
      <c r="A383" s="996"/>
      <c r="B383" s="987"/>
      <c r="C383" s="987"/>
      <c r="D383" s="126"/>
      <c r="E383" s="126"/>
      <c r="F383" s="77">
        <v>2021</v>
      </c>
      <c r="G383" s="98">
        <f t="shared" si="74"/>
        <v>0</v>
      </c>
      <c r="H383" s="98">
        <f t="shared" si="74"/>
        <v>0</v>
      </c>
      <c r="I383" s="98"/>
      <c r="J383" s="98"/>
      <c r="K383" s="98"/>
      <c r="L383" s="98"/>
      <c r="M383" s="98"/>
      <c r="N383" s="98"/>
      <c r="O383" s="98"/>
      <c r="P383" s="98"/>
      <c r="Q383" s="1001"/>
      <c r="R383" s="94"/>
      <c r="S383" s="94"/>
    </row>
    <row r="384" spans="1:19" ht="15">
      <c r="A384" s="996"/>
      <c r="B384" s="987"/>
      <c r="C384" s="987"/>
      <c r="D384" s="126"/>
      <c r="E384" s="126"/>
      <c r="F384" s="77">
        <v>2022</v>
      </c>
      <c r="G384" s="98">
        <f t="shared" si="74"/>
        <v>0</v>
      </c>
      <c r="H384" s="98">
        <f t="shared" si="74"/>
        <v>0</v>
      </c>
      <c r="I384" s="98"/>
      <c r="J384" s="98"/>
      <c r="K384" s="98"/>
      <c r="L384" s="98"/>
      <c r="M384" s="98"/>
      <c r="N384" s="98"/>
      <c r="O384" s="98"/>
      <c r="P384" s="98"/>
      <c r="Q384" s="1001"/>
      <c r="R384" s="94"/>
      <c r="S384" s="94"/>
    </row>
    <row r="385" spans="1:19" ht="15">
      <c r="A385" s="996"/>
      <c r="B385" s="987"/>
      <c r="C385" s="987"/>
      <c r="D385" s="126"/>
      <c r="E385" s="126"/>
      <c r="F385" s="77">
        <v>2023</v>
      </c>
      <c r="G385" s="98">
        <f t="shared" si="74"/>
        <v>0</v>
      </c>
      <c r="H385" s="98">
        <f t="shared" si="74"/>
        <v>0</v>
      </c>
      <c r="I385" s="98"/>
      <c r="J385" s="98"/>
      <c r="K385" s="98"/>
      <c r="L385" s="98"/>
      <c r="M385" s="98"/>
      <c r="N385" s="98"/>
      <c r="O385" s="98"/>
      <c r="P385" s="98"/>
      <c r="Q385" s="1001"/>
      <c r="R385" s="94"/>
      <c r="S385" s="94"/>
    </row>
    <row r="386" spans="1:19" ht="15">
      <c r="A386" s="996"/>
      <c r="B386" s="987"/>
      <c r="C386" s="987"/>
      <c r="D386" s="126"/>
      <c r="E386" s="126"/>
      <c r="F386" s="77">
        <v>2024</v>
      </c>
      <c r="G386" s="98">
        <f t="shared" si="74"/>
        <v>0</v>
      </c>
      <c r="H386" s="98">
        <f t="shared" si="74"/>
        <v>0</v>
      </c>
      <c r="I386" s="98"/>
      <c r="J386" s="98"/>
      <c r="K386" s="98"/>
      <c r="L386" s="98"/>
      <c r="M386" s="98"/>
      <c r="N386" s="98"/>
      <c r="O386" s="98"/>
      <c r="P386" s="98"/>
      <c r="Q386" s="1001"/>
      <c r="R386" s="94"/>
      <c r="S386" s="94"/>
    </row>
    <row r="387" spans="1:19" ht="15">
      <c r="A387" s="997"/>
      <c r="B387" s="614"/>
      <c r="C387" s="614"/>
      <c r="D387" s="92"/>
      <c r="E387" s="92"/>
      <c r="F387" s="77">
        <v>2025</v>
      </c>
      <c r="G387" s="98">
        <f t="shared" si="74"/>
        <v>17200</v>
      </c>
      <c r="H387" s="98">
        <f t="shared" si="74"/>
        <v>0</v>
      </c>
      <c r="I387" s="98">
        <v>17200</v>
      </c>
      <c r="J387" s="98"/>
      <c r="K387" s="98"/>
      <c r="L387" s="98"/>
      <c r="M387" s="98"/>
      <c r="N387" s="98"/>
      <c r="O387" s="98"/>
      <c r="P387" s="98"/>
      <c r="Q387" s="1001"/>
      <c r="R387" s="94"/>
      <c r="S387" s="94"/>
    </row>
    <row r="388" spans="1:19" ht="15">
      <c r="A388" s="995" t="s">
        <v>198</v>
      </c>
      <c r="B388" s="613" t="s">
        <v>855</v>
      </c>
      <c r="C388" s="613"/>
      <c r="D388" s="125"/>
      <c r="E388" s="125"/>
      <c r="F388" s="77" t="s">
        <v>8</v>
      </c>
      <c r="G388" s="98">
        <f aca="true" t="shared" si="76" ref="G388:P388">SUM(G389:G399)</f>
        <v>5000</v>
      </c>
      <c r="H388" s="98">
        <f t="shared" si="76"/>
        <v>0</v>
      </c>
      <c r="I388" s="98">
        <f t="shared" si="76"/>
        <v>5000</v>
      </c>
      <c r="J388" s="98">
        <f t="shared" si="76"/>
        <v>0</v>
      </c>
      <c r="K388" s="98">
        <f t="shared" si="76"/>
        <v>0</v>
      </c>
      <c r="L388" s="98">
        <f t="shared" si="76"/>
        <v>0</v>
      </c>
      <c r="M388" s="98">
        <f t="shared" si="76"/>
        <v>0</v>
      </c>
      <c r="N388" s="98">
        <f t="shared" si="76"/>
        <v>0</v>
      </c>
      <c r="O388" s="98">
        <f t="shared" si="76"/>
        <v>0</v>
      </c>
      <c r="P388" s="98">
        <f t="shared" si="76"/>
        <v>0</v>
      </c>
      <c r="Q388" s="1001"/>
      <c r="R388" s="94"/>
      <c r="S388" s="94"/>
    </row>
    <row r="389" spans="1:19" ht="15">
      <c r="A389" s="996"/>
      <c r="B389" s="987"/>
      <c r="C389" s="987"/>
      <c r="D389" s="126"/>
      <c r="E389" s="126"/>
      <c r="F389" s="81">
        <v>2015</v>
      </c>
      <c r="G389" s="102">
        <f t="shared" si="74"/>
        <v>0</v>
      </c>
      <c r="H389" s="102">
        <f t="shared" si="74"/>
        <v>0</v>
      </c>
      <c r="I389" s="102"/>
      <c r="J389" s="102"/>
      <c r="K389" s="102"/>
      <c r="L389" s="102"/>
      <c r="M389" s="102"/>
      <c r="N389" s="102"/>
      <c r="O389" s="102"/>
      <c r="P389" s="102"/>
      <c r="Q389" s="1001"/>
      <c r="R389" s="94"/>
      <c r="S389" s="94"/>
    </row>
    <row r="390" spans="1:19" ht="15">
      <c r="A390" s="996"/>
      <c r="B390" s="987"/>
      <c r="C390" s="987"/>
      <c r="D390" s="126"/>
      <c r="E390" s="126"/>
      <c r="F390" s="81">
        <v>2016</v>
      </c>
      <c r="G390" s="102">
        <f t="shared" si="74"/>
        <v>0</v>
      </c>
      <c r="H390" s="102">
        <f t="shared" si="74"/>
        <v>0</v>
      </c>
      <c r="I390" s="102"/>
      <c r="J390" s="102"/>
      <c r="K390" s="102"/>
      <c r="L390" s="102"/>
      <c r="M390" s="102"/>
      <c r="N390" s="102"/>
      <c r="O390" s="102"/>
      <c r="P390" s="102"/>
      <c r="Q390" s="1001"/>
      <c r="R390" s="94"/>
      <c r="S390" s="94"/>
    </row>
    <row r="391" spans="1:19" ht="15">
      <c r="A391" s="996"/>
      <c r="B391" s="987"/>
      <c r="C391" s="987"/>
      <c r="D391" s="126"/>
      <c r="E391" s="126"/>
      <c r="F391" s="81">
        <v>2017</v>
      </c>
      <c r="G391" s="102">
        <f t="shared" si="74"/>
        <v>0</v>
      </c>
      <c r="H391" s="102">
        <f t="shared" si="74"/>
        <v>0</v>
      </c>
      <c r="I391" s="102"/>
      <c r="J391" s="102"/>
      <c r="K391" s="102"/>
      <c r="L391" s="102"/>
      <c r="M391" s="102"/>
      <c r="N391" s="102"/>
      <c r="O391" s="102"/>
      <c r="P391" s="102"/>
      <c r="Q391" s="1001"/>
      <c r="R391" s="94"/>
      <c r="S391" s="94"/>
    </row>
    <row r="392" spans="1:19" ht="15">
      <c r="A392" s="996"/>
      <c r="B392" s="987"/>
      <c r="C392" s="987"/>
      <c r="D392" s="126"/>
      <c r="E392" s="126"/>
      <c r="F392" s="81">
        <v>2018</v>
      </c>
      <c r="G392" s="102">
        <f t="shared" si="74"/>
        <v>0</v>
      </c>
      <c r="H392" s="102">
        <f t="shared" si="74"/>
        <v>0</v>
      </c>
      <c r="I392" s="102"/>
      <c r="J392" s="102"/>
      <c r="K392" s="102"/>
      <c r="L392" s="102"/>
      <c r="M392" s="102"/>
      <c r="N392" s="102"/>
      <c r="O392" s="102"/>
      <c r="P392" s="102"/>
      <c r="Q392" s="1001"/>
      <c r="R392" s="94"/>
      <c r="S392" s="94"/>
    </row>
    <row r="393" spans="1:19" ht="15">
      <c r="A393" s="996"/>
      <c r="B393" s="987"/>
      <c r="C393" s="987"/>
      <c r="D393" s="126" t="s">
        <v>1024</v>
      </c>
      <c r="E393" s="126" t="s">
        <v>1025</v>
      </c>
      <c r="F393" s="81">
        <v>2019</v>
      </c>
      <c r="G393" s="102">
        <f t="shared" si="74"/>
        <v>0</v>
      </c>
      <c r="H393" s="102">
        <f t="shared" si="74"/>
        <v>0</v>
      </c>
      <c r="I393" s="102"/>
      <c r="J393" s="102"/>
      <c r="K393" s="102"/>
      <c r="L393" s="102"/>
      <c r="M393" s="102"/>
      <c r="N393" s="102"/>
      <c r="O393" s="102"/>
      <c r="P393" s="102"/>
      <c r="Q393" s="1001"/>
      <c r="R393" s="94"/>
      <c r="S393" s="94"/>
    </row>
    <row r="394" spans="1:19" ht="15">
      <c r="A394" s="996"/>
      <c r="B394" s="987"/>
      <c r="C394" s="987"/>
      <c r="D394" s="126"/>
      <c r="E394" s="126"/>
      <c r="F394" s="77">
        <v>2020</v>
      </c>
      <c r="G394" s="98">
        <f t="shared" si="74"/>
        <v>0</v>
      </c>
      <c r="H394" s="98">
        <f t="shared" si="74"/>
        <v>0</v>
      </c>
      <c r="I394" s="98"/>
      <c r="J394" s="98"/>
      <c r="K394" s="98"/>
      <c r="L394" s="98"/>
      <c r="M394" s="98"/>
      <c r="N394" s="98"/>
      <c r="O394" s="98"/>
      <c r="P394" s="98"/>
      <c r="Q394" s="1001"/>
      <c r="R394" s="94"/>
      <c r="S394" s="94"/>
    </row>
    <row r="395" spans="1:19" ht="15">
      <c r="A395" s="996"/>
      <c r="B395" s="987"/>
      <c r="C395" s="987"/>
      <c r="D395" s="126"/>
      <c r="E395" s="126"/>
      <c r="F395" s="77">
        <v>2021</v>
      </c>
      <c r="G395" s="98">
        <f t="shared" si="74"/>
        <v>0</v>
      </c>
      <c r="H395" s="98">
        <f t="shared" si="74"/>
        <v>0</v>
      </c>
      <c r="I395" s="98"/>
      <c r="J395" s="98"/>
      <c r="K395" s="98"/>
      <c r="L395" s="98"/>
      <c r="M395" s="98"/>
      <c r="N395" s="98"/>
      <c r="O395" s="98"/>
      <c r="P395" s="98"/>
      <c r="Q395" s="1001"/>
      <c r="R395" s="94"/>
      <c r="S395" s="94"/>
    </row>
    <row r="396" spans="1:19" ht="15">
      <c r="A396" s="996"/>
      <c r="B396" s="987"/>
      <c r="C396" s="987"/>
      <c r="D396" s="126"/>
      <c r="E396" s="126"/>
      <c r="F396" s="77">
        <v>2022</v>
      </c>
      <c r="G396" s="98">
        <f t="shared" si="74"/>
        <v>0</v>
      </c>
      <c r="H396" s="98">
        <f t="shared" si="74"/>
        <v>0</v>
      </c>
      <c r="I396" s="98"/>
      <c r="J396" s="98"/>
      <c r="K396" s="98"/>
      <c r="L396" s="98"/>
      <c r="M396" s="98"/>
      <c r="N396" s="98"/>
      <c r="O396" s="98"/>
      <c r="P396" s="98"/>
      <c r="Q396" s="1001"/>
      <c r="R396" s="94"/>
      <c r="S396" s="94"/>
    </row>
    <row r="397" spans="1:19" ht="15">
      <c r="A397" s="996"/>
      <c r="B397" s="987"/>
      <c r="C397" s="987"/>
      <c r="D397" s="126"/>
      <c r="E397" s="126"/>
      <c r="F397" s="77">
        <v>2023</v>
      </c>
      <c r="G397" s="98">
        <f t="shared" si="74"/>
        <v>0</v>
      </c>
      <c r="H397" s="98">
        <f t="shared" si="74"/>
        <v>0</v>
      </c>
      <c r="I397" s="98"/>
      <c r="J397" s="98"/>
      <c r="K397" s="98"/>
      <c r="L397" s="98"/>
      <c r="M397" s="98"/>
      <c r="N397" s="98"/>
      <c r="O397" s="98"/>
      <c r="P397" s="98"/>
      <c r="Q397" s="1001"/>
      <c r="R397" s="94"/>
      <c r="S397" s="94"/>
    </row>
    <row r="398" spans="1:19" ht="15">
      <c r="A398" s="996"/>
      <c r="B398" s="987"/>
      <c r="C398" s="987"/>
      <c r="D398" s="126"/>
      <c r="E398" s="126"/>
      <c r="F398" s="77">
        <v>2024</v>
      </c>
      <c r="G398" s="98">
        <f t="shared" si="74"/>
        <v>0</v>
      </c>
      <c r="H398" s="98">
        <f t="shared" si="74"/>
        <v>0</v>
      </c>
      <c r="I398" s="98"/>
      <c r="J398" s="98"/>
      <c r="K398" s="98"/>
      <c r="L398" s="98"/>
      <c r="M398" s="98"/>
      <c r="N398" s="98"/>
      <c r="O398" s="98"/>
      <c r="P398" s="98"/>
      <c r="Q398" s="1001"/>
      <c r="R398" s="94"/>
      <c r="S398" s="94"/>
    </row>
    <row r="399" spans="1:19" ht="15">
      <c r="A399" s="997"/>
      <c r="B399" s="614"/>
      <c r="C399" s="614"/>
      <c r="D399" s="92"/>
      <c r="E399" s="92"/>
      <c r="F399" s="77">
        <v>2025</v>
      </c>
      <c r="G399" s="98">
        <f t="shared" si="74"/>
        <v>5000</v>
      </c>
      <c r="H399" s="98">
        <f t="shared" si="74"/>
        <v>0</v>
      </c>
      <c r="I399" s="98">
        <v>5000</v>
      </c>
      <c r="J399" s="98"/>
      <c r="K399" s="98"/>
      <c r="L399" s="98"/>
      <c r="M399" s="98"/>
      <c r="N399" s="98"/>
      <c r="O399" s="98"/>
      <c r="P399" s="98"/>
      <c r="Q399" s="1001"/>
      <c r="R399" s="94"/>
      <c r="S399" s="94"/>
    </row>
    <row r="400" spans="1:19" ht="15">
      <c r="A400" s="995" t="s">
        <v>199</v>
      </c>
      <c r="B400" s="613" t="s">
        <v>29</v>
      </c>
      <c r="C400" s="613"/>
      <c r="D400" s="125"/>
      <c r="E400" s="125"/>
      <c r="F400" s="77" t="s">
        <v>8</v>
      </c>
      <c r="G400" s="98">
        <f aca="true" t="shared" si="77" ref="G400:P400">SUM(G401:G411)</f>
        <v>13113.3</v>
      </c>
      <c r="H400" s="98">
        <f t="shared" si="77"/>
        <v>0</v>
      </c>
      <c r="I400" s="98">
        <f t="shared" si="77"/>
        <v>13113.3</v>
      </c>
      <c r="J400" s="98">
        <f t="shared" si="77"/>
        <v>0</v>
      </c>
      <c r="K400" s="98">
        <f t="shared" si="77"/>
        <v>0</v>
      </c>
      <c r="L400" s="98">
        <f t="shared" si="77"/>
        <v>0</v>
      </c>
      <c r="M400" s="98">
        <f t="shared" si="77"/>
        <v>0</v>
      </c>
      <c r="N400" s="98">
        <f t="shared" si="77"/>
        <v>0</v>
      </c>
      <c r="O400" s="98">
        <f t="shared" si="77"/>
        <v>0</v>
      </c>
      <c r="P400" s="98">
        <f t="shared" si="77"/>
        <v>0</v>
      </c>
      <c r="Q400" s="1001"/>
      <c r="R400" s="94"/>
      <c r="S400" s="94"/>
    </row>
    <row r="401" spans="1:19" ht="15">
      <c r="A401" s="996"/>
      <c r="B401" s="987"/>
      <c r="C401" s="987"/>
      <c r="D401" s="126"/>
      <c r="E401" s="126"/>
      <c r="F401" s="81">
        <v>2015</v>
      </c>
      <c r="G401" s="102">
        <f t="shared" si="74"/>
        <v>0</v>
      </c>
      <c r="H401" s="102">
        <f t="shared" si="74"/>
        <v>0</v>
      </c>
      <c r="I401" s="102"/>
      <c r="J401" s="102"/>
      <c r="K401" s="102"/>
      <c r="L401" s="102"/>
      <c r="M401" s="102"/>
      <c r="N401" s="102"/>
      <c r="O401" s="102"/>
      <c r="P401" s="102"/>
      <c r="Q401" s="1001"/>
      <c r="R401" s="94"/>
      <c r="S401" s="94"/>
    </row>
    <row r="402" spans="1:19" ht="15">
      <c r="A402" s="996"/>
      <c r="B402" s="987"/>
      <c r="C402" s="987"/>
      <c r="D402" s="126"/>
      <c r="E402" s="126"/>
      <c r="F402" s="81">
        <v>2016</v>
      </c>
      <c r="G402" s="102">
        <f t="shared" si="74"/>
        <v>0</v>
      </c>
      <c r="H402" s="102">
        <f t="shared" si="74"/>
        <v>0</v>
      </c>
      <c r="I402" s="102"/>
      <c r="J402" s="102"/>
      <c r="K402" s="102"/>
      <c r="L402" s="102"/>
      <c r="M402" s="102"/>
      <c r="N402" s="102"/>
      <c r="O402" s="102"/>
      <c r="P402" s="102"/>
      <c r="Q402" s="1001"/>
      <c r="R402" s="94"/>
      <c r="S402" s="94"/>
    </row>
    <row r="403" spans="1:19" ht="15">
      <c r="A403" s="996"/>
      <c r="B403" s="987"/>
      <c r="C403" s="987"/>
      <c r="D403" s="126"/>
      <c r="E403" s="126"/>
      <c r="F403" s="81">
        <v>2017</v>
      </c>
      <c r="G403" s="102">
        <f t="shared" si="74"/>
        <v>0</v>
      </c>
      <c r="H403" s="102">
        <f t="shared" si="74"/>
        <v>0</v>
      </c>
      <c r="I403" s="102"/>
      <c r="J403" s="102"/>
      <c r="K403" s="102"/>
      <c r="L403" s="102"/>
      <c r="M403" s="102"/>
      <c r="N403" s="102"/>
      <c r="O403" s="102"/>
      <c r="P403" s="102"/>
      <c r="Q403" s="1001"/>
      <c r="R403" s="94"/>
      <c r="S403" s="94"/>
    </row>
    <row r="404" spans="1:19" ht="15">
      <c r="A404" s="996"/>
      <c r="B404" s="987"/>
      <c r="C404" s="987"/>
      <c r="D404" s="126"/>
      <c r="E404" s="126"/>
      <c r="F404" s="81">
        <v>2018</v>
      </c>
      <c r="G404" s="102">
        <f t="shared" si="74"/>
        <v>0</v>
      </c>
      <c r="H404" s="102">
        <f t="shared" si="74"/>
        <v>0</v>
      </c>
      <c r="I404" s="102"/>
      <c r="J404" s="102"/>
      <c r="K404" s="102"/>
      <c r="L404" s="102"/>
      <c r="M404" s="102"/>
      <c r="N404" s="102"/>
      <c r="O404" s="102"/>
      <c r="P404" s="102"/>
      <c r="Q404" s="1001"/>
      <c r="R404" s="94"/>
      <c r="S404" s="94"/>
    </row>
    <row r="405" spans="1:19" ht="15">
      <c r="A405" s="996"/>
      <c r="B405" s="987"/>
      <c r="C405" s="987"/>
      <c r="D405" s="126" t="s">
        <v>1024</v>
      </c>
      <c r="E405" s="126" t="s">
        <v>1025</v>
      </c>
      <c r="F405" s="81">
        <v>2019</v>
      </c>
      <c r="G405" s="102">
        <f t="shared" si="74"/>
        <v>0</v>
      </c>
      <c r="H405" s="102">
        <f t="shared" si="74"/>
        <v>0</v>
      </c>
      <c r="I405" s="102"/>
      <c r="J405" s="102"/>
      <c r="K405" s="102"/>
      <c r="L405" s="102"/>
      <c r="M405" s="102"/>
      <c r="N405" s="102"/>
      <c r="O405" s="102"/>
      <c r="P405" s="102"/>
      <c r="Q405" s="1001"/>
      <c r="R405" s="94"/>
      <c r="S405" s="94"/>
    </row>
    <row r="406" spans="1:19" ht="15">
      <c r="A406" s="996"/>
      <c r="B406" s="987"/>
      <c r="C406" s="987"/>
      <c r="D406" s="126"/>
      <c r="E406" s="126"/>
      <c r="F406" s="77">
        <v>2020</v>
      </c>
      <c r="G406" s="98">
        <f t="shared" si="74"/>
        <v>0</v>
      </c>
      <c r="H406" s="98">
        <f t="shared" si="74"/>
        <v>0</v>
      </c>
      <c r="I406" s="98"/>
      <c r="J406" s="98"/>
      <c r="K406" s="98"/>
      <c r="L406" s="98"/>
      <c r="M406" s="98"/>
      <c r="N406" s="98"/>
      <c r="O406" s="98"/>
      <c r="P406" s="98"/>
      <c r="Q406" s="1001"/>
      <c r="R406" s="94"/>
      <c r="S406" s="94"/>
    </row>
    <row r="407" spans="1:19" ht="15">
      <c r="A407" s="996"/>
      <c r="B407" s="987"/>
      <c r="C407" s="987"/>
      <c r="D407" s="126"/>
      <c r="E407" s="126"/>
      <c r="F407" s="77">
        <v>2021</v>
      </c>
      <c r="G407" s="98">
        <f aca="true" t="shared" si="78" ref="G407:H411">I407+K407+M407+O407</f>
        <v>0</v>
      </c>
      <c r="H407" s="98">
        <f t="shared" si="78"/>
        <v>0</v>
      </c>
      <c r="I407" s="98"/>
      <c r="J407" s="98"/>
      <c r="K407" s="98"/>
      <c r="L407" s="98"/>
      <c r="M407" s="98"/>
      <c r="N407" s="98"/>
      <c r="O407" s="98"/>
      <c r="P407" s="98"/>
      <c r="Q407" s="1001"/>
      <c r="R407" s="94"/>
      <c r="S407" s="94"/>
    </row>
    <row r="408" spans="1:19" ht="15">
      <c r="A408" s="996"/>
      <c r="B408" s="987"/>
      <c r="C408" s="987"/>
      <c r="D408" s="126"/>
      <c r="E408" s="126"/>
      <c r="F408" s="77">
        <v>2022</v>
      </c>
      <c r="G408" s="98">
        <f t="shared" si="78"/>
        <v>0</v>
      </c>
      <c r="H408" s="98">
        <f t="shared" si="78"/>
        <v>0</v>
      </c>
      <c r="I408" s="98"/>
      <c r="J408" s="98"/>
      <c r="K408" s="98"/>
      <c r="L408" s="98"/>
      <c r="M408" s="98"/>
      <c r="N408" s="98"/>
      <c r="O408" s="98"/>
      <c r="P408" s="98"/>
      <c r="Q408" s="1001"/>
      <c r="R408" s="94"/>
      <c r="S408" s="94"/>
    </row>
    <row r="409" spans="1:19" ht="15">
      <c r="A409" s="996"/>
      <c r="B409" s="987"/>
      <c r="C409" s="987"/>
      <c r="D409" s="126"/>
      <c r="E409" s="126"/>
      <c r="F409" s="77">
        <v>2023</v>
      </c>
      <c r="G409" s="98">
        <f t="shared" si="78"/>
        <v>0</v>
      </c>
      <c r="H409" s="98">
        <f t="shared" si="78"/>
        <v>0</v>
      </c>
      <c r="I409" s="98"/>
      <c r="J409" s="98"/>
      <c r="K409" s="98"/>
      <c r="L409" s="98"/>
      <c r="M409" s="98"/>
      <c r="N409" s="98"/>
      <c r="O409" s="98"/>
      <c r="P409" s="98"/>
      <c r="Q409" s="1001"/>
      <c r="R409" s="94"/>
      <c r="S409" s="94"/>
    </row>
    <row r="410" spans="1:19" ht="15">
      <c r="A410" s="996"/>
      <c r="B410" s="987"/>
      <c r="C410" s="987"/>
      <c r="D410" s="126"/>
      <c r="E410" s="126"/>
      <c r="F410" s="77">
        <v>2024</v>
      </c>
      <c r="G410" s="98">
        <f t="shared" si="78"/>
        <v>0</v>
      </c>
      <c r="H410" s="98">
        <f t="shared" si="78"/>
        <v>0</v>
      </c>
      <c r="I410" s="98"/>
      <c r="J410" s="98"/>
      <c r="K410" s="98"/>
      <c r="L410" s="98"/>
      <c r="M410" s="98"/>
      <c r="N410" s="98"/>
      <c r="O410" s="98"/>
      <c r="P410" s="98"/>
      <c r="Q410" s="1001"/>
      <c r="R410" s="94"/>
      <c r="S410" s="94"/>
    </row>
    <row r="411" spans="1:19" ht="15">
      <c r="A411" s="997"/>
      <c r="B411" s="614"/>
      <c r="C411" s="614"/>
      <c r="D411" s="92"/>
      <c r="E411" s="92"/>
      <c r="F411" s="77">
        <v>2025</v>
      </c>
      <c r="G411" s="98">
        <f t="shared" si="78"/>
        <v>13113.3</v>
      </c>
      <c r="H411" s="98">
        <f t="shared" si="78"/>
        <v>0</v>
      </c>
      <c r="I411" s="98">
        <v>13113.3</v>
      </c>
      <c r="J411" s="98"/>
      <c r="K411" s="98"/>
      <c r="L411" s="98"/>
      <c r="M411" s="98"/>
      <c r="N411" s="98"/>
      <c r="O411" s="98"/>
      <c r="P411" s="98"/>
      <c r="Q411" s="1001"/>
      <c r="R411" s="94"/>
      <c r="S411" s="94"/>
    </row>
    <row r="412" spans="1:19" ht="15">
      <c r="A412" s="995" t="s">
        <v>200</v>
      </c>
      <c r="B412" s="613" t="s">
        <v>191</v>
      </c>
      <c r="C412" s="613"/>
      <c r="D412" s="125"/>
      <c r="E412" s="125"/>
      <c r="F412" s="77" t="s">
        <v>8</v>
      </c>
      <c r="G412" s="98">
        <f aca="true" t="shared" si="79" ref="G412:P412">SUM(G413:G423)</f>
        <v>9300</v>
      </c>
      <c r="H412" s="98">
        <f t="shared" si="79"/>
        <v>0</v>
      </c>
      <c r="I412" s="98">
        <f t="shared" si="79"/>
        <v>9300</v>
      </c>
      <c r="J412" s="98">
        <f t="shared" si="79"/>
        <v>0</v>
      </c>
      <c r="K412" s="98">
        <f t="shared" si="79"/>
        <v>0</v>
      </c>
      <c r="L412" s="98">
        <f t="shared" si="79"/>
        <v>0</v>
      </c>
      <c r="M412" s="98">
        <f t="shared" si="79"/>
        <v>0</v>
      </c>
      <c r="N412" s="98">
        <f t="shared" si="79"/>
        <v>0</v>
      </c>
      <c r="O412" s="98">
        <f t="shared" si="79"/>
        <v>0</v>
      </c>
      <c r="P412" s="98">
        <f t="shared" si="79"/>
        <v>0</v>
      </c>
      <c r="Q412" s="1001"/>
      <c r="R412" s="94"/>
      <c r="S412" s="94"/>
    </row>
    <row r="413" spans="1:19" ht="15">
      <c r="A413" s="996"/>
      <c r="B413" s="987"/>
      <c r="C413" s="987"/>
      <c r="D413" s="126"/>
      <c r="E413" s="126"/>
      <c r="F413" s="81">
        <v>2015</v>
      </c>
      <c r="G413" s="102">
        <f aca="true" t="shared" si="80" ref="G413:H427">I413+K413+M413+O413</f>
        <v>0</v>
      </c>
      <c r="H413" s="102">
        <f t="shared" si="80"/>
        <v>0</v>
      </c>
      <c r="I413" s="102"/>
      <c r="J413" s="102"/>
      <c r="K413" s="102"/>
      <c r="L413" s="102"/>
      <c r="M413" s="102"/>
      <c r="N413" s="102"/>
      <c r="O413" s="102"/>
      <c r="P413" s="102"/>
      <c r="Q413" s="1001"/>
      <c r="R413" s="94"/>
      <c r="S413" s="94"/>
    </row>
    <row r="414" spans="1:19" ht="15">
      <c r="A414" s="996"/>
      <c r="B414" s="987"/>
      <c r="C414" s="987"/>
      <c r="D414" s="126"/>
      <c r="E414" s="126"/>
      <c r="F414" s="81">
        <v>2016</v>
      </c>
      <c r="G414" s="102">
        <f t="shared" si="80"/>
        <v>0</v>
      </c>
      <c r="H414" s="102">
        <f t="shared" si="80"/>
        <v>0</v>
      </c>
      <c r="I414" s="102"/>
      <c r="J414" s="102"/>
      <c r="K414" s="102"/>
      <c r="L414" s="102"/>
      <c r="M414" s="102"/>
      <c r="N414" s="102"/>
      <c r="O414" s="102"/>
      <c r="P414" s="102"/>
      <c r="Q414" s="1001"/>
      <c r="R414" s="94"/>
      <c r="S414" s="94"/>
    </row>
    <row r="415" spans="1:19" ht="15">
      <c r="A415" s="996"/>
      <c r="B415" s="987"/>
      <c r="C415" s="987"/>
      <c r="D415" s="126"/>
      <c r="E415" s="126"/>
      <c r="F415" s="81">
        <v>2017</v>
      </c>
      <c r="G415" s="102">
        <f t="shared" si="80"/>
        <v>0</v>
      </c>
      <c r="H415" s="102">
        <f t="shared" si="80"/>
        <v>0</v>
      </c>
      <c r="I415" s="102"/>
      <c r="J415" s="102"/>
      <c r="K415" s="102"/>
      <c r="L415" s="102"/>
      <c r="M415" s="102"/>
      <c r="N415" s="102"/>
      <c r="O415" s="102"/>
      <c r="P415" s="102"/>
      <c r="Q415" s="1001"/>
      <c r="R415" s="94"/>
      <c r="S415" s="94"/>
    </row>
    <row r="416" spans="1:19" ht="15">
      <c r="A416" s="996"/>
      <c r="B416" s="987"/>
      <c r="C416" s="987"/>
      <c r="D416" s="126"/>
      <c r="E416" s="126"/>
      <c r="F416" s="81">
        <v>2018</v>
      </c>
      <c r="G416" s="102">
        <f t="shared" si="80"/>
        <v>0</v>
      </c>
      <c r="H416" s="102">
        <f t="shared" si="80"/>
        <v>0</v>
      </c>
      <c r="I416" s="102"/>
      <c r="J416" s="102"/>
      <c r="K416" s="102"/>
      <c r="L416" s="102"/>
      <c r="M416" s="102"/>
      <c r="N416" s="102"/>
      <c r="O416" s="102"/>
      <c r="P416" s="102"/>
      <c r="Q416" s="1001"/>
      <c r="R416" s="94"/>
      <c r="S416" s="94"/>
    </row>
    <row r="417" spans="1:19" ht="15">
      <c r="A417" s="996"/>
      <c r="B417" s="987"/>
      <c r="C417" s="987"/>
      <c r="D417" s="126" t="s">
        <v>1024</v>
      </c>
      <c r="E417" s="126" t="s">
        <v>1025</v>
      </c>
      <c r="F417" s="81">
        <v>2019</v>
      </c>
      <c r="G417" s="102">
        <f t="shared" si="80"/>
        <v>0</v>
      </c>
      <c r="H417" s="102">
        <f t="shared" si="80"/>
        <v>0</v>
      </c>
      <c r="I417" s="102"/>
      <c r="J417" s="102"/>
      <c r="K417" s="102"/>
      <c r="L417" s="102"/>
      <c r="M417" s="102"/>
      <c r="N417" s="102"/>
      <c r="O417" s="102"/>
      <c r="P417" s="102"/>
      <c r="Q417" s="1001"/>
      <c r="R417" s="94"/>
      <c r="S417" s="94"/>
    </row>
    <row r="418" spans="1:19" ht="15">
      <c r="A418" s="996"/>
      <c r="B418" s="987"/>
      <c r="C418" s="987"/>
      <c r="D418" s="126"/>
      <c r="E418" s="126"/>
      <c r="F418" s="77">
        <v>2020</v>
      </c>
      <c r="G418" s="98">
        <f t="shared" si="80"/>
        <v>0</v>
      </c>
      <c r="H418" s="98">
        <f t="shared" si="80"/>
        <v>0</v>
      </c>
      <c r="I418" s="98"/>
      <c r="J418" s="98"/>
      <c r="K418" s="98"/>
      <c r="L418" s="98"/>
      <c r="M418" s="98"/>
      <c r="N418" s="98"/>
      <c r="O418" s="98"/>
      <c r="P418" s="98"/>
      <c r="Q418" s="1001"/>
      <c r="R418" s="94"/>
      <c r="S418" s="94"/>
    </row>
    <row r="419" spans="1:19" ht="15">
      <c r="A419" s="996"/>
      <c r="B419" s="987"/>
      <c r="C419" s="987"/>
      <c r="D419" s="126"/>
      <c r="E419" s="126"/>
      <c r="F419" s="77">
        <v>2021</v>
      </c>
      <c r="G419" s="98">
        <f t="shared" si="80"/>
        <v>0</v>
      </c>
      <c r="H419" s="98">
        <f t="shared" si="80"/>
        <v>0</v>
      </c>
      <c r="I419" s="98"/>
      <c r="J419" s="98"/>
      <c r="K419" s="98"/>
      <c r="L419" s="98"/>
      <c r="M419" s="98"/>
      <c r="N419" s="98"/>
      <c r="O419" s="98"/>
      <c r="P419" s="98"/>
      <c r="Q419" s="1001"/>
      <c r="R419" s="94"/>
      <c r="S419" s="94"/>
    </row>
    <row r="420" spans="1:19" ht="15">
      <c r="A420" s="996"/>
      <c r="B420" s="987"/>
      <c r="C420" s="987"/>
      <c r="D420" s="126"/>
      <c r="E420" s="126"/>
      <c r="F420" s="77">
        <v>2022</v>
      </c>
      <c r="G420" s="98">
        <f t="shared" si="80"/>
        <v>0</v>
      </c>
      <c r="H420" s="98">
        <f t="shared" si="80"/>
        <v>0</v>
      </c>
      <c r="I420" s="98"/>
      <c r="J420" s="98"/>
      <c r="K420" s="98"/>
      <c r="L420" s="98"/>
      <c r="M420" s="98"/>
      <c r="N420" s="98"/>
      <c r="O420" s="98"/>
      <c r="P420" s="98"/>
      <c r="Q420" s="1001"/>
      <c r="R420" s="94"/>
      <c r="S420" s="94"/>
    </row>
    <row r="421" spans="1:19" ht="15">
      <c r="A421" s="996"/>
      <c r="B421" s="987"/>
      <c r="C421" s="987"/>
      <c r="D421" s="126"/>
      <c r="E421" s="126"/>
      <c r="F421" s="77">
        <v>2023</v>
      </c>
      <c r="G421" s="98">
        <f t="shared" si="80"/>
        <v>0</v>
      </c>
      <c r="H421" s="98">
        <f t="shared" si="80"/>
        <v>0</v>
      </c>
      <c r="I421" s="98"/>
      <c r="J421" s="98"/>
      <c r="K421" s="98"/>
      <c r="L421" s="98"/>
      <c r="M421" s="98"/>
      <c r="N421" s="98"/>
      <c r="O421" s="98"/>
      <c r="P421" s="98"/>
      <c r="Q421" s="1001"/>
      <c r="R421" s="94"/>
      <c r="S421" s="94"/>
    </row>
    <row r="422" spans="1:19" ht="15">
      <c r="A422" s="996"/>
      <c r="B422" s="987"/>
      <c r="C422" s="987"/>
      <c r="D422" s="126"/>
      <c r="E422" s="126"/>
      <c r="F422" s="77">
        <v>2024</v>
      </c>
      <c r="G422" s="98">
        <f t="shared" si="80"/>
        <v>0</v>
      </c>
      <c r="H422" s="98">
        <f t="shared" si="80"/>
        <v>0</v>
      </c>
      <c r="I422" s="98"/>
      <c r="J422" s="98"/>
      <c r="K422" s="98"/>
      <c r="L422" s="98"/>
      <c r="M422" s="98"/>
      <c r="N422" s="98"/>
      <c r="O422" s="98"/>
      <c r="P422" s="98"/>
      <c r="Q422" s="1001"/>
      <c r="R422" s="94"/>
      <c r="S422" s="94"/>
    </row>
    <row r="423" spans="1:19" ht="15">
      <c r="A423" s="997"/>
      <c r="B423" s="614"/>
      <c r="C423" s="614"/>
      <c r="D423" s="92"/>
      <c r="E423" s="92"/>
      <c r="F423" s="77">
        <v>2025</v>
      </c>
      <c r="G423" s="98">
        <f t="shared" si="80"/>
        <v>9300</v>
      </c>
      <c r="H423" s="98">
        <f t="shared" si="80"/>
        <v>0</v>
      </c>
      <c r="I423" s="98">
        <v>9300</v>
      </c>
      <c r="J423" s="98"/>
      <c r="K423" s="98"/>
      <c r="L423" s="98"/>
      <c r="M423" s="98"/>
      <c r="N423" s="98"/>
      <c r="O423" s="98"/>
      <c r="P423" s="98"/>
      <c r="Q423" s="1001"/>
      <c r="R423" s="94"/>
      <c r="S423" s="94"/>
    </row>
    <row r="424" spans="1:19" ht="15">
      <c r="A424" s="995" t="s">
        <v>201</v>
      </c>
      <c r="B424" s="613" t="s">
        <v>856</v>
      </c>
      <c r="C424" s="613" t="s">
        <v>664</v>
      </c>
      <c r="D424" s="125"/>
      <c r="E424" s="125"/>
      <c r="F424" s="77" t="s">
        <v>8</v>
      </c>
      <c r="G424" s="98">
        <f aca="true" t="shared" si="81" ref="G424:P424">SUM(G425:G435)</f>
        <v>18287.6</v>
      </c>
      <c r="H424" s="98">
        <f t="shared" si="81"/>
        <v>18287.6</v>
      </c>
      <c r="I424" s="98">
        <f t="shared" si="81"/>
        <v>18287.6</v>
      </c>
      <c r="J424" s="98">
        <f t="shared" si="81"/>
        <v>18287.6</v>
      </c>
      <c r="K424" s="98">
        <f t="shared" si="81"/>
        <v>0</v>
      </c>
      <c r="L424" s="98">
        <f t="shared" si="81"/>
        <v>0</v>
      </c>
      <c r="M424" s="98">
        <f t="shared" si="81"/>
        <v>0</v>
      </c>
      <c r="N424" s="98">
        <f t="shared" si="81"/>
        <v>0</v>
      </c>
      <c r="O424" s="98">
        <f t="shared" si="81"/>
        <v>0</v>
      </c>
      <c r="P424" s="98">
        <f t="shared" si="81"/>
        <v>0</v>
      </c>
      <c r="Q424" s="118"/>
      <c r="R424" s="94"/>
      <c r="S424" s="94"/>
    </row>
    <row r="425" spans="1:19" ht="226.5" customHeight="1">
      <c r="A425" s="996"/>
      <c r="B425" s="614"/>
      <c r="C425" s="987"/>
      <c r="D425" s="126"/>
      <c r="E425" s="126"/>
      <c r="F425" s="81">
        <v>2015</v>
      </c>
      <c r="G425" s="102">
        <f t="shared" si="80"/>
        <v>17532.6</v>
      </c>
      <c r="H425" s="102">
        <f t="shared" si="80"/>
        <v>17532.6</v>
      </c>
      <c r="I425" s="102">
        <v>17532.6</v>
      </c>
      <c r="J425" s="102">
        <v>17532.6</v>
      </c>
      <c r="K425" s="102"/>
      <c r="L425" s="102"/>
      <c r="M425" s="102"/>
      <c r="N425" s="102"/>
      <c r="O425" s="102"/>
      <c r="P425" s="102"/>
      <c r="Q425" s="118"/>
      <c r="R425" s="94"/>
      <c r="S425" s="94"/>
    </row>
    <row r="426" spans="1:19" ht="15">
      <c r="A426" s="996"/>
      <c r="B426" s="608" t="s">
        <v>405</v>
      </c>
      <c r="C426" s="987"/>
      <c r="D426" s="126" t="s">
        <v>1029</v>
      </c>
      <c r="E426" s="126" t="s">
        <v>1025</v>
      </c>
      <c r="F426" s="81">
        <v>2016</v>
      </c>
      <c r="G426" s="102">
        <f t="shared" si="80"/>
        <v>755</v>
      </c>
      <c r="H426" s="102">
        <f t="shared" si="80"/>
        <v>755</v>
      </c>
      <c r="I426" s="102">
        <v>755</v>
      </c>
      <c r="J426" s="102">
        <v>755</v>
      </c>
      <c r="K426" s="102"/>
      <c r="L426" s="102"/>
      <c r="M426" s="102"/>
      <c r="N426" s="102"/>
      <c r="O426" s="102"/>
      <c r="P426" s="102"/>
      <c r="Q426" s="1001"/>
      <c r="R426" s="94"/>
      <c r="S426" s="94"/>
    </row>
    <row r="427" spans="1:19" ht="15">
      <c r="A427" s="996"/>
      <c r="B427" s="608"/>
      <c r="C427" s="987"/>
      <c r="D427" s="126"/>
      <c r="E427" s="126"/>
      <c r="F427" s="81">
        <v>2017</v>
      </c>
      <c r="G427" s="102">
        <f t="shared" si="80"/>
        <v>0</v>
      </c>
      <c r="H427" s="102">
        <f t="shared" si="80"/>
        <v>0</v>
      </c>
      <c r="I427" s="102"/>
      <c r="J427" s="102"/>
      <c r="K427" s="102"/>
      <c r="L427" s="102"/>
      <c r="M427" s="102"/>
      <c r="N427" s="102"/>
      <c r="O427" s="102"/>
      <c r="P427" s="102"/>
      <c r="Q427" s="1001"/>
      <c r="R427" s="94"/>
      <c r="S427" s="94"/>
    </row>
    <row r="428" spans="1:19" ht="15">
      <c r="A428" s="996"/>
      <c r="B428" s="608"/>
      <c r="C428" s="987"/>
      <c r="D428" s="126"/>
      <c r="E428" s="126"/>
      <c r="F428" s="81">
        <v>2018</v>
      </c>
      <c r="G428" s="102">
        <f aca="true" t="shared" si="82" ref="G428:H435">I428+K428+M428+O428</f>
        <v>0</v>
      </c>
      <c r="H428" s="102">
        <f t="shared" si="82"/>
        <v>0</v>
      </c>
      <c r="I428" s="102"/>
      <c r="J428" s="102"/>
      <c r="K428" s="102"/>
      <c r="L428" s="102"/>
      <c r="M428" s="102"/>
      <c r="N428" s="102"/>
      <c r="O428" s="102"/>
      <c r="P428" s="102"/>
      <c r="Q428" s="1001"/>
      <c r="R428" s="94"/>
      <c r="S428" s="94"/>
    </row>
    <row r="429" spans="1:19" ht="15">
      <c r="A429" s="996"/>
      <c r="B429" s="608"/>
      <c r="C429" s="987"/>
      <c r="D429" s="126"/>
      <c r="E429" s="126"/>
      <c r="F429" s="81">
        <v>2019</v>
      </c>
      <c r="G429" s="102">
        <f t="shared" si="82"/>
        <v>0</v>
      </c>
      <c r="H429" s="102">
        <f t="shared" si="82"/>
        <v>0</v>
      </c>
      <c r="I429" s="102"/>
      <c r="J429" s="102"/>
      <c r="K429" s="102"/>
      <c r="L429" s="102"/>
      <c r="M429" s="102"/>
      <c r="N429" s="102"/>
      <c r="O429" s="102"/>
      <c r="P429" s="102"/>
      <c r="Q429" s="1001"/>
      <c r="R429" s="94"/>
      <c r="S429" s="94"/>
    </row>
    <row r="430" spans="1:19" ht="15">
      <c r="A430" s="996"/>
      <c r="B430" s="608"/>
      <c r="C430" s="987"/>
      <c r="D430" s="126"/>
      <c r="E430" s="126"/>
      <c r="F430" s="77">
        <v>2020</v>
      </c>
      <c r="G430" s="98">
        <f t="shared" si="82"/>
        <v>0</v>
      </c>
      <c r="H430" s="98">
        <f t="shared" si="82"/>
        <v>0</v>
      </c>
      <c r="I430" s="98"/>
      <c r="J430" s="98"/>
      <c r="K430" s="98"/>
      <c r="L430" s="98"/>
      <c r="M430" s="98"/>
      <c r="N430" s="98"/>
      <c r="O430" s="98"/>
      <c r="P430" s="98"/>
      <c r="Q430" s="1001"/>
      <c r="R430" s="94"/>
      <c r="S430" s="94"/>
    </row>
    <row r="431" spans="1:19" ht="15">
      <c r="A431" s="996"/>
      <c r="B431" s="608"/>
      <c r="C431" s="987"/>
      <c r="D431" s="126"/>
      <c r="E431" s="126"/>
      <c r="F431" s="77">
        <v>2021</v>
      </c>
      <c r="G431" s="98">
        <f t="shared" si="82"/>
        <v>0</v>
      </c>
      <c r="H431" s="98">
        <f t="shared" si="82"/>
        <v>0</v>
      </c>
      <c r="I431" s="98"/>
      <c r="J431" s="98"/>
      <c r="K431" s="98"/>
      <c r="L431" s="98"/>
      <c r="M431" s="98"/>
      <c r="N431" s="98"/>
      <c r="O431" s="98"/>
      <c r="P431" s="98"/>
      <c r="Q431" s="1001"/>
      <c r="R431" s="94"/>
      <c r="S431" s="94"/>
    </row>
    <row r="432" spans="1:19" ht="15">
      <c r="A432" s="996"/>
      <c r="B432" s="608"/>
      <c r="C432" s="987"/>
      <c r="D432" s="126"/>
      <c r="E432" s="126"/>
      <c r="F432" s="77">
        <v>2022</v>
      </c>
      <c r="G432" s="98">
        <f t="shared" si="82"/>
        <v>0</v>
      </c>
      <c r="H432" s="98">
        <f t="shared" si="82"/>
        <v>0</v>
      </c>
      <c r="I432" s="98"/>
      <c r="J432" s="98"/>
      <c r="K432" s="98"/>
      <c r="L432" s="98"/>
      <c r="M432" s="98"/>
      <c r="N432" s="98"/>
      <c r="O432" s="98"/>
      <c r="P432" s="98"/>
      <c r="Q432" s="1001"/>
      <c r="R432" s="94"/>
      <c r="S432" s="94"/>
    </row>
    <row r="433" spans="1:19" ht="15">
      <c r="A433" s="996"/>
      <c r="B433" s="608"/>
      <c r="C433" s="987"/>
      <c r="D433" s="126"/>
      <c r="E433" s="126"/>
      <c r="F433" s="77">
        <v>2023</v>
      </c>
      <c r="G433" s="98">
        <f t="shared" si="82"/>
        <v>0</v>
      </c>
      <c r="H433" s="98">
        <f t="shared" si="82"/>
        <v>0</v>
      </c>
      <c r="I433" s="98"/>
      <c r="J433" s="98"/>
      <c r="K433" s="98"/>
      <c r="L433" s="98"/>
      <c r="M433" s="98"/>
      <c r="N433" s="98"/>
      <c r="O433" s="98"/>
      <c r="P433" s="98"/>
      <c r="Q433" s="1001"/>
      <c r="R433" s="94"/>
      <c r="S433" s="94"/>
    </row>
    <row r="434" spans="1:19" ht="15">
      <c r="A434" s="996"/>
      <c r="B434" s="608"/>
      <c r="C434" s="987"/>
      <c r="D434" s="126"/>
      <c r="E434" s="126"/>
      <c r="F434" s="77">
        <v>2024</v>
      </c>
      <c r="G434" s="98">
        <f t="shared" si="82"/>
        <v>0</v>
      </c>
      <c r="H434" s="98">
        <f t="shared" si="82"/>
        <v>0</v>
      </c>
      <c r="I434" s="98"/>
      <c r="J434" s="98"/>
      <c r="K434" s="98"/>
      <c r="L434" s="98"/>
      <c r="M434" s="98"/>
      <c r="N434" s="98"/>
      <c r="O434" s="98"/>
      <c r="P434" s="98"/>
      <c r="Q434" s="1001"/>
      <c r="R434" s="94"/>
      <c r="S434" s="94"/>
    </row>
    <row r="435" spans="1:19" ht="15">
      <c r="A435" s="997"/>
      <c r="B435" s="608"/>
      <c r="C435" s="614"/>
      <c r="D435" s="92"/>
      <c r="E435" s="92"/>
      <c r="F435" s="77">
        <v>2025</v>
      </c>
      <c r="G435" s="98">
        <f t="shared" si="82"/>
        <v>0</v>
      </c>
      <c r="H435" s="98">
        <f t="shared" si="82"/>
        <v>0</v>
      </c>
      <c r="I435" s="98"/>
      <c r="J435" s="98"/>
      <c r="K435" s="98"/>
      <c r="L435" s="98"/>
      <c r="M435" s="98"/>
      <c r="N435" s="98"/>
      <c r="O435" s="98"/>
      <c r="P435" s="98"/>
      <c r="Q435" s="1001"/>
      <c r="R435" s="94"/>
      <c r="S435" s="94"/>
    </row>
    <row r="436" spans="1:19" ht="15">
      <c r="A436" s="995" t="s">
        <v>202</v>
      </c>
      <c r="B436" s="613" t="s">
        <v>783</v>
      </c>
      <c r="C436" s="613"/>
      <c r="D436" s="125"/>
      <c r="E436" s="125"/>
      <c r="F436" s="77" t="s">
        <v>8</v>
      </c>
      <c r="G436" s="98">
        <f aca="true" t="shared" si="83" ref="G436:P436">SUM(G437:G447)</f>
        <v>17619</v>
      </c>
      <c r="H436" s="98">
        <f t="shared" si="83"/>
        <v>0</v>
      </c>
      <c r="I436" s="98">
        <f t="shared" si="83"/>
        <v>17619</v>
      </c>
      <c r="J436" s="98">
        <f t="shared" si="83"/>
        <v>0</v>
      </c>
      <c r="K436" s="98">
        <f t="shared" si="83"/>
        <v>0</v>
      </c>
      <c r="L436" s="98">
        <f t="shared" si="83"/>
        <v>0</v>
      </c>
      <c r="M436" s="98">
        <f t="shared" si="83"/>
        <v>0</v>
      </c>
      <c r="N436" s="98">
        <f t="shared" si="83"/>
        <v>0</v>
      </c>
      <c r="O436" s="98">
        <f t="shared" si="83"/>
        <v>0</v>
      </c>
      <c r="P436" s="98">
        <f t="shared" si="83"/>
        <v>0</v>
      </c>
      <c r="Q436" s="1001"/>
      <c r="R436" s="94"/>
      <c r="S436" s="94"/>
    </row>
    <row r="437" spans="1:19" ht="15">
      <c r="A437" s="996"/>
      <c r="B437" s="987"/>
      <c r="C437" s="987"/>
      <c r="D437" s="126"/>
      <c r="E437" s="126"/>
      <c r="F437" s="81">
        <v>2015</v>
      </c>
      <c r="G437" s="102">
        <f aca="true" t="shared" si="84" ref="G437:H447">I437+K437+M437+O437</f>
        <v>0</v>
      </c>
      <c r="H437" s="102">
        <f t="shared" si="84"/>
        <v>0</v>
      </c>
      <c r="I437" s="102"/>
      <c r="J437" s="102"/>
      <c r="K437" s="102"/>
      <c r="L437" s="102"/>
      <c r="M437" s="102"/>
      <c r="N437" s="102"/>
      <c r="O437" s="102"/>
      <c r="P437" s="102"/>
      <c r="Q437" s="1001"/>
      <c r="R437" s="94"/>
      <c r="S437" s="94"/>
    </row>
    <row r="438" spans="1:19" ht="15">
      <c r="A438" s="996"/>
      <c r="B438" s="987"/>
      <c r="C438" s="987"/>
      <c r="D438" s="126"/>
      <c r="E438" s="126"/>
      <c r="F438" s="81">
        <v>2016</v>
      </c>
      <c r="G438" s="102">
        <f t="shared" si="84"/>
        <v>0</v>
      </c>
      <c r="H438" s="102">
        <f t="shared" si="84"/>
        <v>0</v>
      </c>
      <c r="I438" s="102"/>
      <c r="J438" s="102"/>
      <c r="K438" s="102"/>
      <c r="L438" s="102"/>
      <c r="M438" s="102"/>
      <c r="N438" s="102"/>
      <c r="O438" s="102"/>
      <c r="P438" s="102"/>
      <c r="Q438" s="1001"/>
      <c r="R438" s="94"/>
      <c r="S438" s="94"/>
    </row>
    <row r="439" spans="1:19" ht="15">
      <c r="A439" s="996"/>
      <c r="B439" s="987"/>
      <c r="C439" s="987"/>
      <c r="D439" s="126"/>
      <c r="E439" s="126"/>
      <c r="F439" s="81">
        <v>2017</v>
      </c>
      <c r="G439" s="102">
        <f t="shared" si="84"/>
        <v>0</v>
      </c>
      <c r="H439" s="102">
        <f t="shared" si="84"/>
        <v>0</v>
      </c>
      <c r="I439" s="102"/>
      <c r="J439" s="102"/>
      <c r="K439" s="102"/>
      <c r="L439" s="102"/>
      <c r="M439" s="102"/>
      <c r="N439" s="102"/>
      <c r="O439" s="102"/>
      <c r="P439" s="102"/>
      <c r="Q439" s="1001"/>
      <c r="R439" s="94"/>
      <c r="S439" s="94"/>
    </row>
    <row r="440" spans="1:19" ht="15">
      <c r="A440" s="996"/>
      <c r="B440" s="987"/>
      <c r="C440" s="987"/>
      <c r="D440" s="126"/>
      <c r="E440" s="126"/>
      <c r="F440" s="81">
        <v>2018</v>
      </c>
      <c r="G440" s="102">
        <f t="shared" si="84"/>
        <v>0</v>
      </c>
      <c r="H440" s="102">
        <f t="shared" si="84"/>
        <v>0</v>
      </c>
      <c r="I440" s="102"/>
      <c r="J440" s="102"/>
      <c r="K440" s="102"/>
      <c r="L440" s="102"/>
      <c r="M440" s="102"/>
      <c r="N440" s="102"/>
      <c r="O440" s="102"/>
      <c r="P440" s="102"/>
      <c r="Q440" s="1001"/>
      <c r="R440" s="94"/>
      <c r="S440" s="94"/>
    </row>
    <row r="441" spans="1:19" ht="15">
      <c r="A441" s="996"/>
      <c r="B441" s="987"/>
      <c r="C441" s="987"/>
      <c r="D441" s="126" t="s">
        <v>1024</v>
      </c>
      <c r="E441" s="126" t="s">
        <v>1025</v>
      </c>
      <c r="F441" s="81">
        <v>2019</v>
      </c>
      <c r="G441" s="102">
        <f t="shared" si="84"/>
        <v>0</v>
      </c>
      <c r="H441" s="102">
        <f t="shared" si="84"/>
        <v>0</v>
      </c>
      <c r="I441" s="102"/>
      <c r="J441" s="102"/>
      <c r="K441" s="102"/>
      <c r="L441" s="102"/>
      <c r="M441" s="102"/>
      <c r="N441" s="102"/>
      <c r="O441" s="102"/>
      <c r="P441" s="102"/>
      <c r="Q441" s="1001"/>
      <c r="R441" s="94"/>
      <c r="S441" s="94"/>
    </row>
    <row r="442" spans="1:19" ht="15">
      <c r="A442" s="996"/>
      <c r="B442" s="987"/>
      <c r="C442" s="987"/>
      <c r="D442" s="126"/>
      <c r="E442" s="126"/>
      <c r="F442" s="77">
        <v>2020</v>
      </c>
      <c r="G442" s="98">
        <f t="shared" si="84"/>
        <v>0</v>
      </c>
      <c r="H442" s="98">
        <f t="shared" si="84"/>
        <v>0</v>
      </c>
      <c r="I442" s="100"/>
      <c r="J442" s="100"/>
      <c r="K442" s="98"/>
      <c r="L442" s="98"/>
      <c r="M442" s="98"/>
      <c r="N442" s="98"/>
      <c r="O442" s="98"/>
      <c r="P442" s="98"/>
      <c r="Q442" s="1001"/>
      <c r="R442" s="94"/>
      <c r="S442" s="94"/>
    </row>
    <row r="443" spans="1:19" ht="15">
      <c r="A443" s="996"/>
      <c r="B443" s="987"/>
      <c r="C443" s="987"/>
      <c r="D443" s="126"/>
      <c r="E443" s="126"/>
      <c r="F443" s="77">
        <v>2021</v>
      </c>
      <c r="G443" s="98">
        <f t="shared" si="84"/>
        <v>0</v>
      </c>
      <c r="H443" s="98">
        <f t="shared" si="84"/>
        <v>0</v>
      </c>
      <c r="I443" s="100"/>
      <c r="J443" s="100"/>
      <c r="K443" s="98"/>
      <c r="L443" s="98"/>
      <c r="M443" s="98"/>
      <c r="N443" s="98"/>
      <c r="O443" s="98"/>
      <c r="P443" s="98"/>
      <c r="Q443" s="1001"/>
      <c r="R443" s="94"/>
      <c r="S443" s="94"/>
    </row>
    <row r="444" spans="1:19" ht="15">
      <c r="A444" s="996"/>
      <c r="B444" s="987"/>
      <c r="C444" s="987"/>
      <c r="D444" s="126"/>
      <c r="E444" s="126"/>
      <c r="F444" s="77">
        <v>2022</v>
      </c>
      <c r="G444" s="98">
        <f t="shared" si="84"/>
        <v>0</v>
      </c>
      <c r="H444" s="98">
        <f t="shared" si="84"/>
        <v>0</v>
      </c>
      <c r="I444" s="100"/>
      <c r="J444" s="100"/>
      <c r="K444" s="98"/>
      <c r="L444" s="98"/>
      <c r="M444" s="98"/>
      <c r="N444" s="98"/>
      <c r="O444" s="98"/>
      <c r="P444" s="98"/>
      <c r="Q444" s="1001"/>
      <c r="R444" s="94"/>
      <c r="S444" s="94"/>
    </row>
    <row r="445" spans="1:19" ht="15">
      <c r="A445" s="996"/>
      <c r="B445" s="987"/>
      <c r="C445" s="987"/>
      <c r="D445" s="126"/>
      <c r="E445" s="126"/>
      <c r="F445" s="77">
        <v>2023</v>
      </c>
      <c r="G445" s="98">
        <f t="shared" si="84"/>
        <v>0</v>
      </c>
      <c r="H445" s="98">
        <f t="shared" si="84"/>
        <v>0</v>
      </c>
      <c r="I445" s="100"/>
      <c r="J445" s="100"/>
      <c r="K445" s="98"/>
      <c r="L445" s="98"/>
      <c r="M445" s="98"/>
      <c r="N445" s="98"/>
      <c r="O445" s="98"/>
      <c r="P445" s="98"/>
      <c r="Q445" s="1001"/>
      <c r="R445" s="94"/>
      <c r="S445" s="94"/>
    </row>
    <row r="446" spans="1:19" ht="15">
      <c r="A446" s="996"/>
      <c r="B446" s="987"/>
      <c r="C446" s="987"/>
      <c r="D446" s="126"/>
      <c r="E446" s="126"/>
      <c r="F446" s="77">
        <v>2024</v>
      </c>
      <c r="G446" s="98">
        <f t="shared" si="84"/>
        <v>0</v>
      </c>
      <c r="H446" s="98">
        <f t="shared" si="84"/>
        <v>0</v>
      </c>
      <c r="I446" s="100"/>
      <c r="J446" s="100"/>
      <c r="K446" s="98"/>
      <c r="L446" s="98"/>
      <c r="M446" s="98"/>
      <c r="N446" s="98"/>
      <c r="O446" s="98"/>
      <c r="P446" s="98"/>
      <c r="Q446" s="1001"/>
      <c r="R446" s="94"/>
      <c r="S446" s="94"/>
    </row>
    <row r="447" spans="1:19" ht="15">
      <c r="A447" s="997"/>
      <c r="B447" s="614"/>
      <c r="C447" s="614"/>
      <c r="D447" s="92"/>
      <c r="E447" s="92"/>
      <c r="F447" s="77">
        <v>2025</v>
      </c>
      <c r="G447" s="98">
        <f t="shared" si="84"/>
        <v>17619</v>
      </c>
      <c r="H447" s="98">
        <f t="shared" si="84"/>
        <v>0</v>
      </c>
      <c r="I447" s="100">
        <v>17619</v>
      </c>
      <c r="J447" s="100"/>
      <c r="K447" s="98"/>
      <c r="L447" s="98"/>
      <c r="M447" s="98"/>
      <c r="N447" s="98"/>
      <c r="O447" s="98"/>
      <c r="P447" s="98"/>
      <c r="Q447" s="1001"/>
      <c r="R447" s="94"/>
      <c r="S447" s="94"/>
    </row>
    <row r="448" spans="1:19" ht="15">
      <c r="A448" s="995" t="s">
        <v>203</v>
      </c>
      <c r="B448" s="613" t="s">
        <v>784</v>
      </c>
      <c r="C448" s="613"/>
      <c r="D448" s="125"/>
      <c r="E448" s="125"/>
      <c r="F448" s="77" t="s">
        <v>8</v>
      </c>
      <c r="G448" s="98">
        <f aca="true" t="shared" si="85" ref="G448:P448">SUM(G449:G459)</f>
        <v>17619</v>
      </c>
      <c r="H448" s="98">
        <f t="shared" si="85"/>
        <v>0</v>
      </c>
      <c r="I448" s="98">
        <f t="shared" si="85"/>
        <v>17619</v>
      </c>
      <c r="J448" s="98">
        <f t="shared" si="85"/>
        <v>0</v>
      </c>
      <c r="K448" s="98">
        <f t="shared" si="85"/>
        <v>0</v>
      </c>
      <c r="L448" s="98">
        <f t="shared" si="85"/>
        <v>0</v>
      </c>
      <c r="M448" s="98">
        <f t="shared" si="85"/>
        <v>0</v>
      </c>
      <c r="N448" s="98">
        <f t="shared" si="85"/>
        <v>0</v>
      </c>
      <c r="O448" s="98">
        <f t="shared" si="85"/>
        <v>0</v>
      </c>
      <c r="P448" s="98">
        <f t="shared" si="85"/>
        <v>0</v>
      </c>
      <c r="Q448" s="1001"/>
      <c r="R448" s="94"/>
      <c r="S448" s="94"/>
    </row>
    <row r="449" spans="1:19" ht="15">
      <c r="A449" s="996"/>
      <c r="B449" s="987"/>
      <c r="C449" s="987"/>
      <c r="D449" s="126"/>
      <c r="E449" s="126"/>
      <c r="F449" s="81">
        <v>2015</v>
      </c>
      <c r="G449" s="102">
        <f aca="true" t="shared" si="86" ref="G449:H459">I449+K449+M449+O449</f>
        <v>0</v>
      </c>
      <c r="H449" s="102">
        <f t="shared" si="86"/>
        <v>0</v>
      </c>
      <c r="I449" s="102"/>
      <c r="J449" s="102"/>
      <c r="K449" s="102"/>
      <c r="L449" s="102"/>
      <c r="M449" s="102"/>
      <c r="N449" s="102"/>
      <c r="O449" s="102"/>
      <c r="P449" s="102"/>
      <c r="Q449" s="1001"/>
      <c r="R449" s="94"/>
      <c r="S449" s="94"/>
    </row>
    <row r="450" spans="1:19" ht="15">
      <c r="A450" s="996"/>
      <c r="B450" s="987"/>
      <c r="C450" s="987"/>
      <c r="D450" s="126"/>
      <c r="E450" s="126"/>
      <c r="F450" s="81">
        <v>2016</v>
      </c>
      <c r="G450" s="102">
        <f t="shared" si="86"/>
        <v>0</v>
      </c>
      <c r="H450" s="102">
        <f t="shared" si="86"/>
        <v>0</v>
      </c>
      <c r="I450" s="102"/>
      <c r="J450" s="102"/>
      <c r="K450" s="102"/>
      <c r="L450" s="102"/>
      <c r="M450" s="102"/>
      <c r="N450" s="102"/>
      <c r="O450" s="102"/>
      <c r="P450" s="102"/>
      <c r="Q450" s="1001"/>
      <c r="R450" s="94"/>
      <c r="S450" s="94"/>
    </row>
    <row r="451" spans="1:19" ht="15">
      <c r="A451" s="996"/>
      <c r="B451" s="987"/>
      <c r="C451" s="987"/>
      <c r="D451" s="126"/>
      <c r="E451" s="126"/>
      <c r="F451" s="81">
        <v>2017</v>
      </c>
      <c r="G451" s="102">
        <f t="shared" si="86"/>
        <v>0</v>
      </c>
      <c r="H451" s="102">
        <f t="shared" si="86"/>
        <v>0</v>
      </c>
      <c r="I451" s="102"/>
      <c r="J451" s="102"/>
      <c r="K451" s="102"/>
      <c r="L451" s="102"/>
      <c r="M451" s="102"/>
      <c r="N451" s="102"/>
      <c r="O451" s="102"/>
      <c r="P451" s="102"/>
      <c r="Q451" s="1001"/>
      <c r="R451" s="94"/>
      <c r="S451" s="94"/>
    </row>
    <row r="452" spans="1:19" ht="15">
      <c r="A452" s="996"/>
      <c r="B452" s="987"/>
      <c r="C452" s="987"/>
      <c r="D452" s="126"/>
      <c r="E452" s="126"/>
      <c r="F452" s="81">
        <v>2018</v>
      </c>
      <c r="G452" s="102">
        <f t="shared" si="86"/>
        <v>0</v>
      </c>
      <c r="H452" s="102">
        <f t="shared" si="86"/>
        <v>0</v>
      </c>
      <c r="I452" s="102"/>
      <c r="J452" s="102"/>
      <c r="K452" s="102"/>
      <c r="L452" s="102"/>
      <c r="M452" s="102"/>
      <c r="N452" s="102"/>
      <c r="O452" s="102"/>
      <c r="P452" s="102"/>
      <c r="Q452" s="1001"/>
      <c r="R452" s="94"/>
      <c r="S452" s="94"/>
    </row>
    <row r="453" spans="1:19" ht="15">
      <c r="A453" s="996"/>
      <c r="B453" s="987"/>
      <c r="C453" s="987"/>
      <c r="D453" s="126" t="s">
        <v>1024</v>
      </c>
      <c r="E453" s="126" t="s">
        <v>1025</v>
      </c>
      <c r="F453" s="81">
        <v>2019</v>
      </c>
      <c r="G453" s="102">
        <f t="shared" si="86"/>
        <v>0</v>
      </c>
      <c r="H453" s="102">
        <f t="shared" si="86"/>
        <v>0</v>
      </c>
      <c r="I453" s="102"/>
      <c r="J453" s="102"/>
      <c r="K453" s="102"/>
      <c r="L453" s="102"/>
      <c r="M453" s="102"/>
      <c r="N453" s="102"/>
      <c r="O453" s="102"/>
      <c r="P453" s="102"/>
      <c r="Q453" s="1001"/>
      <c r="R453" s="94"/>
      <c r="S453" s="94"/>
    </row>
    <row r="454" spans="1:19" ht="15">
      <c r="A454" s="996"/>
      <c r="B454" s="987"/>
      <c r="C454" s="987"/>
      <c r="D454" s="126"/>
      <c r="E454" s="126"/>
      <c r="F454" s="77">
        <v>2020</v>
      </c>
      <c r="G454" s="98">
        <f t="shared" si="86"/>
        <v>0</v>
      </c>
      <c r="H454" s="98">
        <f t="shared" si="86"/>
        <v>0</v>
      </c>
      <c r="I454" s="100"/>
      <c r="J454" s="100"/>
      <c r="K454" s="98"/>
      <c r="L454" s="98"/>
      <c r="M454" s="98"/>
      <c r="N454" s="98"/>
      <c r="O454" s="98"/>
      <c r="P454" s="98"/>
      <c r="Q454" s="1001"/>
      <c r="R454" s="94"/>
      <c r="S454" s="94"/>
    </row>
    <row r="455" spans="1:19" ht="15">
      <c r="A455" s="996"/>
      <c r="B455" s="987"/>
      <c r="C455" s="987"/>
      <c r="D455" s="126"/>
      <c r="E455" s="126"/>
      <c r="F455" s="77">
        <v>2021</v>
      </c>
      <c r="G455" s="98">
        <f t="shared" si="86"/>
        <v>0</v>
      </c>
      <c r="H455" s="98">
        <f t="shared" si="86"/>
        <v>0</v>
      </c>
      <c r="I455" s="100"/>
      <c r="J455" s="100"/>
      <c r="K455" s="98"/>
      <c r="L455" s="98"/>
      <c r="M455" s="98"/>
      <c r="N455" s="98"/>
      <c r="O455" s="98"/>
      <c r="P455" s="98"/>
      <c r="Q455" s="1001"/>
      <c r="R455" s="94"/>
      <c r="S455" s="94"/>
    </row>
    <row r="456" spans="1:19" ht="15">
      <c r="A456" s="996"/>
      <c r="B456" s="987"/>
      <c r="C456" s="987"/>
      <c r="D456" s="126"/>
      <c r="E456" s="126"/>
      <c r="F456" s="77">
        <v>2022</v>
      </c>
      <c r="G456" s="98">
        <f t="shared" si="86"/>
        <v>0</v>
      </c>
      <c r="H456" s="98">
        <f t="shared" si="86"/>
        <v>0</v>
      </c>
      <c r="I456" s="100"/>
      <c r="J456" s="100"/>
      <c r="K456" s="98"/>
      <c r="L456" s="98"/>
      <c r="M456" s="98"/>
      <c r="N456" s="98"/>
      <c r="O456" s="98"/>
      <c r="P456" s="98"/>
      <c r="Q456" s="1001"/>
      <c r="R456" s="94"/>
      <c r="S456" s="94"/>
    </row>
    <row r="457" spans="1:19" ht="15">
      <c r="A457" s="996"/>
      <c r="B457" s="987"/>
      <c r="C457" s="987"/>
      <c r="D457" s="126"/>
      <c r="E457" s="126"/>
      <c r="F457" s="77">
        <v>2023</v>
      </c>
      <c r="G457" s="98">
        <f t="shared" si="86"/>
        <v>0</v>
      </c>
      <c r="H457" s="98">
        <f t="shared" si="86"/>
        <v>0</v>
      </c>
      <c r="I457" s="100"/>
      <c r="J457" s="100"/>
      <c r="K457" s="98"/>
      <c r="L457" s="98"/>
      <c r="M457" s="98"/>
      <c r="N457" s="98"/>
      <c r="O457" s="98"/>
      <c r="P457" s="98"/>
      <c r="Q457" s="1001"/>
      <c r="R457" s="94"/>
      <c r="S457" s="94"/>
    </row>
    <row r="458" spans="1:19" ht="15">
      <c r="A458" s="996"/>
      <c r="B458" s="987"/>
      <c r="C458" s="987"/>
      <c r="D458" s="126"/>
      <c r="E458" s="126"/>
      <c r="F458" s="77">
        <v>2024</v>
      </c>
      <c r="G458" s="98">
        <f t="shared" si="86"/>
        <v>0</v>
      </c>
      <c r="H458" s="98">
        <f t="shared" si="86"/>
        <v>0</v>
      </c>
      <c r="I458" s="100"/>
      <c r="J458" s="100"/>
      <c r="K458" s="98"/>
      <c r="L458" s="98"/>
      <c r="M458" s="98"/>
      <c r="N458" s="98"/>
      <c r="O458" s="98"/>
      <c r="P458" s="98"/>
      <c r="Q458" s="1001"/>
      <c r="R458" s="94"/>
      <c r="S458" s="94"/>
    </row>
    <row r="459" spans="1:19" ht="15">
      <c r="A459" s="997"/>
      <c r="B459" s="614"/>
      <c r="C459" s="614"/>
      <c r="D459" s="92"/>
      <c r="E459" s="92"/>
      <c r="F459" s="77">
        <v>2025</v>
      </c>
      <c r="G459" s="98">
        <f t="shared" si="86"/>
        <v>17619</v>
      </c>
      <c r="H459" s="98">
        <f t="shared" si="86"/>
        <v>0</v>
      </c>
      <c r="I459" s="100">
        <v>17619</v>
      </c>
      <c r="J459" s="100"/>
      <c r="K459" s="98"/>
      <c r="L459" s="98"/>
      <c r="M459" s="98"/>
      <c r="N459" s="98"/>
      <c r="O459" s="98"/>
      <c r="P459" s="98"/>
      <c r="Q459" s="1002"/>
      <c r="R459" s="94"/>
      <c r="S459" s="94"/>
    </row>
    <row r="460" spans="1:19" ht="15">
      <c r="A460" s="990" t="s">
        <v>1232</v>
      </c>
      <c r="B460" s="736"/>
      <c r="C460" s="736"/>
      <c r="D460" s="736"/>
      <c r="E460" s="736"/>
      <c r="F460" s="736"/>
      <c r="G460" s="736"/>
      <c r="H460" s="736"/>
      <c r="I460" s="736"/>
      <c r="J460" s="736"/>
      <c r="K460" s="736"/>
      <c r="L460" s="736"/>
      <c r="M460" s="736"/>
      <c r="N460" s="736"/>
      <c r="O460" s="736"/>
      <c r="P460" s="736"/>
      <c r="Q460" s="991"/>
      <c r="R460" s="94"/>
      <c r="S460" s="94"/>
    </row>
    <row r="461" spans="1:19" ht="15">
      <c r="A461" s="995" t="s">
        <v>204</v>
      </c>
      <c r="B461" s="613" t="s">
        <v>410</v>
      </c>
      <c r="C461" s="613"/>
      <c r="D461" s="125"/>
      <c r="E461" s="125"/>
      <c r="F461" s="77" t="s">
        <v>8</v>
      </c>
      <c r="G461" s="98">
        <f aca="true" t="shared" si="87" ref="G461:P461">SUM(G462:G472)</f>
        <v>40002</v>
      </c>
      <c r="H461" s="98">
        <f t="shared" si="87"/>
        <v>0</v>
      </c>
      <c r="I461" s="98">
        <f t="shared" si="87"/>
        <v>2</v>
      </c>
      <c r="J461" s="98">
        <f t="shared" si="87"/>
        <v>0</v>
      </c>
      <c r="K461" s="98">
        <f t="shared" si="87"/>
        <v>0</v>
      </c>
      <c r="L461" s="98">
        <f t="shared" si="87"/>
        <v>0</v>
      </c>
      <c r="M461" s="98">
        <f t="shared" si="87"/>
        <v>40000</v>
      </c>
      <c r="N461" s="98">
        <f t="shared" si="87"/>
        <v>0</v>
      </c>
      <c r="O461" s="98">
        <f t="shared" si="87"/>
        <v>0</v>
      </c>
      <c r="P461" s="98">
        <f t="shared" si="87"/>
        <v>0</v>
      </c>
      <c r="Q461" s="1007" t="s">
        <v>412</v>
      </c>
      <c r="R461" s="94"/>
      <c r="S461" s="94"/>
    </row>
    <row r="462" spans="1:19" ht="15">
      <c r="A462" s="996"/>
      <c r="B462" s="987"/>
      <c r="C462" s="987"/>
      <c r="D462" s="126"/>
      <c r="E462" s="126"/>
      <c r="F462" s="81">
        <v>2015</v>
      </c>
      <c r="G462" s="102">
        <f aca="true" t="shared" si="88" ref="G462:H472">I462+K462+M462+O462</f>
        <v>0</v>
      </c>
      <c r="H462" s="102">
        <f t="shared" si="88"/>
        <v>0</v>
      </c>
      <c r="I462" s="102"/>
      <c r="J462" s="102"/>
      <c r="K462" s="102"/>
      <c r="L462" s="102"/>
      <c r="M462" s="102"/>
      <c r="N462" s="102"/>
      <c r="O462" s="102"/>
      <c r="P462" s="102"/>
      <c r="Q462" s="1001"/>
      <c r="R462" s="94"/>
      <c r="S462" s="94"/>
    </row>
    <row r="463" spans="1:19" ht="15">
      <c r="A463" s="996"/>
      <c r="B463" s="987"/>
      <c r="C463" s="987"/>
      <c r="D463" s="126"/>
      <c r="E463" s="126"/>
      <c r="F463" s="81">
        <v>2016</v>
      </c>
      <c r="G463" s="102">
        <f t="shared" si="88"/>
        <v>0</v>
      </c>
      <c r="H463" s="102">
        <f t="shared" si="88"/>
        <v>0</v>
      </c>
      <c r="I463" s="102"/>
      <c r="J463" s="102"/>
      <c r="K463" s="102"/>
      <c r="L463" s="102"/>
      <c r="M463" s="102"/>
      <c r="N463" s="102"/>
      <c r="O463" s="102"/>
      <c r="P463" s="102"/>
      <c r="Q463" s="1001"/>
      <c r="R463" s="94"/>
      <c r="S463" s="94"/>
    </row>
    <row r="464" spans="1:19" ht="15">
      <c r="A464" s="996"/>
      <c r="B464" s="987"/>
      <c r="C464" s="987"/>
      <c r="D464" s="126"/>
      <c r="E464" s="126"/>
      <c r="F464" s="81">
        <v>2017</v>
      </c>
      <c r="G464" s="102">
        <f t="shared" si="88"/>
        <v>40002</v>
      </c>
      <c r="H464" s="102">
        <f t="shared" si="88"/>
        <v>0</v>
      </c>
      <c r="I464" s="102">
        <v>2</v>
      </c>
      <c r="J464" s="102"/>
      <c r="K464" s="102"/>
      <c r="L464" s="102"/>
      <c r="M464" s="102">
        <v>40000</v>
      </c>
      <c r="N464" s="102"/>
      <c r="O464" s="102"/>
      <c r="P464" s="102"/>
      <c r="Q464" s="1001"/>
      <c r="R464" s="94"/>
      <c r="S464" s="94"/>
    </row>
    <row r="465" spans="1:19" ht="15">
      <c r="A465" s="996"/>
      <c r="B465" s="987"/>
      <c r="C465" s="987"/>
      <c r="D465" s="126"/>
      <c r="E465" s="126"/>
      <c r="F465" s="81">
        <v>2018</v>
      </c>
      <c r="G465" s="102">
        <f t="shared" si="88"/>
        <v>0</v>
      </c>
      <c r="H465" s="102">
        <f t="shared" si="88"/>
        <v>0</v>
      </c>
      <c r="I465" s="102"/>
      <c r="J465" s="102"/>
      <c r="K465" s="102"/>
      <c r="L465" s="102"/>
      <c r="M465" s="102"/>
      <c r="N465" s="102"/>
      <c r="O465" s="102"/>
      <c r="P465" s="102"/>
      <c r="Q465" s="1001"/>
      <c r="R465" s="94"/>
      <c r="S465" s="94"/>
    </row>
    <row r="466" spans="1:19" ht="15">
      <c r="A466" s="996"/>
      <c r="B466" s="987"/>
      <c r="C466" s="987"/>
      <c r="D466" s="126" t="s">
        <v>1026</v>
      </c>
      <c r="E466" s="126" t="s">
        <v>1025</v>
      </c>
      <c r="F466" s="81">
        <v>2019</v>
      </c>
      <c r="G466" s="102">
        <f t="shared" si="88"/>
        <v>0</v>
      </c>
      <c r="H466" s="102">
        <f t="shared" si="88"/>
        <v>0</v>
      </c>
      <c r="I466" s="102"/>
      <c r="J466" s="102"/>
      <c r="K466" s="102"/>
      <c r="L466" s="102"/>
      <c r="M466" s="102"/>
      <c r="N466" s="102"/>
      <c r="O466" s="102"/>
      <c r="P466" s="102"/>
      <c r="Q466" s="1001"/>
      <c r="R466" s="94"/>
      <c r="S466" s="94"/>
    </row>
    <row r="467" spans="1:19" ht="15">
      <c r="A467" s="996"/>
      <c r="B467" s="987"/>
      <c r="C467" s="987"/>
      <c r="D467" s="126"/>
      <c r="E467" s="126"/>
      <c r="F467" s="77">
        <v>2020</v>
      </c>
      <c r="G467" s="98">
        <f t="shared" si="88"/>
        <v>0</v>
      </c>
      <c r="H467" s="98">
        <f t="shared" si="88"/>
        <v>0</v>
      </c>
      <c r="I467" s="98"/>
      <c r="J467" s="98"/>
      <c r="K467" s="98"/>
      <c r="L467" s="98"/>
      <c r="M467" s="98"/>
      <c r="N467" s="98"/>
      <c r="O467" s="98"/>
      <c r="P467" s="98"/>
      <c r="Q467" s="1001"/>
      <c r="R467" s="94"/>
      <c r="S467" s="94"/>
    </row>
    <row r="468" spans="1:19" ht="15">
      <c r="A468" s="996"/>
      <c r="B468" s="987"/>
      <c r="C468" s="987"/>
      <c r="D468" s="126"/>
      <c r="E468" s="126"/>
      <c r="F468" s="77">
        <v>2021</v>
      </c>
      <c r="G468" s="98">
        <f t="shared" si="88"/>
        <v>0</v>
      </c>
      <c r="H468" s="98">
        <f t="shared" si="88"/>
        <v>0</v>
      </c>
      <c r="I468" s="98"/>
      <c r="J468" s="98"/>
      <c r="K468" s="98"/>
      <c r="L468" s="98"/>
      <c r="M468" s="98"/>
      <c r="N468" s="98"/>
      <c r="O468" s="98"/>
      <c r="P468" s="98"/>
      <c r="Q468" s="1001"/>
      <c r="R468" s="94"/>
      <c r="S468" s="94"/>
    </row>
    <row r="469" spans="1:19" ht="15">
      <c r="A469" s="996"/>
      <c r="B469" s="987"/>
      <c r="C469" s="987"/>
      <c r="D469" s="126"/>
      <c r="E469" s="126"/>
      <c r="F469" s="77">
        <v>2022</v>
      </c>
      <c r="G469" s="98">
        <f t="shared" si="88"/>
        <v>0</v>
      </c>
      <c r="H469" s="98">
        <f t="shared" si="88"/>
        <v>0</v>
      </c>
      <c r="I469" s="98"/>
      <c r="J469" s="98"/>
      <c r="K469" s="98"/>
      <c r="L469" s="98"/>
      <c r="M469" s="98"/>
      <c r="N469" s="98"/>
      <c r="O469" s="98"/>
      <c r="P469" s="98"/>
      <c r="Q469" s="1001"/>
      <c r="R469" s="94"/>
      <c r="S469" s="94"/>
    </row>
    <row r="470" spans="1:19" ht="15">
      <c r="A470" s="996"/>
      <c r="B470" s="987"/>
      <c r="C470" s="987"/>
      <c r="D470" s="126"/>
      <c r="E470" s="126"/>
      <c r="F470" s="77">
        <v>2023</v>
      </c>
      <c r="G470" s="98">
        <f t="shared" si="88"/>
        <v>0</v>
      </c>
      <c r="H470" s="98">
        <f t="shared" si="88"/>
        <v>0</v>
      </c>
      <c r="I470" s="98"/>
      <c r="J470" s="98"/>
      <c r="K470" s="98"/>
      <c r="L470" s="98"/>
      <c r="M470" s="98"/>
      <c r="N470" s="98"/>
      <c r="O470" s="98"/>
      <c r="P470" s="98"/>
      <c r="Q470" s="1001"/>
      <c r="R470" s="94"/>
      <c r="S470" s="94"/>
    </row>
    <row r="471" spans="1:19" ht="15">
      <c r="A471" s="996"/>
      <c r="B471" s="987"/>
      <c r="C471" s="987"/>
      <c r="D471" s="126"/>
      <c r="E471" s="126"/>
      <c r="F471" s="77">
        <v>2024</v>
      </c>
      <c r="G471" s="98">
        <f t="shared" si="88"/>
        <v>0</v>
      </c>
      <c r="H471" s="98">
        <f t="shared" si="88"/>
        <v>0</v>
      </c>
      <c r="I471" s="98"/>
      <c r="J471" s="98"/>
      <c r="K471" s="98"/>
      <c r="L471" s="98"/>
      <c r="M471" s="98"/>
      <c r="N471" s="98"/>
      <c r="O471" s="98"/>
      <c r="P471" s="98"/>
      <c r="Q471" s="1001"/>
      <c r="R471" s="94"/>
      <c r="S471" s="94"/>
    </row>
    <row r="472" spans="1:19" ht="15">
      <c r="A472" s="997"/>
      <c r="B472" s="614"/>
      <c r="C472" s="614"/>
      <c r="D472" s="92"/>
      <c r="E472" s="92"/>
      <c r="F472" s="77">
        <v>2025</v>
      </c>
      <c r="G472" s="98">
        <f t="shared" si="88"/>
        <v>0</v>
      </c>
      <c r="H472" s="98">
        <f t="shared" si="88"/>
        <v>0</v>
      </c>
      <c r="I472" s="98"/>
      <c r="J472" s="98"/>
      <c r="K472" s="98"/>
      <c r="L472" s="98"/>
      <c r="M472" s="98"/>
      <c r="N472" s="98"/>
      <c r="O472" s="98"/>
      <c r="P472" s="98"/>
      <c r="Q472" s="1002"/>
      <c r="R472" s="94"/>
      <c r="S472" s="94"/>
    </row>
    <row r="473" spans="1:19" ht="22.5">
      <c r="A473" s="995" t="s">
        <v>205</v>
      </c>
      <c r="B473" s="613" t="s">
        <v>30</v>
      </c>
      <c r="C473" s="613" t="s">
        <v>664</v>
      </c>
      <c r="D473" s="125"/>
      <c r="E473" s="125"/>
      <c r="F473" s="77" t="s">
        <v>8</v>
      </c>
      <c r="G473" s="98">
        <f aca="true" t="shared" si="89" ref="G473:P473">SUM(G474:G484)</f>
        <v>2375</v>
      </c>
      <c r="H473" s="98">
        <f t="shared" si="89"/>
        <v>2375</v>
      </c>
      <c r="I473" s="98">
        <f t="shared" si="89"/>
        <v>2375</v>
      </c>
      <c r="J473" s="98">
        <f t="shared" si="89"/>
        <v>2375</v>
      </c>
      <c r="K473" s="98">
        <f t="shared" si="89"/>
        <v>0</v>
      </c>
      <c r="L473" s="98">
        <f t="shared" si="89"/>
        <v>0</v>
      </c>
      <c r="M473" s="98">
        <f t="shared" si="89"/>
        <v>0</v>
      </c>
      <c r="N473" s="98">
        <f t="shared" si="89"/>
        <v>0</v>
      </c>
      <c r="O473" s="98">
        <f t="shared" si="89"/>
        <v>0</v>
      </c>
      <c r="P473" s="98">
        <f t="shared" si="89"/>
        <v>0</v>
      </c>
      <c r="Q473" s="119" t="s">
        <v>171</v>
      </c>
      <c r="R473" s="94"/>
      <c r="S473" s="94"/>
    </row>
    <row r="474" spans="1:19" ht="15">
      <c r="A474" s="996"/>
      <c r="B474" s="987"/>
      <c r="C474" s="987"/>
      <c r="D474" s="126"/>
      <c r="E474" s="126"/>
      <c r="F474" s="81">
        <v>2015</v>
      </c>
      <c r="G474" s="102">
        <f aca="true" t="shared" si="90" ref="G474:H484">I474+K474+M474+O474</f>
        <v>0</v>
      </c>
      <c r="H474" s="102">
        <f t="shared" si="90"/>
        <v>0</v>
      </c>
      <c r="I474" s="103"/>
      <c r="J474" s="103"/>
      <c r="K474" s="102"/>
      <c r="L474" s="102"/>
      <c r="M474" s="102"/>
      <c r="N474" s="102"/>
      <c r="O474" s="102"/>
      <c r="P474" s="102"/>
      <c r="Q474" s="120"/>
      <c r="R474" s="94"/>
      <c r="S474" s="94"/>
    </row>
    <row r="475" spans="1:19" ht="15">
      <c r="A475" s="996"/>
      <c r="B475" s="987"/>
      <c r="C475" s="987"/>
      <c r="D475" s="126"/>
      <c r="E475" s="126"/>
      <c r="F475" s="81">
        <v>2016</v>
      </c>
      <c r="G475" s="102">
        <f t="shared" si="90"/>
        <v>2375</v>
      </c>
      <c r="H475" s="102">
        <f t="shared" si="90"/>
        <v>2375</v>
      </c>
      <c r="I475" s="102">
        <v>2375</v>
      </c>
      <c r="J475" s="102">
        <v>2375</v>
      </c>
      <c r="K475" s="102"/>
      <c r="L475" s="102"/>
      <c r="M475" s="102"/>
      <c r="N475" s="102"/>
      <c r="O475" s="102"/>
      <c r="P475" s="102"/>
      <c r="Q475" s="120"/>
      <c r="R475" s="94"/>
      <c r="S475" s="94"/>
    </row>
    <row r="476" spans="1:19" ht="15">
      <c r="A476" s="996"/>
      <c r="B476" s="987"/>
      <c r="C476" s="987"/>
      <c r="D476" s="126"/>
      <c r="E476" s="126"/>
      <c r="F476" s="81">
        <v>2017</v>
      </c>
      <c r="G476" s="102">
        <f t="shared" si="90"/>
        <v>0</v>
      </c>
      <c r="H476" s="102">
        <f t="shared" si="90"/>
        <v>0</v>
      </c>
      <c r="I476" s="102"/>
      <c r="J476" s="102"/>
      <c r="K476" s="102"/>
      <c r="L476" s="102"/>
      <c r="M476" s="102"/>
      <c r="N476" s="102"/>
      <c r="O476" s="102"/>
      <c r="P476" s="102"/>
      <c r="Q476" s="120"/>
      <c r="R476" s="94"/>
      <c r="S476" s="94"/>
    </row>
    <row r="477" spans="1:19" ht="15">
      <c r="A477" s="996"/>
      <c r="B477" s="987"/>
      <c r="C477" s="987"/>
      <c r="D477" s="126"/>
      <c r="E477" s="126"/>
      <c r="F477" s="81">
        <v>2018</v>
      </c>
      <c r="G477" s="102">
        <f t="shared" si="90"/>
        <v>0</v>
      </c>
      <c r="H477" s="102">
        <f t="shared" si="90"/>
        <v>0</v>
      </c>
      <c r="I477" s="102"/>
      <c r="J477" s="102"/>
      <c r="K477" s="102"/>
      <c r="L477" s="102"/>
      <c r="M477" s="102"/>
      <c r="N477" s="102"/>
      <c r="O477" s="102"/>
      <c r="P477" s="102"/>
      <c r="Q477" s="120"/>
      <c r="R477" s="94"/>
      <c r="S477" s="94"/>
    </row>
    <row r="478" spans="1:19" ht="15">
      <c r="A478" s="996"/>
      <c r="B478" s="987"/>
      <c r="C478" s="987"/>
      <c r="D478" s="126" t="s">
        <v>1026</v>
      </c>
      <c r="E478" s="126" t="s">
        <v>1025</v>
      </c>
      <c r="F478" s="81">
        <v>2019</v>
      </c>
      <c r="G478" s="102">
        <f t="shared" si="90"/>
        <v>0</v>
      </c>
      <c r="H478" s="102">
        <f t="shared" si="90"/>
        <v>0</v>
      </c>
      <c r="I478" s="102"/>
      <c r="J478" s="102"/>
      <c r="K478" s="102"/>
      <c r="L478" s="102"/>
      <c r="M478" s="102"/>
      <c r="N478" s="102"/>
      <c r="O478" s="102"/>
      <c r="P478" s="102"/>
      <c r="Q478" s="120"/>
      <c r="R478" s="94"/>
      <c r="S478" s="94"/>
    </row>
    <row r="479" spans="1:19" ht="15">
      <c r="A479" s="996"/>
      <c r="B479" s="987"/>
      <c r="C479" s="987"/>
      <c r="D479" s="126"/>
      <c r="E479" s="126"/>
      <c r="F479" s="77">
        <v>2020</v>
      </c>
      <c r="G479" s="98">
        <f t="shared" si="90"/>
        <v>0</v>
      </c>
      <c r="H479" s="98">
        <f t="shared" si="90"/>
        <v>0</v>
      </c>
      <c r="I479" s="98"/>
      <c r="J479" s="98"/>
      <c r="K479" s="98"/>
      <c r="L479" s="98"/>
      <c r="M479" s="98"/>
      <c r="N479" s="98"/>
      <c r="O479" s="98"/>
      <c r="P479" s="98"/>
      <c r="Q479" s="120"/>
      <c r="R479" s="94"/>
      <c r="S479" s="94"/>
    </row>
    <row r="480" spans="1:19" ht="15">
      <c r="A480" s="996"/>
      <c r="B480" s="987"/>
      <c r="C480" s="987"/>
      <c r="D480" s="126"/>
      <c r="E480" s="126"/>
      <c r="F480" s="77">
        <v>2021</v>
      </c>
      <c r="G480" s="98">
        <f t="shared" si="90"/>
        <v>0</v>
      </c>
      <c r="H480" s="98">
        <f t="shared" si="90"/>
        <v>0</v>
      </c>
      <c r="I480" s="98"/>
      <c r="J480" s="98"/>
      <c r="K480" s="98"/>
      <c r="L480" s="98"/>
      <c r="M480" s="98"/>
      <c r="N480" s="98"/>
      <c r="O480" s="98"/>
      <c r="P480" s="98"/>
      <c r="Q480" s="120"/>
      <c r="R480" s="94"/>
      <c r="S480" s="94"/>
    </row>
    <row r="481" spans="1:19" ht="15">
      <c r="A481" s="996"/>
      <c r="B481" s="987"/>
      <c r="C481" s="987"/>
      <c r="D481" s="126"/>
      <c r="E481" s="126"/>
      <c r="F481" s="77">
        <v>2022</v>
      </c>
      <c r="G481" s="98">
        <f t="shared" si="90"/>
        <v>0</v>
      </c>
      <c r="H481" s="98">
        <f t="shared" si="90"/>
        <v>0</v>
      </c>
      <c r="I481" s="98"/>
      <c r="J481" s="98"/>
      <c r="K481" s="98"/>
      <c r="L481" s="98"/>
      <c r="M481" s="98"/>
      <c r="N481" s="98"/>
      <c r="O481" s="98"/>
      <c r="P481" s="98"/>
      <c r="Q481" s="120"/>
      <c r="R481" s="94"/>
      <c r="S481" s="94"/>
    </row>
    <row r="482" spans="1:19" ht="15">
      <c r="A482" s="996"/>
      <c r="B482" s="987"/>
      <c r="C482" s="987"/>
      <c r="D482" s="126"/>
      <c r="E482" s="126"/>
      <c r="F482" s="77">
        <v>2023</v>
      </c>
      <c r="G482" s="98">
        <f t="shared" si="90"/>
        <v>0</v>
      </c>
      <c r="H482" s="98">
        <f t="shared" si="90"/>
        <v>0</v>
      </c>
      <c r="I482" s="98"/>
      <c r="J482" s="98"/>
      <c r="K482" s="98"/>
      <c r="L482" s="98"/>
      <c r="M482" s="98"/>
      <c r="N482" s="98"/>
      <c r="O482" s="98"/>
      <c r="P482" s="98"/>
      <c r="Q482" s="120"/>
      <c r="R482" s="94"/>
      <c r="S482" s="94"/>
    </row>
    <row r="483" spans="1:19" ht="15">
      <c r="A483" s="996"/>
      <c r="B483" s="987"/>
      <c r="C483" s="987"/>
      <c r="D483" s="126"/>
      <c r="E483" s="126"/>
      <c r="F483" s="77">
        <v>2024</v>
      </c>
      <c r="G483" s="98">
        <f t="shared" si="90"/>
        <v>0</v>
      </c>
      <c r="H483" s="98">
        <f t="shared" si="90"/>
        <v>0</v>
      </c>
      <c r="I483" s="98"/>
      <c r="J483" s="98"/>
      <c r="K483" s="98"/>
      <c r="L483" s="98"/>
      <c r="M483" s="98"/>
      <c r="N483" s="98"/>
      <c r="O483" s="98"/>
      <c r="P483" s="98"/>
      <c r="Q483" s="120"/>
      <c r="R483" s="94"/>
      <c r="S483" s="94"/>
    </row>
    <row r="484" spans="1:19" ht="15">
      <c r="A484" s="997"/>
      <c r="B484" s="614"/>
      <c r="C484" s="614"/>
      <c r="D484" s="92"/>
      <c r="E484" s="92"/>
      <c r="F484" s="77">
        <v>2025</v>
      </c>
      <c r="G484" s="98">
        <f t="shared" si="90"/>
        <v>0</v>
      </c>
      <c r="H484" s="98">
        <f t="shared" si="90"/>
        <v>0</v>
      </c>
      <c r="I484" s="98"/>
      <c r="J484" s="98"/>
      <c r="K484" s="98"/>
      <c r="L484" s="98"/>
      <c r="M484" s="98"/>
      <c r="N484" s="98"/>
      <c r="O484" s="98"/>
      <c r="P484" s="98"/>
      <c r="Q484" s="120"/>
      <c r="R484" s="94"/>
      <c r="S484" s="94"/>
    </row>
    <row r="485" spans="1:19" ht="15">
      <c r="A485" s="995" t="s">
        <v>206</v>
      </c>
      <c r="B485" s="613" t="s">
        <v>857</v>
      </c>
      <c r="C485" s="613"/>
      <c r="D485" s="125"/>
      <c r="E485" s="125"/>
      <c r="F485" s="77" t="s">
        <v>8</v>
      </c>
      <c r="G485" s="98">
        <f aca="true" t="shared" si="91" ref="G485:P485">SUM(G486:G496)</f>
        <v>285</v>
      </c>
      <c r="H485" s="98">
        <f t="shared" si="91"/>
        <v>285</v>
      </c>
      <c r="I485" s="98">
        <f t="shared" si="91"/>
        <v>285</v>
      </c>
      <c r="J485" s="98">
        <f t="shared" si="91"/>
        <v>285</v>
      </c>
      <c r="K485" s="98">
        <f t="shared" si="91"/>
        <v>0</v>
      </c>
      <c r="L485" s="98">
        <f t="shared" si="91"/>
        <v>0</v>
      </c>
      <c r="M485" s="98">
        <f t="shared" si="91"/>
        <v>0</v>
      </c>
      <c r="N485" s="98">
        <f t="shared" si="91"/>
        <v>0</v>
      </c>
      <c r="O485" s="98">
        <f t="shared" si="91"/>
        <v>0</v>
      </c>
      <c r="P485" s="98">
        <f t="shared" si="91"/>
        <v>0</v>
      </c>
      <c r="Q485" s="120"/>
      <c r="R485" s="94"/>
      <c r="S485" s="94"/>
    </row>
    <row r="486" spans="1:19" ht="15">
      <c r="A486" s="996"/>
      <c r="B486" s="987"/>
      <c r="C486" s="987"/>
      <c r="D486" s="126"/>
      <c r="E486" s="126"/>
      <c r="F486" s="81">
        <v>2015</v>
      </c>
      <c r="G486" s="102">
        <f aca="true" t="shared" si="92" ref="G486:H496">I486+K486+M486+O486</f>
        <v>285</v>
      </c>
      <c r="H486" s="102">
        <f t="shared" si="92"/>
        <v>285</v>
      </c>
      <c r="I486" s="102">
        <v>285</v>
      </c>
      <c r="J486" s="102">
        <v>285</v>
      </c>
      <c r="K486" s="102"/>
      <c r="L486" s="102"/>
      <c r="M486" s="102"/>
      <c r="N486" s="102"/>
      <c r="O486" s="102"/>
      <c r="P486" s="102"/>
      <c r="Q486" s="120"/>
      <c r="R486" s="94"/>
      <c r="S486" s="94"/>
    </row>
    <row r="487" spans="1:19" ht="15">
      <c r="A487" s="996"/>
      <c r="B487" s="987"/>
      <c r="C487" s="987"/>
      <c r="D487" s="126"/>
      <c r="E487" s="126"/>
      <c r="F487" s="81">
        <v>2016</v>
      </c>
      <c r="G487" s="102">
        <f t="shared" si="92"/>
        <v>0</v>
      </c>
      <c r="H487" s="102">
        <f t="shared" si="92"/>
        <v>0</v>
      </c>
      <c r="I487" s="102"/>
      <c r="J487" s="102"/>
      <c r="K487" s="102"/>
      <c r="L487" s="102"/>
      <c r="M487" s="102"/>
      <c r="N487" s="102"/>
      <c r="O487" s="102"/>
      <c r="P487" s="102"/>
      <c r="Q487" s="120"/>
      <c r="R487" s="94"/>
      <c r="S487" s="94"/>
    </row>
    <row r="488" spans="1:19" ht="15">
      <c r="A488" s="996"/>
      <c r="B488" s="987"/>
      <c r="C488" s="987"/>
      <c r="D488" s="126"/>
      <c r="E488" s="126"/>
      <c r="F488" s="81">
        <v>2017</v>
      </c>
      <c r="G488" s="102">
        <f t="shared" si="92"/>
        <v>0</v>
      </c>
      <c r="H488" s="102">
        <f t="shared" si="92"/>
        <v>0</v>
      </c>
      <c r="I488" s="102"/>
      <c r="J488" s="102"/>
      <c r="K488" s="102"/>
      <c r="L488" s="102"/>
      <c r="M488" s="102"/>
      <c r="N488" s="102"/>
      <c r="O488" s="102"/>
      <c r="P488" s="102"/>
      <c r="Q488" s="120"/>
      <c r="R488" s="94"/>
      <c r="S488" s="94"/>
    </row>
    <row r="489" spans="1:19" ht="15">
      <c r="A489" s="996"/>
      <c r="B489" s="987"/>
      <c r="C489" s="987"/>
      <c r="D489" s="126"/>
      <c r="E489" s="126"/>
      <c r="F489" s="81">
        <v>2018</v>
      </c>
      <c r="G489" s="102">
        <f t="shared" si="92"/>
        <v>0</v>
      </c>
      <c r="H489" s="102">
        <f t="shared" si="92"/>
        <v>0</v>
      </c>
      <c r="I489" s="102"/>
      <c r="J489" s="102"/>
      <c r="K489" s="102"/>
      <c r="L489" s="102"/>
      <c r="M489" s="102"/>
      <c r="N489" s="102"/>
      <c r="O489" s="102"/>
      <c r="P489" s="102"/>
      <c r="Q489" s="120"/>
      <c r="R489" s="94"/>
      <c r="S489" s="94"/>
    </row>
    <row r="490" spans="1:19" ht="15">
      <c r="A490" s="996"/>
      <c r="B490" s="987"/>
      <c r="C490" s="987"/>
      <c r="D490" s="126" t="s">
        <v>1026</v>
      </c>
      <c r="E490" s="126" t="s">
        <v>1025</v>
      </c>
      <c r="F490" s="81">
        <v>2019</v>
      </c>
      <c r="G490" s="102">
        <f t="shared" si="92"/>
        <v>0</v>
      </c>
      <c r="H490" s="102">
        <f t="shared" si="92"/>
        <v>0</v>
      </c>
      <c r="I490" s="102"/>
      <c r="J490" s="102"/>
      <c r="K490" s="102"/>
      <c r="L490" s="102"/>
      <c r="M490" s="102"/>
      <c r="N490" s="102"/>
      <c r="O490" s="102"/>
      <c r="P490" s="102"/>
      <c r="Q490" s="120"/>
      <c r="R490" s="94"/>
      <c r="S490" s="94"/>
    </row>
    <row r="491" spans="1:19" ht="15">
      <c r="A491" s="996"/>
      <c r="B491" s="987"/>
      <c r="C491" s="987"/>
      <c r="D491" s="126"/>
      <c r="E491" s="126"/>
      <c r="F491" s="77">
        <v>2020</v>
      </c>
      <c r="G491" s="98">
        <f t="shared" si="92"/>
        <v>0</v>
      </c>
      <c r="H491" s="98">
        <f t="shared" si="92"/>
        <v>0</v>
      </c>
      <c r="I491" s="98"/>
      <c r="J491" s="98"/>
      <c r="K491" s="98"/>
      <c r="L491" s="98"/>
      <c r="M491" s="98"/>
      <c r="N491" s="98"/>
      <c r="O491" s="98"/>
      <c r="P491" s="98"/>
      <c r="Q491" s="120"/>
      <c r="R491" s="94"/>
      <c r="S491" s="94"/>
    </row>
    <row r="492" spans="1:19" ht="15">
      <c r="A492" s="996"/>
      <c r="B492" s="987"/>
      <c r="C492" s="987"/>
      <c r="D492" s="126"/>
      <c r="E492" s="126"/>
      <c r="F492" s="77">
        <v>2021</v>
      </c>
      <c r="G492" s="98">
        <f t="shared" si="92"/>
        <v>0</v>
      </c>
      <c r="H492" s="98">
        <f t="shared" si="92"/>
        <v>0</v>
      </c>
      <c r="I492" s="98"/>
      <c r="J492" s="98"/>
      <c r="K492" s="98"/>
      <c r="L492" s="98"/>
      <c r="M492" s="98"/>
      <c r="N492" s="98"/>
      <c r="O492" s="98"/>
      <c r="P492" s="98"/>
      <c r="Q492" s="120"/>
      <c r="R492" s="94"/>
      <c r="S492" s="94"/>
    </row>
    <row r="493" spans="1:19" ht="15">
      <c r="A493" s="996"/>
      <c r="B493" s="987"/>
      <c r="C493" s="987"/>
      <c r="D493" s="126"/>
      <c r="E493" s="126"/>
      <c r="F493" s="77">
        <v>2022</v>
      </c>
      <c r="G493" s="98">
        <f t="shared" si="92"/>
        <v>0</v>
      </c>
      <c r="H493" s="98">
        <f t="shared" si="92"/>
        <v>0</v>
      </c>
      <c r="I493" s="98"/>
      <c r="J493" s="98"/>
      <c r="K493" s="98"/>
      <c r="L493" s="98"/>
      <c r="M493" s="98"/>
      <c r="N493" s="98"/>
      <c r="O493" s="98"/>
      <c r="P493" s="98"/>
      <c r="Q493" s="120"/>
      <c r="R493" s="94"/>
      <c r="S493" s="94"/>
    </row>
    <row r="494" spans="1:19" ht="15">
      <c r="A494" s="996"/>
      <c r="B494" s="987"/>
      <c r="C494" s="987"/>
      <c r="D494" s="126"/>
      <c r="E494" s="126"/>
      <c r="F494" s="77">
        <v>2023</v>
      </c>
      <c r="G494" s="98">
        <f t="shared" si="92"/>
        <v>0</v>
      </c>
      <c r="H494" s="98">
        <f t="shared" si="92"/>
        <v>0</v>
      </c>
      <c r="I494" s="98"/>
      <c r="J494" s="98"/>
      <c r="K494" s="98"/>
      <c r="L494" s="98"/>
      <c r="M494" s="98"/>
      <c r="N494" s="98"/>
      <c r="O494" s="98"/>
      <c r="P494" s="98"/>
      <c r="Q494" s="120"/>
      <c r="R494" s="94"/>
      <c r="S494" s="94"/>
    </row>
    <row r="495" spans="1:19" ht="15">
      <c r="A495" s="996"/>
      <c r="B495" s="987"/>
      <c r="C495" s="987"/>
      <c r="D495" s="126"/>
      <c r="E495" s="126"/>
      <c r="F495" s="77">
        <v>2024</v>
      </c>
      <c r="G495" s="98">
        <f t="shared" si="92"/>
        <v>0</v>
      </c>
      <c r="H495" s="98">
        <f t="shared" si="92"/>
        <v>0</v>
      </c>
      <c r="I495" s="98"/>
      <c r="J495" s="98"/>
      <c r="K495" s="98"/>
      <c r="L495" s="98"/>
      <c r="M495" s="98"/>
      <c r="N495" s="98"/>
      <c r="O495" s="98"/>
      <c r="P495" s="98"/>
      <c r="Q495" s="120"/>
      <c r="R495" s="94"/>
      <c r="S495" s="94"/>
    </row>
    <row r="496" spans="1:19" ht="15">
      <c r="A496" s="997"/>
      <c r="B496" s="614"/>
      <c r="C496" s="614"/>
      <c r="D496" s="92"/>
      <c r="E496" s="92"/>
      <c r="F496" s="77">
        <v>2025</v>
      </c>
      <c r="G496" s="98">
        <f t="shared" si="92"/>
        <v>0</v>
      </c>
      <c r="H496" s="98">
        <f t="shared" si="92"/>
        <v>0</v>
      </c>
      <c r="I496" s="98"/>
      <c r="J496" s="98"/>
      <c r="K496" s="98"/>
      <c r="L496" s="98"/>
      <c r="M496" s="98"/>
      <c r="N496" s="98"/>
      <c r="O496" s="98"/>
      <c r="P496" s="98"/>
      <c r="Q496" s="120"/>
      <c r="R496" s="94"/>
      <c r="S496" s="94"/>
    </row>
    <row r="497" spans="1:19" ht="15">
      <c r="A497" s="995" t="s">
        <v>207</v>
      </c>
      <c r="B497" s="744" t="s">
        <v>192</v>
      </c>
      <c r="C497" s="613" t="s">
        <v>664</v>
      </c>
      <c r="D497" s="125"/>
      <c r="E497" s="125"/>
      <c r="F497" s="77" t="s">
        <v>8</v>
      </c>
      <c r="G497" s="98">
        <f aca="true" t="shared" si="93" ref="G497:P497">SUM(G498:G508)</f>
        <v>3855.7</v>
      </c>
      <c r="H497" s="98">
        <f t="shared" si="93"/>
        <v>3855.7</v>
      </c>
      <c r="I497" s="98">
        <f t="shared" si="93"/>
        <v>3855.7</v>
      </c>
      <c r="J497" s="98">
        <f t="shared" si="93"/>
        <v>3855.7</v>
      </c>
      <c r="K497" s="98">
        <f t="shared" si="93"/>
        <v>0</v>
      </c>
      <c r="L497" s="98">
        <f t="shared" si="93"/>
        <v>0</v>
      </c>
      <c r="M497" s="98">
        <f t="shared" si="93"/>
        <v>0</v>
      </c>
      <c r="N497" s="98">
        <f t="shared" si="93"/>
        <v>0</v>
      </c>
      <c r="O497" s="98">
        <f t="shared" si="93"/>
        <v>0</v>
      </c>
      <c r="P497" s="98">
        <f t="shared" si="93"/>
        <v>0</v>
      </c>
      <c r="Q497" s="120"/>
      <c r="R497" s="94"/>
      <c r="S497" s="94"/>
    </row>
    <row r="498" spans="1:19" ht="15">
      <c r="A498" s="996"/>
      <c r="B498" s="745"/>
      <c r="C498" s="987"/>
      <c r="D498" s="126"/>
      <c r="E498" s="126"/>
      <c r="F498" s="81">
        <v>2015</v>
      </c>
      <c r="G498" s="102">
        <f aca="true" t="shared" si="94" ref="G498:H508">I498+K498+M498+O498</f>
        <v>351.6</v>
      </c>
      <c r="H498" s="102">
        <f t="shared" si="94"/>
        <v>351.6</v>
      </c>
      <c r="I498" s="102">
        <v>351.6</v>
      </c>
      <c r="J498" s="102">
        <v>351.6</v>
      </c>
      <c r="K498" s="102"/>
      <c r="L498" s="102"/>
      <c r="M498" s="102"/>
      <c r="N498" s="102"/>
      <c r="O498" s="102"/>
      <c r="P498" s="102"/>
      <c r="Q498" s="120"/>
      <c r="R498" s="94"/>
      <c r="S498" s="94"/>
    </row>
    <row r="499" spans="1:19" ht="15">
      <c r="A499" s="996"/>
      <c r="B499" s="745"/>
      <c r="C499" s="987"/>
      <c r="D499" s="126"/>
      <c r="E499" s="126"/>
      <c r="F499" s="81">
        <v>2016</v>
      </c>
      <c r="G499" s="102">
        <f t="shared" si="94"/>
        <v>304.5</v>
      </c>
      <c r="H499" s="102">
        <f t="shared" si="94"/>
        <v>304.5</v>
      </c>
      <c r="I499" s="102">
        <v>304.5</v>
      </c>
      <c r="J499" s="102">
        <v>304.5</v>
      </c>
      <c r="K499" s="102"/>
      <c r="L499" s="102"/>
      <c r="M499" s="102"/>
      <c r="N499" s="102"/>
      <c r="O499" s="102"/>
      <c r="P499" s="102"/>
      <c r="Q499" s="120"/>
      <c r="R499" s="94"/>
      <c r="S499" s="94"/>
    </row>
    <row r="500" spans="1:19" ht="15">
      <c r="A500" s="996"/>
      <c r="B500" s="745"/>
      <c r="C500" s="987"/>
      <c r="D500" s="126"/>
      <c r="E500" s="126"/>
      <c r="F500" s="81">
        <v>2017</v>
      </c>
      <c r="G500" s="102">
        <f t="shared" si="94"/>
        <v>0</v>
      </c>
      <c r="H500" s="102">
        <f t="shared" si="94"/>
        <v>0</v>
      </c>
      <c r="I500" s="102"/>
      <c r="J500" s="102"/>
      <c r="K500" s="102"/>
      <c r="L500" s="102"/>
      <c r="M500" s="102"/>
      <c r="N500" s="102"/>
      <c r="O500" s="102"/>
      <c r="P500" s="102"/>
      <c r="Q500" s="120"/>
      <c r="R500" s="94"/>
      <c r="S500" s="94"/>
    </row>
    <row r="501" spans="1:19" ht="15">
      <c r="A501" s="996"/>
      <c r="B501" s="745"/>
      <c r="C501" s="987"/>
      <c r="D501" s="126"/>
      <c r="E501" s="126"/>
      <c r="F501" s="81">
        <v>2018</v>
      </c>
      <c r="G501" s="102">
        <f t="shared" si="94"/>
        <v>3199.6</v>
      </c>
      <c r="H501" s="102">
        <f t="shared" si="94"/>
        <v>3199.6</v>
      </c>
      <c r="I501" s="102">
        <v>3199.6</v>
      </c>
      <c r="J501" s="102">
        <v>3199.6</v>
      </c>
      <c r="K501" s="102"/>
      <c r="L501" s="102"/>
      <c r="M501" s="102"/>
      <c r="N501" s="102"/>
      <c r="O501" s="102"/>
      <c r="P501" s="102"/>
      <c r="Q501" s="120"/>
      <c r="R501" s="94"/>
      <c r="S501" s="94"/>
    </row>
    <row r="502" spans="1:19" ht="15">
      <c r="A502" s="996"/>
      <c r="B502" s="745"/>
      <c r="C502" s="987"/>
      <c r="D502" s="126" t="s">
        <v>1026</v>
      </c>
      <c r="E502" s="126" t="s">
        <v>1025</v>
      </c>
      <c r="F502" s="81">
        <v>2019</v>
      </c>
      <c r="G502" s="102">
        <f t="shared" si="94"/>
        <v>0</v>
      </c>
      <c r="H502" s="102">
        <f t="shared" si="94"/>
        <v>0</v>
      </c>
      <c r="I502" s="102"/>
      <c r="J502" s="102"/>
      <c r="K502" s="102"/>
      <c r="L502" s="102"/>
      <c r="M502" s="102"/>
      <c r="N502" s="102"/>
      <c r="O502" s="102"/>
      <c r="P502" s="102"/>
      <c r="Q502" s="120"/>
      <c r="R502" s="94"/>
      <c r="S502" s="94"/>
    </row>
    <row r="503" spans="1:19" ht="15">
      <c r="A503" s="996"/>
      <c r="B503" s="745"/>
      <c r="C503" s="987"/>
      <c r="D503" s="126"/>
      <c r="E503" s="126"/>
      <c r="F503" s="77">
        <v>2020</v>
      </c>
      <c r="G503" s="98">
        <f t="shared" si="94"/>
        <v>0</v>
      </c>
      <c r="H503" s="98">
        <f t="shared" si="94"/>
        <v>0</v>
      </c>
      <c r="I503" s="98"/>
      <c r="J503" s="98"/>
      <c r="K503" s="98"/>
      <c r="L503" s="98"/>
      <c r="M503" s="98"/>
      <c r="N503" s="98"/>
      <c r="O503" s="98"/>
      <c r="P503" s="98"/>
      <c r="Q503" s="120"/>
      <c r="R503" s="94"/>
      <c r="S503" s="94"/>
    </row>
    <row r="504" spans="1:19" ht="15">
      <c r="A504" s="996"/>
      <c r="B504" s="745"/>
      <c r="C504" s="987"/>
      <c r="D504" s="126"/>
      <c r="E504" s="126"/>
      <c r="F504" s="77">
        <v>2021</v>
      </c>
      <c r="G504" s="98">
        <f t="shared" si="94"/>
        <v>0</v>
      </c>
      <c r="H504" s="98">
        <f t="shared" si="94"/>
        <v>0</v>
      </c>
      <c r="I504" s="98"/>
      <c r="J504" s="98"/>
      <c r="K504" s="98"/>
      <c r="L504" s="98"/>
      <c r="M504" s="98"/>
      <c r="N504" s="98"/>
      <c r="O504" s="98"/>
      <c r="P504" s="98"/>
      <c r="Q504" s="120"/>
      <c r="R504" s="94"/>
      <c r="S504" s="94"/>
    </row>
    <row r="505" spans="1:19" ht="15">
      <c r="A505" s="996"/>
      <c r="B505" s="745"/>
      <c r="C505" s="987"/>
      <c r="D505" s="126"/>
      <c r="E505" s="126"/>
      <c r="F505" s="77">
        <v>2022</v>
      </c>
      <c r="G505" s="98">
        <f t="shared" si="94"/>
        <v>0</v>
      </c>
      <c r="H505" s="98">
        <f t="shared" si="94"/>
        <v>0</v>
      </c>
      <c r="I505" s="98"/>
      <c r="J505" s="98"/>
      <c r="K505" s="98"/>
      <c r="L505" s="98"/>
      <c r="M505" s="98"/>
      <c r="N505" s="98"/>
      <c r="O505" s="98"/>
      <c r="P505" s="98"/>
      <c r="Q505" s="120"/>
      <c r="R505" s="94"/>
      <c r="S505" s="94"/>
    </row>
    <row r="506" spans="1:19" ht="15">
      <c r="A506" s="996"/>
      <c r="B506" s="745"/>
      <c r="C506" s="987"/>
      <c r="D506" s="126"/>
      <c r="E506" s="126"/>
      <c r="F506" s="77">
        <v>2023</v>
      </c>
      <c r="G506" s="98">
        <f t="shared" si="94"/>
        <v>0</v>
      </c>
      <c r="H506" s="98">
        <f t="shared" si="94"/>
        <v>0</v>
      </c>
      <c r="I506" s="98"/>
      <c r="J506" s="98"/>
      <c r="K506" s="98"/>
      <c r="L506" s="98"/>
      <c r="M506" s="98"/>
      <c r="N506" s="98"/>
      <c r="O506" s="98"/>
      <c r="P506" s="98"/>
      <c r="Q506" s="120"/>
      <c r="R506" s="94"/>
      <c r="S506" s="94"/>
    </row>
    <row r="507" spans="1:19" ht="15">
      <c r="A507" s="996"/>
      <c r="B507" s="745"/>
      <c r="C507" s="987"/>
      <c r="D507" s="126"/>
      <c r="E507" s="126"/>
      <c r="F507" s="77">
        <v>2024</v>
      </c>
      <c r="G507" s="98">
        <f t="shared" si="94"/>
        <v>0</v>
      </c>
      <c r="H507" s="98">
        <f t="shared" si="94"/>
        <v>0</v>
      </c>
      <c r="I507" s="98"/>
      <c r="J507" s="98"/>
      <c r="K507" s="98"/>
      <c r="L507" s="98"/>
      <c r="M507" s="98"/>
      <c r="N507" s="98"/>
      <c r="O507" s="98"/>
      <c r="P507" s="98"/>
      <c r="Q507" s="120"/>
      <c r="R507" s="94"/>
      <c r="S507" s="94"/>
    </row>
    <row r="508" spans="1:19" ht="15">
      <c r="A508" s="997"/>
      <c r="B508" s="746"/>
      <c r="C508" s="614"/>
      <c r="D508" s="92"/>
      <c r="E508" s="92"/>
      <c r="F508" s="77">
        <v>2025</v>
      </c>
      <c r="G508" s="98">
        <f t="shared" si="94"/>
        <v>0</v>
      </c>
      <c r="H508" s="98">
        <f t="shared" si="94"/>
        <v>0</v>
      </c>
      <c r="I508" s="98"/>
      <c r="J508" s="98"/>
      <c r="K508" s="98"/>
      <c r="L508" s="98"/>
      <c r="M508" s="98"/>
      <c r="N508" s="98"/>
      <c r="O508" s="98"/>
      <c r="P508" s="98"/>
      <c r="Q508" s="120"/>
      <c r="R508" s="94"/>
      <c r="S508" s="94"/>
    </row>
    <row r="509" spans="1:19" ht="15">
      <c r="A509" s="995" t="s">
        <v>208</v>
      </c>
      <c r="B509" s="1029" t="s">
        <v>791</v>
      </c>
      <c r="C509" s="744"/>
      <c r="D509" s="123"/>
      <c r="E509" s="123"/>
      <c r="F509" s="77" t="s">
        <v>8</v>
      </c>
      <c r="G509" s="98">
        <f aca="true" t="shared" si="95" ref="G509:P509">SUM(G510:G520)</f>
        <v>2510</v>
      </c>
      <c r="H509" s="98">
        <f t="shared" si="95"/>
        <v>2510</v>
      </c>
      <c r="I509" s="98">
        <f t="shared" si="95"/>
        <v>0</v>
      </c>
      <c r="J509" s="98">
        <f t="shared" si="95"/>
        <v>0</v>
      </c>
      <c r="K509" s="98">
        <f t="shared" si="95"/>
        <v>0</v>
      </c>
      <c r="L509" s="98">
        <f t="shared" si="95"/>
        <v>0</v>
      </c>
      <c r="M509" s="98">
        <f t="shared" si="95"/>
        <v>2510</v>
      </c>
      <c r="N509" s="98">
        <f t="shared" si="95"/>
        <v>2510</v>
      </c>
      <c r="O509" s="98">
        <f t="shared" si="95"/>
        <v>0</v>
      </c>
      <c r="P509" s="98">
        <f t="shared" si="95"/>
        <v>0</v>
      </c>
      <c r="Q509" s="120"/>
      <c r="R509" s="94"/>
      <c r="S509" s="94"/>
    </row>
    <row r="510" spans="1:19" ht="15">
      <c r="A510" s="996"/>
      <c r="B510" s="1030"/>
      <c r="C510" s="745"/>
      <c r="D510" s="127"/>
      <c r="E510" s="127"/>
      <c r="F510" s="81">
        <v>2015</v>
      </c>
      <c r="G510" s="102">
        <f aca="true" t="shared" si="96" ref="G510:H520">I510+K510+M510+O510</f>
        <v>2510</v>
      </c>
      <c r="H510" s="102">
        <f t="shared" si="96"/>
        <v>2510</v>
      </c>
      <c r="I510" s="102"/>
      <c r="J510" s="102"/>
      <c r="K510" s="102"/>
      <c r="L510" s="102"/>
      <c r="M510" s="102">
        <v>2510</v>
      </c>
      <c r="N510" s="102">
        <v>2510</v>
      </c>
      <c r="O510" s="102"/>
      <c r="P510" s="102"/>
      <c r="Q510" s="120"/>
      <c r="R510" s="94"/>
      <c r="S510" s="94"/>
    </row>
    <row r="511" spans="1:19" ht="15">
      <c r="A511" s="996"/>
      <c r="B511" s="1030"/>
      <c r="C511" s="745"/>
      <c r="D511" s="127"/>
      <c r="E511" s="127"/>
      <c r="F511" s="81">
        <v>2016</v>
      </c>
      <c r="G511" s="102">
        <f t="shared" si="96"/>
        <v>0</v>
      </c>
      <c r="H511" s="102">
        <f t="shared" si="96"/>
        <v>0</v>
      </c>
      <c r="I511" s="102"/>
      <c r="J511" s="102"/>
      <c r="K511" s="102"/>
      <c r="L511" s="102"/>
      <c r="M511" s="102"/>
      <c r="N511" s="102"/>
      <c r="O511" s="102"/>
      <c r="P511" s="102"/>
      <c r="Q511" s="120"/>
      <c r="R511" s="94"/>
      <c r="S511" s="94"/>
    </row>
    <row r="512" spans="1:19" ht="15">
      <c r="A512" s="996"/>
      <c r="B512" s="1030"/>
      <c r="C512" s="745"/>
      <c r="D512" s="127"/>
      <c r="E512" s="127"/>
      <c r="F512" s="81">
        <v>2017</v>
      </c>
      <c r="G512" s="102">
        <f t="shared" si="96"/>
        <v>0</v>
      </c>
      <c r="H512" s="102">
        <f t="shared" si="96"/>
        <v>0</v>
      </c>
      <c r="I512" s="102"/>
      <c r="J512" s="102"/>
      <c r="K512" s="102"/>
      <c r="L512" s="102"/>
      <c r="M512" s="102"/>
      <c r="N512" s="102"/>
      <c r="O512" s="102"/>
      <c r="P512" s="102"/>
      <c r="Q512" s="120"/>
      <c r="R512" s="94"/>
      <c r="S512" s="94"/>
    </row>
    <row r="513" spans="1:19" ht="15">
      <c r="A513" s="996"/>
      <c r="B513" s="1030"/>
      <c r="C513" s="745"/>
      <c r="D513" s="127"/>
      <c r="E513" s="127"/>
      <c r="F513" s="81">
        <v>2018</v>
      </c>
      <c r="G513" s="102">
        <f t="shared" si="96"/>
        <v>0</v>
      </c>
      <c r="H513" s="102">
        <f t="shared" si="96"/>
        <v>0</v>
      </c>
      <c r="I513" s="102"/>
      <c r="J513" s="102"/>
      <c r="K513" s="102"/>
      <c r="L513" s="102"/>
      <c r="M513" s="102"/>
      <c r="N513" s="102"/>
      <c r="O513" s="102"/>
      <c r="P513" s="102"/>
      <c r="Q513" s="120"/>
      <c r="R513" s="94"/>
      <c r="S513" s="94"/>
    </row>
    <row r="514" spans="1:19" ht="15">
      <c r="A514" s="996"/>
      <c r="B514" s="1030"/>
      <c r="C514" s="745"/>
      <c r="D514" s="126" t="s">
        <v>1026</v>
      </c>
      <c r="E514" s="126" t="s">
        <v>1025</v>
      </c>
      <c r="F514" s="81">
        <v>2019</v>
      </c>
      <c r="G514" s="102">
        <f t="shared" si="96"/>
        <v>0</v>
      </c>
      <c r="H514" s="102">
        <f t="shared" si="96"/>
        <v>0</v>
      </c>
      <c r="I514" s="102"/>
      <c r="J514" s="102"/>
      <c r="K514" s="102"/>
      <c r="L514" s="102"/>
      <c r="M514" s="102"/>
      <c r="N514" s="102"/>
      <c r="O514" s="102"/>
      <c r="P514" s="102"/>
      <c r="Q514" s="120"/>
      <c r="R514" s="94"/>
      <c r="S514" s="94"/>
    </row>
    <row r="515" spans="1:19" ht="15">
      <c r="A515" s="996"/>
      <c r="B515" s="1030"/>
      <c r="C515" s="745"/>
      <c r="D515" s="127"/>
      <c r="E515" s="127"/>
      <c r="F515" s="77">
        <v>2020</v>
      </c>
      <c r="G515" s="98">
        <f t="shared" si="96"/>
        <v>0</v>
      </c>
      <c r="H515" s="98">
        <f t="shared" si="96"/>
        <v>0</v>
      </c>
      <c r="I515" s="98"/>
      <c r="J515" s="98"/>
      <c r="K515" s="98"/>
      <c r="L515" s="98"/>
      <c r="M515" s="98"/>
      <c r="N515" s="98"/>
      <c r="O515" s="98"/>
      <c r="P515" s="98"/>
      <c r="Q515" s="120"/>
      <c r="R515" s="94"/>
      <c r="S515" s="94"/>
    </row>
    <row r="516" spans="1:19" ht="15">
      <c r="A516" s="996"/>
      <c r="B516" s="1030"/>
      <c r="C516" s="745"/>
      <c r="D516" s="127"/>
      <c r="E516" s="127"/>
      <c r="F516" s="77">
        <v>2021</v>
      </c>
      <c r="G516" s="98">
        <f t="shared" si="96"/>
        <v>0</v>
      </c>
      <c r="H516" s="98">
        <f t="shared" si="96"/>
        <v>0</v>
      </c>
      <c r="I516" s="98"/>
      <c r="J516" s="98"/>
      <c r="K516" s="98"/>
      <c r="L516" s="98"/>
      <c r="M516" s="98"/>
      <c r="N516" s="98"/>
      <c r="O516" s="98"/>
      <c r="P516" s="98"/>
      <c r="Q516" s="120"/>
      <c r="R516" s="94"/>
      <c r="S516" s="94"/>
    </row>
    <row r="517" spans="1:19" ht="15">
      <c r="A517" s="996"/>
      <c r="B517" s="1030"/>
      <c r="C517" s="745"/>
      <c r="D517" s="127"/>
      <c r="E517" s="127"/>
      <c r="F517" s="77">
        <v>2022</v>
      </c>
      <c r="G517" s="98">
        <f t="shared" si="96"/>
        <v>0</v>
      </c>
      <c r="H517" s="98">
        <f t="shared" si="96"/>
        <v>0</v>
      </c>
      <c r="I517" s="98"/>
      <c r="J517" s="98"/>
      <c r="K517" s="98"/>
      <c r="L517" s="98"/>
      <c r="M517" s="98"/>
      <c r="N517" s="98"/>
      <c r="O517" s="98"/>
      <c r="P517" s="98"/>
      <c r="Q517" s="120"/>
      <c r="R517" s="94"/>
      <c r="S517" s="94"/>
    </row>
    <row r="518" spans="1:19" ht="15">
      <c r="A518" s="996"/>
      <c r="B518" s="1030"/>
      <c r="C518" s="745"/>
      <c r="D518" s="127"/>
      <c r="E518" s="127"/>
      <c r="F518" s="77">
        <v>2023</v>
      </c>
      <c r="G518" s="98">
        <f t="shared" si="96"/>
        <v>0</v>
      </c>
      <c r="H518" s="98">
        <f t="shared" si="96"/>
        <v>0</v>
      </c>
      <c r="I518" s="98"/>
      <c r="J518" s="98"/>
      <c r="K518" s="98"/>
      <c r="L518" s="98"/>
      <c r="M518" s="98"/>
      <c r="N518" s="98"/>
      <c r="O518" s="98"/>
      <c r="P518" s="98"/>
      <c r="Q518" s="120"/>
      <c r="R518" s="94"/>
      <c r="S518" s="94"/>
    </row>
    <row r="519" spans="1:19" ht="15">
      <c r="A519" s="996"/>
      <c r="B519" s="1030"/>
      <c r="C519" s="745"/>
      <c r="D519" s="127"/>
      <c r="E519" s="127"/>
      <c r="F519" s="77">
        <v>2024</v>
      </c>
      <c r="G519" s="98">
        <f t="shared" si="96"/>
        <v>0</v>
      </c>
      <c r="H519" s="98">
        <f t="shared" si="96"/>
        <v>0</v>
      </c>
      <c r="I519" s="98"/>
      <c r="J519" s="98"/>
      <c r="K519" s="98"/>
      <c r="L519" s="98"/>
      <c r="M519" s="98"/>
      <c r="N519" s="98"/>
      <c r="O519" s="98"/>
      <c r="P519" s="98"/>
      <c r="Q519" s="120"/>
      <c r="R519" s="94"/>
      <c r="S519" s="94"/>
    </row>
    <row r="520" spans="1:19" ht="15">
      <c r="A520" s="997"/>
      <c r="B520" s="1031"/>
      <c r="C520" s="746"/>
      <c r="D520" s="124"/>
      <c r="E520" s="124"/>
      <c r="F520" s="77">
        <v>2025</v>
      </c>
      <c r="G520" s="98">
        <f t="shared" si="96"/>
        <v>0</v>
      </c>
      <c r="H520" s="98">
        <f t="shared" si="96"/>
        <v>0</v>
      </c>
      <c r="I520" s="98"/>
      <c r="J520" s="98"/>
      <c r="K520" s="98"/>
      <c r="L520" s="98"/>
      <c r="M520" s="98"/>
      <c r="N520" s="98"/>
      <c r="O520" s="98"/>
      <c r="P520" s="98"/>
      <c r="Q520" s="120"/>
      <c r="R520" s="94"/>
      <c r="S520" s="94"/>
    </row>
    <row r="521" spans="1:19" ht="15">
      <c r="A521" s="995" t="s">
        <v>209</v>
      </c>
      <c r="B521" s="613" t="s">
        <v>440</v>
      </c>
      <c r="C521" s="613" t="s">
        <v>664</v>
      </c>
      <c r="D521" s="125"/>
      <c r="E521" s="125"/>
      <c r="F521" s="77" t="s">
        <v>8</v>
      </c>
      <c r="G521" s="98">
        <f aca="true" t="shared" si="97" ref="G521:P521">SUM(G522:G532)</f>
        <v>106</v>
      </c>
      <c r="H521" s="98">
        <f t="shared" si="97"/>
        <v>106</v>
      </c>
      <c r="I521" s="98">
        <f t="shared" si="97"/>
        <v>106</v>
      </c>
      <c r="J521" s="98">
        <f t="shared" si="97"/>
        <v>106</v>
      </c>
      <c r="K521" s="98">
        <f t="shared" si="97"/>
        <v>0</v>
      </c>
      <c r="L521" s="98">
        <f t="shared" si="97"/>
        <v>0</v>
      </c>
      <c r="M521" s="98">
        <f t="shared" si="97"/>
        <v>0</v>
      </c>
      <c r="N521" s="98">
        <f t="shared" si="97"/>
        <v>0</v>
      </c>
      <c r="O521" s="98">
        <f t="shared" si="97"/>
        <v>0</v>
      </c>
      <c r="P521" s="98">
        <f t="shared" si="97"/>
        <v>0</v>
      </c>
      <c r="Q521" s="120"/>
      <c r="R521" s="94"/>
      <c r="S521" s="94"/>
    </row>
    <row r="522" spans="1:19" ht="15">
      <c r="A522" s="996"/>
      <c r="B522" s="987"/>
      <c r="C522" s="987"/>
      <c r="D522" s="126"/>
      <c r="E522" s="126"/>
      <c r="F522" s="81">
        <v>2015</v>
      </c>
      <c r="G522" s="102">
        <f aca="true" t="shared" si="98" ref="G522:H532">I522+K522+M522+O522</f>
        <v>0</v>
      </c>
      <c r="H522" s="102">
        <f t="shared" si="98"/>
        <v>0</v>
      </c>
      <c r="I522" s="103"/>
      <c r="J522" s="103"/>
      <c r="K522" s="102"/>
      <c r="L522" s="102"/>
      <c r="M522" s="102"/>
      <c r="N522" s="102"/>
      <c r="O522" s="102"/>
      <c r="P522" s="102"/>
      <c r="Q522" s="120"/>
      <c r="R522" s="94"/>
      <c r="S522" s="94"/>
    </row>
    <row r="523" spans="1:19" ht="15">
      <c r="A523" s="996"/>
      <c r="B523" s="987"/>
      <c r="C523" s="987"/>
      <c r="D523" s="126"/>
      <c r="E523" s="126"/>
      <c r="F523" s="81">
        <v>2016</v>
      </c>
      <c r="G523" s="102">
        <f t="shared" si="98"/>
        <v>106</v>
      </c>
      <c r="H523" s="102">
        <f t="shared" si="98"/>
        <v>106</v>
      </c>
      <c r="I523" s="104">
        <v>106</v>
      </c>
      <c r="J523" s="104">
        <v>106</v>
      </c>
      <c r="K523" s="102"/>
      <c r="L523" s="102"/>
      <c r="M523" s="102"/>
      <c r="N523" s="102"/>
      <c r="O523" s="102"/>
      <c r="P523" s="102"/>
      <c r="Q523" s="120"/>
      <c r="R523" s="94"/>
      <c r="S523" s="94"/>
    </row>
    <row r="524" spans="1:19" ht="15">
      <c r="A524" s="996"/>
      <c r="B524" s="987"/>
      <c r="C524" s="987"/>
      <c r="D524" s="126"/>
      <c r="E524" s="126"/>
      <c r="F524" s="81">
        <v>2017</v>
      </c>
      <c r="G524" s="102">
        <f t="shared" si="98"/>
        <v>0</v>
      </c>
      <c r="H524" s="102">
        <f t="shared" si="98"/>
        <v>0</v>
      </c>
      <c r="I524" s="103"/>
      <c r="J524" s="103"/>
      <c r="K524" s="102"/>
      <c r="L524" s="102"/>
      <c r="M524" s="102"/>
      <c r="N524" s="102"/>
      <c r="O524" s="102"/>
      <c r="P524" s="102"/>
      <c r="Q524" s="120"/>
      <c r="R524" s="94"/>
      <c r="S524" s="94"/>
    </row>
    <row r="525" spans="1:19" ht="15">
      <c r="A525" s="996"/>
      <c r="B525" s="987"/>
      <c r="C525" s="987"/>
      <c r="D525" s="126"/>
      <c r="E525" s="126"/>
      <c r="F525" s="81">
        <v>2018</v>
      </c>
      <c r="G525" s="102">
        <f t="shared" si="98"/>
        <v>0</v>
      </c>
      <c r="H525" s="102">
        <f t="shared" si="98"/>
        <v>0</v>
      </c>
      <c r="I525" s="102"/>
      <c r="J525" s="102"/>
      <c r="K525" s="102"/>
      <c r="L525" s="102"/>
      <c r="M525" s="102"/>
      <c r="N525" s="102"/>
      <c r="O525" s="102"/>
      <c r="P525" s="102"/>
      <c r="Q525" s="120"/>
      <c r="R525" s="94"/>
      <c r="S525" s="94"/>
    </row>
    <row r="526" spans="1:19" ht="15">
      <c r="A526" s="996"/>
      <c r="B526" s="987"/>
      <c r="C526" s="987"/>
      <c r="D526" s="126" t="s">
        <v>1026</v>
      </c>
      <c r="E526" s="126" t="s">
        <v>1025</v>
      </c>
      <c r="F526" s="81">
        <v>2019</v>
      </c>
      <c r="G526" s="102">
        <f t="shared" si="98"/>
        <v>0</v>
      </c>
      <c r="H526" s="102">
        <f t="shared" si="98"/>
        <v>0</v>
      </c>
      <c r="I526" s="103"/>
      <c r="J526" s="103"/>
      <c r="K526" s="102"/>
      <c r="L526" s="102"/>
      <c r="M526" s="102"/>
      <c r="N526" s="102"/>
      <c r="O526" s="102"/>
      <c r="P526" s="102"/>
      <c r="Q526" s="120"/>
      <c r="R526" s="94"/>
      <c r="S526" s="94"/>
    </row>
    <row r="527" spans="1:19" ht="15">
      <c r="A527" s="996"/>
      <c r="B527" s="987"/>
      <c r="C527" s="987"/>
      <c r="D527" s="126"/>
      <c r="E527" s="126"/>
      <c r="F527" s="77">
        <v>2020</v>
      </c>
      <c r="G527" s="98">
        <f t="shared" si="98"/>
        <v>0</v>
      </c>
      <c r="H527" s="98">
        <f t="shared" si="98"/>
        <v>0</v>
      </c>
      <c r="I527" s="98"/>
      <c r="J527" s="98"/>
      <c r="K527" s="98"/>
      <c r="L527" s="98"/>
      <c r="M527" s="98"/>
      <c r="N527" s="98"/>
      <c r="O527" s="98"/>
      <c r="P527" s="98"/>
      <c r="Q527" s="120"/>
      <c r="R527" s="94"/>
      <c r="S527" s="94"/>
    </row>
    <row r="528" spans="1:19" ht="15">
      <c r="A528" s="996"/>
      <c r="B528" s="987"/>
      <c r="C528" s="987"/>
      <c r="D528" s="126"/>
      <c r="E528" s="126"/>
      <c r="F528" s="77">
        <v>2021</v>
      </c>
      <c r="G528" s="98">
        <f t="shared" si="98"/>
        <v>0</v>
      </c>
      <c r="H528" s="98">
        <f t="shared" si="98"/>
        <v>0</v>
      </c>
      <c r="I528" s="98"/>
      <c r="J528" s="98"/>
      <c r="K528" s="98"/>
      <c r="L528" s="98"/>
      <c r="M528" s="98"/>
      <c r="N528" s="98"/>
      <c r="O528" s="98"/>
      <c r="P528" s="98"/>
      <c r="Q528" s="120"/>
      <c r="R528" s="94"/>
      <c r="S528" s="94"/>
    </row>
    <row r="529" spans="1:19" ht="15">
      <c r="A529" s="996"/>
      <c r="B529" s="987"/>
      <c r="C529" s="987"/>
      <c r="D529" s="126"/>
      <c r="E529" s="126"/>
      <c r="F529" s="77">
        <v>2022</v>
      </c>
      <c r="G529" s="98">
        <f t="shared" si="98"/>
        <v>0</v>
      </c>
      <c r="H529" s="98">
        <f t="shared" si="98"/>
        <v>0</v>
      </c>
      <c r="I529" s="98"/>
      <c r="J529" s="98"/>
      <c r="K529" s="98"/>
      <c r="L529" s="98"/>
      <c r="M529" s="98"/>
      <c r="N529" s="98"/>
      <c r="O529" s="98"/>
      <c r="P529" s="98"/>
      <c r="Q529" s="120"/>
      <c r="R529" s="94"/>
      <c r="S529" s="94"/>
    </row>
    <row r="530" spans="1:19" ht="15">
      <c r="A530" s="996"/>
      <c r="B530" s="987"/>
      <c r="C530" s="987"/>
      <c r="D530" s="126"/>
      <c r="E530" s="126"/>
      <c r="F530" s="77">
        <v>2023</v>
      </c>
      <c r="G530" s="98">
        <f t="shared" si="98"/>
        <v>0</v>
      </c>
      <c r="H530" s="98">
        <f t="shared" si="98"/>
        <v>0</v>
      </c>
      <c r="I530" s="98"/>
      <c r="J530" s="98"/>
      <c r="K530" s="98"/>
      <c r="L530" s="98"/>
      <c r="M530" s="98"/>
      <c r="N530" s="98"/>
      <c r="O530" s="98"/>
      <c r="P530" s="98"/>
      <c r="Q530" s="120"/>
      <c r="R530" s="94"/>
      <c r="S530" s="94"/>
    </row>
    <row r="531" spans="1:19" ht="15">
      <c r="A531" s="996"/>
      <c r="B531" s="987"/>
      <c r="C531" s="987"/>
      <c r="D531" s="126"/>
      <c r="E531" s="126"/>
      <c r="F531" s="77">
        <v>2024</v>
      </c>
      <c r="G531" s="98">
        <f t="shared" si="98"/>
        <v>0</v>
      </c>
      <c r="H531" s="98">
        <f t="shared" si="98"/>
        <v>0</v>
      </c>
      <c r="I531" s="98"/>
      <c r="J531" s="98"/>
      <c r="K531" s="98"/>
      <c r="L531" s="98"/>
      <c r="M531" s="98"/>
      <c r="N531" s="98"/>
      <c r="O531" s="98"/>
      <c r="P531" s="98"/>
      <c r="Q531" s="120"/>
      <c r="R531" s="94"/>
      <c r="S531" s="94"/>
    </row>
    <row r="532" spans="1:19" ht="15">
      <c r="A532" s="997"/>
      <c r="B532" s="614"/>
      <c r="C532" s="614"/>
      <c r="D532" s="92"/>
      <c r="E532" s="92"/>
      <c r="F532" s="77">
        <v>2025</v>
      </c>
      <c r="G532" s="98">
        <f t="shared" si="98"/>
        <v>0</v>
      </c>
      <c r="H532" s="98">
        <f t="shared" si="98"/>
        <v>0</v>
      </c>
      <c r="I532" s="98"/>
      <c r="J532" s="98"/>
      <c r="K532" s="98"/>
      <c r="L532" s="98"/>
      <c r="M532" s="98"/>
      <c r="N532" s="98"/>
      <c r="O532" s="98"/>
      <c r="P532" s="98"/>
      <c r="Q532" s="120"/>
      <c r="R532" s="94"/>
      <c r="S532" s="94"/>
    </row>
    <row r="533" spans="1:19" ht="15">
      <c r="A533" s="995" t="s">
        <v>210</v>
      </c>
      <c r="B533" s="613" t="s">
        <v>858</v>
      </c>
      <c r="C533" s="613"/>
      <c r="D533" s="125"/>
      <c r="E533" s="125"/>
      <c r="F533" s="77" t="s">
        <v>8</v>
      </c>
      <c r="G533" s="98">
        <f aca="true" t="shared" si="99" ref="G533:P533">SUM(G534:G544)</f>
        <v>17619</v>
      </c>
      <c r="H533" s="98">
        <f t="shared" si="99"/>
        <v>0</v>
      </c>
      <c r="I533" s="98">
        <f t="shared" si="99"/>
        <v>17619</v>
      </c>
      <c r="J533" s="98">
        <f t="shared" si="99"/>
        <v>0</v>
      </c>
      <c r="K533" s="98">
        <f t="shared" si="99"/>
        <v>0</v>
      </c>
      <c r="L533" s="98">
        <f t="shared" si="99"/>
        <v>0</v>
      </c>
      <c r="M533" s="98">
        <f t="shared" si="99"/>
        <v>0</v>
      </c>
      <c r="N533" s="98">
        <f t="shared" si="99"/>
        <v>0</v>
      </c>
      <c r="O533" s="98">
        <f t="shared" si="99"/>
        <v>0</v>
      </c>
      <c r="P533" s="98">
        <f t="shared" si="99"/>
        <v>0</v>
      </c>
      <c r="Q533" s="120"/>
      <c r="R533" s="94"/>
      <c r="S533" s="94"/>
    </row>
    <row r="534" spans="1:19" ht="15">
      <c r="A534" s="996"/>
      <c r="B534" s="987"/>
      <c r="C534" s="987"/>
      <c r="D534" s="126"/>
      <c r="E534" s="126"/>
      <c r="F534" s="81">
        <v>2015</v>
      </c>
      <c r="G534" s="102">
        <f aca="true" t="shared" si="100" ref="G534:H549">I534+K534+M534+O534</f>
        <v>0</v>
      </c>
      <c r="H534" s="102">
        <f t="shared" si="100"/>
        <v>0</v>
      </c>
      <c r="I534" s="102"/>
      <c r="J534" s="102"/>
      <c r="K534" s="102"/>
      <c r="L534" s="102"/>
      <c r="M534" s="102"/>
      <c r="N534" s="102"/>
      <c r="O534" s="102"/>
      <c r="P534" s="102"/>
      <c r="Q534" s="120"/>
      <c r="R534" s="94"/>
      <c r="S534" s="94"/>
    </row>
    <row r="535" spans="1:19" ht="15">
      <c r="A535" s="996"/>
      <c r="B535" s="987"/>
      <c r="C535" s="987"/>
      <c r="D535" s="126"/>
      <c r="E535" s="126"/>
      <c r="F535" s="81">
        <v>2016</v>
      </c>
      <c r="G535" s="102">
        <f t="shared" si="100"/>
        <v>0</v>
      </c>
      <c r="H535" s="102">
        <f t="shared" si="100"/>
        <v>0</v>
      </c>
      <c r="I535" s="102"/>
      <c r="J535" s="102"/>
      <c r="K535" s="102"/>
      <c r="L535" s="102"/>
      <c r="M535" s="102"/>
      <c r="N535" s="102"/>
      <c r="O535" s="102"/>
      <c r="P535" s="102"/>
      <c r="Q535" s="120"/>
      <c r="R535" s="94"/>
      <c r="S535" s="94"/>
    </row>
    <row r="536" spans="1:19" ht="15">
      <c r="A536" s="996"/>
      <c r="B536" s="987"/>
      <c r="C536" s="987"/>
      <c r="D536" s="126"/>
      <c r="E536" s="126"/>
      <c r="F536" s="81">
        <v>2017</v>
      </c>
      <c r="G536" s="102">
        <f t="shared" si="100"/>
        <v>0</v>
      </c>
      <c r="H536" s="102">
        <f t="shared" si="100"/>
        <v>0</v>
      </c>
      <c r="I536" s="102"/>
      <c r="J536" s="102"/>
      <c r="K536" s="102"/>
      <c r="L536" s="102"/>
      <c r="M536" s="102"/>
      <c r="N536" s="102"/>
      <c r="O536" s="102"/>
      <c r="P536" s="102"/>
      <c r="Q536" s="120"/>
      <c r="R536" s="94"/>
      <c r="S536" s="94"/>
    </row>
    <row r="537" spans="1:19" ht="15">
      <c r="A537" s="996"/>
      <c r="B537" s="987"/>
      <c r="C537" s="987"/>
      <c r="D537" s="126"/>
      <c r="E537" s="126"/>
      <c r="F537" s="81">
        <v>2018</v>
      </c>
      <c r="G537" s="102">
        <f t="shared" si="100"/>
        <v>0</v>
      </c>
      <c r="H537" s="102">
        <f t="shared" si="100"/>
        <v>0</v>
      </c>
      <c r="I537" s="102"/>
      <c r="J537" s="102"/>
      <c r="K537" s="102"/>
      <c r="L537" s="102"/>
      <c r="M537" s="102"/>
      <c r="N537" s="102"/>
      <c r="O537" s="102"/>
      <c r="P537" s="102"/>
      <c r="Q537" s="120"/>
      <c r="R537" s="94"/>
      <c r="S537" s="94"/>
    </row>
    <row r="538" spans="1:19" ht="15">
      <c r="A538" s="996"/>
      <c r="B538" s="987"/>
      <c r="C538" s="987"/>
      <c r="D538" s="126" t="s">
        <v>1024</v>
      </c>
      <c r="E538" s="126" t="s">
        <v>1025</v>
      </c>
      <c r="F538" s="81">
        <v>2019</v>
      </c>
      <c r="G538" s="102">
        <f t="shared" si="100"/>
        <v>0</v>
      </c>
      <c r="H538" s="102">
        <f t="shared" si="100"/>
        <v>0</v>
      </c>
      <c r="I538" s="102"/>
      <c r="J538" s="102"/>
      <c r="K538" s="102"/>
      <c r="L538" s="102"/>
      <c r="M538" s="102"/>
      <c r="N538" s="102"/>
      <c r="O538" s="102"/>
      <c r="P538" s="102"/>
      <c r="Q538" s="120"/>
      <c r="R538" s="94"/>
      <c r="S538" s="94"/>
    </row>
    <row r="539" spans="1:19" ht="15">
      <c r="A539" s="996"/>
      <c r="B539" s="987"/>
      <c r="C539" s="987"/>
      <c r="D539" s="126"/>
      <c r="E539" s="126"/>
      <c r="F539" s="77">
        <v>2020</v>
      </c>
      <c r="G539" s="98">
        <f t="shared" si="100"/>
        <v>0</v>
      </c>
      <c r="H539" s="98">
        <f t="shared" si="100"/>
        <v>0</v>
      </c>
      <c r="I539" s="98"/>
      <c r="J539" s="98"/>
      <c r="K539" s="98"/>
      <c r="L539" s="98"/>
      <c r="M539" s="98"/>
      <c r="N539" s="98"/>
      <c r="O539" s="98"/>
      <c r="P539" s="98"/>
      <c r="Q539" s="120"/>
      <c r="R539" s="94"/>
      <c r="S539" s="94"/>
    </row>
    <row r="540" spans="1:19" ht="15">
      <c r="A540" s="996"/>
      <c r="B540" s="987"/>
      <c r="C540" s="987"/>
      <c r="D540" s="126"/>
      <c r="E540" s="126"/>
      <c r="F540" s="77">
        <v>2021</v>
      </c>
      <c r="G540" s="98">
        <f t="shared" si="100"/>
        <v>0</v>
      </c>
      <c r="H540" s="98">
        <f t="shared" si="100"/>
        <v>0</v>
      </c>
      <c r="I540" s="98"/>
      <c r="J540" s="98"/>
      <c r="K540" s="98"/>
      <c r="L540" s="98"/>
      <c r="M540" s="98"/>
      <c r="N540" s="98"/>
      <c r="O540" s="98"/>
      <c r="P540" s="98"/>
      <c r="Q540" s="120"/>
      <c r="R540" s="94"/>
      <c r="S540" s="94"/>
    </row>
    <row r="541" spans="1:19" ht="15">
      <c r="A541" s="996"/>
      <c r="B541" s="987"/>
      <c r="C541" s="987"/>
      <c r="D541" s="126"/>
      <c r="E541" s="126"/>
      <c r="F541" s="77">
        <v>2022</v>
      </c>
      <c r="G541" s="98">
        <f t="shared" si="100"/>
        <v>0</v>
      </c>
      <c r="H541" s="98">
        <f t="shared" si="100"/>
        <v>0</v>
      </c>
      <c r="I541" s="98"/>
      <c r="J541" s="98"/>
      <c r="K541" s="98"/>
      <c r="L541" s="98"/>
      <c r="M541" s="98"/>
      <c r="N541" s="98"/>
      <c r="O541" s="98"/>
      <c r="P541" s="98"/>
      <c r="Q541" s="120"/>
      <c r="R541" s="94"/>
      <c r="S541" s="94"/>
    </row>
    <row r="542" spans="1:19" ht="15">
      <c r="A542" s="996"/>
      <c r="B542" s="987"/>
      <c r="C542" s="987"/>
      <c r="D542" s="126"/>
      <c r="E542" s="126"/>
      <c r="F542" s="77">
        <v>2023</v>
      </c>
      <c r="G542" s="98">
        <f t="shared" si="100"/>
        <v>0</v>
      </c>
      <c r="H542" s="98">
        <f t="shared" si="100"/>
        <v>0</v>
      </c>
      <c r="I542" s="98"/>
      <c r="J542" s="98"/>
      <c r="K542" s="98"/>
      <c r="L542" s="98"/>
      <c r="M542" s="98"/>
      <c r="N542" s="98"/>
      <c r="O542" s="98"/>
      <c r="P542" s="98"/>
      <c r="Q542" s="120"/>
      <c r="R542" s="94"/>
      <c r="S542" s="94"/>
    </row>
    <row r="543" spans="1:19" ht="15">
      <c r="A543" s="996"/>
      <c r="B543" s="987"/>
      <c r="C543" s="987"/>
      <c r="D543" s="126"/>
      <c r="E543" s="126"/>
      <c r="F543" s="77">
        <v>2024</v>
      </c>
      <c r="G543" s="98">
        <f t="shared" si="100"/>
        <v>0</v>
      </c>
      <c r="H543" s="98">
        <f t="shared" si="100"/>
        <v>0</v>
      </c>
      <c r="I543" s="98"/>
      <c r="J543" s="98"/>
      <c r="K543" s="98"/>
      <c r="L543" s="98"/>
      <c r="M543" s="98"/>
      <c r="N543" s="98"/>
      <c r="O543" s="98"/>
      <c r="P543" s="98"/>
      <c r="Q543" s="120"/>
      <c r="R543" s="94"/>
      <c r="S543" s="94"/>
    </row>
    <row r="544" spans="1:19" ht="15">
      <c r="A544" s="997"/>
      <c r="B544" s="614"/>
      <c r="C544" s="614"/>
      <c r="D544" s="92"/>
      <c r="E544" s="92"/>
      <c r="F544" s="77">
        <v>2025</v>
      </c>
      <c r="G544" s="98">
        <f t="shared" si="100"/>
        <v>17619</v>
      </c>
      <c r="H544" s="98">
        <f t="shared" si="100"/>
        <v>0</v>
      </c>
      <c r="I544" s="98">
        <v>17619</v>
      </c>
      <c r="J544" s="98"/>
      <c r="K544" s="98"/>
      <c r="L544" s="98"/>
      <c r="M544" s="98"/>
      <c r="N544" s="98"/>
      <c r="O544" s="98"/>
      <c r="P544" s="98"/>
      <c r="Q544" s="120"/>
      <c r="R544" s="94"/>
      <c r="S544" s="94"/>
    </row>
    <row r="545" spans="1:19" ht="15">
      <c r="A545" s="995" t="s">
        <v>211</v>
      </c>
      <c r="B545" s="613" t="s">
        <v>477</v>
      </c>
      <c r="C545" s="613"/>
      <c r="D545" s="125"/>
      <c r="E545" s="125"/>
      <c r="F545" s="77" t="s">
        <v>8</v>
      </c>
      <c r="G545" s="98">
        <f aca="true" t="shared" si="101" ref="G545:P545">SUM(G546:G556)</f>
        <v>811891.5</v>
      </c>
      <c r="H545" s="98">
        <f t="shared" si="101"/>
        <v>0</v>
      </c>
      <c r="I545" s="98">
        <f t="shared" si="101"/>
        <v>202972.90000000002</v>
      </c>
      <c r="J545" s="98">
        <f t="shared" si="101"/>
        <v>0</v>
      </c>
      <c r="K545" s="98">
        <f t="shared" si="101"/>
        <v>0</v>
      </c>
      <c r="L545" s="98">
        <f t="shared" si="101"/>
        <v>0</v>
      </c>
      <c r="M545" s="98">
        <f t="shared" si="101"/>
        <v>608918.6000000001</v>
      </c>
      <c r="N545" s="98">
        <f t="shared" si="101"/>
        <v>0</v>
      </c>
      <c r="O545" s="98">
        <f t="shared" si="101"/>
        <v>0</v>
      </c>
      <c r="P545" s="98">
        <f t="shared" si="101"/>
        <v>0</v>
      </c>
      <c r="Q545" s="120"/>
      <c r="R545" s="94"/>
      <c r="S545" s="94"/>
    </row>
    <row r="546" spans="1:19" ht="15">
      <c r="A546" s="996"/>
      <c r="B546" s="987"/>
      <c r="C546" s="987"/>
      <c r="D546" s="126"/>
      <c r="E546" s="126"/>
      <c r="F546" s="81">
        <v>2015</v>
      </c>
      <c r="G546" s="102">
        <f t="shared" si="100"/>
        <v>0</v>
      </c>
      <c r="H546" s="102">
        <f t="shared" si="100"/>
        <v>0</v>
      </c>
      <c r="I546" s="102"/>
      <c r="J546" s="102"/>
      <c r="K546" s="102"/>
      <c r="L546" s="102"/>
      <c r="M546" s="102"/>
      <c r="N546" s="102"/>
      <c r="O546" s="102"/>
      <c r="P546" s="102"/>
      <c r="Q546" s="120"/>
      <c r="R546" s="94"/>
      <c r="S546" s="94"/>
    </row>
    <row r="547" spans="1:19" ht="15">
      <c r="A547" s="996"/>
      <c r="B547" s="987"/>
      <c r="C547" s="987"/>
      <c r="D547" s="126"/>
      <c r="E547" s="126"/>
      <c r="F547" s="81">
        <v>2016</v>
      </c>
      <c r="G547" s="102">
        <f t="shared" si="100"/>
        <v>0</v>
      </c>
      <c r="H547" s="102">
        <f t="shared" si="100"/>
        <v>0</v>
      </c>
      <c r="I547" s="102"/>
      <c r="J547" s="102"/>
      <c r="K547" s="102"/>
      <c r="L547" s="102"/>
      <c r="M547" s="102"/>
      <c r="N547" s="102"/>
      <c r="O547" s="102"/>
      <c r="P547" s="102"/>
      <c r="Q547" s="120"/>
      <c r="R547" s="94"/>
      <c r="S547" s="94"/>
    </row>
    <row r="548" spans="1:19" ht="15">
      <c r="A548" s="996"/>
      <c r="B548" s="987"/>
      <c r="C548" s="987"/>
      <c r="D548" s="126"/>
      <c r="E548" s="126"/>
      <c r="F548" s="81">
        <v>2017</v>
      </c>
      <c r="G548" s="102">
        <f t="shared" si="100"/>
        <v>0</v>
      </c>
      <c r="H548" s="102">
        <f t="shared" si="100"/>
        <v>0</v>
      </c>
      <c r="I548" s="102"/>
      <c r="J548" s="102"/>
      <c r="K548" s="102"/>
      <c r="L548" s="102"/>
      <c r="M548" s="102"/>
      <c r="N548" s="102"/>
      <c r="O548" s="102"/>
      <c r="P548" s="102"/>
      <c r="Q548" s="120"/>
      <c r="R548" s="94"/>
      <c r="S548" s="94"/>
    </row>
    <row r="549" spans="1:19" ht="15">
      <c r="A549" s="996"/>
      <c r="B549" s="987"/>
      <c r="C549" s="987"/>
      <c r="D549" s="126"/>
      <c r="E549" s="126"/>
      <c r="F549" s="81">
        <v>2018</v>
      </c>
      <c r="G549" s="102">
        <f t="shared" si="100"/>
        <v>0</v>
      </c>
      <c r="H549" s="102">
        <f t="shared" si="100"/>
        <v>0</v>
      </c>
      <c r="I549" s="102"/>
      <c r="J549" s="102"/>
      <c r="K549" s="102"/>
      <c r="L549" s="102"/>
      <c r="M549" s="102"/>
      <c r="N549" s="102"/>
      <c r="O549" s="102"/>
      <c r="P549" s="102"/>
      <c r="Q549" s="120"/>
      <c r="R549" s="94"/>
      <c r="S549" s="94"/>
    </row>
    <row r="550" spans="1:19" ht="15">
      <c r="A550" s="996"/>
      <c r="B550" s="987"/>
      <c r="C550" s="987"/>
      <c r="D550" s="126" t="s">
        <v>1024</v>
      </c>
      <c r="E550" s="126" t="s">
        <v>1025</v>
      </c>
      <c r="F550" s="81">
        <v>2019</v>
      </c>
      <c r="G550" s="102">
        <f>I550+K550+M550+O550</f>
        <v>0</v>
      </c>
      <c r="H550" s="102">
        <f>J550+L550+N550+P550</f>
        <v>0</v>
      </c>
      <c r="I550" s="102"/>
      <c r="J550" s="102"/>
      <c r="K550" s="102"/>
      <c r="L550" s="102"/>
      <c r="M550" s="102"/>
      <c r="N550" s="102"/>
      <c r="O550" s="102"/>
      <c r="P550" s="102"/>
      <c r="Q550" s="120"/>
      <c r="R550" s="94"/>
      <c r="S550" s="94"/>
    </row>
    <row r="551" spans="1:19" ht="15">
      <c r="A551" s="996"/>
      <c r="B551" s="987"/>
      <c r="C551" s="987"/>
      <c r="D551" s="126"/>
      <c r="E551" s="126"/>
      <c r="F551" s="77">
        <v>2020</v>
      </c>
      <c r="G551" s="98">
        <f>I551+K551+M551+O551</f>
        <v>0</v>
      </c>
      <c r="H551" s="98">
        <f>J551+L551+N551+P551</f>
        <v>0</v>
      </c>
      <c r="I551" s="98"/>
      <c r="J551" s="98"/>
      <c r="K551" s="98"/>
      <c r="L551" s="98"/>
      <c r="M551" s="98"/>
      <c r="N551" s="98"/>
      <c r="O551" s="98"/>
      <c r="P551" s="98"/>
      <c r="Q551" s="120"/>
      <c r="R551" s="94"/>
      <c r="S551" s="94"/>
    </row>
    <row r="552" spans="1:19" ht="15">
      <c r="A552" s="996"/>
      <c r="B552" s="987"/>
      <c r="C552" s="987"/>
      <c r="D552" s="126"/>
      <c r="E552" s="126"/>
      <c r="F552" s="77">
        <v>2021</v>
      </c>
      <c r="G552" s="98">
        <f aca="true" t="shared" si="102" ref="G552:H568">I552+K552+M552+O552</f>
        <v>0</v>
      </c>
      <c r="H552" s="98">
        <f t="shared" si="102"/>
        <v>0</v>
      </c>
      <c r="I552" s="98"/>
      <c r="J552" s="98"/>
      <c r="K552" s="98"/>
      <c r="L552" s="98"/>
      <c r="M552" s="98"/>
      <c r="N552" s="98"/>
      <c r="O552" s="98"/>
      <c r="P552" s="98"/>
      <c r="Q552" s="120"/>
      <c r="R552" s="94"/>
      <c r="S552" s="94"/>
    </row>
    <row r="553" spans="1:19" ht="15">
      <c r="A553" s="996"/>
      <c r="B553" s="987"/>
      <c r="C553" s="987"/>
      <c r="D553" s="126"/>
      <c r="E553" s="126"/>
      <c r="F553" s="77">
        <v>2022</v>
      </c>
      <c r="G553" s="98">
        <f t="shared" si="102"/>
        <v>36193.3</v>
      </c>
      <c r="H553" s="98">
        <f t="shared" si="102"/>
        <v>0</v>
      </c>
      <c r="I553" s="98">
        <v>9048.3</v>
      </c>
      <c r="J553" s="98"/>
      <c r="K553" s="98"/>
      <c r="L553" s="98"/>
      <c r="M553" s="98">
        <v>27145</v>
      </c>
      <c r="N553" s="98"/>
      <c r="O553" s="98"/>
      <c r="P553" s="98"/>
      <c r="Q553" s="120"/>
      <c r="R553" s="94"/>
      <c r="S553" s="94"/>
    </row>
    <row r="554" spans="1:19" ht="15">
      <c r="A554" s="996"/>
      <c r="B554" s="987"/>
      <c r="C554" s="987"/>
      <c r="D554" s="126"/>
      <c r="E554" s="126"/>
      <c r="F554" s="77">
        <v>2023</v>
      </c>
      <c r="G554" s="98">
        <f t="shared" si="102"/>
        <v>378943.9</v>
      </c>
      <c r="H554" s="98">
        <f t="shared" si="102"/>
        <v>0</v>
      </c>
      <c r="I554" s="98">
        <v>94736</v>
      </c>
      <c r="J554" s="98"/>
      <c r="K554" s="98"/>
      <c r="L554" s="98"/>
      <c r="M554" s="98">
        <v>284207.9</v>
      </c>
      <c r="N554" s="98"/>
      <c r="O554" s="98"/>
      <c r="P554" s="98"/>
      <c r="Q554" s="120"/>
      <c r="R554" s="94"/>
      <c r="S554" s="94"/>
    </row>
    <row r="555" spans="1:19" ht="15">
      <c r="A555" s="996"/>
      <c r="B555" s="987"/>
      <c r="C555" s="987"/>
      <c r="D555" s="126"/>
      <c r="E555" s="126"/>
      <c r="F555" s="77">
        <v>2024</v>
      </c>
      <c r="G555" s="98">
        <f t="shared" si="102"/>
        <v>396754.30000000005</v>
      </c>
      <c r="H555" s="98">
        <f t="shared" si="102"/>
        <v>0</v>
      </c>
      <c r="I555" s="98">
        <v>99188.6</v>
      </c>
      <c r="J555" s="98"/>
      <c r="K555" s="98"/>
      <c r="L555" s="98"/>
      <c r="M555" s="98">
        <v>297565.7</v>
      </c>
      <c r="N555" s="98"/>
      <c r="O555" s="98"/>
      <c r="P555" s="98"/>
      <c r="Q555" s="120"/>
      <c r="R555" s="94"/>
      <c r="S555" s="94"/>
    </row>
    <row r="556" spans="1:19" ht="15">
      <c r="A556" s="997"/>
      <c r="B556" s="614"/>
      <c r="C556" s="614"/>
      <c r="D556" s="92"/>
      <c r="E556" s="92"/>
      <c r="F556" s="77">
        <v>2025</v>
      </c>
      <c r="G556" s="98">
        <f t="shared" si="102"/>
        <v>0</v>
      </c>
      <c r="H556" s="98">
        <f t="shared" si="102"/>
        <v>0</v>
      </c>
      <c r="I556" s="98"/>
      <c r="J556" s="98"/>
      <c r="K556" s="98"/>
      <c r="L556" s="98"/>
      <c r="M556" s="98"/>
      <c r="N556" s="98"/>
      <c r="O556" s="98"/>
      <c r="P556" s="98"/>
      <c r="Q556" s="120"/>
      <c r="R556" s="94"/>
      <c r="S556" s="94"/>
    </row>
    <row r="557" spans="1:19" ht="15">
      <c r="A557" s="992" t="s">
        <v>1233</v>
      </c>
      <c r="B557" s="993"/>
      <c r="C557" s="993"/>
      <c r="D557" s="993"/>
      <c r="E557" s="993"/>
      <c r="F557" s="993"/>
      <c r="G557" s="993"/>
      <c r="H557" s="993"/>
      <c r="I557" s="993"/>
      <c r="J557" s="993"/>
      <c r="K557" s="993"/>
      <c r="L557" s="993"/>
      <c r="M557" s="993"/>
      <c r="N557" s="993"/>
      <c r="O557" s="993"/>
      <c r="P557" s="993"/>
      <c r="Q557" s="994"/>
      <c r="R557" s="94"/>
      <c r="S557" s="94"/>
    </row>
    <row r="558" spans="1:19" ht="15">
      <c r="A558" s="995" t="s">
        <v>212</v>
      </c>
      <c r="B558" s="613" t="s">
        <v>563</v>
      </c>
      <c r="C558" s="613"/>
      <c r="D558" s="125"/>
      <c r="E558" s="125"/>
      <c r="F558" s="77" t="s">
        <v>8</v>
      </c>
      <c r="G558" s="98">
        <f aca="true" t="shared" si="103" ref="G558:P558">SUM(G559:G569)</f>
        <v>48000</v>
      </c>
      <c r="H558" s="98">
        <f t="shared" si="103"/>
        <v>0</v>
      </c>
      <c r="I558" s="98">
        <f t="shared" si="103"/>
        <v>12000</v>
      </c>
      <c r="J558" s="98">
        <f t="shared" si="103"/>
        <v>0</v>
      </c>
      <c r="K558" s="98">
        <f t="shared" si="103"/>
        <v>0</v>
      </c>
      <c r="L558" s="98">
        <f t="shared" si="103"/>
        <v>0</v>
      </c>
      <c r="M558" s="98">
        <f t="shared" si="103"/>
        <v>36000</v>
      </c>
      <c r="N558" s="98">
        <f t="shared" si="103"/>
        <v>0</v>
      </c>
      <c r="O558" s="98">
        <f t="shared" si="103"/>
        <v>0</v>
      </c>
      <c r="P558" s="98">
        <f t="shared" si="103"/>
        <v>0</v>
      </c>
      <c r="Q558" s="120"/>
      <c r="R558" s="94"/>
      <c r="S558" s="94"/>
    </row>
    <row r="559" spans="1:19" ht="15">
      <c r="A559" s="996"/>
      <c r="B559" s="987"/>
      <c r="C559" s="987"/>
      <c r="D559" s="126"/>
      <c r="E559" s="126"/>
      <c r="F559" s="81">
        <v>2015</v>
      </c>
      <c r="G559" s="102">
        <f t="shared" si="102"/>
        <v>48000</v>
      </c>
      <c r="H559" s="102">
        <f t="shared" si="102"/>
        <v>0</v>
      </c>
      <c r="I559" s="102">
        <v>12000</v>
      </c>
      <c r="J559" s="102"/>
      <c r="K559" s="102"/>
      <c r="L559" s="102"/>
      <c r="M559" s="102">
        <v>36000</v>
      </c>
      <c r="N559" s="102"/>
      <c r="O559" s="102"/>
      <c r="P559" s="102"/>
      <c r="Q559" s="120"/>
      <c r="R559" s="94"/>
      <c r="S559" s="94"/>
    </row>
    <row r="560" spans="1:19" ht="15">
      <c r="A560" s="996"/>
      <c r="B560" s="987"/>
      <c r="C560" s="987"/>
      <c r="D560" s="126"/>
      <c r="E560" s="126"/>
      <c r="F560" s="81">
        <v>2016</v>
      </c>
      <c r="G560" s="102">
        <f t="shared" si="102"/>
        <v>0</v>
      </c>
      <c r="H560" s="102">
        <f t="shared" si="102"/>
        <v>0</v>
      </c>
      <c r="I560" s="102"/>
      <c r="J560" s="102"/>
      <c r="K560" s="102"/>
      <c r="L560" s="102"/>
      <c r="M560" s="102"/>
      <c r="N560" s="102"/>
      <c r="O560" s="102"/>
      <c r="P560" s="102"/>
      <c r="Q560" s="120"/>
      <c r="R560" s="94"/>
      <c r="S560" s="94"/>
    </row>
    <row r="561" spans="1:19" ht="15">
      <c r="A561" s="996"/>
      <c r="B561" s="987"/>
      <c r="C561" s="987"/>
      <c r="D561" s="126"/>
      <c r="E561" s="126"/>
      <c r="F561" s="81">
        <v>2017</v>
      </c>
      <c r="G561" s="102">
        <f t="shared" si="102"/>
        <v>0</v>
      </c>
      <c r="H561" s="102">
        <f t="shared" si="102"/>
        <v>0</v>
      </c>
      <c r="I561" s="102"/>
      <c r="J561" s="102"/>
      <c r="K561" s="102"/>
      <c r="L561" s="102"/>
      <c r="M561" s="102"/>
      <c r="N561" s="102"/>
      <c r="O561" s="102"/>
      <c r="P561" s="102"/>
      <c r="Q561" s="120"/>
      <c r="R561" s="94"/>
      <c r="S561" s="94"/>
    </row>
    <row r="562" spans="1:19" ht="15">
      <c r="A562" s="996"/>
      <c r="B562" s="987"/>
      <c r="C562" s="987"/>
      <c r="D562" s="126"/>
      <c r="E562" s="126"/>
      <c r="F562" s="81">
        <v>2018</v>
      </c>
      <c r="G562" s="102">
        <f t="shared" si="102"/>
        <v>0</v>
      </c>
      <c r="H562" s="102">
        <f t="shared" si="102"/>
        <v>0</v>
      </c>
      <c r="I562" s="102"/>
      <c r="J562" s="102"/>
      <c r="K562" s="102"/>
      <c r="L562" s="102"/>
      <c r="M562" s="102"/>
      <c r="N562" s="102"/>
      <c r="O562" s="102"/>
      <c r="P562" s="102"/>
      <c r="Q562" s="120"/>
      <c r="R562" s="94"/>
      <c r="S562" s="94"/>
    </row>
    <row r="563" spans="1:19" ht="15">
      <c r="A563" s="996"/>
      <c r="B563" s="987"/>
      <c r="C563" s="987"/>
      <c r="D563" s="126" t="s">
        <v>1026</v>
      </c>
      <c r="E563" s="126" t="s">
        <v>1025</v>
      </c>
      <c r="F563" s="81">
        <v>2019</v>
      </c>
      <c r="G563" s="102">
        <f t="shared" si="102"/>
        <v>0</v>
      </c>
      <c r="H563" s="102">
        <f t="shared" si="102"/>
        <v>0</v>
      </c>
      <c r="I563" s="102"/>
      <c r="J563" s="102"/>
      <c r="K563" s="102"/>
      <c r="L563" s="102"/>
      <c r="M563" s="102"/>
      <c r="N563" s="102"/>
      <c r="O563" s="102"/>
      <c r="P563" s="102"/>
      <c r="Q563" s="120"/>
      <c r="R563" s="94"/>
      <c r="S563" s="94"/>
    </row>
    <row r="564" spans="1:19" ht="15">
      <c r="A564" s="996"/>
      <c r="B564" s="987"/>
      <c r="C564" s="987"/>
      <c r="D564" s="126"/>
      <c r="E564" s="126"/>
      <c r="F564" s="77">
        <v>2020</v>
      </c>
      <c r="G564" s="98">
        <f t="shared" si="102"/>
        <v>0</v>
      </c>
      <c r="H564" s="98">
        <f t="shared" si="102"/>
        <v>0</v>
      </c>
      <c r="I564" s="98"/>
      <c r="J564" s="98"/>
      <c r="K564" s="98"/>
      <c r="L564" s="98"/>
      <c r="M564" s="98"/>
      <c r="N564" s="98"/>
      <c r="O564" s="98"/>
      <c r="P564" s="98"/>
      <c r="Q564" s="120"/>
      <c r="R564" s="94"/>
      <c r="S564" s="94"/>
    </row>
    <row r="565" spans="1:19" ht="15">
      <c r="A565" s="996"/>
      <c r="B565" s="987"/>
      <c r="C565" s="987"/>
      <c r="D565" s="126"/>
      <c r="E565" s="126"/>
      <c r="F565" s="77">
        <v>2021</v>
      </c>
      <c r="G565" s="98">
        <f t="shared" si="102"/>
        <v>0</v>
      </c>
      <c r="H565" s="98">
        <f t="shared" si="102"/>
        <v>0</v>
      </c>
      <c r="I565" s="98"/>
      <c r="J565" s="98"/>
      <c r="K565" s="98"/>
      <c r="L565" s="98"/>
      <c r="M565" s="98"/>
      <c r="N565" s="98"/>
      <c r="O565" s="98"/>
      <c r="P565" s="98"/>
      <c r="Q565" s="120"/>
      <c r="R565" s="94"/>
      <c r="S565" s="94"/>
    </row>
    <row r="566" spans="1:19" ht="15">
      <c r="A566" s="996"/>
      <c r="B566" s="987"/>
      <c r="C566" s="987"/>
      <c r="D566" s="126"/>
      <c r="E566" s="126"/>
      <c r="F566" s="77">
        <v>2022</v>
      </c>
      <c r="G566" s="98">
        <f t="shared" si="102"/>
        <v>0</v>
      </c>
      <c r="H566" s="98">
        <f t="shared" si="102"/>
        <v>0</v>
      </c>
      <c r="I566" s="98"/>
      <c r="J566" s="98"/>
      <c r="K566" s="98"/>
      <c r="L566" s="98"/>
      <c r="M566" s="98"/>
      <c r="N566" s="98"/>
      <c r="O566" s="98"/>
      <c r="P566" s="98"/>
      <c r="Q566" s="120"/>
      <c r="R566" s="94"/>
      <c r="S566" s="94"/>
    </row>
    <row r="567" spans="1:19" ht="15">
      <c r="A567" s="996"/>
      <c r="B567" s="987"/>
      <c r="C567" s="987"/>
      <c r="D567" s="126"/>
      <c r="E567" s="126"/>
      <c r="F567" s="77">
        <v>2023</v>
      </c>
      <c r="G567" s="98">
        <f t="shared" si="102"/>
        <v>0</v>
      </c>
      <c r="H567" s="98">
        <f t="shared" si="102"/>
        <v>0</v>
      </c>
      <c r="I567" s="98"/>
      <c r="J567" s="98"/>
      <c r="K567" s="98"/>
      <c r="L567" s="98"/>
      <c r="M567" s="98"/>
      <c r="N567" s="98"/>
      <c r="O567" s="98"/>
      <c r="P567" s="98"/>
      <c r="Q567" s="120"/>
      <c r="R567" s="94"/>
      <c r="S567" s="94"/>
    </row>
    <row r="568" spans="1:19" ht="15">
      <c r="A568" s="996"/>
      <c r="B568" s="987"/>
      <c r="C568" s="987"/>
      <c r="D568" s="126"/>
      <c r="E568" s="126"/>
      <c r="F568" s="77">
        <v>2024</v>
      </c>
      <c r="G568" s="98">
        <f t="shared" si="102"/>
        <v>0</v>
      </c>
      <c r="H568" s="98">
        <f t="shared" si="102"/>
        <v>0</v>
      </c>
      <c r="I568" s="98"/>
      <c r="J568" s="98"/>
      <c r="K568" s="98"/>
      <c r="L568" s="98"/>
      <c r="M568" s="98"/>
      <c r="N568" s="98"/>
      <c r="O568" s="98"/>
      <c r="P568" s="98"/>
      <c r="Q568" s="120"/>
      <c r="R568" s="94"/>
      <c r="S568" s="94"/>
    </row>
    <row r="569" spans="1:19" ht="15">
      <c r="A569" s="997"/>
      <c r="B569" s="614"/>
      <c r="C569" s="614"/>
      <c r="D569" s="92"/>
      <c r="E569" s="92"/>
      <c r="F569" s="77">
        <v>2025</v>
      </c>
      <c r="G569" s="98">
        <f>I569+K569+M569+O569</f>
        <v>0</v>
      </c>
      <c r="H569" s="98">
        <f>J569+L569+N569+P569</f>
        <v>0</v>
      </c>
      <c r="I569" s="98"/>
      <c r="J569" s="98"/>
      <c r="K569" s="98"/>
      <c r="L569" s="98"/>
      <c r="M569" s="98"/>
      <c r="N569" s="98"/>
      <c r="O569" s="98"/>
      <c r="P569" s="98"/>
      <c r="Q569" s="237"/>
      <c r="R569" s="94"/>
      <c r="S569" s="94"/>
    </row>
    <row r="570" spans="1:19" ht="15">
      <c r="A570" s="995" t="s">
        <v>975</v>
      </c>
      <c r="B570" s="613" t="s">
        <v>976</v>
      </c>
      <c r="C570" s="613"/>
      <c r="D570" s="125"/>
      <c r="E570" s="125"/>
      <c r="F570" s="77" t="s">
        <v>8</v>
      </c>
      <c r="G570" s="98">
        <f aca="true" t="shared" si="104" ref="G570:P570">SUM(G571:G581)</f>
        <v>7287.3</v>
      </c>
      <c r="H570" s="98">
        <f t="shared" si="104"/>
        <v>0</v>
      </c>
      <c r="I570" s="98">
        <f t="shared" si="104"/>
        <v>7287.3</v>
      </c>
      <c r="J570" s="98">
        <f t="shared" si="104"/>
        <v>0</v>
      </c>
      <c r="K570" s="98">
        <f t="shared" si="104"/>
        <v>0</v>
      </c>
      <c r="L570" s="98">
        <f t="shared" si="104"/>
        <v>0</v>
      </c>
      <c r="M570" s="98">
        <f t="shared" si="104"/>
        <v>0</v>
      </c>
      <c r="N570" s="98">
        <f t="shared" si="104"/>
        <v>0</v>
      </c>
      <c r="O570" s="98">
        <f t="shared" si="104"/>
        <v>0</v>
      </c>
      <c r="P570" s="98">
        <f t="shared" si="104"/>
        <v>0</v>
      </c>
      <c r="Q570" s="235"/>
      <c r="R570" s="94"/>
      <c r="S570" s="94"/>
    </row>
    <row r="571" spans="1:19" ht="15">
      <c r="A571" s="996"/>
      <c r="B571" s="987"/>
      <c r="C571" s="987"/>
      <c r="D571" s="126"/>
      <c r="E571" s="126"/>
      <c r="F571" s="81">
        <v>2015</v>
      </c>
      <c r="G571" s="102">
        <f aca="true" t="shared" si="105" ref="G571:H581">I571+K571+M571+O571</f>
        <v>0</v>
      </c>
      <c r="H571" s="102">
        <f t="shared" si="105"/>
        <v>0</v>
      </c>
      <c r="I571" s="102"/>
      <c r="J571" s="102"/>
      <c r="K571" s="102"/>
      <c r="L571" s="102"/>
      <c r="M571" s="102"/>
      <c r="N571" s="102"/>
      <c r="O571" s="102"/>
      <c r="P571" s="102"/>
      <c r="Q571" s="235"/>
      <c r="R571" s="94"/>
      <c r="S571" s="94"/>
    </row>
    <row r="572" spans="1:19" ht="15">
      <c r="A572" s="996"/>
      <c r="B572" s="987"/>
      <c r="C572" s="987"/>
      <c r="D572" s="126"/>
      <c r="E572" s="126"/>
      <c r="F572" s="81">
        <v>2016</v>
      </c>
      <c r="G572" s="102">
        <f t="shared" si="105"/>
        <v>0</v>
      </c>
      <c r="H572" s="102">
        <f t="shared" si="105"/>
        <v>0</v>
      </c>
      <c r="I572" s="102"/>
      <c r="J572" s="102"/>
      <c r="K572" s="102"/>
      <c r="L572" s="102"/>
      <c r="M572" s="102"/>
      <c r="N572" s="102"/>
      <c r="O572" s="102"/>
      <c r="P572" s="102"/>
      <c r="Q572" s="235"/>
      <c r="R572" s="94"/>
      <c r="S572" s="94"/>
    </row>
    <row r="573" spans="1:19" ht="15">
      <c r="A573" s="996"/>
      <c r="B573" s="987"/>
      <c r="C573" s="987"/>
      <c r="D573" s="126"/>
      <c r="E573" s="126"/>
      <c r="F573" s="81">
        <v>2017</v>
      </c>
      <c r="G573" s="102">
        <f t="shared" si="105"/>
        <v>0</v>
      </c>
      <c r="H573" s="102">
        <f t="shared" si="105"/>
        <v>0</v>
      </c>
      <c r="I573" s="102"/>
      <c r="J573" s="102"/>
      <c r="K573" s="102"/>
      <c r="L573" s="102"/>
      <c r="M573" s="102"/>
      <c r="N573" s="102"/>
      <c r="O573" s="102"/>
      <c r="P573" s="102"/>
      <c r="Q573" s="235"/>
      <c r="R573" s="94"/>
      <c r="S573" s="94"/>
    </row>
    <row r="574" spans="1:19" ht="15">
      <c r="A574" s="996"/>
      <c r="B574" s="987"/>
      <c r="C574" s="987"/>
      <c r="D574" s="126"/>
      <c r="E574" s="126"/>
      <c r="F574" s="81">
        <v>2018</v>
      </c>
      <c r="G574" s="102">
        <f t="shared" si="105"/>
        <v>0</v>
      </c>
      <c r="H574" s="102">
        <f t="shared" si="105"/>
        <v>0</v>
      </c>
      <c r="I574" s="102"/>
      <c r="J574" s="102"/>
      <c r="K574" s="102"/>
      <c r="L574" s="102"/>
      <c r="M574" s="102"/>
      <c r="N574" s="102"/>
      <c r="O574" s="102"/>
      <c r="P574" s="102"/>
      <c r="Q574" s="235"/>
      <c r="R574" s="94"/>
      <c r="S574" s="94"/>
    </row>
    <row r="575" spans="1:19" ht="15">
      <c r="A575" s="996"/>
      <c r="B575" s="987"/>
      <c r="C575" s="987"/>
      <c r="D575" s="126" t="s">
        <v>1024</v>
      </c>
      <c r="E575" s="126" t="s">
        <v>1027</v>
      </c>
      <c r="F575" s="81">
        <v>2019</v>
      </c>
      <c r="G575" s="102">
        <f t="shared" si="105"/>
        <v>0</v>
      </c>
      <c r="H575" s="102">
        <f t="shared" si="105"/>
        <v>0</v>
      </c>
      <c r="I575" s="102"/>
      <c r="J575" s="102"/>
      <c r="K575" s="102"/>
      <c r="L575" s="102"/>
      <c r="M575" s="102"/>
      <c r="N575" s="102"/>
      <c r="O575" s="102"/>
      <c r="P575" s="102"/>
      <c r="Q575" s="235"/>
      <c r="R575" s="94"/>
      <c r="S575" s="94"/>
    </row>
    <row r="576" spans="1:19" ht="15">
      <c r="A576" s="996"/>
      <c r="B576" s="987"/>
      <c r="C576" s="987"/>
      <c r="D576" s="126"/>
      <c r="E576" s="126"/>
      <c r="F576" s="77">
        <v>2020</v>
      </c>
      <c r="G576" s="98">
        <f t="shared" si="105"/>
        <v>0</v>
      </c>
      <c r="H576" s="98">
        <f t="shared" si="105"/>
        <v>0</v>
      </c>
      <c r="I576" s="98"/>
      <c r="J576" s="98"/>
      <c r="K576" s="98"/>
      <c r="L576" s="98"/>
      <c r="M576" s="98"/>
      <c r="N576" s="98"/>
      <c r="O576" s="98"/>
      <c r="P576" s="98"/>
      <c r="Q576" s="235"/>
      <c r="R576" s="94"/>
      <c r="S576" s="94"/>
    </row>
    <row r="577" spans="1:19" ht="15">
      <c r="A577" s="996"/>
      <c r="B577" s="987"/>
      <c r="C577" s="987"/>
      <c r="D577" s="126"/>
      <c r="E577" s="126"/>
      <c r="F577" s="77">
        <v>2021</v>
      </c>
      <c r="G577" s="98">
        <f t="shared" si="105"/>
        <v>0</v>
      </c>
      <c r="H577" s="98">
        <f t="shared" si="105"/>
        <v>0</v>
      </c>
      <c r="I577" s="98"/>
      <c r="J577" s="98"/>
      <c r="K577" s="98"/>
      <c r="L577" s="98"/>
      <c r="M577" s="98"/>
      <c r="N577" s="98"/>
      <c r="O577" s="98"/>
      <c r="P577" s="98"/>
      <c r="Q577" s="235"/>
      <c r="R577" s="94"/>
      <c r="S577" s="94"/>
    </row>
    <row r="578" spans="1:19" s="44" customFormat="1" ht="15">
      <c r="A578" s="996"/>
      <c r="B578" s="987"/>
      <c r="C578" s="987"/>
      <c r="D578" s="126"/>
      <c r="E578" s="126"/>
      <c r="F578" s="77">
        <v>2022</v>
      </c>
      <c r="G578" s="98">
        <f t="shared" si="105"/>
        <v>7287.3</v>
      </c>
      <c r="H578" s="98">
        <f t="shared" si="105"/>
        <v>0</v>
      </c>
      <c r="I578" s="98">
        <v>7287.3</v>
      </c>
      <c r="J578" s="98"/>
      <c r="K578" s="98"/>
      <c r="L578" s="98"/>
      <c r="M578" s="98"/>
      <c r="N578" s="98"/>
      <c r="O578" s="98"/>
      <c r="P578" s="98"/>
      <c r="Q578" s="235"/>
      <c r="R578" s="238"/>
      <c r="S578" s="238"/>
    </row>
    <row r="579" spans="1:19" ht="13.5">
      <c r="A579" s="996"/>
      <c r="B579" s="987"/>
      <c r="C579" s="987"/>
      <c r="D579" s="126"/>
      <c r="E579" s="126"/>
      <c r="F579" s="77">
        <v>2023</v>
      </c>
      <c r="G579" s="98">
        <f t="shared" si="105"/>
        <v>0</v>
      </c>
      <c r="H579" s="98">
        <f t="shared" si="105"/>
        <v>0</v>
      </c>
      <c r="I579" s="98"/>
      <c r="J579" s="98"/>
      <c r="K579" s="98"/>
      <c r="L579" s="98"/>
      <c r="M579" s="98"/>
      <c r="N579" s="98"/>
      <c r="O579" s="98"/>
      <c r="P579" s="98"/>
      <c r="Q579" s="235"/>
      <c r="R579" s="94"/>
      <c r="S579" s="94"/>
    </row>
    <row r="580" spans="1:19" ht="13.5">
      <c r="A580" s="996"/>
      <c r="B580" s="987"/>
      <c r="C580" s="987"/>
      <c r="D580" s="126"/>
      <c r="E580" s="126"/>
      <c r="F580" s="77">
        <v>2024</v>
      </c>
      <c r="G580" s="98">
        <f t="shared" si="105"/>
        <v>0</v>
      </c>
      <c r="H580" s="98">
        <f t="shared" si="105"/>
        <v>0</v>
      </c>
      <c r="I580" s="98"/>
      <c r="J580" s="98"/>
      <c r="K580" s="98"/>
      <c r="L580" s="98"/>
      <c r="M580" s="98"/>
      <c r="N580" s="98"/>
      <c r="O580" s="98"/>
      <c r="P580" s="98"/>
      <c r="Q580" s="235"/>
      <c r="R580" s="94"/>
      <c r="S580" s="94"/>
    </row>
    <row r="581" spans="1:19" ht="13.5">
      <c r="A581" s="997"/>
      <c r="B581" s="614"/>
      <c r="C581" s="614"/>
      <c r="D581" s="92"/>
      <c r="E581" s="92"/>
      <c r="F581" s="77">
        <v>2025</v>
      </c>
      <c r="G581" s="98">
        <f t="shared" si="105"/>
        <v>0</v>
      </c>
      <c r="H581" s="98">
        <f t="shared" si="105"/>
        <v>0</v>
      </c>
      <c r="I581" s="98"/>
      <c r="J581" s="98"/>
      <c r="K581" s="98"/>
      <c r="L581" s="98"/>
      <c r="M581" s="98"/>
      <c r="N581" s="98"/>
      <c r="O581" s="98"/>
      <c r="P581" s="98"/>
      <c r="Q581" s="235"/>
      <c r="R581" s="94"/>
      <c r="S581" s="94"/>
    </row>
    <row r="582" spans="1:19" ht="13.5">
      <c r="A582" s="1006"/>
      <c r="B582" s="1005" t="s">
        <v>16</v>
      </c>
      <c r="C582" s="1005"/>
      <c r="D582" s="998" t="s">
        <v>1031</v>
      </c>
      <c r="E582" s="998" t="s">
        <v>1031</v>
      </c>
      <c r="F582" s="240" t="s">
        <v>8</v>
      </c>
      <c r="G582" s="241">
        <f>SUM(G583:G593)</f>
        <v>2358038.5</v>
      </c>
      <c r="H582" s="241">
        <f aca="true" t="shared" si="106" ref="H582:P582">SUM(H583:H593)</f>
        <v>74266.9</v>
      </c>
      <c r="I582" s="241">
        <f t="shared" si="106"/>
        <v>810394.2</v>
      </c>
      <c r="J582" s="241">
        <f t="shared" si="106"/>
        <v>60667.700000000004</v>
      </c>
      <c r="K582" s="241">
        <f t="shared" si="106"/>
        <v>0</v>
      </c>
      <c r="L582" s="241">
        <f t="shared" si="106"/>
        <v>0</v>
      </c>
      <c r="M582" s="241">
        <f t="shared" si="106"/>
        <v>1547644.3</v>
      </c>
      <c r="N582" s="241">
        <f t="shared" si="106"/>
        <v>13599.2</v>
      </c>
      <c r="O582" s="241">
        <f t="shared" si="106"/>
        <v>0</v>
      </c>
      <c r="P582" s="241">
        <f t="shared" si="106"/>
        <v>0</v>
      </c>
      <c r="Q582" s="1020"/>
      <c r="R582" s="94"/>
      <c r="S582" s="94"/>
    </row>
    <row r="583" spans="1:19" ht="13.5">
      <c r="A583" s="1006"/>
      <c r="B583" s="1005"/>
      <c r="C583" s="1005"/>
      <c r="D583" s="999"/>
      <c r="E583" s="999"/>
      <c r="F583" s="81">
        <v>2015</v>
      </c>
      <c r="G583" s="102">
        <f>I583+K583+M583+O583</f>
        <v>85016.09999999999</v>
      </c>
      <c r="H583" s="102">
        <f>J583+L583+N583+P583</f>
        <v>37016.1</v>
      </c>
      <c r="I583" s="102">
        <f>I23+I35</f>
        <v>35416.899999999994</v>
      </c>
      <c r="J583" s="102">
        <f>J23+J35</f>
        <v>23416.899999999998</v>
      </c>
      <c r="K583" s="102">
        <f aca="true" t="shared" si="107" ref="K583:P583">K23+K35</f>
        <v>0</v>
      </c>
      <c r="L583" s="102">
        <f t="shared" si="107"/>
        <v>0</v>
      </c>
      <c r="M583" s="102">
        <f t="shared" si="107"/>
        <v>49599.2</v>
      </c>
      <c r="N583" s="102">
        <f t="shared" si="107"/>
        <v>13599.2</v>
      </c>
      <c r="O583" s="102">
        <f t="shared" si="107"/>
        <v>0</v>
      </c>
      <c r="P583" s="102">
        <f t="shared" si="107"/>
        <v>0</v>
      </c>
      <c r="Q583" s="1020"/>
      <c r="R583" s="94"/>
      <c r="S583" s="94"/>
    </row>
    <row r="584" spans="1:19" ht="13.5">
      <c r="A584" s="1006"/>
      <c r="B584" s="1005"/>
      <c r="C584" s="1005"/>
      <c r="D584" s="999"/>
      <c r="E584" s="999"/>
      <c r="F584" s="81">
        <v>2016</v>
      </c>
      <c r="G584" s="102">
        <f aca="true" t="shared" si="108" ref="G584:H593">I584+K584+M584+O584</f>
        <v>4708.6</v>
      </c>
      <c r="H584" s="102">
        <f t="shared" si="108"/>
        <v>4708.6</v>
      </c>
      <c r="I584" s="102">
        <f aca="true" t="shared" si="109" ref="I584:P593">I24+I36</f>
        <v>4708.6</v>
      </c>
      <c r="J584" s="102">
        <f t="shared" si="109"/>
        <v>4708.6</v>
      </c>
      <c r="K584" s="102">
        <f t="shared" si="109"/>
        <v>0</v>
      </c>
      <c r="L584" s="102">
        <f t="shared" si="109"/>
        <v>0</v>
      </c>
      <c r="M584" s="102">
        <f t="shared" si="109"/>
        <v>0</v>
      </c>
      <c r="N584" s="102">
        <f t="shared" si="109"/>
        <v>0</v>
      </c>
      <c r="O584" s="102">
        <f t="shared" si="109"/>
        <v>0</v>
      </c>
      <c r="P584" s="102">
        <f t="shared" si="109"/>
        <v>0</v>
      </c>
      <c r="Q584" s="1020"/>
      <c r="R584" s="94"/>
      <c r="S584" s="94"/>
    </row>
    <row r="585" spans="1:19" ht="13.5">
      <c r="A585" s="1006"/>
      <c r="B585" s="1005"/>
      <c r="C585" s="1005"/>
      <c r="D585" s="999"/>
      <c r="E585" s="999"/>
      <c r="F585" s="81">
        <v>2017</v>
      </c>
      <c r="G585" s="102">
        <f t="shared" si="108"/>
        <v>45833.9</v>
      </c>
      <c r="H585" s="102">
        <f t="shared" si="108"/>
        <v>5831.9</v>
      </c>
      <c r="I585" s="102">
        <f t="shared" si="109"/>
        <v>5833.9</v>
      </c>
      <c r="J585" s="102">
        <f t="shared" si="109"/>
        <v>5831.9</v>
      </c>
      <c r="K585" s="102">
        <f t="shared" si="109"/>
        <v>0</v>
      </c>
      <c r="L585" s="102">
        <f t="shared" si="109"/>
        <v>0</v>
      </c>
      <c r="M585" s="102">
        <f t="shared" si="109"/>
        <v>40000</v>
      </c>
      <c r="N585" s="102">
        <f t="shared" si="109"/>
        <v>0</v>
      </c>
      <c r="O585" s="102">
        <f t="shared" si="109"/>
        <v>0</v>
      </c>
      <c r="P585" s="102">
        <f t="shared" si="109"/>
        <v>0</v>
      </c>
      <c r="Q585" s="1020"/>
      <c r="R585" s="94"/>
      <c r="S585" s="94"/>
    </row>
    <row r="586" spans="1:19" ht="13.5">
      <c r="A586" s="1006"/>
      <c r="B586" s="1005"/>
      <c r="C586" s="1005"/>
      <c r="D586" s="999"/>
      <c r="E586" s="999"/>
      <c r="F586" s="81">
        <v>2018</v>
      </c>
      <c r="G586" s="102">
        <f t="shared" si="108"/>
        <v>11644.4</v>
      </c>
      <c r="H586" s="102">
        <f t="shared" si="108"/>
        <v>11644.4</v>
      </c>
      <c r="I586" s="102">
        <f t="shared" si="109"/>
        <v>11644.4</v>
      </c>
      <c r="J586" s="102">
        <f t="shared" si="109"/>
        <v>11644.4</v>
      </c>
      <c r="K586" s="102">
        <f t="shared" si="109"/>
        <v>0</v>
      </c>
      <c r="L586" s="102">
        <f t="shared" si="109"/>
        <v>0</v>
      </c>
      <c r="M586" s="102">
        <f t="shared" si="109"/>
        <v>0</v>
      </c>
      <c r="N586" s="102">
        <f t="shared" si="109"/>
        <v>0</v>
      </c>
      <c r="O586" s="102">
        <f t="shared" si="109"/>
        <v>0</v>
      </c>
      <c r="P586" s="102">
        <f t="shared" si="109"/>
        <v>0</v>
      </c>
      <c r="Q586" s="1020"/>
      <c r="R586" s="94"/>
      <c r="S586" s="94"/>
    </row>
    <row r="587" spans="1:19" ht="13.5">
      <c r="A587" s="1006"/>
      <c r="B587" s="1005"/>
      <c r="C587" s="1005"/>
      <c r="D587" s="999"/>
      <c r="E587" s="999"/>
      <c r="F587" s="81">
        <v>2019</v>
      </c>
      <c r="G587" s="102">
        <f t="shared" si="108"/>
        <v>6554.3</v>
      </c>
      <c r="H587" s="102">
        <f t="shared" si="108"/>
        <v>6554.3</v>
      </c>
      <c r="I587" s="102">
        <f t="shared" si="109"/>
        <v>6554.3</v>
      </c>
      <c r="J587" s="102">
        <f t="shared" si="109"/>
        <v>6554.3</v>
      </c>
      <c r="K587" s="102">
        <f t="shared" si="109"/>
        <v>0</v>
      </c>
      <c r="L587" s="102">
        <f t="shared" si="109"/>
        <v>0</v>
      </c>
      <c r="M587" s="102">
        <f t="shared" si="109"/>
        <v>0</v>
      </c>
      <c r="N587" s="102">
        <f t="shared" si="109"/>
        <v>0</v>
      </c>
      <c r="O587" s="102">
        <f t="shared" si="109"/>
        <v>0</v>
      </c>
      <c r="P587" s="102">
        <f t="shared" si="109"/>
        <v>0</v>
      </c>
      <c r="Q587" s="1020"/>
      <c r="R587" s="94"/>
      <c r="S587" s="94"/>
    </row>
    <row r="588" spans="1:19" ht="13.5">
      <c r="A588" s="1006"/>
      <c r="B588" s="1005"/>
      <c r="C588" s="1005"/>
      <c r="D588" s="999"/>
      <c r="E588" s="999"/>
      <c r="F588" s="77">
        <v>2020</v>
      </c>
      <c r="G588" s="98">
        <f t="shared" si="108"/>
        <v>1675.9</v>
      </c>
      <c r="H588" s="98">
        <f t="shared" si="108"/>
        <v>1675.9</v>
      </c>
      <c r="I588" s="102">
        <f t="shared" si="109"/>
        <v>1675.9</v>
      </c>
      <c r="J588" s="102">
        <f t="shared" si="109"/>
        <v>1675.9</v>
      </c>
      <c r="K588" s="102">
        <f t="shared" si="109"/>
        <v>0</v>
      </c>
      <c r="L588" s="102">
        <f t="shared" si="109"/>
        <v>0</v>
      </c>
      <c r="M588" s="102">
        <f t="shared" si="109"/>
        <v>0</v>
      </c>
      <c r="N588" s="102">
        <f t="shared" si="109"/>
        <v>0</v>
      </c>
      <c r="O588" s="102">
        <f t="shared" si="109"/>
        <v>0</v>
      </c>
      <c r="P588" s="102">
        <f t="shared" si="109"/>
        <v>0</v>
      </c>
      <c r="Q588" s="1020"/>
      <c r="R588" s="94"/>
      <c r="S588" s="94"/>
    </row>
    <row r="589" spans="1:19" ht="13.5">
      <c r="A589" s="1006"/>
      <c r="B589" s="1005"/>
      <c r="C589" s="1005"/>
      <c r="D589" s="999"/>
      <c r="E589" s="999"/>
      <c r="F589" s="77">
        <v>2021</v>
      </c>
      <c r="G589" s="98">
        <f t="shared" si="108"/>
        <v>6835.7</v>
      </c>
      <c r="H589" s="98">
        <f t="shared" si="108"/>
        <v>6835.7</v>
      </c>
      <c r="I589" s="102">
        <f t="shared" si="109"/>
        <v>6835.7</v>
      </c>
      <c r="J589" s="102">
        <f t="shared" si="109"/>
        <v>6835.7</v>
      </c>
      <c r="K589" s="102">
        <f t="shared" si="109"/>
        <v>0</v>
      </c>
      <c r="L589" s="102">
        <f t="shared" si="109"/>
        <v>0</v>
      </c>
      <c r="M589" s="102">
        <f t="shared" si="109"/>
        <v>0</v>
      </c>
      <c r="N589" s="102">
        <f t="shared" si="109"/>
        <v>0</v>
      </c>
      <c r="O589" s="102">
        <f t="shared" si="109"/>
        <v>0</v>
      </c>
      <c r="P589" s="102">
        <f t="shared" si="109"/>
        <v>0</v>
      </c>
      <c r="Q589" s="1020"/>
      <c r="R589" s="94"/>
      <c r="S589" s="94"/>
    </row>
    <row r="590" spans="1:19" ht="13.5">
      <c r="A590" s="1006"/>
      <c r="B590" s="1005"/>
      <c r="C590" s="1005"/>
      <c r="D590" s="999"/>
      <c r="E590" s="999"/>
      <c r="F590" s="77">
        <v>2022</v>
      </c>
      <c r="G590" s="98">
        <f t="shared" si="108"/>
        <v>397580.5</v>
      </c>
      <c r="H590" s="98">
        <f t="shared" si="108"/>
        <v>0</v>
      </c>
      <c r="I590" s="102">
        <f t="shared" si="109"/>
        <v>118709.59999999999</v>
      </c>
      <c r="J590" s="102">
        <f t="shared" si="109"/>
        <v>0</v>
      </c>
      <c r="K590" s="102">
        <f t="shared" si="109"/>
        <v>0</v>
      </c>
      <c r="L590" s="102">
        <f t="shared" si="109"/>
        <v>0</v>
      </c>
      <c r="M590" s="102">
        <f t="shared" si="109"/>
        <v>278870.9</v>
      </c>
      <c r="N590" s="102">
        <f t="shared" si="109"/>
        <v>0</v>
      </c>
      <c r="O590" s="102">
        <f t="shared" si="109"/>
        <v>0</v>
      </c>
      <c r="P590" s="102">
        <f t="shared" si="109"/>
        <v>0</v>
      </c>
      <c r="Q590" s="1020"/>
      <c r="R590" s="94"/>
      <c r="S590" s="94"/>
    </row>
    <row r="591" spans="1:19" ht="13.5">
      <c r="A591" s="1006"/>
      <c r="B591" s="1005"/>
      <c r="C591" s="1005"/>
      <c r="D591" s="999"/>
      <c r="E591" s="999"/>
      <c r="F591" s="77">
        <v>2023</v>
      </c>
      <c r="G591" s="98">
        <f t="shared" si="108"/>
        <v>936562.4</v>
      </c>
      <c r="H591" s="98">
        <f t="shared" si="108"/>
        <v>0</v>
      </c>
      <c r="I591" s="102">
        <f t="shared" si="109"/>
        <v>243625.50000000003</v>
      </c>
      <c r="J591" s="102">
        <f t="shared" si="109"/>
        <v>0</v>
      </c>
      <c r="K591" s="102">
        <f t="shared" si="109"/>
        <v>0</v>
      </c>
      <c r="L591" s="102">
        <f t="shared" si="109"/>
        <v>0</v>
      </c>
      <c r="M591" s="102">
        <f t="shared" si="109"/>
        <v>692936.9</v>
      </c>
      <c r="N591" s="102">
        <f t="shared" si="109"/>
        <v>0</v>
      </c>
      <c r="O591" s="102">
        <f t="shared" si="109"/>
        <v>0</v>
      </c>
      <c r="P591" s="102">
        <f t="shared" si="109"/>
        <v>0</v>
      </c>
      <c r="Q591" s="1020"/>
      <c r="R591" s="94"/>
      <c r="S591" s="94"/>
    </row>
    <row r="592" spans="1:19" ht="13.5">
      <c r="A592" s="1006"/>
      <c r="B592" s="1005"/>
      <c r="C592" s="1005"/>
      <c r="D592" s="999"/>
      <c r="E592" s="999"/>
      <c r="F592" s="77">
        <v>2024</v>
      </c>
      <c r="G592" s="98">
        <f t="shared" si="108"/>
        <v>648316.4</v>
      </c>
      <c r="H592" s="98">
        <f t="shared" si="108"/>
        <v>0</v>
      </c>
      <c r="I592" s="102">
        <f t="shared" si="109"/>
        <v>162079.1</v>
      </c>
      <c r="J592" s="102">
        <f t="shared" si="109"/>
        <v>0</v>
      </c>
      <c r="K592" s="102">
        <f t="shared" si="109"/>
        <v>0</v>
      </c>
      <c r="L592" s="102">
        <f t="shared" si="109"/>
        <v>0</v>
      </c>
      <c r="M592" s="102">
        <f t="shared" si="109"/>
        <v>486237.30000000005</v>
      </c>
      <c r="N592" s="102">
        <f t="shared" si="109"/>
        <v>0</v>
      </c>
      <c r="O592" s="102">
        <f t="shared" si="109"/>
        <v>0</v>
      </c>
      <c r="P592" s="102">
        <f t="shared" si="109"/>
        <v>0</v>
      </c>
      <c r="Q592" s="1020"/>
      <c r="R592" s="94"/>
      <c r="S592" s="94"/>
    </row>
    <row r="593" spans="1:19" ht="14.25" thickBot="1">
      <c r="A593" s="1026"/>
      <c r="B593" s="1028"/>
      <c r="C593" s="1028"/>
      <c r="D593" s="1000"/>
      <c r="E593" s="1000"/>
      <c r="F593" s="87">
        <v>2025</v>
      </c>
      <c r="G593" s="101">
        <f t="shared" si="108"/>
        <v>213310.3</v>
      </c>
      <c r="H593" s="101">
        <f t="shared" si="108"/>
        <v>0</v>
      </c>
      <c r="I593" s="107">
        <f t="shared" si="109"/>
        <v>213310.3</v>
      </c>
      <c r="J593" s="107">
        <f t="shared" si="109"/>
        <v>0</v>
      </c>
      <c r="K593" s="107">
        <f t="shared" si="109"/>
        <v>0</v>
      </c>
      <c r="L593" s="107">
        <f t="shared" si="109"/>
        <v>0</v>
      </c>
      <c r="M593" s="107">
        <f t="shared" si="109"/>
        <v>0</v>
      </c>
      <c r="N593" s="107">
        <f t="shared" si="109"/>
        <v>0</v>
      </c>
      <c r="O593" s="107">
        <f t="shared" si="109"/>
        <v>0</v>
      </c>
      <c r="P593" s="107">
        <f t="shared" si="109"/>
        <v>0</v>
      </c>
      <c r="Q593" s="1027"/>
      <c r="R593" s="94"/>
      <c r="S593" s="94"/>
    </row>
    <row r="594" spans="1:19" ht="51.75" customHeight="1">
      <c r="A594" s="1024" t="s">
        <v>1032</v>
      </c>
      <c r="B594" s="1024"/>
      <c r="C594" s="1024"/>
      <c r="D594" s="1024"/>
      <c r="E594" s="1024"/>
      <c r="F594" s="1024"/>
      <c r="G594" s="1024"/>
      <c r="H594" s="1024"/>
      <c r="I594" s="1024"/>
      <c r="J594" s="1024"/>
      <c r="K594" s="1024"/>
      <c r="L594" s="1024"/>
      <c r="M594" s="1024"/>
      <c r="N594" s="1024"/>
      <c r="O594" s="1024"/>
      <c r="P594" s="1024"/>
      <c r="Q594" s="1024"/>
      <c r="R594" s="94"/>
      <c r="S594" s="94"/>
    </row>
    <row r="595" spans="1:19" ht="24.75" customHeight="1">
      <c r="A595" s="1025" t="s">
        <v>351</v>
      </c>
      <c r="B595" s="1025"/>
      <c r="C595" s="1025"/>
      <c r="D595" s="1025"/>
      <c r="E595" s="1025"/>
      <c r="F595" s="1025"/>
      <c r="G595" s="1025"/>
      <c r="H595" s="1025"/>
      <c r="I595" s="1025"/>
      <c r="J595" s="1025"/>
      <c r="K595" s="1025"/>
      <c r="L595" s="1025"/>
      <c r="M595" s="1025"/>
      <c r="N595" s="1025"/>
      <c r="O595" s="1025"/>
      <c r="P595" s="1025"/>
      <c r="Q595" s="1025"/>
      <c r="R595" s="94"/>
      <c r="S595" s="94"/>
    </row>
    <row r="596" spans="1:17" ht="31.5" customHeight="1">
      <c r="A596" s="652" t="s">
        <v>654</v>
      </c>
      <c r="B596" s="652"/>
      <c r="C596" s="652"/>
      <c r="D596" s="652"/>
      <c r="E596" s="652"/>
      <c r="F596" s="652"/>
      <c r="G596" s="652"/>
      <c r="H596" s="652"/>
      <c r="I596" s="652"/>
      <c r="J596" s="652"/>
      <c r="K596" s="652"/>
      <c r="L596" s="652"/>
      <c r="M596" s="652"/>
      <c r="N596" s="652"/>
      <c r="O596" s="652"/>
      <c r="P596" s="652"/>
      <c r="Q596" s="652"/>
    </row>
    <row r="597" spans="1:17" ht="29.25" customHeight="1">
      <c r="A597" s="652" t="s">
        <v>1096</v>
      </c>
      <c r="B597" s="652"/>
      <c r="C597" s="652"/>
      <c r="D597" s="652"/>
      <c r="E597" s="652"/>
      <c r="F597" s="652"/>
      <c r="G597" s="652"/>
      <c r="H597" s="652"/>
      <c r="I597" s="652"/>
      <c r="J597" s="652"/>
      <c r="K597" s="652"/>
      <c r="L597" s="652"/>
      <c r="M597" s="652"/>
      <c r="N597" s="652"/>
      <c r="O597" s="652"/>
      <c r="P597" s="652"/>
      <c r="Q597" s="652"/>
    </row>
    <row r="598" spans="1:17" ht="28.5" customHeight="1">
      <c r="A598" s="715" t="s">
        <v>1079</v>
      </c>
      <c r="B598" s="715"/>
      <c r="C598" s="715"/>
      <c r="D598" s="715"/>
      <c r="E598" s="715"/>
      <c r="F598" s="715"/>
      <c r="G598" s="715"/>
      <c r="H598" s="715"/>
      <c r="I598" s="715"/>
      <c r="J598" s="715"/>
      <c r="K598" s="715"/>
      <c r="L598" s="715"/>
      <c r="M598" s="715"/>
      <c r="N598" s="715"/>
      <c r="O598" s="715"/>
      <c r="P598" s="715"/>
      <c r="Q598" s="715"/>
    </row>
    <row r="599" spans="1:17" ht="13.5">
      <c r="A599" s="650" t="s">
        <v>1097</v>
      </c>
      <c r="B599" s="650"/>
      <c r="C599" s="650"/>
      <c r="D599" s="650"/>
      <c r="E599" s="650"/>
      <c r="F599" s="650"/>
      <c r="G599" s="650"/>
      <c r="H599" s="650"/>
      <c r="I599" s="650"/>
      <c r="J599" s="650"/>
      <c r="K599" s="650"/>
      <c r="L599" s="650"/>
      <c r="M599" s="650"/>
      <c r="N599" s="650"/>
      <c r="O599" s="650"/>
      <c r="P599" s="650"/>
      <c r="Q599" s="650"/>
    </row>
    <row r="600" spans="1:17" ht="32.25" customHeight="1">
      <c r="A600" s="652" t="s">
        <v>1098</v>
      </c>
      <c r="B600" s="652"/>
      <c r="C600" s="652"/>
      <c r="D600" s="652"/>
      <c r="E600" s="652"/>
      <c r="F600" s="652"/>
      <c r="G600" s="652"/>
      <c r="H600" s="652"/>
      <c r="I600" s="652"/>
      <c r="J600" s="652"/>
      <c r="K600" s="652"/>
      <c r="L600" s="652"/>
      <c r="M600" s="652"/>
      <c r="N600" s="652"/>
      <c r="O600" s="652"/>
      <c r="P600" s="652"/>
      <c r="Q600" s="652"/>
    </row>
    <row r="601" spans="1:17" ht="29.25" customHeight="1">
      <c r="A601" s="652" t="s">
        <v>1099</v>
      </c>
      <c r="B601" s="652"/>
      <c r="C601" s="652"/>
      <c r="D601" s="652"/>
      <c r="E601" s="652"/>
      <c r="F601" s="652"/>
      <c r="G601" s="652"/>
      <c r="H601" s="652"/>
      <c r="I601" s="652"/>
      <c r="J601" s="652"/>
      <c r="K601" s="652"/>
      <c r="L601" s="652"/>
      <c r="M601" s="652"/>
      <c r="N601" s="652"/>
      <c r="O601" s="652"/>
      <c r="P601" s="652"/>
      <c r="Q601" s="652"/>
    </row>
    <row r="602" spans="1:17" ht="45.75" customHeight="1">
      <c r="A602" s="652" t="s">
        <v>1100</v>
      </c>
      <c r="B602" s="652"/>
      <c r="C602" s="652"/>
      <c r="D602" s="652"/>
      <c r="E602" s="652"/>
      <c r="F602" s="652"/>
      <c r="G602" s="652"/>
      <c r="H602" s="652"/>
      <c r="I602" s="652"/>
      <c r="J602" s="652"/>
      <c r="K602" s="652"/>
      <c r="L602" s="652"/>
      <c r="M602" s="652"/>
      <c r="N602" s="652"/>
      <c r="O602" s="652"/>
      <c r="P602" s="652"/>
      <c r="Q602" s="652"/>
    </row>
    <row r="603" spans="1:17" ht="62.25" customHeight="1">
      <c r="A603" s="1022" t="s">
        <v>1101</v>
      </c>
      <c r="B603" s="1023"/>
      <c r="C603" s="1023"/>
      <c r="D603" s="1023"/>
      <c r="E603" s="1023"/>
      <c r="F603" s="1023"/>
      <c r="G603" s="1023"/>
      <c r="H603" s="1023"/>
      <c r="I603" s="1023"/>
      <c r="J603" s="1023"/>
      <c r="K603" s="1023"/>
      <c r="L603" s="1023"/>
      <c r="M603" s="1023"/>
      <c r="N603" s="1023"/>
      <c r="O603" s="1023"/>
      <c r="P603" s="1023"/>
      <c r="Q603" s="1023"/>
    </row>
    <row r="604" spans="1:17" ht="45.75" customHeight="1">
      <c r="A604" s="1021" t="s">
        <v>499</v>
      </c>
      <c r="B604" s="1021"/>
      <c r="C604" s="1021"/>
      <c r="D604" s="1021"/>
      <c r="E604" s="1021"/>
      <c r="F604" s="1021"/>
      <c r="G604" s="1021"/>
      <c r="H604" s="1021"/>
      <c r="I604" s="1021"/>
      <c r="J604" s="1021"/>
      <c r="K604" s="1021"/>
      <c r="L604" s="1021"/>
      <c r="M604" s="1021"/>
      <c r="N604" s="1021"/>
      <c r="O604" s="1021"/>
      <c r="P604" s="1021"/>
      <c r="Q604" s="1021"/>
    </row>
    <row r="605" spans="1:17" ht="30" customHeight="1">
      <c r="A605" s="649" t="s">
        <v>651</v>
      </c>
      <c r="B605" s="649"/>
      <c r="C605" s="649"/>
      <c r="D605" s="649"/>
      <c r="E605" s="649"/>
      <c r="F605" s="649"/>
      <c r="G605" s="649"/>
      <c r="H605" s="649"/>
      <c r="I605" s="649"/>
      <c r="J605" s="649"/>
      <c r="K605" s="649"/>
      <c r="L605" s="649"/>
      <c r="M605" s="649"/>
      <c r="N605" s="649"/>
      <c r="O605" s="649"/>
      <c r="P605" s="649"/>
      <c r="Q605" s="649"/>
    </row>
    <row r="606" spans="1:17" ht="60.75" customHeight="1">
      <c r="A606" s="715" t="s">
        <v>507</v>
      </c>
      <c r="B606" s="715"/>
      <c r="C606" s="715"/>
      <c r="D606" s="715"/>
      <c r="E606" s="715"/>
      <c r="F606" s="715"/>
      <c r="G606" s="715"/>
      <c r="H606" s="715"/>
      <c r="I606" s="715"/>
      <c r="J606" s="715"/>
      <c r="K606" s="715"/>
      <c r="L606" s="715"/>
      <c r="M606" s="715"/>
      <c r="N606" s="715"/>
      <c r="O606" s="715"/>
      <c r="P606" s="715"/>
      <c r="Q606" s="715"/>
    </row>
  </sheetData>
  <sheetProtection/>
  <mergeCells count="214">
    <mergeCell ref="A2:Q2"/>
    <mergeCell ref="A3:Q3"/>
    <mergeCell ref="A4:Q4"/>
    <mergeCell ref="A5:Q5"/>
    <mergeCell ref="A6:Q6"/>
    <mergeCell ref="A7:Q7"/>
    <mergeCell ref="A8:Q8"/>
    <mergeCell ref="A9:Q9"/>
    <mergeCell ref="A10:Q10"/>
    <mergeCell ref="A11:Q11"/>
    <mergeCell ref="A12:Q12"/>
    <mergeCell ref="A13:Q13"/>
    <mergeCell ref="A14:Q14"/>
    <mergeCell ref="A15:Q15"/>
    <mergeCell ref="A16:Q16"/>
    <mergeCell ref="A17:A19"/>
    <mergeCell ref="B17:B19"/>
    <mergeCell ref="C17:C19"/>
    <mergeCell ref="D17:D19"/>
    <mergeCell ref="E17:E19"/>
    <mergeCell ref="F17:F19"/>
    <mergeCell ref="G17:H18"/>
    <mergeCell ref="B21:P21"/>
    <mergeCell ref="I17:P17"/>
    <mergeCell ref="Q17:Q19"/>
    <mergeCell ref="I18:J18"/>
    <mergeCell ref="K18:L18"/>
    <mergeCell ref="M18:N18"/>
    <mergeCell ref="O18:P18"/>
    <mergeCell ref="Q22:Q33"/>
    <mergeCell ref="A34:A45"/>
    <mergeCell ref="B34:B45"/>
    <mergeCell ref="C34:C45"/>
    <mergeCell ref="D34:D45"/>
    <mergeCell ref="E34:E45"/>
    <mergeCell ref="Q34:Q45"/>
    <mergeCell ref="Q46:Q82"/>
    <mergeCell ref="A47:A58"/>
    <mergeCell ref="B47:B58"/>
    <mergeCell ref="C47:C58"/>
    <mergeCell ref="D47:D58"/>
    <mergeCell ref="E47:E58"/>
    <mergeCell ref="A59:A70"/>
    <mergeCell ref="B59:B70"/>
    <mergeCell ref="C59:C70"/>
    <mergeCell ref="A71:A82"/>
    <mergeCell ref="B71:B82"/>
    <mergeCell ref="C71:C82"/>
    <mergeCell ref="C83:C94"/>
    <mergeCell ref="C144:C155"/>
    <mergeCell ref="B46:P46"/>
    <mergeCell ref="A217:A228"/>
    <mergeCell ref="A132:A143"/>
    <mergeCell ref="B132:B143"/>
    <mergeCell ref="C132:C143"/>
    <mergeCell ref="A144:A155"/>
    <mergeCell ref="C120:C131"/>
    <mergeCell ref="B180:B191"/>
    <mergeCell ref="C180:C191"/>
    <mergeCell ref="A193:A204"/>
    <mergeCell ref="A205:A216"/>
    <mergeCell ref="B205:B216"/>
    <mergeCell ref="C205:C216"/>
    <mergeCell ref="A156:A167"/>
    <mergeCell ref="B156:B167"/>
    <mergeCell ref="C156:C167"/>
    <mergeCell ref="B327:B338"/>
    <mergeCell ref="C327:C338"/>
    <mergeCell ref="A339:A350"/>
    <mergeCell ref="A241:A252"/>
    <mergeCell ref="B241:B252"/>
    <mergeCell ref="C241:C252"/>
    <mergeCell ref="A253:A264"/>
    <mergeCell ref="B302:P302"/>
    <mergeCell ref="B253:B264"/>
    <mergeCell ref="C253:C264"/>
    <mergeCell ref="A461:A472"/>
    <mergeCell ref="B461:B472"/>
    <mergeCell ref="C461:C472"/>
    <mergeCell ref="A473:A484"/>
    <mergeCell ref="Q461:Q472"/>
    <mergeCell ref="C388:C399"/>
    <mergeCell ref="A400:A411"/>
    <mergeCell ref="B400:B411"/>
    <mergeCell ref="C400:C411"/>
    <mergeCell ref="A424:A435"/>
    <mergeCell ref="A558:A569"/>
    <mergeCell ref="B558:B569"/>
    <mergeCell ref="C558:C569"/>
    <mergeCell ref="B582:C593"/>
    <mergeCell ref="A509:A520"/>
    <mergeCell ref="B509:B520"/>
    <mergeCell ref="C509:C520"/>
    <mergeCell ref="A521:A532"/>
    <mergeCell ref="C521:C532"/>
    <mergeCell ref="A533:A544"/>
    <mergeCell ref="A594:Q594"/>
    <mergeCell ref="A595:Q595"/>
    <mergeCell ref="A596:Q596"/>
    <mergeCell ref="A597:Q597"/>
    <mergeCell ref="A570:A581"/>
    <mergeCell ref="B570:B581"/>
    <mergeCell ref="C570:C581"/>
    <mergeCell ref="A582:A593"/>
    <mergeCell ref="E582:E593"/>
    <mergeCell ref="Q582:Q593"/>
    <mergeCell ref="A606:Q606"/>
    <mergeCell ref="A22:A33"/>
    <mergeCell ref="B22:B33"/>
    <mergeCell ref="C22:C33"/>
    <mergeCell ref="D22:D33"/>
    <mergeCell ref="E22:E33"/>
    <mergeCell ref="A83:A94"/>
    <mergeCell ref="B83:B94"/>
    <mergeCell ref="A598:Q598"/>
    <mergeCell ref="A599:Q599"/>
    <mergeCell ref="C108:C119"/>
    <mergeCell ref="A120:A131"/>
    <mergeCell ref="B120:B131"/>
    <mergeCell ref="B144:B155"/>
    <mergeCell ref="A604:Q604"/>
    <mergeCell ref="A605:Q605"/>
    <mergeCell ref="A600:Q600"/>
    <mergeCell ref="A601:Q601"/>
    <mergeCell ref="A602:Q602"/>
    <mergeCell ref="A603:Q603"/>
    <mergeCell ref="B193:B204"/>
    <mergeCell ref="C193:C204"/>
    <mergeCell ref="B217:B228"/>
    <mergeCell ref="C217:C228"/>
    <mergeCell ref="Q83:Q155"/>
    <mergeCell ref="A96:A107"/>
    <mergeCell ref="B96:B107"/>
    <mergeCell ref="C96:C107"/>
    <mergeCell ref="A108:A119"/>
    <mergeCell ref="B108:B119"/>
    <mergeCell ref="B265:B276"/>
    <mergeCell ref="C265:C276"/>
    <mergeCell ref="A229:A240"/>
    <mergeCell ref="B229:B240"/>
    <mergeCell ref="C229:C240"/>
    <mergeCell ref="Q156:Q252"/>
    <mergeCell ref="A168:A179"/>
    <mergeCell ref="B168:B179"/>
    <mergeCell ref="C168:C179"/>
    <mergeCell ref="A180:A191"/>
    <mergeCell ref="D265:D276"/>
    <mergeCell ref="E265:E276"/>
    <mergeCell ref="Q265:Q301"/>
    <mergeCell ref="A277:A288"/>
    <mergeCell ref="B277:B288"/>
    <mergeCell ref="C277:C288"/>
    <mergeCell ref="A290:A301"/>
    <mergeCell ref="B290:B301"/>
    <mergeCell ref="C290:C301"/>
    <mergeCell ref="A265:A276"/>
    <mergeCell ref="Q302:Q350"/>
    <mergeCell ref="A303:A314"/>
    <mergeCell ref="B303:B314"/>
    <mergeCell ref="C303:C314"/>
    <mergeCell ref="A315:A326"/>
    <mergeCell ref="B315:B326"/>
    <mergeCell ref="C315:C326"/>
    <mergeCell ref="A327:A338"/>
    <mergeCell ref="B339:B350"/>
    <mergeCell ref="C339:C350"/>
    <mergeCell ref="A351:A362"/>
    <mergeCell ref="B351:B362"/>
    <mergeCell ref="C351:C362"/>
    <mergeCell ref="D351:D362"/>
    <mergeCell ref="E351:E362"/>
    <mergeCell ref="Q351:Q423"/>
    <mergeCell ref="A363:A374"/>
    <mergeCell ref="B363:B374"/>
    <mergeCell ref="C363:C374"/>
    <mergeCell ref="A376:A387"/>
    <mergeCell ref="C448:C459"/>
    <mergeCell ref="B376:B387"/>
    <mergeCell ref="C376:C387"/>
    <mergeCell ref="A388:A399"/>
    <mergeCell ref="B388:B399"/>
    <mergeCell ref="A412:A423"/>
    <mergeCell ref="B412:B423"/>
    <mergeCell ref="C412:C423"/>
    <mergeCell ref="C497:C508"/>
    <mergeCell ref="B424:B425"/>
    <mergeCell ref="C424:C435"/>
    <mergeCell ref="B426:B435"/>
    <mergeCell ref="Q426:Q459"/>
    <mergeCell ref="A436:A447"/>
    <mergeCell ref="B436:B447"/>
    <mergeCell ref="C436:C447"/>
    <mergeCell ref="A448:A459"/>
    <mergeCell ref="B448:B459"/>
    <mergeCell ref="B545:B556"/>
    <mergeCell ref="C545:C556"/>
    <mergeCell ref="D582:D593"/>
    <mergeCell ref="B473:B484"/>
    <mergeCell ref="C473:C484"/>
    <mergeCell ref="A485:A496"/>
    <mergeCell ref="B485:B496"/>
    <mergeCell ref="C485:C496"/>
    <mergeCell ref="A497:A508"/>
    <mergeCell ref="B497:B508"/>
    <mergeCell ref="A95:P95"/>
    <mergeCell ref="A192:P192"/>
    <mergeCell ref="A289:P289"/>
    <mergeCell ref="A375:P375"/>
    <mergeCell ref="A460:Q460"/>
    <mergeCell ref="A557:Q557"/>
    <mergeCell ref="B521:B532"/>
    <mergeCell ref="B533:B544"/>
    <mergeCell ref="C533:C544"/>
    <mergeCell ref="A545:A556"/>
  </mergeCells>
  <hyperlinks>
    <hyperlink ref="A603" r:id="rId1" display="consultantplus://offline/ref=BC413C3DF102AA126D20C9F8612486DED6A8F64CF17128D7ACAF34AE9C9A72AF0037A13C43D4C44A6583DD80q5z9E"/>
    <hyperlink ref="B509" r:id="rId2" display="consultantplus://offline/ref=BC413C3DF102AA126D20C9F8612486DED6A8F64CF7762AD7ACAD69A494C37EAD0738FE2B449DC84B6583DFq8z7E"/>
  </hyperlinks>
  <printOptions/>
  <pageMargins left="0.22" right="0.2755905511811024" top="0.3937007874015748" bottom="0.31496062992125984" header="0.31496062992125984" footer="0.31496062992125984"/>
  <pageSetup fitToHeight="1" fitToWidth="1" horizontalDpi="600" verticalDpi="600" orientation="landscape" paperSize="9" scale="10" r:id="rId5"/>
  <rowBreaks count="6" manualBreakCount="6">
    <brk id="94" max="16" man="1"/>
    <brk id="191" max="16" man="1"/>
    <brk id="288" max="16" man="1"/>
    <brk id="374" max="16" man="1"/>
    <brk id="459" max="16" man="1"/>
    <brk id="556" max="16" man="1"/>
  </rowBreaks>
  <legacyDrawing r:id="rId4"/>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AC21"/>
  <sheetViews>
    <sheetView view="pageBreakPreview" zoomScaleNormal="77" zoomScaleSheetLayoutView="100" zoomScalePageLayoutView="0" workbookViewId="0" topLeftCell="D1">
      <pane ySplit="6" topLeftCell="A7" activePane="bottomLeft" state="frozen"/>
      <selection pane="topLeft" activeCell="A1" sqref="A1"/>
      <selection pane="bottomLeft" activeCell="A22" sqref="A22:IV42"/>
    </sheetView>
  </sheetViews>
  <sheetFormatPr defaultColWidth="9.140625" defaultRowHeight="15"/>
  <cols>
    <col min="1" max="1" width="3.140625" style="578" bestFit="1" customWidth="1"/>
    <col min="2" max="2" width="29.28125" style="44" customWidth="1"/>
    <col min="3" max="3" width="15.140625" style="44" customWidth="1"/>
    <col min="4" max="4" width="13.28125" style="44" customWidth="1"/>
    <col min="5" max="5" width="11.8515625" style="46" customWidth="1"/>
    <col min="6" max="6" width="11.140625" style="44" customWidth="1"/>
    <col min="7" max="7" width="12.7109375" style="44" customWidth="1"/>
    <col min="8" max="8" width="8.8515625" style="44" customWidth="1"/>
    <col min="9" max="9" width="10.140625" style="44" customWidth="1"/>
    <col min="10" max="10" width="9.140625" style="44" customWidth="1"/>
    <col min="11" max="11" width="10.140625" style="44" customWidth="1"/>
    <col min="12" max="12" width="9.140625" style="44" customWidth="1"/>
    <col min="13" max="13" width="10.140625" style="44" customWidth="1"/>
    <col min="14" max="14" width="8.8515625" style="44" customWidth="1"/>
    <col min="15" max="15" width="10.140625" style="44" customWidth="1"/>
    <col min="16" max="16" width="8.57421875" style="44" customWidth="1"/>
    <col min="17" max="17" width="10.140625" style="44" customWidth="1"/>
    <col min="18" max="18" width="9.00390625" style="44" customWidth="1"/>
    <col min="19" max="19" width="10.140625" style="44" customWidth="1"/>
    <col min="20" max="20" width="9.00390625" style="44" customWidth="1"/>
    <col min="21" max="21" width="9.140625" style="44" customWidth="1"/>
    <col min="22" max="22" width="8.8515625" style="44" customWidth="1"/>
    <col min="23" max="23" width="9.140625" style="44" customWidth="1"/>
    <col min="24" max="24" width="8.421875" style="44" customWidth="1"/>
    <col min="25" max="25" width="9.140625" style="44" customWidth="1"/>
    <col min="26" max="26" width="8.8515625" style="44" customWidth="1"/>
    <col min="27" max="27" width="9.140625" style="44" customWidth="1"/>
    <col min="28" max="28" width="8.28125" style="44" customWidth="1"/>
    <col min="29" max="29" width="9.140625" style="44" customWidth="1"/>
  </cols>
  <sheetData>
    <row r="1" spans="1:29" ht="58.5" customHeight="1">
      <c r="A1" s="575"/>
      <c r="B1" s="238"/>
      <c r="C1" s="238"/>
      <c r="D1" s="238"/>
      <c r="E1" s="573"/>
      <c r="F1" s="238"/>
      <c r="G1" s="238"/>
      <c r="H1" s="238"/>
      <c r="I1" s="238"/>
      <c r="J1" s="238"/>
      <c r="K1" s="238"/>
      <c r="L1" s="238"/>
      <c r="M1" s="238"/>
      <c r="N1" s="238"/>
      <c r="O1" s="238"/>
      <c r="P1" s="238"/>
      <c r="Q1" s="238"/>
      <c r="R1" s="238"/>
      <c r="S1" s="238"/>
      <c r="T1" s="238"/>
      <c r="U1" s="238"/>
      <c r="V1" s="238"/>
      <c r="W1" s="238"/>
      <c r="X1" s="238"/>
      <c r="Y1" s="1045" t="s">
        <v>872</v>
      </c>
      <c r="Z1" s="1045"/>
      <c r="AA1" s="1045"/>
      <c r="AB1" s="1045"/>
      <c r="AC1" s="1045"/>
    </row>
    <row r="2" spans="1:29" ht="38.25" customHeight="1">
      <c r="A2" s="1051" t="s">
        <v>873</v>
      </c>
      <c r="B2" s="1051"/>
      <c r="C2" s="1051"/>
      <c r="D2" s="1051"/>
      <c r="E2" s="1051"/>
      <c r="F2" s="1051"/>
      <c r="G2" s="1051"/>
      <c r="H2" s="1051"/>
      <c r="I2" s="1051"/>
      <c r="J2" s="1051"/>
      <c r="K2" s="1051"/>
      <c r="L2" s="1051"/>
      <c r="M2" s="1051"/>
      <c r="N2" s="1051"/>
      <c r="O2" s="1051"/>
      <c r="P2" s="1051"/>
      <c r="Q2" s="1051"/>
      <c r="R2" s="1051"/>
      <c r="S2" s="1051"/>
      <c r="T2" s="1051"/>
      <c r="U2" s="1051"/>
      <c r="V2" s="1051"/>
      <c r="W2" s="1051"/>
      <c r="X2" s="1051"/>
      <c r="Y2" s="1051"/>
      <c r="Z2" s="1051"/>
      <c r="AA2" s="1051"/>
      <c r="AB2" s="1051"/>
      <c r="AC2" s="1051"/>
    </row>
    <row r="3" spans="1:29" s="3" customFormat="1" ht="21.75" customHeight="1">
      <c r="A3" s="744" t="s">
        <v>528</v>
      </c>
      <c r="B3" s="887" t="s">
        <v>1240</v>
      </c>
      <c r="C3" s="1052" t="s">
        <v>915</v>
      </c>
      <c r="D3" s="1053"/>
      <c r="E3" s="887" t="s">
        <v>417</v>
      </c>
      <c r="F3" s="887" t="s">
        <v>72</v>
      </c>
      <c r="G3" s="887" t="s">
        <v>73</v>
      </c>
      <c r="H3" s="711" t="s">
        <v>74</v>
      </c>
      <c r="I3" s="712"/>
      <c r="J3" s="712"/>
      <c r="K3" s="712"/>
      <c r="L3" s="712"/>
      <c r="M3" s="712"/>
      <c r="N3" s="712"/>
      <c r="O3" s="712"/>
      <c r="P3" s="712"/>
      <c r="Q3" s="712"/>
      <c r="R3" s="712"/>
      <c r="S3" s="712"/>
      <c r="T3" s="712"/>
      <c r="U3" s="712"/>
      <c r="V3" s="712"/>
      <c r="W3" s="712"/>
      <c r="X3" s="712"/>
      <c r="Y3" s="712"/>
      <c r="Z3" s="712"/>
      <c r="AA3" s="712"/>
      <c r="AB3" s="712"/>
      <c r="AC3" s="713"/>
    </row>
    <row r="4" spans="1:29" s="3" customFormat="1" ht="14.25">
      <c r="A4" s="745"/>
      <c r="B4" s="888"/>
      <c r="C4" s="1054"/>
      <c r="D4" s="1055"/>
      <c r="E4" s="888"/>
      <c r="F4" s="888"/>
      <c r="G4" s="888"/>
      <c r="H4" s="711" t="s">
        <v>9</v>
      </c>
      <c r="I4" s="713"/>
      <c r="J4" s="711" t="s">
        <v>10</v>
      </c>
      <c r="K4" s="713"/>
      <c r="L4" s="711" t="s">
        <v>11</v>
      </c>
      <c r="M4" s="713"/>
      <c r="N4" s="711" t="s">
        <v>19</v>
      </c>
      <c r="O4" s="713"/>
      <c r="P4" s="711" t="s">
        <v>27</v>
      </c>
      <c r="Q4" s="713"/>
      <c r="R4" s="711" t="s">
        <v>28</v>
      </c>
      <c r="S4" s="713"/>
      <c r="T4" s="711" t="s">
        <v>483</v>
      </c>
      <c r="U4" s="713"/>
      <c r="V4" s="711" t="s">
        <v>484</v>
      </c>
      <c r="W4" s="713"/>
      <c r="X4" s="711" t="s">
        <v>485</v>
      </c>
      <c r="Y4" s="713"/>
      <c r="Z4" s="711" t="s">
        <v>486</v>
      </c>
      <c r="AA4" s="713"/>
      <c r="AB4" s="711" t="s">
        <v>498</v>
      </c>
      <c r="AC4" s="713"/>
    </row>
    <row r="5" spans="1:29" s="3" customFormat="1" ht="23.25">
      <c r="A5" s="746"/>
      <c r="B5" s="889"/>
      <c r="C5" s="938"/>
      <c r="D5" s="939"/>
      <c r="E5" s="889"/>
      <c r="F5" s="889"/>
      <c r="G5" s="889"/>
      <c r="H5" s="281" t="s">
        <v>33</v>
      </c>
      <c r="I5" s="281" t="s">
        <v>34</v>
      </c>
      <c r="J5" s="281" t="s">
        <v>33</v>
      </c>
      <c r="K5" s="281" t="s">
        <v>34</v>
      </c>
      <c r="L5" s="281" t="s">
        <v>33</v>
      </c>
      <c r="M5" s="281" t="s">
        <v>34</v>
      </c>
      <c r="N5" s="281" t="s">
        <v>33</v>
      </c>
      <c r="O5" s="281" t="s">
        <v>34</v>
      </c>
      <c r="P5" s="281" t="s">
        <v>33</v>
      </c>
      <c r="Q5" s="281" t="s">
        <v>34</v>
      </c>
      <c r="R5" s="281" t="s">
        <v>33</v>
      </c>
      <c r="S5" s="281" t="s">
        <v>34</v>
      </c>
      <c r="T5" s="281" t="s">
        <v>33</v>
      </c>
      <c r="U5" s="281" t="s">
        <v>34</v>
      </c>
      <c r="V5" s="281" t="s">
        <v>33</v>
      </c>
      <c r="W5" s="281" t="s">
        <v>34</v>
      </c>
      <c r="X5" s="281" t="s">
        <v>33</v>
      </c>
      <c r="Y5" s="281" t="s">
        <v>34</v>
      </c>
      <c r="Z5" s="281" t="s">
        <v>33</v>
      </c>
      <c r="AA5" s="281" t="s">
        <v>34</v>
      </c>
      <c r="AB5" s="281" t="s">
        <v>33</v>
      </c>
      <c r="AC5" s="281" t="s">
        <v>34</v>
      </c>
    </row>
    <row r="6" spans="1:29" s="3" customFormat="1" ht="14.25">
      <c r="A6" s="254">
        <v>1</v>
      </c>
      <c r="B6" s="77">
        <v>2</v>
      </c>
      <c r="C6" s="711">
        <v>3</v>
      </c>
      <c r="D6" s="713"/>
      <c r="E6" s="77">
        <v>4</v>
      </c>
      <c r="F6" s="77">
        <v>5</v>
      </c>
      <c r="G6" s="77">
        <v>6</v>
      </c>
      <c r="H6" s="77">
        <v>7</v>
      </c>
      <c r="I6" s="77">
        <v>8</v>
      </c>
      <c r="J6" s="77">
        <v>9</v>
      </c>
      <c r="K6" s="77">
        <v>10</v>
      </c>
      <c r="L6" s="77">
        <v>11</v>
      </c>
      <c r="M6" s="77">
        <v>12</v>
      </c>
      <c r="N6" s="77">
        <v>13</v>
      </c>
      <c r="O6" s="77">
        <v>14</v>
      </c>
      <c r="P6" s="77">
        <v>15</v>
      </c>
      <c r="Q6" s="77">
        <v>16</v>
      </c>
      <c r="R6" s="77">
        <v>17</v>
      </c>
      <c r="S6" s="576">
        <v>18</v>
      </c>
      <c r="T6" s="296">
        <v>19</v>
      </c>
      <c r="U6" s="296">
        <v>20</v>
      </c>
      <c r="V6" s="296">
        <v>21</v>
      </c>
      <c r="W6" s="296">
        <v>22</v>
      </c>
      <c r="X6" s="296">
        <v>23</v>
      </c>
      <c r="Y6" s="296">
        <v>24</v>
      </c>
      <c r="Z6" s="296">
        <v>25</v>
      </c>
      <c r="AA6" s="296">
        <v>26</v>
      </c>
      <c r="AB6" s="296">
        <v>27</v>
      </c>
      <c r="AC6" s="296">
        <v>28</v>
      </c>
    </row>
    <row r="7" spans="1:29" s="3" customFormat="1" ht="78" customHeight="1">
      <c r="A7" s="123">
        <v>1</v>
      </c>
      <c r="B7" s="259" t="s">
        <v>396</v>
      </c>
      <c r="C7" s="624" t="s">
        <v>540</v>
      </c>
      <c r="D7" s="625"/>
      <c r="E7" s="77" t="s">
        <v>418</v>
      </c>
      <c r="F7" s="77" t="s">
        <v>24</v>
      </c>
      <c r="G7" s="82">
        <v>18</v>
      </c>
      <c r="H7" s="81">
        <v>18.5</v>
      </c>
      <c r="I7" s="81">
        <v>18.1</v>
      </c>
      <c r="J7" s="81">
        <v>21.2</v>
      </c>
      <c r="K7" s="81">
        <v>19.7</v>
      </c>
      <c r="L7" s="82">
        <v>30</v>
      </c>
      <c r="M7" s="81">
        <v>24.7</v>
      </c>
      <c r="N7" s="82">
        <v>35</v>
      </c>
      <c r="O7" s="81">
        <v>25.9</v>
      </c>
      <c r="P7" s="82">
        <v>42.81891004310704</v>
      </c>
      <c r="Q7" s="82">
        <v>42.781566725408666</v>
      </c>
      <c r="R7" s="79">
        <v>44.71690939155194</v>
      </c>
      <c r="S7" s="79">
        <v>44.65969395641197</v>
      </c>
      <c r="T7" s="79">
        <v>47.5</v>
      </c>
      <c r="U7" s="79">
        <v>47.5</v>
      </c>
      <c r="V7" s="79">
        <v>50.7</v>
      </c>
      <c r="W7" s="79">
        <v>50.7</v>
      </c>
      <c r="X7" s="79">
        <v>55.3</v>
      </c>
      <c r="Y7" s="79">
        <v>55.3</v>
      </c>
      <c r="Z7" s="79">
        <v>59.17</v>
      </c>
      <c r="AA7" s="79">
        <v>59.17</v>
      </c>
      <c r="AB7" s="79">
        <v>59.17</v>
      </c>
      <c r="AC7" s="79">
        <v>59.17</v>
      </c>
    </row>
    <row r="8" spans="1:29" s="3" customFormat="1" ht="14.25">
      <c r="A8" s="254"/>
      <c r="B8" s="1048" t="s">
        <v>792</v>
      </c>
      <c r="C8" s="1049"/>
      <c r="D8" s="1049"/>
      <c r="E8" s="1049"/>
      <c r="F8" s="1049"/>
      <c r="G8" s="1049"/>
      <c r="H8" s="1049"/>
      <c r="I8" s="1049"/>
      <c r="J8" s="1049"/>
      <c r="K8" s="1049"/>
      <c r="L8" s="1049"/>
      <c r="M8" s="1049"/>
      <c r="N8" s="1049"/>
      <c r="O8" s="1049"/>
      <c r="P8" s="1049"/>
      <c r="Q8" s="1049"/>
      <c r="R8" s="1049"/>
      <c r="S8" s="1049"/>
      <c r="T8" s="1049"/>
      <c r="U8" s="1049"/>
      <c r="V8" s="1049"/>
      <c r="W8" s="1049"/>
      <c r="X8" s="1049"/>
      <c r="Y8" s="1049"/>
      <c r="Z8" s="1049"/>
      <c r="AA8" s="1049"/>
      <c r="AB8" s="1049"/>
      <c r="AC8" s="1050"/>
    </row>
    <row r="9" spans="1:29" s="3" customFormat="1" ht="48.75" customHeight="1">
      <c r="A9" s="254" t="s">
        <v>110</v>
      </c>
      <c r="B9" s="91" t="s">
        <v>472</v>
      </c>
      <c r="C9" s="1046" t="s">
        <v>61</v>
      </c>
      <c r="D9" s="1047"/>
      <c r="E9" s="77" t="s">
        <v>418</v>
      </c>
      <c r="F9" s="77" t="s">
        <v>24</v>
      </c>
      <c r="G9" s="81">
        <v>102245</v>
      </c>
      <c r="H9" s="81">
        <v>103000</v>
      </c>
      <c r="I9" s="81">
        <v>102476.8</v>
      </c>
      <c r="J9" s="81">
        <v>120000</v>
      </c>
      <c r="K9" s="81">
        <v>117000</v>
      </c>
      <c r="L9" s="81">
        <v>179670</v>
      </c>
      <c r="M9" s="81">
        <v>150000</v>
      </c>
      <c r="N9" s="81">
        <v>209674</v>
      </c>
      <c r="O9" s="81">
        <v>155000</v>
      </c>
      <c r="P9" s="260">
        <v>241276.4225</v>
      </c>
      <c r="Q9" s="260">
        <v>241066</v>
      </c>
      <c r="R9" s="242">
        <v>252854</v>
      </c>
      <c r="S9" s="577">
        <v>251372</v>
      </c>
      <c r="T9" s="577">
        <v>264196.425</v>
      </c>
      <c r="U9" s="577">
        <v>264196.425</v>
      </c>
      <c r="V9" s="577">
        <v>287657.097</v>
      </c>
      <c r="W9" s="577">
        <v>287657.097</v>
      </c>
      <c r="X9" s="577">
        <v>315190.645</v>
      </c>
      <c r="Y9" s="577">
        <v>315190.645</v>
      </c>
      <c r="Z9" s="577">
        <v>341733.3765</v>
      </c>
      <c r="AA9" s="577">
        <v>339455.9232</v>
      </c>
      <c r="AB9" s="577">
        <v>344410.81899999996</v>
      </c>
      <c r="AC9" s="577">
        <v>340767.7221</v>
      </c>
    </row>
    <row r="10" spans="1:29" s="3" customFormat="1" ht="14.25">
      <c r="A10" s="254"/>
      <c r="B10" s="1048" t="s">
        <v>793</v>
      </c>
      <c r="C10" s="1049"/>
      <c r="D10" s="1049"/>
      <c r="E10" s="1049"/>
      <c r="F10" s="1049"/>
      <c r="G10" s="1049"/>
      <c r="H10" s="1049"/>
      <c r="I10" s="1049"/>
      <c r="J10" s="1049"/>
      <c r="K10" s="1049"/>
      <c r="L10" s="1049"/>
      <c r="M10" s="1049"/>
      <c r="N10" s="1049"/>
      <c r="O10" s="1049"/>
      <c r="P10" s="1049"/>
      <c r="Q10" s="1049"/>
      <c r="R10" s="1049"/>
      <c r="S10" s="1049"/>
      <c r="T10" s="1049"/>
      <c r="U10" s="1049"/>
      <c r="V10" s="1049"/>
      <c r="W10" s="1049"/>
      <c r="X10" s="1049"/>
      <c r="Y10" s="1049"/>
      <c r="Z10" s="1049"/>
      <c r="AA10" s="1049"/>
      <c r="AB10" s="1049"/>
      <c r="AC10" s="1050"/>
    </row>
    <row r="11" spans="1:29" s="3" customFormat="1" ht="67.5" customHeight="1">
      <c r="A11" s="254" t="s">
        <v>78</v>
      </c>
      <c r="B11" s="91" t="s">
        <v>471</v>
      </c>
      <c r="C11" s="1046" t="s">
        <v>118</v>
      </c>
      <c r="D11" s="1047"/>
      <c r="E11" s="77" t="s">
        <v>418</v>
      </c>
      <c r="F11" s="77" t="s">
        <v>402</v>
      </c>
      <c r="G11" s="81">
        <v>0</v>
      </c>
      <c r="H11" s="81">
        <v>4240</v>
      </c>
      <c r="I11" s="81">
        <v>3214</v>
      </c>
      <c r="J11" s="81">
        <v>5000</v>
      </c>
      <c r="K11" s="81">
        <v>3743</v>
      </c>
      <c r="L11" s="81">
        <v>6000</v>
      </c>
      <c r="M11" s="81">
        <v>4500</v>
      </c>
      <c r="N11" s="81">
        <v>6100</v>
      </c>
      <c r="O11" s="81">
        <v>4635</v>
      </c>
      <c r="P11" s="81">
        <v>6300</v>
      </c>
      <c r="Q11" s="81">
        <v>4750</v>
      </c>
      <c r="R11" s="77">
        <v>6600</v>
      </c>
      <c r="S11" s="77">
        <v>1501</v>
      </c>
      <c r="T11" s="77">
        <v>6800</v>
      </c>
      <c r="U11" s="77">
        <v>3678</v>
      </c>
      <c r="V11" s="77">
        <v>7100</v>
      </c>
      <c r="W11" s="77">
        <v>4750</v>
      </c>
      <c r="X11" s="77">
        <v>7500</v>
      </c>
      <c r="Y11" s="77">
        <v>4750</v>
      </c>
      <c r="Z11" s="77">
        <v>7900</v>
      </c>
      <c r="AA11" s="77">
        <v>0</v>
      </c>
      <c r="AB11" s="77">
        <v>8200</v>
      </c>
      <c r="AC11" s="77">
        <v>0</v>
      </c>
    </row>
    <row r="12" spans="1:29" s="3" customFormat="1" ht="14.25">
      <c r="A12" s="254"/>
      <c r="B12" s="1048" t="s">
        <v>794</v>
      </c>
      <c r="C12" s="1049"/>
      <c r="D12" s="1049"/>
      <c r="E12" s="1049"/>
      <c r="F12" s="1049"/>
      <c r="G12" s="1049"/>
      <c r="H12" s="1049"/>
      <c r="I12" s="1049"/>
      <c r="J12" s="1049"/>
      <c r="K12" s="1049"/>
      <c r="L12" s="1049"/>
      <c r="M12" s="1049"/>
      <c r="N12" s="1049"/>
      <c r="O12" s="1049"/>
      <c r="P12" s="1049"/>
      <c r="Q12" s="1049"/>
      <c r="R12" s="1049"/>
      <c r="S12" s="1049"/>
      <c r="T12" s="1049"/>
      <c r="U12" s="1049"/>
      <c r="V12" s="1049"/>
      <c r="W12" s="1049"/>
      <c r="X12" s="1049"/>
      <c r="Y12" s="1049"/>
      <c r="Z12" s="1049"/>
      <c r="AA12" s="1049"/>
      <c r="AB12" s="1049"/>
      <c r="AC12" s="1050"/>
    </row>
    <row r="13" spans="1:29" s="3" customFormat="1" ht="89.25" customHeight="1">
      <c r="A13" s="254" t="s">
        <v>141</v>
      </c>
      <c r="B13" s="91" t="s">
        <v>473</v>
      </c>
      <c r="C13" s="1046" t="s">
        <v>397</v>
      </c>
      <c r="D13" s="1047"/>
      <c r="E13" s="77" t="s">
        <v>558</v>
      </c>
      <c r="F13" s="77" t="s">
        <v>24</v>
      </c>
      <c r="G13" s="81">
        <v>0</v>
      </c>
      <c r="H13" s="81">
        <v>100</v>
      </c>
      <c r="I13" s="81">
        <v>100</v>
      </c>
      <c r="J13" s="81">
        <v>100</v>
      </c>
      <c r="K13" s="81">
        <v>100</v>
      </c>
      <c r="L13" s="81">
        <v>100</v>
      </c>
      <c r="M13" s="81">
        <v>100</v>
      </c>
      <c r="N13" s="81">
        <v>100</v>
      </c>
      <c r="O13" s="81">
        <v>100</v>
      </c>
      <c r="P13" s="81">
        <v>100</v>
      </c>
      <c r="Q13" s="81">
        <v>100</v>
      </c>
      <c r="R13" s="77">
        <v>100</v>
      </c>
      <c r="S13" s="77">
        <v>100</v>
      </c>
      <c r="T13" s="77">
        <v>100</v>
      </c>
      <c r="U13" s="77">
        <v>100</v>
      </c>
      <c r="V13" s="77">
        <v>100</v>
      </c>
      <c r="W13" s="77">
        <v>100</v>
      </c>
      <c r="X13" s="77">
        <v>100</v>
      </c>
      <c r="Y13" s="77">
        <v>100</v>
      </c>
      <c r="Z13" s="77">
        <v>100</v>
      </c>
      <c r="AA13" s="77">
        <v>100</v>
      </c>
      <c r="AB13" s="77">
        <v>100</v>
      </c>
      <c r="AC13" s="77">
        <v>100</v>
      </c>
    </row>
    <row r="14" spans="1:29" s="3" customFormat="1" ht="14.25">
      <c r="A14" s="254"/>
      <c r="B14" s="1048" t="s">
        <v>795</v>
      </c>
      <c r="C14" s="1049"/>
      <c r="D14" s="1049"/>
      <c r="E14" s="1049"/>
      <c r="F14" s="1049"/>
      <c r="G14" s="1049"/>
      <c r="H14" s="1049"/>
      <c r="I14" s="1049"/>
      <c r="J14" s="1049"/>
      <c r="K14" s="1049"/>
      <c r="L14" s="1049"/>
      <c r="M14" s="1049"/>
      <c r="N14" s="1049"/>
      <c r="O14" s="1049"/>
      <c r="P14" s="1049"/>
      <c r="Q14" s="1049"/>
      <c r="R14" s="1049"/>
      <c r="S14" s="1049"/>
      <c r="T14" s="1049"/>
      <c r="U14" s="1049"/>
      <c r="V14" s="1049"/>
      <c r="W14" s="1049"/>
      <c r="X14" s="1049"/>
      <c r="Y14" s="1049"/>
      <c r="Z14" s="1049"/>
      <c r="AA14" s="1049"/>
      <c r="AB14" s="1049"/>
      <c r="AC14" s="1049"/>
    </row>
    <row r="15" spans="1:29" s="3" customFormat="1" ht="22.5" customHeight="1">
      <c r="A15" s="744" t="s">
        <v>142</v>
      </c>
      <c r="B15" s="857" t="s">
        <v>474</v>
      </c>
      <c r="C15" s="613" t="s">
        <v>876</v>
      </c>
      <c r="D15" s="77" t="s">
        <v>42</v>
      </c>
      <c r="E15" s="77" t="s">
        <v>418</v>
      </c>
      <c r="F15" s="613" t="s">
        <v>399</v>
      </c>
      <c r="G15" s="81">
        <v>24.6</v>
      </c>
      <c r="H15" s="81">
        <v>24.8</v>
      </c>
      <c r="I15" s="81">
        <v>23.8</v>
      </c>
      <c r="J15" s="81">
        <v>26.5</v>
      </c>
      <c r="K15" s="81">
        <v>23.4</v>
      </c>
      <c r="L15" s="81">
        <v>32.5</v>
      </c>
      <c r="M15" s="81">
        <v>32.4</v>
      </c>
      <c r="N15" s="81">
        <v>32.7</v>
      </c>
      <c r="O15" s="81">
        <v>31.8</v>
      </c>
      <c r="P15" s="609"/>
      <c r="Q15" s="629"/>
      <c r="R15" s="629"/>
      <c r="S15" s="629"/>
      <c r="T15" s="629"/>
      <c r="U15" s="629"/>
      <c r="V15" s="629"/>
      <c r="W15" s="629"/>
      <c r="X15" s="629"/>
      <c r="Y15" s="629"/>
      <c r="Z15" s="629"/>
      <c r="AA15" s="629"/>
      <c r="AB15" s="629"/>
      <c r="AC15" s="610"/>
    </row>
    <row r="16" spans="1:29" s="63" customFormat="1" ht="22.5" customHeight="1">
      <c r="A16" s="745"/>
      <c r="B16" s="1043"/>
      <c r="C16" s="987"/>
      <c r="D16" s="77" t="s">
        <v>605</v>
      </c>
      <c r="E16" s="77" t="s">
        <v>418</v>
      </c>
      <c r="F16" s="987"/>
      <c r="G16" s="626" t="s">
        <v>480</v>
      </c>
      <c r="H16" s="627"/>
      <c r="I16" s="627"/>
      <c r="J16" s="627"/>
      <c r="K16" s="627"/>
      <c r="L16" s="627"/>
      <c r="M16" s="628"/>
      <c r="N16" s="81">
        <v>10.2</v>
      </c>
      <c r="O16" s="81">
        <v>10.2</v>
      </c>
      <c r="P16" s="630"/>
      <c r="Q16" s="631"/>
      <c r="R16" s="631"/>
      <c r="S16" s="631"/>
      <c r="T16" s="631"/>
      <c r="U16" s="631"/>
      <c r="V16" s="631"/>
      <c r="W16" s="631"/>
      <c r="X16" s="631"/>
      <c r="Y16" s="631"/>
      <c r="Z16" s="631"/>
      <c r="AA16" s="631"/>
      <c r="AB16" s="631"/>
      <c r="AC16" s="632"/>
    </row>
    <row r="17" spans="1:29" s="3" customFormat="1" ht="46.5" customHeight="1">
      <c r="A17" s="745"/>
      <c r="B17" s="1043"/>
      <c r="C17" s="614"/>
      <c r="D17" s="77" t="s">
        <v>44</v>
      </c>
      <c r="E17" s="77" t="s">
        <v>418</v>
      </c>
      <c r="F17" s="987"/>
      <c r="G17" s="81">
        <v>35.4</v>
      </c>
      <c r="H17" s="81">
        <v>35.9</v>
      </c>
      <c r="I17" s="81">
        <v>34.8</v>
      </c>
      <c r="J17" s="81">
        <v>36.3</v>
      </c>
      <c r="K17" s="81">
        <v>34.2</v>
      </c>
      <c r="L17" s="81">
        <v>38.2</v>
      </c>
      <c r="M17" s="81">
        <v>38.2</v>
      </c>
      <c r="N17" s="81">
        <v>40.7</v>
      </c>
      <c r="O17" s="81">
        <v>38</v>
      </c>
      <c r="P17" s="611"/>
      <c r="Q17" s="633"/>
      <c r="R17" s="633"/>
      <c r="S17" s="633"/>
      <c r="T17" s="633"/>
      <c r="U17" s="633"/>
      <c r="V17" s="633"/>
      <c r="W17" s="633"/>
      <c r="X17" s="633"/>
      <c r="Y17" s="633"/>
      <c r="Z17" s="633"/>
      <c r="AA17" s="633"/>
      <c r="AB17" s="633"/>
      <c r="AC17" s="612"/>
    </row>
    <row r="18" spans="1:29" s="3" customFormat="1" ht="48" customHeight="1">
      <c r="A18" s="745"/>
      <c r="B18" s="1043"/>
      <c r="C18" s="711" t="s">
        <v>692</v>
      </c>
      <c r="D18" s="713"/>
      <c r="E18" s="77" t="s">
        <v>418</v>
      </c>
      <c r="F18" s="987"/>
      <c r="G18" s="626" t="s">
        <v>638</v>
      </c>
      <c r="H18" s="627"/>
      <c r="I18" s="627"/>
      <c r="J18" s="627"/>
      <c r="K18" s="627"/>
      <c r="L18" s="627"/>
      <c r="M18" s="627"/>
      <c r="N18" s="627"/>
      <c r="O18" s="628"/>
      <c r="P18" s="264">
        <v>45.1</v>
      </c>
      <c r="Q18" s="264">
        <v>45.1</v>
      </c>
      <c r="R18" s="265">
        <v>45.6</v>
      </c>
      <c r="S18" s="265">
        <v>45.6</v>
      </c>
      <c r="T18" s="265">
        <v>47.2</v>
      </c>
      <c r="U18" s="265">
        <v>47.2</v>
      </c>
      <c r="V18" s="265">
        <v>46.9</v>
      </c>
      <c r="W18" s="265">
        <v>46.9</v>
      </c>
      <c r="X18" s="265">
        <v>47.5</v>
      </c>
      <c r="Y18" s="265">
        <v>47.5</v>
      </c>
      <c r="Z18" s="265">
        <v>47.9</v>
      </c>
      <c r="AA18" s="265">
        <v>47.9</v>
      </c>
      <c r="AB18" s="265">
        <v>47.9</v>
      </c>
      <c r="AC18" s="265">
        <v>47.9</v>
      </c>
    </row>
    <row r="19" spans="1:29" s="3" customFormat="1" ht="27.75" customHeight="1">
      <c r="A19" s="746"/>
      <c r="B19" s="1044"/>
      <c r="C19" s="1046" t="s">
        <v>808</v>
      </c>
      <c r="D19" s="1047"/>
      <c r="E19" s="77" t="s">
        <v>418</v>
      </c>
      <c r="F19" s="614"/>
      <c r="G19" s="81">
        <v>621</v>
      </c>
      <c r="H19" s="81">
        <v>631</v>
      </c>
      <c r="I19" s="81">
        <v>631</v>
      </c>
      <c r="J19" s="81">
        <v>696</v>
      </c>
      <c r="K19" s="81">
        <v>688</v>
      </c>
      <c r="L19" s="81">
        <v>954</v>
      </c>
      <c r="M19" s="81">
        <v>950</v>
      </c>
      <c r="N19" s="81">
        <v>1155</v>
      </c>
      <c r="O19" s="81">
        <v>1153</v>
      </c>
      <c r="P19" s="81">
        <v>1414</v>
      </c>
      <c r="Q19" s="81">
        <v>1414</v>
      </c>
      <c r="R19" s="77">
        <v>1456</v>
      </c>
      <c r="S19" s="77">
        <v>1456</v>
      </c>
      <c r="T19" s="77">
        <v>1487</v>
      </c>
      <c r="U19" s="77">
        <v>1487</v>
      </c>
      <c r="V19" s="77">
        <v>1490</v>
      </c>
      <c r="W19" s="77">
        <v>1490</v>
      </c>
      <c r="X19" s="77">
        <v>1498</v>
      </c>
      <c r="Y19" s="77">
        <v>1498</v>
      </c>
      <c r="Z19" s="77">
        <v>1506</v>
      </c>
      <c r="AA19" s="77">
        <v>1506</v>
      </c>
      <c r="AB19" s="77">
        <v>1507</v>
      </c>
      <c r="AC19" s="77">
        <v>1507</v>
      </c>
    </row>
    <row r="20" spans="1:29" s="3" customFormat="1" ht="27.75" customHeight="1">
      <c r="A20" s="1042" t="s">
        <v>736</v>
      </c>
      <c r="B20" s="1042"/>
      <c r="C20" s="1042"/>
      <c r="D20" s="1042"/>
      <c r="E20" s="1042"/>
      <c r="F20" s="1042"/>
      <c r="G20" s="1042"/>
      <c r="H20" s="1042"/>
      <c r="I20" s="1042"/>
      <c r="J20" s="1042"/>
      <c r="K20" s="1042"/>
      <c r="L20" s="1042"/>
      <c r="M20" s="1042"/>
      <c r="N20" s="1042"/>
      <c r="O20" s="1042"/>
      <c r="P20" s="1042"/>
      <c r="Q20" s="1042"/>
      <c r="R20" s="1042"/>
      <c r="S20" s="1042"/>
      <c r="T20" s="1042"/>
      <c r="U20" s="1042"/>
      <c r="V20" s="1042"/>
      <c r="W20" s="1042"/>
      <c r="X20" s="1042"/>
      <c r="Y20" s="1042"/>
      <c r="Z20" s="1042"/>
      <c r="AA20" s="1042"/>
      <c r="AB20" s="1042"/>
      <c r="AC20" s="1042"/>
    </row>
    <row r="21" spans="1:29" s="3" customFormat="1" ht="27.75" customHeight="1">
      <c r="A21" s="1041" t="s">
        <v>809</v>
      </c>
      <c r="B21" s="1041"/>
      <c r="C21" s="1041"/>
      <c r="D21" s="1041"/>
      <c r="E21" s="1041"/>
      <c r="F21" s="1041"/>
      <c r="G21" s="1041"/>
      <c r="H21" s="1041"/>
      <c r="I21" s="1041"/>
      <c r="J21" s="1041"/>
      <c r="K21" s="1041"/>
      <c r="L21" s="1041"/>
      <c r="M21" s="1041"/>
      <c r="N21" s="1041"/>
      <c r="O21" s="1041"/>
      <c r="P21" s="1041"/>
      <c r="Q21" s="1041"/>
      <c r="R21" s="1041"/>
      <c r="S21" s="1041"/>
      <c r="T21" s="1041"/>
      <c r="U21" s="1041"/>
      <c r="V21" s="1041"/>
      <c r="W21" s="1041"/>
      <c r="X21" s="1041"/>
      <c r="Y21" s="1041"/>
      <c r="Z21" s="1041"/>
      <c r="AA21" s="1041"/>
      <c r="AB21" s="1041"/>
      <c r="AC21" s="1041"/>
    </row>
  </sheetData>
  <sheetProtection/>
  <mergeCells count="40">
    <mergeCell ref="B12:AC12"/>
    <mergeCell ref="A2:AC2"/>
    <mergeCell ref="T4:U4"/>
    <mergeCell ref="V4:W4"/>
    <mergeCell ref="X4:Y4"/>
    <mergeCell ref="Z4:AA4"/>
    <mergeCell ref="AB4:AC4"/>
    <mergeCell ref="F3:F5"/>
    <mergeCell ref="B3:B5"/>
    <mergeCell ref="C3:D5"/>
    <mergeCell ref="B8:AC8"/>
    <mergeCell ref="P15:AC17"/>
    <mergeCell ref="F15:F19"/>
    <mergeCell ref="C19:D19"/>
    <mergeCell ref="G16:M16"/>
    <mergeCell ref="C9:D9"/>
    <mergeCell ref="B14:AC14"/>
    <mergeCell ref="B10:AC10"/>
    <mergeCell ref="G18:O18"/>
    <mergeCell ref="C18:D18"/>
    <mergeCell ref="A3:A5"/>
    <mergeCell ref="N4:O4"/>
    <mergeCell ref="B15:B19"/>
    <mergeCell ref="C15:C17"/>
    <mergeCell ref="Y1:AC1"/>
    <mergeCell ref="A15:A19"/>
    <mergeCell ref="E3:E5"/>
    <mergeCell ref="C11:D11"/>
    <mergeCell ref="H3:AC3"/>
    <mergeCell ref="C13:D13"/>
    <mergeCell ref="A21:AC21"/>
    <mergeCell ref="A20:AC20"/>
    <mergeCell ref="L4:M4"/>
    <mergeCell ref="C6:D6"/>
    <mergeCell ref="R4:S4"/>
    <mergeCell ref="C7:D7"/>
    <mergeCell ref="P4:Q4"/>
    <mergeCell ref="G3:G5"/>
    <mergeCell ref="H4:I4"/>
    <mergeCell ref="J4:K4"/>
  </mergeCells>
  <printOptions/>
  <pageMargins left="0.43" right="0.42" top="0.7480314960629921" bottom="0.7480314960629921" header="0.31496062992125984" footer="0.31496062992125984"/>
  <pageSetup fitToHeight="1" fitToWidth="1" horizontalDpi="600" verticalDpi="600" orientation="landscape" paperSize="9" scale="46" r:id="rId1"/>
</worksheet>
</file>

<file path=xl/worksheets/sheet22.xml><?xml version="1.0" encoding="utf-8"?>
<worksheet xmlns="http://schemas.openxmlformats.org/spreadsheetml/2006/main" xmlns:r="http://schemas.openxmlformats.org/officeDocument/2006/relationships">
  <sheetPr>
    <tabColor rgb="FF00B0F0"/>
  </sheetPr>
  <dimension ref="A1:G21"/>
  <sheetViews>
    <sheetView view="pageBreakPreview" zoomScaleSheetLayoutView="100" zoomScalePageLayoutView="0" workbookViewId="0" topLeftCell="A25">
      <selection activeCell="D14" sqref="D14:D15"/>
    </sheetView>
  </sheetViews>
  <sheetFormatPr defaultColWidth="9.140625" defaultRowHeight="15"/>
  <cols>
    <col min="1" max="1" width="2.7109375" style="0" bestFit="1" customWidth="1"/>
    <col min="2" max="2" width="40.57421875" style="0" customWidth="1"/>
    <col min="3" max="3" width="5.140625" style="0" customWidth="1"/>
    <col min="4" max="4" width="46.140625" style="0" customWidth="1"/>
    <col min="5" max="5" width="29.00390625" style="0" customWidth="1"/>
    <col min="6" max="6" width="20.8515625" style="0" customWidth="1"/>
    <col min="7" max="7" width="10.28125" style="0" customWidth="1"/>
  </cols>
  <sheetData>
    <row r="1" spans="1:7" ht="30" customHeight="1">
      <c r="A1" s="761" t="s">
        <v>797</v>
      </c>
      <c r="B1" s="761"/>
      <c r="C1" s="761"/>
      <c r="D1" s="761"/>
      <c r="E1" s="761"/>
      <c r="F1" s="761"/>
      <c r="G1" s="761"/>
    </row>
    <row r="2" ht="17.25">
      <c r="A2" s="48"/>
    </row>
    <row r="3" spans="1:7" ht="33.75" customHeight="1">
      <c r="A3" s="759" t="s">
        <v>528</v>
      </c>
      <c r="B3" s="759" t="s">
        <v>537</v>
      </c>
      <c r="C3" s="759" t="s">
        <v>527</v>
      </c>
      <c r="D3" s="759" t="s">
        <v>529</v>
      </c>
      <c r="E3" s="759"/>
      <c r="F3" s="1062" t="s">
        <v>538</v>
      </c>
      <c r="G3" s="1063"/>
    </row>
    <row r="4" spans="1:7" ht="52.5">
      <c r="A4" s="759"/>
      <c r="B4" s="759"/>
      <c r="C4" s="759"/>
      <c r="D4" s="49" t="s">
        <v>530</v>
      </c>
      <c r="E4" s="49" t="s">
        <v>531</v>
      </c>
      <c r="F4" s="49" t="s">
        <v>532</v>
      </c>
      <c r="G4" s="49" t="s">
        <v>533</v>
      </c>
    </row>
    <row r="5" spans="1:7" ht="14.25">
      <c r="A5" s="50"/>
      <c r="B5" s="50"/>
      <c r="C5" s="50"/>
      <c r="D5" s="50"/>
      <c r="E5" s="50"/>
      <c r="F5" s="50"/>
      <c r="G5" s="50"/>
    </row>
    <row r="6" spans="1:7" ht="14.25">
      <c r="A6" s="51">
        <v>1</v>
      </c>
      <c r="B6" s="51">
        <v>2</v>
      </c>
      <c r="C6" s="51">
        <v>3</v>
      </c>
      <c r="D6" s="51">
        <v>4</v>
      </c>
      <c r="E6" s="51">
        <v>5</v>
      </c>
      <c r="F6" s="51">
        <v>6</v>
      </c>
      <c r="G6" s="51">
        <v>7</v>
      </c>
    </row>
    <row r="7" spans="1:7" ht="170.25" customHeight="1">
      <c r="A7" s="51">
        <v>1</v>
      </c>
      <c r="B7" s="52" t="s">
        <v>257</v>
      </c>
      <c r="C7" s="51" t="s">
        <v>258</v>
      </c>
      <c r="D7" s="109" t="s">
        <v>964</v>
      </c>
      <c r="E7" s="51" t="s">
        <v>43</v>
      </c>
      <c r="F7" s="111" t="s">
        <v>989</v>
      </c>
      <c r="G7" s="51" t="s">
        <v>534</v>
      </c>
    </row>
    <row r="8" spans="1:7" ht="171">
      <c r="A8" s="51">
        <v>2</v>
      </c>
      <c r="B8" s="52" t="s">
        <v>61</v>
      </c>
      <c r="C8" s="51" t="s">
        <v>535</v>
      </c>
      <c r="D8" s="109" t="s">
        <v>965</v>
      </c>
      <c r="E8" s="51" t="s">
        <v>43</v>
      </c>
      <c r="F8" s="111" t="s">
        <v>988</v>
      </c>
      <c r="G8" s="51" t="s">
        <v>534</v>
      </c>
    </row>
    <row r="9" spans="1:7" ht="52.5">
      <c r="A9" s="51">
        <v>3</v>
      </c>
      <c r="B9" s="52" t="s">
        <v>262</v>
      </c>
      <c r="C9" s="51" t="s">
        <v>535</v>
      </c>
      <c r="D9" s="109" t="s">
        <v>966</v>
      </c>
      <c r="E9" s="51" t="s">
        <v>43</v>
      </c>
      <c r="F9" s="51" t="s">
        <v>539</v>
      </c>
      <c r="G9" s="51" t="s">
        <v>534</v>
      </c>
    </row>
    <row r="10" spans="1:7" ht="78.75">
      <c r="A10" s="1067">
        <v>4</v>
      </c>
      <c r="B10" s="1064" t="s">
        <v>541</v>
      </c>
      <c r="C10" s="1067" t="s">
        <v>258</v>
      </c>
      <c r="D10" s="1058" t="s">
        <v>524</v>
      </c>
      <c r="E10" s="51" t="s">
        <v>522</v>
      </c>
      <c r="F10" s="1067" t="s">
        <v>542</v>
      </c>
      <c r="G10" s="1067" t="s">
        <v>543</v>
      </c>
    </row>
    <row r="11" spans="1:7" ht="54.75" customHeight="1">
      <c r="A11" s="1067"/>
      <c r="B11" s="1065"/>
      <c r="C11" s="1067"/>
      <c r="D11" s="1068"/>
      <c r="E11" s="51" t="s">
        <v>523</v>
      </c>
      <c r="F11" s="1067"/>
      <c r="G11" s="1067"/>
    </row>
    <row r="12" spans="1:7" ht="55.5" customHeight="1">
      <c r="A12" s="1067"/>
      <c r="B12" s="1065"/>
      <c r="C12" s="1067"/>
      <c r="D12" s="33" t="s">
        <v>544</v>
      </c>
      <c r="E12" s="54" t="s">
        <v>518</v>
      </c>
      <c r="F12" s="1067"/>
      <c r="G12" s="1067"/>
    </row>
    <row r="13" spans="1:7" ht="55.5" customHeight="1">
      <c r="A13" s="1067"/>
      <c r="B13" s="1066"/>
      <c r="C13" s="1067"/>
      <c r="D13" s="33" t="s">
        <v>545</v>
      </c>
      <c r="E13" s="54" t="s">
        <v>519</v>
      </c>
      <c r="F13" s="1067"/>
      <c r="G13" s="1067"/>
    </row>
    <row r="14" spans="1:7" ht="167.25" customHeight="1">
      <c r="A14" s="1058">
        <v>5</v>
      </c>
      <c r="B14" s="1058" t="s">
        <v>1195</v>
      </c>
      <c r="C14" s="1058" t="s">
        <v>258</v>
      </c>
      <c r="D14" s="247" t="s">
        <v>589</v>
      </c>
      <c r="E14" s="109" t="s">
        <v>583</v>
      </c>
      <c r="F14" s="173" t="s">
        <v>988</v>
      </c>
      <c r="G14" s="1058" t="s">
        <v>534</v>
      </c>
    </row>
    <row r="15" spans="1:7" ht="66">
      <c r="A15" s="1059"/>
      <c r="B15" s="1059"/>
      <c r="C15" s="1059"/>
      <c r="D15" s="248" t="s">
        <v>584</v>
      </c>
      <c r="E15" s="109" t="s">
        <v>585</v>
      </c>
      <c r="F15" s="61" t="s">
        <v>991</v>
      </c>
      <c r="G15" s="1059"/>
    </row>
    <row r="16" spans="1:7" ht="39">
      <c r="A16" s="1059"/>
      <c r="B16" s="1059"/>
      <c r="C16" s="1059"/>
      <c r="D16" s="1059" t="s">
        <v>586</v>
      </c>
      <c r="E16" s="59" t="s">
        <v>536</v>
      </c>
      <c r="F16" s="58"/>
      <c r="G16" s="1059"/>
    </row>
    <row r="17" spans="1:7" ht="52.5">
      <c r="A17" s="1059"/>
      <c r="B17" s="1059"/>
      <c r="C17" s="1059"/>
      <c r="D17" s="1059"/>
      <c r="E17" s="249" t="s">
        <v>587</v>
      </c>
      <c r="F17" s="60" t="s">
        <v>588</v>
      </c>
      <c r="G17" s="1059"/>
    </row>
    <row r="18" spans="1:7" ht="66">
      <c r="A18" s="1059"/>
      <c r="B18" s="1059"/>
      <c r="C18" s="1059"/>
      <c r="D18" s="1068"/>
      <c r="E18" s="66" t="s">
        <v>796</v>
      </c>
      <c r="F18" s="167" t="s">
        <v>991</v>
      </c>
      <c r="G18" s="1059"/>
    </row>
    <row r="19" spans="1:7" ht="171">
      <c r="A19" s="173">
        <v>6</v>
      </c>
      <c r="B19" s="173" t="s">
        <v>1195</v>
      </c>
      <c r="C19" s="173" t="s">
        <v>1133</v>
      </c>
      <c r="D19" s="246" t="s">
        <v>1196</v>
      </c>
      <c r="E19" s="57" t="s">
        <v>43</v>
      </c>
      <c r="F19" s="168" t="s">
        <v>1197</v>
      </c>
      <c r="G19" s="173" t="s">
        <v>534</v>
      </c>
    </row>
    <row r="20" spans="1:7" ht="198">
      <c r="A20" s="1057">
        <v>7</v>
      </c>
      <c r="B20" s="1060" t="s">
        <v>692</v>
      </c>
      <c r="C20" s="1057" t="s">
        <v>258</v>
      </c>
      <c r="D20" s="1056" t="s">
        <v>642</v>
      </c>
      <c r="E20" s="256" t="s">
        <v>967</v>
      </c>
      <c r="F20" s="170" t="s">
        <v>990</v>
      </c>
      <c r="G20" s="1057" t="s">
        <v>534</v>
      </c>
    </row>
    <row r="21" spans="1:7" ht="118.5">
      <c r="A21" s="1057"/>
      <c r="B21" s="1061"/>
      <c r="C21" s="1057"/>
      <c r="D21" s="1056"/>
      <c r="E21" s="66" t="s">
        <v>968</v>
      </c>
      <c r="F21" s="67" t="s">
        <v>643</v>
      </c>
      <c r="G21" s="1057"/>
    </row>
  </sheetData>
  <sheetProtection/>
  <mergeCells count="22">
    <mergeCell ref="A1:G1"/>
    <mergeCell ref="B3:B4"/>
    <mergeCell ref="C10:C13"/>
    <mergeCell ref="F10:F13"/>
    <mergeCell ref="G10:G13"/>
    <mergeCell ref="D16:D18"/>
    <mergeCell ref="D10:D11"/>
    <mergeCell ref="A3:A4"/>
    <mergeCell ref="C3:C4"/>
    <mergeCell ref="G14:G18"/>
    <mergeCell ref="F3:G3"/>
    <mergeCell ref="B10:B13"/>
    <mergeCell ref="A10:A13"/>
    <mergeCell ref="C14:C18"/>
    <mergeCell ref="A14:A18"/>
    <mergeCell ref="D3:E3"/>
    <mergeCell ref="D20:D21"/>
    <mergeCell ref="G20:G21"/>
    <mergeCell ref="B14:B18"/>
    <mergeCell ref="C20:C21"/>
    <mergeCell ref="B20:B21"/>
    <mergeCell ref="A20:A21"/>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23.xml><?xml version="1.0" encoding="utf-8"?>
<worksheet xmlns="http://schemas.openxmlformats.org/spreadsheetml/2006/main" xmlns:r="http://schemas.openxmlformats.org/officeDocument/2006/relationships">
  <sheetPr>
    <tabColor rgb="FF00B0F0"/>
  </sheetPr>
  <dimension ref="A1:P9810"/>
  <sheetViews>
    <sheetView view="pageBreakPreview" zoomScaleSheetLayoutView="100" zoomScalePageLayoutView="0" workbookViewId="0" topLeftCell="A1">
      <pane ySplit="6" topLeftCell="A97" activePane="bottomLeft" state="frozen"/>
      <selection pane="topLeft" activeCell="A1" sqref="A1"/>
      <selection pane="bottomLeft" activeCell="Q1" sqref="Q1:Q16384"/>
    </sheetView>
  </sheetViews>
  <sheetFormatPr defaultColWidth="9.140625" defaultRowHeight="15"/>
  <cols>
    <col min="1" max="1" width="5.00390625" style="45" customWidth="1"/>
    <col min="2" max="2" width="28.57421875" style="44" customWidth="1"/>
    <col min="3" max="3" width="17.00390625" style="44" customWidth="1"/>
    <col min="4" max="4" width="12.7109375" style="44" customWidth="1"/>
    <col min="5" max="5" width="9.28125" style="595" bestFit="1" customWidth="1"/>
    <col min="6" max="6" width="11.8515625" style="44" customWidth="1"/>
    <col min="7" max="7" width="10.421875" style="44" customWidth="1"/>
    <col min="8" max="8" width="10.57421875" style="44" customWidth="1"/>
    <col min="9" max="9" width="11.7109375" style="44" customWidth="1"/>
    <col min="10" max="10" width="11.8515625" style="44" bestFit="1" customWidth="1"/>
    <col min="11" max="11" width="9.8515625" style="44" bestFit="1" customWidth="1"/>
    <col min="12" max="12" width="11.8515625" style="44" bestFit="1" customWidth="1"/>
    <col min="13" max="14" width="10.8515625" style="44" bestFit="1" customWidth="1"/>
    <col min="15" max="15" width="11.00390625" style="44" bestFit="1" customWidth="1"/>
    <col min="16" max="16" width="22.421875" style="44" customWidth="1"/>
  </cols>
  <sheetData>
    <row r="1" spans="1:16" ht="48.75" customHeight="1">
      <c r="A1" s="523"/>
      <c r="B1" s="238"/>
      <c r="C1" s="238"/>
      <c r="D1" s="238"/>
      <c r="E1" s="579"/>
      <c r="F1" s="238"/>
      <c r="G1" s="238"/>
      <c r="H1" s="238"/>
      <c r="I1" s="238"/>
      <c r="J1" s="238"/>
      <c r="K1" s="238"/>
      <c r="L1" s="1045" t="s">
        <v>875</v>
      </c>
      <c r="M1" s="1045"/>
      <c r="N1" s="1045"/>
      <c r="O1" s="1045"/>
      <c r="P1" s="1045"/>
    </row>
    <row r="2" spans="1:16" ht="32.25" customHeight="1">
      <c r="A2" s="1073" t="s">
        <v>874</v>
      </c>
      <c r="B2" s="1073"/>
      <c r="C2" s="1073"/>
      <c r="D2" s="1073"/>
      <c r="E2" s="1073"/>
      <c r="F2" s="1073"/>
      <c r="G2" s="1073"/>
      <c r="H2" s="1073"/>
      <c r="I2" s="1073"/>
      <c r="J2" s="1073"/>
      <c r="K2" s="1073"/>
      <c r="L2" s="1073"/>
      <c r="M2" s="1073"/>
      <c r="N2" s="1073"/>
      <c r="O2" s="1073"/>
      <c r="P2" s="1073"/>
    </row>
    <row r="3" spans="1:16" ht="15" customHeight="1">
      <c r="A3" s="1074" t="s">
        <v>528</v>
      </c>
      <c r="B3" s="1076" t="s">
        <v>1241</v>
      </c>
      <c r="C3" s="1077"/>
      <c r="D3" s="1080" t="s">
        <v>103</v>
      </c>
      <c r="E3" s="689" t="s">
        <v>0</v>
      </c>
      <c r="F3" s="946" t="s">
        <v>1</v>
      </c>
      <c r="G3" s="946"/>
      <c r="H3" s="946" t="s">
        <v>2</v>
      </c>
      <c r="I3" s="946"/>
      <c r="J3" s="946"/>
      <c r="K3" s="946"/>
      <c r="L3" s="946"/>
      <c r="M3" s="946"/>
      <c r="N3" s="946"/>
      <c r="O3" s="946"/>
      <c r="P3" s="946" t="s">
        <v>1001</v>
      </c>
    </row>
    <row r="4" spans="1:16" ht="60" customHeight="1">
      <c r="A4" s="1074"/>
      <c r="B4" s="1078"/>
      <c r="C4" s="1079"/>
      <c r="D4" s="1081"/>
      <c r="E4" s="689"/>
      <c r="F4" s="946"/>
      <c r="G4" s="946"/>
      <c r="H4" s="946" t="s">
        <v>104</v>
      </c>
      <c r="I4" s="946"/>
      <c r="J4" s="946" t="s">
        <v>3</v>
      </c>
      <c r="K4" s="946"/>
      <c r="L4" s="946" t="s">
        <v>4</v>
      </c>
      <c r="M4" s="946"/>
      <c r="N4" s="946" t="s">
        <v>5</v>
      </c>
      <c r="O4" s="946"/>
      <c r="P4" s="946"/>
    </row>
    <row r="5" spans="1:16" ht="14.25">
      <c r="A5" s="1074"/>
      <c r="B5" s="1086"/>
      <c r="C5" s="1087"/>
      <c r="D5" s="1082"/>
      <c r="E5" s="689"/>
      <c r="F5" s="77" t="s">
        <v>6</v>
      </c>
      <c r="G5" s="77" t="s">
        <v>7</v>
      </c>
      <c r="H5" s="77" t="s">
        <v>6</v>
      </c>
      <c r="I5" s="77" t="s">
        <v>7</v>
      </c>
      <c r="J5" s="77" t="s">
        <v>6</v>
      </c>
      <c r="K5" s="77" t="s">
        <v>7</v>
      </c>
      <c r="L5" s="77" t="s">
        <v>6</v>
      </c>
      <c r="M5" s="77" t="s">
        <v>7</v>
      </c>
      <c r="N5" s="77" t="s">
        <v>6</v>
      </c>
      <c r="O5" s="77" t="s">
        <v>46</v>
      </c>
      <c r="P5" s="946"/>
    </row>
    <row r="6" spans="1:16" ht="14.25">
      <c r="A6" s="580">
        <v>1</v>
      </c>
      <c r="B6" s="1088">
        <v>2</v>
      </c>
      <c r="C6" s="1089"/>
      <c r="D6" s="583">
        <v>3</v>
      </c>
      <c r="E6" s="584">
        <v>4</v>
      </c>
      <c r="F6" s="584">
        <v>5</v>
      </c>
      <c r="G6" s="584">
        <v>6</v>
      </c>
      <c r="H6" s="584">
        <v>7</v>
      </c>
      <c r="I6" s="584">
        <v>8</v>
      </c>
      <c r="J6" s="584">
        <v>9</v>
      </c>
      <c r="K6" s="584">
        <v>10</v>
      </c>
      <c r="L6" s="584">
        <v>11</v>
      </c>
      <c r="M6" s="584">
        <v>12</v>
      </c>
      <c r="N6" s="584">
        <v>13</v>
      </c>
      <c r="O6" s="584">
        <v>14</v>
      </c>
      <c r="P6" s="584">
        <v>15</v>
      </c>
    </row>
    <row r="7" spans="1:16" ht="30.75" customHeight="1">
      <c r="A7" s="585"/>
      <c r="B7" s="706" t="s">
        <v>419</v>
      </c>
      <c r="C7" s="707"/>
      <c r="D7" s="708"/>
      <c r="E7" s="700" t="s">
        <v>590</v>
      </c>
      <c r="F7" s="700"/>
      <c r="G7" s="700"/>
      <c r="H7" s="700"/>
      <c r="I7" s="700"/>
      <c r="J7" s="700"/>
      <c r="K7" s="700"/>
      <c r="L7" s="700"/>
      <c r="M7" s="700"/>
      <c r="N7" s="700"/>
      <c r="O7" s="700"/>
      <c r="P7" s="267" t="s">
        <v>24</v>
      </c>
    </row>
    <row r="8" spans="1:16" ht="15" customHeight="1">
      <c r="A8" s="585"/>
      <c r="B8" s="706" t="s">
        <v>400</v>
      </c>
      <c r="C8" s="707"/>
      <c r="D8" s="708"/>
      <c r="E8" s="706" t="s">
        <v>20</v>
      </c>
      <c r="F8" s="707"/>
      <c r="G8" s="707"/>
      <c r="H8" s="707"/>
      <c r="I8" s="707"/>
      <c r="J8" s="707"/>
      <c r="K8" s="707"/>
      <c r="L8" s="707"/>
      <c r="M8" s="707"/>
      <c r="N8" s="707"/>
      <c r="O8" s="708"/>
      <c r="P8" s="703" t="s">
        <v>569</v>
      </c>
    </row>
    <row r="9" spans="1:16" s="14" customFormat="1" ht="15" customHeight="1">
      <c r="A9" s="586"/>
      <c r="B9" s="1083" t="s">
        <v>420</v>
      </c>
      <c r="C9" s="1084"/>
      <c r="D9" s="1085"/>
      <c r="E9" s="1069" t="s">
        <v>421</v>
      </c>
      <c r="F9" s="1069"/>
      <c r="G9" s="1069"/>
      <c r="H9" s="1069"/>
      <c r="I9" s="1069"/>
      <c r="J9" s="1069"/>
      <c r="K9" s="1069"/>
      <c r="L9" s="1069"/>
      <c r="M9" s="1069"/>
      <c r="N9" s="1069"/>
      <c r="O9" s="1069"/>
      <c r="P9" s="704"/>
    </row>
    <row r="10" spans="1:16" s="13" customFormat="1" ht="14.25">
      <c r="A10" s="1070"/>
      <c r="B10" s="1076" t="s">
        <v>422</v>
      </c>
      <c r="C10" s="1077"/>
      <c r="D10" s="584"/>
      <c r="E10" s="587" t="s">
        <v>8</v>
      </c>
      <c r="F10" s="588">
        <f>SUM(F11:F21)</f>
        <v>9341761</v>
      </c>
      <c r="G10" s="588">
        <f aca="true" t="shared" si="0" ref="G10:O10">SUM(G11:G21)</f>
        <v>6592373.609999999</v>
      </c>
      <c r="H10" s="588">
        <f t="shared" si="0"/>
        <v>6726066.000000001</v>
      </c>
      <c r="I10" s="588">
        <f t="shared" si="0"/>
        <v>5328426.200000001</v>
      </c>
      <c r="J10" s="588">
        <f t="shared" si="0"/>
        <v>46906.00000000001</v>
      </c>
      <c r="K10" s="588">
        <f t="shared" si="0"/>
        <v>43595.200000000004</v>
      </c>
      <c r="L10" s="588">
        <f t="shared" si="0"/>
        <v>1632926.8</v>
      </c>
      <c r="M10" s="588">
        <f t="shared" si="0"/>
        <v>650146.9999999999</v>
      </c>
      <c r="N10" s="588">
        <f t="shared" si="0"/>
        <v>935862.2</v>
      </c>
      <c r="O10" s="588">
        <f t="shared" si="0"/>
        <v>570205.21</v>
      </c>
      <c r="P10" s="704"/>
    </row>
    <row r="11" spans="1:16" s="14" customFormat="1" ht="14.25">
      <c r="A11" s="1071"/>
      <c r="B11" s="1078"/>
      <c r="C11" s="1079"/>
      <c r="D11" s="584"/>
      <c r="E11" s="589" t="s">
        <v>9</v>
      </c>
      <c r="F11" s="590">
        <f aca="true" t="shared" si="1" ref="F11:G21">H11+J11+L11+N11</f>
        <v>580403.6000000001</v>
      </c>
      <c r="G11" s="590">
        <f t="shared" si="1"/>
        <v>378972.4</v>
      </c>
      <c r="H11" s="590">
        <f>РФКиС_пер!I480</f>
        <v>437513.80000000005</v>
      </c>
      <c r="I11" s="590">
        <f>РФКиС_пер!J480</f>
        <v>327349.9</v>
      </c>
      <c r="J11" s="590">
        <f>РФКиС_пер!K480</f>
        <v>3511.5</v>
      </c>
      <c r="K11" s="590">
        <f>РФКиС_пер!L480</f>
        <v>3511.5</v>
      </c>
      <c r="L11" s="590">
        <f>РФКиС_пер!M480</f>
        <v>139378.3</v>
      </c>
      <c r="M11" s="590">
        <f>РФКиС_пер!N480</f>
        <v>48111</v>
      </c>
      <c r="N11" s="590">
        <f>РФКиС_пер!O480</f>
        <v>0</v>
      </c>
      <c r="O11" s="590">
        <f>РФКиС_пер!P480</f>
        <v>0</v>
      </c>
      <c r="P11" s="704"/>
    </row>
    <row r="12" spans="1:16" s="14" customFormat="1" ht="18" customHeight="1">
      <c r="A12" s="1071"/>
      <c r="B12" s="1078"/>
      <c r="C12" s="1079"/>
      <c r="D12" s="703" t="s">
        <v>665</v>
      </c>
      <c r="E12" s="589" t="s">
        <v>10</v>
      </c>
      <c r="F12" s="590">
        <f t="shared" si="1"/>
        <v>742704.7000000001</v>
      </c>
      <c r="G12" s="590">
        <f t="shared" si="1"/>
        <v>460884.5999999999</v>
      </c>
      <c r="H12" s="590">
        <f>РФКиС_пер!I481</f>
        <v>570280.5</v>
      </c>
      <c r="I12" s="590">
        <f>РФКиС_пер!J481</f>
        <v>341623.19999999995</v>
      </c>
      <c r="J12" s="590">
        <f>РФКиС_пер!K481</f>
        <v>1655.3</v>
      </c>
      <c r="K12" s="590">
        <f>РФКиС_пер!L481</f>
        <v>1655.3</v>
      </c>
      <c r="L12" s="590">
        <f>РФКиС_пер!M481</f>
        <v>102346.90000000001</v>
      </c>
      <c r="M12" s="590">
        <f>РФКиС_пер!N481</f>
        <v>49184.1</v>
      </c>
      <c r="N12" s="590">
        <f>РФКиС_пер!O481</f>
        <v>68422</v>
      </c>
      <c r="O12" s="590">
        <f>РФКиС_пер!P481</f>
        <v>68422</v>
      </c>
      <c r="P12" s="704"/>
    </row>
    <row r="13" spans="1:16" s="14" customFormat="1" ht="14.25">
      <c r="A13" s="1071"/>
      <c r="B13" s="1078"/>
      <c r="C13" s="1079"/>
      <c r="D13" s="704"/>
      <c r="E13" s="589" t="s">
        <v>11</v>
      </c>
      <c r="F13" s="590">
        <f t="shared" si="1"/>
        <v>788926.2000000001</v>
      </c>
      <c r="G13" s="590">
        <f t="shared" si="1"/>
        <v>525999.1</v>
      </c>
      <c r="H13" s="590">
        <f>РФКиС_пер!I482</f>
        <v>574477.4</v>
      </c>
      <c r="I13" s="590">
        <f>РФКиС_пер!J482</f>
        <v>379220.49999999994</v>
      </c>
      <c r="J13" s="590">
        <f>РФКиС_пер!K482</f>
        <v>0</v>
      </c>
      <c r="K13" s="590">
        <f>РФКиС_пер!L482</f>
        <v>0</v>
      </c>
      <c r="L13" s="590">
        <f>РФКиС_пер!M482</f>
        <v>140100</v>
      </c>
      <c r="M13" s="590">
        <f>РФКиС_пер!N482</f>
        <v>72429.8</v>
      </c>
      <c r="N13" s="590">
        <f>РФКиС_пер!O482</f>
        <v>74348.8</v>
      </c>
      <c r="O13" s="590">
        <f>РФКиС_пер!P482</f>
        <v>74348.8</v>
      </c>
      <c r="P13" s="704"/>
    </row>
    <row r="14" spans="1:16" s="14" customFormat="1" ht="14.25">
      <c r="A14" s="1071"/>
      <c r="B14" s="1078"/>
      <c r="C14" s="1079"/>
      <c r="D14" s="704"/>
      <c r="E14" s="589" t="s">
        <v>19</v>
      </c>
      <c r="F14" s="590">
        <f t="shared" si="1"/>
        <v>981209.6000000001</v>
      </c>
      <c r="G14" s="590">
        <f t="shared" si="1"/>
        <v>673022.01</v>
      </c>
      <c r="H14" s="590">
        <f>РФКиС_пер!I483</f>
        <v>698918.4</v>
      </c>
      <c r="I14" s="590">
        <f>РФКиС_пер!J483</f>
        <v>503715</v>
      </c>
      <c r="J14" s="590">
        <f>РФКиС_пер!K483</f>
        <v>0</v>
      </c>
      <c r="K14" s="590">
        <f>РФКиС_пер!L483</f>
        <v>0</v>
      </c>
      <c r="L14" s="590">
        <f>РФКиС_пер!M483</f>
        <v>144755.00000000003</v>
      </c>
      <c r="M14" s="590">
        <f>РФКиС_пер!N483</f>
        <v>102386.8</v>
      </c>
      <c r="N14" s="590">
        <f>РФКиС_пер!O483</f>
        <v>137536.2</v>
      </c>
      <c r="O14" s="590">
        <f>РФКиС_пер!P483</f>
        <v>66920.20999999999</v>
      </c>
      <c r="P14" s="704"/>
    </row>
    <row r="15" spans="1:16" s="14" customFormat="1" ht="18.75" customHeight="1">
      <c r="A15" s="1071"/>
      <c r="B15" s="1078"/>
      <c r="C15" s="1079"/>
      <c r="D15" s="704"/>
      <c r="E15" s="589" t="s">
        <v>27</v>
      </c>
      <c r="F15" s="590">
        <f t="shared" si="1"/>
        <v>984674.2</v>
      </c>
      <c r="G15" s="590">
        <f t="shared" si="1"/>
        <v>706398.2</v>
      </c>
      <c r="H15" s="590">
        <f>РФКиС_пер!I484</f>
        <v>685110.5</v>
      </c>
      <c r="I15" s="590">
        <f>РФКиС_пер!J484</f>
        <v>514335.19999999995</v>
      </c>
      <c r="J15" s="590">
        <f>РФКиС_пер!K484</f>
        <v>2822.6</v>
      </c>
      <c r="K15" s="590">
        <f>РФКиС_пер!L484</f>
        <v>2822.6</v>
      </c>
      <c r="L15" s="590">
        <f>РФКиС_пер!M484</f>
        <v>156705.1</v>
      </c>
      <c r="M15" s="590">
        <f>РФКиС_пер!N484</f>
        <v>115203.9</v>
      </c>
      <c r="N15" s="590">
        <f>РФКиС_пер!O484</f>
        <v>140036</v>
      </c>
      <c r="O15" s="590">
        <f>РФКиС_пер!P484</f>
        <v>74036.5</v>
      </c>
      <c r="P15" s="704"/>
    </row>
    <row r="16" spans="1:16" s="14" customFormat="1" ht="14.25">
      <c r="A16" s="1071"/>
      <c r="B16" s="1078"/>
      <c r="C16" s="1079"/>
      <c r="D16" s="704"/>
      <c r="E16" s="584" t="s">
        <v>28</v>
      </c>
      <c r="F16" s="591">
        <f t="shared" si="1"/>
        <v>948399.0000000002</v>
      </c>
      <c r="G16" s="591">
        <f t="shared" si="1"/>
        <v>728552.9</v>
      </c>
      <c r="H16" s="591">
        <f>РФКиС_пер!I485</f>
        <v>652937.1000000001</v>
      </c>
      <c r="I16" s="591">
        <f>РФКиС_пер!J485</f>
        <v>554450.6</v>
      </c>
      <c r="J16" s="591">
        <f>РФКиС_пер!K485</f>
        <v>26655.4</v>
      </c>
      <c r="K16" s="591">
        <f>РФКиС_пер!L485</f>
        <v>26655.4</v>
      </c>
      <c r="L16" s="591">
        <f>РФКиС_пер!M485</f>
        <v>164043.7</v>
      </c>
      <c r="M16" s="591">
        <f>РФКиС_пер!N485</f>
        <v>90847.79999999999</v>
      </c>
      <c r="N16" s="591">
        <f>РФКиС_пер!O485</f>
        <v>104762.8</v>
      </c>
      <c r="O16" s="591">
        <f>РФКиС_пер!P485</f>
        <v>56599.1</v>
      </c>
      <c r="P16" s="704"/>
    </row>
    <row r="17" spans="1:16" s="14" customFormat="1" ht="14.25">
      <c r="A17" s="1071"/>
      <c r="B17" s="1078"/>
      <c r="C17" s="1079"/>
      <c r="D17" s="704"/>
      <c r="E17" s="582" t="s">
        <v>483</v>
      </c>
      <c r="F17" s="591">
        <f t="shared" si="1"/>
        <v>930237.3999999999</v>
      </c>
      <c r="G17" s="591">
        <f t="shared" si="1"/>
        <v>767639.3999999999</v>
      </c>
      <c r="H17" s="591">
        <f>РФКиС_пер!I486</f>
        <v>645237</v>
      </c>
      <c r="I17" s="591">
        <f>РФКиС_пер!J486</f>
        <v>568126.6</v>
      </c>
      <c r="J17" s="591">
        <f>РФКиС_пер!K486</f>
        <v>2779.4</v>
      </c>
      <c r="K17" s="591">
        <f>РФКиС_пер!L486</f>
        <v>2779.4</v>
      </c>
      <c r="L17" s="591">
        <f>РФКиС_пер!M486</f>
        <v>177594.8</v>
      </c>
      <c r="M17" s="591">
        <f>РФКиС_пер!N486</f>
        <v>119107.2</v>
      </c>
      <c r="N17" s="591">
        <f>РФКиС_пер!O486</f>
        <v>104626.2</v>
      </c>
      <c r="O17" s="591">
        <f>РФКиС_пер!P486</f>
        <v>77626.2</v>
      </c>
      <c r="P17" s="704"/>
    </row>
    <row r="18" spans="1:16" s="14" customFormat="1" ht="20.25" customHeight="1">
      <c r="A18" s="1071"/>
      <c r="B18" s="1078"/>
      <c r="C18" s="1079"/>
      <c r="D18" s="704"/>
      <c r="E18" s="582" t="s">
        <v>484</v>
      </c>
      <c r="F18" s="591">
        <f t="shared" si="1"/>
        <v>862588.7999999999</v>
      </c>
      <c r="G18" s="591">
        <f t="shared" si="1"/>
        <v>656460.1</v>
      </c>
      <c r="H18" s="591">
        <f>РФКиС_пер!I487</f>
        <v>602251</v>
      </c>
      <c r="I18" s="591">
        <f>РФКиС_пер!J487</f>
        <v>549310.2000000001</v>
      </c>
      <c r="J18" s="591">
        <f>РФКиС_пер!K487</f>
        <v>3085.5</v>
      </c>
      <c r="K18" s="591">
        <f>РФКиС_пер!L487</f>
        <v>3085.5</v>
      </c>
      <c r="L18" s="591">
        <f>РФКиС_пер!M487</f>
        <v>152626.1</v>
      </c>
      <c r="M18" s="591">
        <f>РФКиС_пер!N487</f>
        <v>26438.2</v>
      </c>
      <c r="N18" s="591">
        <f>РФКиС_пер!O487</f>
        <v>104626.2</v>
      </c>
      <c r="O18" s="591">
        <f>РФКиС_пер!P487</f>
        <v>77626.2</v>
      </c>
      <c r="P18" s="704"/>
    </row>
    <row r="19" spans="1:16" s="14" customFormat="1" ht="18.75" customHeight="1">
      <c r="A19" s="1071"/>
      <c r="B19" s="1078"/>
      <c r="C19" s="1079"/>
      <c r="D19" s="704"/>
      <c r="E19" s="582" t="s">
        <v>485</v>
      </c>
      <c r="F19" s="591">
        <f t="shared" si="1"/>
        <v>833729.7999999999</v>
      </c>
      <c r="G19" s="591">
        <f t="shared" si="1"/>
        <v>653460.1</v>
      </c>
      <c r="H19" s="591">
        <f>РФКиС_пер!I488</f>
        <v>603392</v>
      </c>
      <c r="I19" s="591">
        <f>РФКиС_пер!J488</f>
        <v>549310.2000000001</v>
      </c>
      <c r="J19" s="591">
        <f>РФКиС_пер!K488</f>
        <v>3085.5</v>
      </c>
      <c r="K19" s="591">
        <f>РФКиС_пер!L488</f>
        <v>3085.5</v>
      </c>
      <c r="L19" s="591">
        <f>РФКиС_пер!M488</f>
        <v>152626.1</v>
      </c>
      <c r="M19" s="591">
        <f>РФКиС_пер!N488</f>
        <v>26438.2</v>
      </c>
      <c r="N19" s="591">
        <f>РФКиС_пер!O488</f>
        <v>74626.2</v>
      </c>
      <c r="O19" s="591">
        <f>РФКиС_пер!P488</f>
        <v>74626.2</v>
      </c>
      <c r="P19" s="704"/>
    </row>
    <row r="20" spans="1:16" s="14" customFormat="1" ht="14.25">
      <c r="A20" s="1071"/>
      <c r="B20" s="1078"/>
      <c r="C20" s="1079"/>
      <c r="D20" s="704"/>
      <c r="E20" s="582" t="s">
        <v>486</v>
      </c>
      <c r="F20" s="591">
        <f t="shared" si="1"/>
        <v>820648.1000000001</v>
      </c>
      <c r="G20" s="591">
        <f t="shared" si="1"/>
        <v>512692.39999999997</v>
      </c>
      <c r="H20" s="591">
        <f>РФКиС_пер!I489</f>
        <v>604178.4</v>
      </c>
      <c r="I20" s="591">
        <f>РФКиС_пер!J489</f>
        <v>512692.39999999997</v>
      </c>
      <c r="J20" s="591">
        <f>РФКиС_пер!K489</f>
        <v>1655.4</v>
      </c>
      <c r="K20" s="591">
        <f>РФКиС_пер!L489</f>
        <v>0</v>
      </c>
      <c r="L20" s="591">
        <f>РФКиС_пер!M489</f>
        <v>151375.4</v>
      </c>
      <c r="M20" s="591">
        <f>РФКиС_пер!N489</f>
        <v>0</v>
      </c>
      <c r="N20" s="591">
        <f>РФКиС_пер!O489</f>
        <v>63438.9</v>
      </c>
      <c r="O20" s="591">
        <f>РФКиС_пер!P489</f>
        <v>0</v>
      </c>
      <c r="P20" s="704"/>
    </row>
    <row r="21" spans="1:16" s="14" customFormat="1" ht="14.25">
      <c r="A21" s="1072"/>
      <c r="B21" s="1086"/>
      <c r="C21" s="1087"/>
      <c r="D21" s="705"/>
      <c r="E21" s="582" t="s">
        <v>498</v>
      </c>
      <c r="F21" s="591">
        <f t="shared" si="1"/>
        <v>868239.6000000001</v>
      </c>
      <c r="G21" s="591">
        <f t="shared" si="1"/>
        <v>528292.4</v>
      </c>
      <c r="H21" s="591">
        <f>РФКиС_пер!I490</f>
        <v>651769.9</v>
      </c>
      <c r="I21" s="591">
        <f>РФКиС_пер!J490</f>
        <v>528292.4</v>
      </c>
      <c r="J21" s="591">
        <f>РФКиС_пер!K490</f>
        <v>1655.4</v>
      </c>
      <c r="K21" s="591">
        <f>РФКиС_пер!L490</f>
        <v>0</v>
      </c>
      <c r="L21" s="591">
        <f>РФКиС_пер!M490</f>
        <v>151375.4</v>
      </c>
      <c r="M21" s="591">
        <f>РФКиС_пер!N490</f>
        <v>0</v>
      </c>
      <c r="N21" s="591">
        <f>РФКиС_пер!O490</f>
        <v>63438.9</v>
      </c>
      <c r="O21" s="591">
        <f>РФКиС_пер!P490</f>
        <v>0</v>
      </c>
      <c r="P21" s="705"/>
    </row>
    <row r="22" spans="1:16" ht="15" customHeight="1">
      <c r="A22" s="586"/>
      <c r="B22" s="706" t="s">
        <v>423</v>
      </c>
      <c r="C22" s="707"/>
      <c r="D22" s="708"/>
      <c r="E22" s="706" t="s">
        <v>424</v>
      </c>
      <c r="F22" s="707"/>
      <c r="G22" s="707"/>
      <c r="H22" s="707"/>
      <c r="I22" s="707"/>
      <c r="J22" s="707"/>
      <c r="K22" s="707"/>
      <c r="L22" s="707"/>
      <c r="M22" s="707"/>
      <c r="N22" s="707"/>
      <c r="O22" s="708"/>
      <c r="P22" s="703" t="s">
        <v>428</v>
      </c>
    </row>
    <row r="23" spans="1:16" s="10" customFormat="1" ht="15" customHeight="1">
      <c r="A23" s="592"/>
      <c r="B23" s="1083" t="s">
        <v>426</v>
      </c>
      <c r="C23" s="1084"/>
      <c r="D23" s="1085"/>
      <c r="E23" s="1069" t="s">
        <v>425</v>
      </c>
      <c r="F23" s="1069"/>
      <c r="G23" s="1069"/>
      <c r="H23" s="1069"/>
      <c r="I23" s="1069"/>
      <c r="J23" s="1069"/>
      <c r="K23" s="1069"/>
      <c r="L23" s="1069"/>
      <c r="M23" s="1069"/>
      <c r="N23" s="1069"/>
      <c r="O23" s="1069"/>
      <c r="P23" s="704"/>
    </row>
    <row r="24" spans="1:16" s="15" customFormat="1" ht="14.25">
      <c r="A24" s="1070"/>
      <c r="B24" s="1076" t="s">
        <v>427</v>
      </c>
      <c r="C24" s="1077"/>
      <c r="D24" s="584"/>
      <c r="E24" s="587" t="s">
        <v>8</v>
      </c>
      <c r="F24" s="588">
        <f>SUM(F25:F35)</f>
        <v>26532.200000000004</v>
      </c>
      <c r="G24" s="588">
        <f aca="true" t="shared" si="2" ref="G24:O24">SUM(G25:G35)</f>
        <v>2657.9835000000007</v>
      </c>
      <c r="H24" s="588">
        <f t="shared" si="2"/>
        <v>26532.200000000004</v>
      </c>
      <c r="I24" s="588">
        <f t="shared" si="2"/>
        <v>2657.9835000000007</v>
      </c>
      <c r="J24" s="588">
        <f t="shared" si="2"/>
        <v>0</v>
      </c>
      <c r="K24" s="588">
        <f t="shared" si="2"/>
        <v>0</v>
      </c>
      <c r="L24" s="588">
        <f t="shared" si="2"/>
        <v>0</v>
      </c>
      <c r="M24" s="588">
        <f t="shared" si="2"/>
        <v>0</v>
      </c>
      <c r="N24" s="588">
        <f t="shared" si="2"/>
        <v>0</v>
      </c>
      <c r="O24" s="588">
        <f t="shared" si="2"/>
        <v>0</v>
      </c>
      <c r="P24" s="704"/>
    </row>
    <row r="25" spans="1:16" s="11" customFormat="1" ht="14.25">
      <c r="A25" s="1071"/>
      <c r="B25" s="1078"/>
      <c r="C25" s="1079"/>
      <c r="D25" s="584"/>
      <c r="E25" s="589" t="s">
        <v>9</v>
      </c>
      <c r="F25" s="590">
        <f>H25+J25+L25+N25</f>
        <v>2541.8</v>
      </c>
      <c r="G25" s="590">
        <f>I25+K25+M25+O25</f>
        <v>387.58500000000004</v>
      </c>
      <c r="H25" s="590">
        <f>ЗОЖ_пер!I510</f>
        <v>2541.8</v>
      </c>
      <c r="I25" s="590">
        <f>ЗОЖ_пер!J510</f>
        <v>387.58500000000004</v>
      </c>
      <c r="J25" s="590">
        <f>ЗОЖ_пер!K510</f>
        <v>0</v>
      </c>
      <c r="K25" s="590">
        <f>ЗОЖ_пер!L510</f>
        <v>0</v>
      </c>
      <c r="L25" s="590">
        <f>ЗОЖ_пер!M510</f>
        <v>0</v>
      </c>
      <c r="M25" s="590">
        <f>ЗОЖ_пер!N510</f>
        <v>0</v>
      </c>
      <c r="N25" s="590">
        <f>ЗОЖ_пер!O510</f>
        <v>0</v>
      </c>
      <c r="O25" s="590">
        <f>ЗОЖ_пер!P510</f>
        <v>0</v>
      </c>
      <c r="P25" s="704"/>
    </row>
    <row r="26" spans="1:16" s="11" customFormat="1" ht="15" customHeight="1">
      <c r="A26" s="1071"/>
      <c r="B26" s="1078"/>
      <c r="C26" s="1079"/>
      <c r="D26" s="703" t="s">
        <v>666</v>
      </c>
      <c r="E26" s="589" t="s">
        <v>10</v>
      </c>
      <c r="F26" s="590">
        <f aca="true" t="shared" si="3" ref="F26:G35">H26+J26+L26+N26</f>
        <v>2521.9</v>
      </c>
      <c r="G26" s="590">
        <f t="shared" si="3"/>
        <v>371.5</v>
      </c>
      <c r="H26" s="590">
        <f>ЗОЖ_пер!I511</f>
        <v>2521.9</v>
      </c>
      <c r="I26" s="590">
        <f>ЗОЖ_пер!J511</f>
        <v>371.5</v>
      </c>
      <c r="J26" s="590">
        <f>ЗОЖ_пер!K511</f>
        <v>0</v>
      </c>
      <c r="K26" s="590">
        <f>ЗОЖ_пер!L511</f>
        <v>0</v>
      </c>
      <c r="L26" s="590">
        <f>ЗОЖ_пер!M511</f>
        <v>0</v>
      </c>
      <c r="M26" s="590">
        <f>ЗОЖ_пер!N511</f>
        <v>0</v>
      </c>
      <c r="N26" s="590">
        <f>ЗОЖ_пер!O511</f>
        <v>0</v>
      </c>
      <c r="O26" s="590">
        <f>ЗОЖ_пер!P511</f>
        <v>0</v>
      </c>
      <c r="P26" s="704"/>
    </row>
    <row r="27" spans="1:16" s="11" customFormat="1" ht="14.25">
      <c r="A27" s="1071"/>
      <c r="B27" s="1078"/>
      <c r="C27" s="1079"/>
      <c r="D27" s="704"/>
      <c r="E27" s="589" t="s">
        <v>11</v>
      </c>
      <c r="F27" s="590">
        <f t="shared" si="3"/>
        <v>2522</v>
      </c>
      <c r="G27" s="590">
        <f t="shared" si="3"/>
        <v>358.5985</v>
      </c>
      <c r="H27" s="590">
        <f>ЗОЖ_пер!I512</f>
        <v>2522</v>
      </c>
      <c r="I27" s="590">
        <f>ЗОЖ_пер!J512</f>
        <v>358.5985</v>
      </c>
      <c r="J27" s="590">
        <f>ЗОЖ_пер!K512</f>
        <v>0</v>
      </c>
      <c r="K27" s="590">
        <f>ЗОЖ_пер!L512</f>
        <v>0</v>
      </c>
      <c r="L27" s="590">
        <f>ЗОЖ_пер!M512</f>
        <v>0</v>
      </c>
      <c r="M27" s="590">
        <f>ЗОЖ_пер!N512</f>
        <v>0</v>
      </c>
      <c r="N27" s="590">
        <f>ЗОЖ_пер!O512</f>
        <v>0</v>
      </c>
      <c r="O27" s="590">
        <f>ЗОЖ_пер!P512</f>
        <v>0</v>
      </c>
      <c r="P27" s="704"/>
    </row>
    <row r="28" spans="1:16" s="11" customFormat="1" ht="14.25">
      <c r="A28" s="1071"/>
      <c r="B28" s="1078"/>
      <c r="C28" s="1079"/>
      <c r="D28" s="704"/>
      <c r="E28" s="589" t="s">
        <v>19</v>
      </c>
      <c r="F28" s="590">
        <f t="shared" si="3"/>
        <v>2529.1</v>
      </c>
      <c r="G28" s="590">
        <f t="shared" si="3"/>
        <v>350.7</v>
      </c>
      <c r="H28" s="590">
        <f>ЗОЖ_пер!I513</f>
        <v>2529.1</v>
      </c>
      <c r="I28" s="590">
        <f>ЗОЖ_пер!J513</f>
        <v>350.7</v>
      </c>
      <c r="J28" s="590">
        <f>ЗОЖ_пер!K513</f>
        <v>0</v>
      </c>
      <c r="K28" s="590">
        <f>ЗОЖ_пер!L513</f>
        <v>0</v>
      </c>
      <c r="L28" s="590">
        <f>ЗОЖ_пер!M513</f>
        <v>0</v>
      </c>
      <c r="M28" s="590">
        <f>ЗОЖ_пер!N513</f>
        <v>0</v>
      </c>
      <c r="N28" s="590">
        <f>ЗОЖ_пер!O513</f>
        <v>0</v>
      </c>
      <c r="O28" s="590">
        <f>ЗОЖ_пер!P513</f>
        <v>0</v>
      </c>
      <c r="P28" s="704"/>
    </row>
    <row r="29" spans="1:16" s="11" customFormat="1" ht="14.25">
      <c r="A29" s="1071"/>
      <c r="B29" s="1078"/>
      <c r="C29" s="1079"/>
      <c r="D29" s="704"/>
      <c r="E29" s="589" t="s">
        <v>27</v>
      </c>
      <c r="F29" s="590">
        <f t="shared" si="3"/>
        <v>2274.1</v>
      </c>
      <c r="G29" s="590">
        <f t="shared" si="3"/>
        <v>327.1</v>
      </c>
      <c r="H29" s="590">
        <f>ЗОЖ_пер!I514</f>
        <v>2274.1</v>
      </c>
      <c r="I29" s="590">
        <f>ЗОЖ_пер!J514</f>
        <v>327.1</v>
      </c>
      <c r="J29" s="590">
        <f>ЗОЖ_пер!K514</f>
        <v>0</v>
      </c>
      <c r="K29" s="590">
        <f>ЗОЖ_пер!L514</f>
        <v>0</v>
      </c>
      <c r="L29" s="590">
        <f>ЗОЖ_пер!M514</f>
        <v>0</v>
      </c>
      <c r="M29" s="590">
        <f>ЗОЖ_пер!N514</f>
        <v>0</v>
      </c>
      <c r="N29" s="590">
        <f>ЗОЖ_пер!O514</f>
        <v>0</v>
      </c>
      <c r="O29" s="590">
        <f>ЗОЖ_пер!P514</f>
        <v>0</v>
      </c>
      <c r="P29" s="704"/>
    </row>
    <row r="30" spans="1:16" s="11" customFormat="1" ht="14.25">
      <c r="A30" s="1071"/>
      <c r="B30" s="1078"/>
      <c r="C30" s="1079"/>
      <c r="D30" s="704"/>
      <c r="E30" s="584" t="s">
        <v>28</v>
      </c>
      <c r="F30" s="591">
        <f t="shared" si="3"/>
        <v>2354.8</v>
      </c>
      <c r="G30" s="591">
        <f t="shared" si="3"/>
        <v>123.4</v>
      </c>
      <c r="H30" s="591">
        <f>ЗОЖ_пер!I515</f>
        <v>2354.8</v>
      </c>
      <c r="I30" s="591">
        <f>ЗОЖ_пер!J515</f>
        <v>123.4</v>
      </c>
      <c r="J30" s="591">
        <f>ЗОЖ_пер!K515</f>
        <v>0</v>
      </c>
      <c r="K30" s="591">
        <f>ЗОЖ_пер!L515</f>
        <v>0</v>
      </c>
      <c r="L30" s="591">
        <f>ЗОЖ_пер!M515</f>
        <v>0</v>
      </c>
      <c r="M30" s="591">
        <f>ЗОЖ_пер!N515</f>
        <v>0</v>
      </c>
      <c r="N30" s="591">
        <f>ЗОЖ_пер!O515</f>
        <v>0</v>
      </c>
      <c r="O30" s="591">
        <f>ЗОЖ_пер!P515</f>
        <v>0</v>
      </c>
      <c r="P30" s="704"/>
    </row>
    <row r="31" spans="1:16" s="11" customFormat="1" ht="14.25">
      <c r="A31" s="1071"/>
      <c r="B31" s="1078"/>
      <c r="C31" s="1079"/>
      <c r="D31" s="704"/>
      <c r="E31" s="582" t="s">
        <v>483</v>
      </c>
      <c r="F31" s="591">
        <f t="shared" si="3"/>
        <v>2357.7</v>
      </c>
      <c r="G31" s="591">
        <f t="shared" si="3"/>
        <v>218.5</v>
      </c>
      <c r="H31" s="591">
        <f>ЗОЖ_пер!I516</f>
        <v>2357.7</v>
      </c>
      <c r="I31" s="591">
        <f>ЗОЖ_пер!J516</f>
        <v>218.5</v>
      </c>
      <c r="J31" s="591">
        <f>ЗОЖ_пер!K516</f>
        <v>0</v>
      </c>
      <c r="K31" s="591">
        <f>ЗОЖ_пер!L516</f>
        <v>0</v>
      </c>
      <c r="L31" s="591">
        <f>ЗОЖ_пер!M516</f>
        <v>0</v>
      </c>
      <c r="M31" s="591">
        <f>ЗОЖ_пер!N516</f>
        <v>0</v>
      </c>
      <c r="N31" s="591">
        <f>ЗОЖ_пер!O516</f>
        <v>0</v>
      </c>
      <c r="O31" s="591">
        <f>ЗОЖ_пер!P516</f>
        <v>0</v>
      </c>
      <c r="P31" s="704"/>
    </row>
    <row r="32" spans="1:16" s="11" customFormat="1" ht="14.25">
      <c r="A32" s="1071"/>
      <c r="B32" s="1078"/>
      <c r="C32" s="1079"/>
      <c r="D32" s="704"/>
      <c r="E32" s="582" t="s">
        <v>484</v>
      </c>
      <c r="F32" s="591">
        <f t="shared" si="3"/>
        <v>2357.7</v>
      </c>
      <c r="G32" s="591">
        <f t="shared" si="3"/>
        <v>260.3</v>
      </c>
      <c r="H32" s="591">
        <f>ЗОЖ_пер!I517</f>
        <v>2357.7</v>
      </c>
      <c r="I32" s="591">
        <f>ЗОЖ_пер!J517</f>
        <v>260.3</v>
      </c>
      <c r="J32" s="591">
        <f>ЗОЖ_пер!K517</f>
        <v>0</v>
      </c>
      <c r="K32" s="591">
        <f>ЗОЖ_пер!L517</f>
        <v>0</v>
      </c>
      <c r="L32" s="591">
        <f>ЗОЖ_пер!M517</f>
        <v>0</v>
      </c>
      <c r="M32" s="591">
        <f>ЗОЖ_пер!N517</f>
        <v>0</v>
      </c>
      <c r="N32" s="591">
        <f>ЗОЖ_пер!O517</f>
        <v>0</v>
      </c>
      <c r="O32" s="591">
        <f>ЗОЖ_пер!P517</f>
        <v>0</v>
      </c>
      <c r="P32" s="704"/>
    </row>
    <row r="33" spans="1:16" s="11" customFormat="1" ht="14.25">
      <c r="A33" s="1071"/>
      <c r="B33" s="1078"/>
      <c r="C33" s="1079"/>
      <c r="D33" s="705"/>
      <c r="E33" s="582" t="s">
        <v>485</v>
      </c>
      <c r="F33" s="591">
        <f t="shared" si="3"/>
        <v>2357.7</v>
      </c>
      <c r="G33" s="591">
        <f t="shared" si="3"/>
        <v>260.3</v>
      </c>
      <c r="H33" s="591">
        <f>ЗОЖ_пер!I518</f>
        <v>2357.7</v>
      </c>
      <c r="I33" s="591">
        <f>ЗОЖ_пер!J518</f>
        <v>260.3</v>
      </c>
      <c r="J33" s="591">
        <f>ЗОЖ_пер!K518</f>
        <v>0</v>
      </c>
      <c r="K33" s="591">
        <f>ЗОЖ_пер!L518</f>
        <v>0</v>
      </c>
      <c r="L33" s="591">
        <f>ЗОЖ_пер!M518</f>
        <v>0</v>
      </c>
      <c r="M33" s="591">
        <f>ЗОЖ_пер!N518</f>
        <v>0</v>
      </c>
      <c r="N33" s="591">
        <f>ЗОЖ_пер!O518</f>
        <v>0</v>
      </c>
      <c r="O33" s="591">
        <f>ЗОЖ_пер!P518</f>
        <v>0</v>
      </c>
      <c r="P33" s="704"/>
    </row>
    <row r="34" spans="1:16" s="11" customFormat="1" ht="14.25">
      <c r="A34" s="1071"/>
      <c r="B34" s="1078"/>
      <c r="C34" s="1079"/>
      <c r="D34" s="584"/>
      <c r="E34" s="582" t="s">
        <v>486</v>
      </c>
      <c r="F34" s="591">
        <f t="shared" si="3"/>
        <v>2357.7</v>
      </c>
      <c r="G34" s="591">
        <f t="shared" si="3"/>
        <v>0</v>
      </c>
      <c r="H34" s="591">
        <f>ЗОЖ_пер!I519</f>
        <v>2357.7</v>
      </c>
      <c r="I34" s="591">
        <f>ЗОЖ_пер!J519</f>
        <v>0</v>
      </c>
      <c r="J34" s="591">
        <f>ЗОЖ_пер!K519</f>
        <v>0</v>
      </c>
      <c r="K34" s="591">
        <f>ЗОЖ_пер!L519</f>
        <v>0</v>
      </c>
      <c r="L34" s="591">
        <f>ЗОЖ_пер!M519</f>
        <v>0</v>
      </c>
      <c r="M34" s="591">
        <f>ЗОЖ_пер!N519</f>
        <v>0</v>
      </c>
      <c r="N34" s="591">
        <f>ЗОЖ_пер!O519</f>
        <v>0</v>
      </c>
      <c r="O34" s="591">
        <f>ЗОЖ_пер!P519</f>
        <v>0</v>
      </c>
      <c r="P34" s="704"/>
    </row>
    <row r="35" spans="1:16" s="11" customFormat="1" ht="14.25">
      <c r="A35" s="1072"/>
      <c r="B35" s="1086"/>
      <c r="C35" s="1087"/>
      <c r="D35" s="584"/>
      <c r="E35" s="582" t="s">
        <v>498</v>
      </c>
      <c r="F35" s="591">
        <f t="shared" si="3"/>
        <v>2357.7</v>
      </c>
      <c r="G35" s="591">
        <f t="shared" si="3"/>
        <v>0</v>
      </c>
      <c r="H35" s="591">
        <f>ЗОЖ_пер!I520</f>
        <v>2357.7</v>
      </c>
      <c r="I35" s="591">
        <f>ЗОЖ_пер!J520</f>
        <v>0</v>
      </c>
      <c r="J35" s="591">
        <f>ЗОЖ_пер!K520</f>
        <v>0</v>
      </c>
      <c r="K35" s="591">
        <f>ЗОЖ_пер!L520</f>
        <v>0</v>
      </c>
      <c r="L35" s="591">
        <f>ЗОЖ_пер!M520</f>
        <v>0</v>
      </c>
      <c r="M35" s="591">
        <f>ЗОЖ_пер!N520</f>
        <v>0</v>
      </c>
      <c r="N35" s="591">
        <f>ЗОЖ_пер!O520</f>
        <v>0</v>
      </c>
      <c r="O35" s="591">
        <f>ЗОЖ_пер!P520</f>
        <v>0</v>
      </c>
      <c r="P35" s="705"/>
    </row>
    <row r="36" spans="1:16" s="11" customFormat="1" ht="32.25" customHeight="1">
      <c r="A36" s="586"/>
      <c r="B36" s="706" t="s">
        <v>430</v>
      </c>
      <c r="C36" s="707"/>
      <c r="D36" s="708"/>
      <c r="E36" s="706" t="s">
        <v>401</v>
      </c>
      <c r="F36" s="707"/>
      <c r="G36" s="707"/>
      <c r="H36" s="707"/>
      <c r="I36" s="707"/>
      <c r="J36" s="707"/>
      <c r="K36" s="707"/>
      <c r="L36" s="707"/>
      <c r="M36" s="707"/>
      <c r="N36" s="707"/>
      <c r="O36" s="708"/>
      <c r="P36" s="703" t="s">
        <v>24</v>
      </c>
    </row>
    <row r="37" spans="1:16" s="10" customFormat="1" ht="15" customHeight="1">
      <c r="A37" s="592"/>
      <c r="B37" s="1083" t="s">
        <v>431</v>
      </c>
      <c r="C37" s="1084"/>
      <c r="D37" s="1085"/>
      <c r="E37" s="1069" t="s">
        <v>432</v>
      </c>
      <c r="F37" s="1069"/>
      <c r="G37" s="1069"/>
      <c r="H37" s="1069"/>
      <c r="I37" s="1069"/>
      <c r="J37" s="1069"/>
      <c r="K37" s="1069"/>
      <c r="L37" s="1069"/>
      <c r="M37" s="1069"/>
      <c r="N37" s="1069"/>
      <c r="O37" s="1069"/>
      <c r="P37" s="704"/>
    </row>
    <row r="38" spans="1:16" s="15" customFormat="1" ht="14.25">
      <c r="A38" s="1070"/>
      <c r="B38" s="1076" t="s">
        <v>433</v>
      </c>
      <c r="C38" s="1077"/>
      <c r="D38" s="584"/>
      <c r="E38" s="587" t="s">
        <v>8</v>
      </c>
      <c r="F38" s="587">
        <f>SUM(F39:F49)</f>
        <v>141967.99999999997</v>
      </c>
      <c r="G38" s="587">
        <f aca="true" t="shared" si="4" ref="G38:O38">SUM(G39:G49)</f>
        <v>137605.19999999998</v>
      </c>
      <c r="H38" s="587">
        <f t="shared" si="4"/>
        <v>141967.99999999997</v>
      </c>
      <c r="I38" s="587">
        <f t="shared" si="4"/>
        <v>137605.19999999998</v>
      </c>
      <c r="J38" s="587">
        <f t="shared" si="4"/>
        <v>0</v>
      </c>
      <c r="K38" s="587">
        <f t="shared" si="4"/>
        <v>0</v>
      </c>
      <c r="L38" s="587">
        <f t="shared" si="4"/>
        <v>0</v>
      </c>
      <c r="M38" s="587">
        <f t="shared" si="4"/>
        <v>0</v>
      </c>
      <c r="N38" s="587">
        <f t="shared" si="4"/>
        <v>0</v>
      </c>
      <c r="O38" s="587">
        <f t="shared" si="4"/>
        <v>0</v>
      </c>
      <c r="P38" s="704"/>
    </row>
    <row r="39" spans="1:16" s="11" customFormat="1" ht="14.25">
      <c r="A39" s="1071"/>
      <c r="B39" s="1078"/>
      <c r="C39" s="1079"/>
      <c r="D39" s="584"/>
      <c r="E39" s="589" t="s">
        <v>9</v>
      </c>
      <c r="F39" s="589">
        <f>H39+J39+L39+N39</f>
        <v>12106.9</v>
      </c>
      <c r="G39" s="589">
        <f>I39+K39+M39+O39</f>
        <v>11373.2</v>
      </c>
      <c r="H39" s="589">
        <f>УФКиС_п!D6</f>
        <v>12106.9</v>
      </c>
      <c r="I39" s="589">
        <f>УФКиС_п!E6</f>
        <v>11373.2</v>
      </c>
      <c r="J39" s="593"/>
      <c r="K39" s="593"/>
      <c r="L39" s="593"/>
      <c r="M39" s="593"/>
      <c r="N39" s="593"/>
      <c r="O39" s="593"/>
      <c r="P39" s="704"/>
    </row>
    <row r="40" spans="1:16" s="11" customFormat="1" ht="15" customHeight="1">
      <c r="A40" s="1071"/>
      <c r="B40" s="1078"/>
      <c r="C40" s="1079"/>
      <c r="D40" s="703" t="s">
        <v>667</v>
      </c>
      <c r="E40" s="589" t="s">
        <v>10</v>
      </c>
      <c r="F40" s="589">
        <f aca="true" t="shared" si="5" ref="F40:G49">H40+J40+L40+N40</f>
        <v>12627.4</v>
      </c>
      <c r="G40" s="589">
        <f t="shared" si="5"/>
        <v>11541.8</v>
      </c>
      <c r="H40" s="589">
        <f>УФКиС_п!F6</f>
        <v>12627.4</v>
      </c>
      <c r="I40" s="589">
        <f>УФКиС_п!G6</f>
        <v>11541.8</v>
      </c>
      <c r="J40" s="593"/>
      <c r="K40" s="593"/>
      <c r="L40" s="593"/>
      <c r="M40" s="593"/>
      <c r="N40" s="593"/>
      <c r="O40" s="593"/>
      <c r="P40" s="704"/>
    </row>
    <row r="41" spans="1:16" s="11" customFormat="1" ht="14.25">
      <c r="A41" s="1071"/>
      <c r="B41" s="1078"/>
      <c r="C41" s="1079"/>
      <c r="D41" s="704"/>
      <c r="E41" s="589" t="s">
        <v>11</v>
      </c>
      <c r="F41" s="589">
        <f t="shared" si="5"/>
        <v>12627.4</v>
      </c>
      <c r="G41" s="589">
        <f t="shared" si="5"/>
        <v>11546.7</v>
      </c>
      <c r="H41" s="589">
        <f>УФКиС_п!H6</f>
        <v>12627.4</v>
      </c>
      <c r="I41" s="589">
        <f>УФКиС_п!I6</f>
        <v>11546.7</v>
      </c>
      <c r="J41" s="593"/>
      <c r="K41" s="593"/>
      <c r="L41" s="593"/>
      <c r="M41" s="593"/>
      <c r="N41" s="593"/>
      <c r="O41" s="593"/>
      <c r="P41" s="704"/>
    </row>
    <row r="42" spans="1:16" s="11" customFormat="1" ht="14.25">
      <c r="A42" s="1071"/>
      <c r="B42" s="1078"/>
      <c r="C42" s="1079"/>
      <c r="D42" s="704"/>
      <c r="E42" s="589" t="s">
        <v>19</v>
      </c>
      <c r="F42" s="589">
        <f t="shared" si="5"/>
        <v>13144.3</v>
      </c>
      <c r="G42" s="589">
        <f t="shared" si="5"/>
        <v>12430.6</v>
      </c>
      <c r="H42" s="589">
        <f>УФКиС_п!J6</f>
        <v>13144.3</v>
      </c>
      <c r="I42" s="589">
        <f>УФКиС_п!K6</f>
        <v>12430.6</v>
      </c>
      <c r="J42" s="593"/>
      <c r="K42" s="593"/>
      <c r="L42" s="593"/>
      <c r="M42" s="593"/>
      <c r="N42" s="593"/>
      <c r="O42" s="593"/>
      <c r="P42" s="704"/>
    </row>
    <row r="43" spans="1:16" s="11" customFormat="1" ht="14.25">
      <c r="A43" s="1071"/>
      <c r="B43" s="1078"/>
      <c r="C43" s="1079"/>
      <c r="D43" s="704"/>
      <c r="E43" s="589" t="s">
        <v>27</v>
      </c>
      <c r="F43" s="589">
        <f t="shared" si="5"/>
        <v>12704.3</v>
      </c>
      <c r="G43" s="589">
        <f t="shared" si="5"/>
        <v>12704.3</v>
      </c>
      <c r="H43" s="589">
        <f>УФКиС_п!L6</f>
        <v>12704.3</v>
      </c>
      <c r="I43" s="589">
        <f>УФКиС_п!M6</f>
        <v>12704.3</v>
      </c>
      <c r="J43" s="593"/>
      <c r="K43" s="593"/>
      <c r="L43" s="593"/>
      <c r="M43" s="593"/>
      <c r="N43" s="593"/>
      <c r="O43" s="593"/>
      <c r="P43" s="704"/>
    </row>
    <row r="44" spans="1:16" s="11" customFormat="1" ht="14.25">
      <c r="A44" s="1071"/>
      <c r="B44" s="1078"/>
      <c r="C44" s="1079"/>
      <c r="D44" s="704"/>
      <c r="E44" s="584" t="s">
        <v>28</v>
      </c>
      <c r="F44" s="584">
        <f t="shared" si="5"/>
        <v>13169.7</v>
      </c>
      <c r="G44" s="584">
        <f t="shared" si="5"/>
        <v>13098.8</v>
      </c>
      <c r="H44" s="584">
        <f>УФКиС_п!N6</f>
        <v>13169.7</v>
      </c>
      <c r="I44" s="584">
        <f>УФКиС_п!O6</f>
        <v>13098.8</v>
      </c>
      <c r="J44" s="268"/>
      <c r="K44" s="268"/>
      <c r="L44" s="268"/>
      <c r="M44" s="268"/>
      <c r="N44" s="268"/>
      <c r="O44" s="268"/>
      <c r="P44" s="704"/>
    </row>
    <row r="45" spans="1:16" s="11" customFormat="1" ht="14.25">
      <c r="A45" s="1071"/>
      <c r="B45" s="1078"/>
      <c r="C45" s="1079"/>
      <c r="D45" s="704"/>
      <c r="E45" s="582" t="s">
        <v>483</v>
      </c>
      <c r="F45" s="584">
        <f t="shared" si="5"/>
        <v>13169.7</v>
      </c>
      <c r="G45" s="584">
        <f t="shared" si="5"/>
        <v>13155.2</v>
      </c>
      <c r="H45" s="584">
        <f>УФКиС_п!P6</f>
        <v>13169.7</v>
      </c>
      <c r="I45" s="584">
        <f>УФКиС_п!Q6</f>
        <v>13155.2</v>
      </c>
      <c r="J45" s="268"/>
      <c r="K45" s="268"/>
      <c r="L45" s="268"/>
      <c r="M45" s="268"/>
      <c r="N45" s="268"/>
      <c r="O45" s="268"/>
      <c r="P45" s="704"/>
    </row>
    <row r="46" spans="1:16" s="11" customFormat="1" ht="14.25">
      <c r="A46" s="1071"/>
      <c r="B46" s="1078"/>
      <c r="C46" s="1079"/>
      <c r="D46" s="704"/>
      <c r="E46" s="582" t="s">
        <v>484</v>
      </c>
      <c r="F46" s="584">
        <f t="shared" si="5"/>
        <v>13236.9</v>
      </c>
      <c r="G46" s="584">
        <f t="shared" si="5"/>
        <v>13169.7</v>
      </c>
      <c r="H46" s="584">
        <f>УФКиС_п!R6</f>
        <v>13236.9</v>
      </c>
      <c r="I46" s="584">
        <f>УФКиС_п!S6</f>
        <v>13169.7</v>
      </c>
      <c r="J46" s="268"/>
      <c r="K46" s="268"/>
      <c r="L46" s="268"/>
      <c r="M46" s="268"/>
      <c r="N46" s="268"/>
      <c r="O46" s="268"/>
      <c r="P46" s="704"/>
    </row>
    <row r="47" spans="1:16" s="11" customFormat="1" ht="14.25">
      <c r="A47" s="1071"/>
      <c r="B47" s="1078"/>
      <c r="C47" s="1079"/>
      <c r="D47" s="704"/>
      <c r="E47" s="582" t="s">
        <v>485</v>
      </c>
      <c r="F47" s="584">
        <f t="shared" si="5"/>
        <v>13236.9</v>
      </c>
      <c r="G47" s="584">
        <f t="shared" si="5"/>
        <v>13169.7</v>
      </c>
      <c r="H47" s="584">
        <f>УФКиС_п!T6</f>
        <v>13236.9</v>
      </c>
      <c r="I47" s="584">
        <f>УФКиС_п!U6</f>
        <v>13169.7</v>
      </c>
      <c r="J47" s="268"/>
      <c r="K47" s="268"/>
      <c r="L47" s="268"/>
      <c r="M47" s="268"/>
      <c r="N47" s="268"/>
      <c r="O47" s="268"/>
      <c r="P47" s="704"/>
    </row>
    <row r="48" spans="1:16" s="11" customFormat="1" ht="14.25">
      <c r="A48" s="1071"/>
      <c r="B48" s="1078"/>
      <c r="C48" s="1079"/>
      <c r="D48" s="704"/>
      <c r="E48" s="582" t="s">
        <v>486</v>
      </c>
      <c r="F48" s="584">
        <f t="shared" si="5"/>
        <v>13236.9</v>
      </c>
      <c r="G48" s="584">
        <f t="shared" si="5"/>
        <v>12707.6</v>
      </c>
      <c r="H48" s="584">
        <f>УФКиС_п!V6</f>
        <v>13236.9</v>
      </c>
      <c r="I48" s="584">
        <f>УФКиС_п!W6</f>
        <v>12707.6</v>
      </c>
      <c r="J48" s="268"/>
      <c r="K48" s="268"/>
      <c r="L48" s="268"/>
      <c r="M48" s="268"/>
      <c r="N48" s="268"/>
      <c r="O48" s="268"/>
      <c r="P48" s="704"/>
    </row>
    <row r="49" spans="1:16" s="11" customFormat="1" ht="14.25">
      <c r="A49" s="1072"/>
      <c r="B49" s="1086"/>
      <c r="C49" s="1087"/>
      <c r="D49" s="705"/>
      <c r="E49" s="582" t="s">
        <v>498</v>
      </c>
      <c r="F49" s="584">
        <f t="shared" si="5"/>
        <v>12707.6</v>
      </c>
      <c r="G49" s="584">
        <f t="shared" si="5"/>
        <v>12707.6</v>
      </c>
      <c r="H49" s="584">
        <f>УФКиС_п!X6</f>
        <v>12707.6</v>
      </c>
      <c r="I49" s="584">
        <f>УФКиС_п!Y6</f>
        <v>12707.6</v>
      </c>
      <c r="J49" s="268"/>
      <c r="K49" s="268"/>
      <c r="L49" s="268"/>
      <c r="M49" s="268"/>
      <c r="N49" s="268"/>
      <c r="O49" s="268"/>
      <c r="P49" s="705"/>
    </row>
    <row r="50" spans="1:16" s="11" customFormat="1" ht="15" customHeight="1">
      <c r="A50" s="585"/>
      <c r="B50" s="706" t="s">
        <v>434</v>
      </c>
      <c r="C50" s="707"/>
      <c r="D50" s="708"/>
      <c r="E50" s="870" t="s">
        <v>21</v>
      </c>
      <c r="F50" s="871"/>
      <c r="G50" s="871"/>
      <c r="H50" s="871"/>
      <c r="I50" s="871"/>
      <c r="J50" s="871"/>
      <c r="K50" s="871"/>
      <c r="L50" s="871"/>
      <c r="M50" s="871"/>
      <c r="N50" s="871"/>
      <c r="O50" s="872"/>
      <c r="P50" s="703" t="s">
        <v>438</v>
      </c>
    </row>
    <row r="51" spans="1:16" s="16" customFormat="1" ht="15" customHeight="1">
      <c r="A51" s="586"/>
      <c r="B51" s="1083" t="s">
        <v>435</v>
      </c>
      <c r="C51" s="1084"/>
      <c r="D51" s="1085"/>
      <c r="E51" s="1069" t="s">
        <v>475</v>
      </c>
      <c r="F51" s="1069"/>
      <c r="G51" s="1069"/>
      <c r="H51" s="1069"/>
      <c r="I51" s="1069"/>
      <c r="J51" s="1069"/>
      <c r="K51" s="1069"/>
      <c r="L51" s="1069"/>
      <c r="M51" s="1069"/>
      <c r="N51" s="1069"/>
      <c r="O51" s="1069"/>
      <c r="P51" s="704"/>
    </row>
    <row r="52" spans="1:16" s="15" customFormat="1" ht="14.25">
      <c r="A52" s="1070"/>
      <c r="B52" s="1076" t="s">
        <v>436</v>
      </c>
      <c r="C52" s="1077"/>
      <c r="D52" s="584"/>
      <c r="E52" s="587" t="s">
        <v>8</v>
      </c>
      <c r="F52" s="588">
        <f>SUM(F53:F63)</f>
        <v>2358038.5</v>
      </c>
      <c r="G52" s="588">
        <f aca="true" t="shared" si="6" ref="G52:O52">SUM(G53:G63)</f>
        <v>74266.9</v>
      </c>
      <c r="H52" s="588">
        <f t="shared" si="6"/>
        <v>810394.2</v>
      </c>
      <c r="I52" s="588">
        <f t="shared" si="6"/>
        <v>60667.700000000004</v>
      </c>
      <c r="J52" s="588">
        <f t="shared" si="6"/>
        <v>0</v>
      </c>
      <c r="K52" s="588">
        <f t="shared" si="6"/>
        <v>0</v>
      </c>
      <c r="L52" s="588">
        <f t="shared" si="6"/>
        <v>1547644.3</v>
      </c>
      <c r="M52" s="588">
        <f t="shared" si="6"/>
        <v>13599.2</v>
      </c>
      <c r="N52" s="588">
        <f t="shared" si="6"/>
        <v>0</v>
      </c>
      <c r="O52" s="588">
        <f t="shared" si="6"/>
        <v>0</v>
      </c>
      <c r="P52" s="704"/>
    </row>
    <row r="53" spans="1:16" s="11" customFormat="1" ht="14.25">
      <c r="A53" s="1071"/>
      <c r="B53" s="1078"/>
      <c r="C53" s="1079"/>
      <c r="D53" s="584"/>
      <c r="E53" s="589" t="s">
        <v>9</v>
      </c>
      <c r="F53" s="590">
        <f>H53+J53+L53+N53</f>
        <v>85016.09999999999</v>
      </c>
      <c r="G53" s="590">
        <f>I53+K53+M53+O53</f>
        <v>37016.1</v>
      </c>
      <c r="H53" s="590">
        <f>Стр_пер!I583</f>
        <v>35416.899999999994</v>
      </c>
      <c r="I53" s="590">
        <f>Стр_пер!J583</f>
        <v>23416.899999999998</v>
      </c>
      <c r="J53" s="590">
        <f>Стр_пер!K583</f>
        <v>0</v>
      </c>
      <c r="K53" s="590">
        <f>Стр_пер!L583</f>
        <v>0</v>
      </c>
      <c r="L53" s="590">
        <f>Стр_пер!M583</f>
        <v>49599.2</v>
      </c>
      <c r="M53" s="590">
        <f>Стр_пер!N583</f>
        <v>13599.2</v>
      </c>
      <c r="N53" s="590">
        <f>Стр_пер!O583</f>
        <v>0</v>
      </c>
      <c r="O53" s="590">
        <f>Стр_пер!P583</f>
        <v>0</v>
      </c>
      <c r="P53" s="704"/>
    </row>
    <row r="54" spans="1:16" s="11" customFormat="1" ht="15" customHeight="1">
      <c r="A54" s="1071"/>
      <c r="B54" s="1078"/>
      <c r="C54" s="1079"/>
      <c r="D54" s="703" t="s">
        <v>668</v>
      </c>
      <c r="E54" s="589" t="s">
        <v>10</v>
      </c>
      <c r="F54" s="590">
        <f aca="true" t="shared" si="7" ref="F54:G58">H54+J54+L54+N54</f>
        <v>4708.6</v>
      </c>
      <c r="G54" s="590">
        <f t="shared" si="7"/>
        <v>4708.6</v>
      </c>
      <c r="H54" s="590">
        <f>Стр_пер!I584</f>
        <v>4708.6</v>
      </c>
      <c r="I54" s="590">
        <f>Стр_пер!J584</f>
        <v>4708.6</v>
      </c>
      <c r="J54" s="590">
        <f>Стр_пер!K584</f>
        <v>0</v>
      </c>
      <c r="K54" s="590">
        <f>Стр_пер!L584</f>
        <v>0</v>
      </c>
      <c r="L54" s="590">
        <f>Стр_пер!M584</f>
        <v>0</v>
      </c>
      <c r="M54" s="590">
        <f>Стр_пер!N584</f>
        <v>0</v>
      </c>
      <c r="N54" s="590">
        <f>Стр_пер!O584</f>
        <v>0</v>
      </c>
      <c r="O54" s="590">
        <f>Стр_пер!P584</f>
        <v>0</v>
      </c>
      <c r="P54" s="704"/>
    </row>
    <row r="55" spans="1:16" s="11" customFormat="1" ht="14.25">
      <c r="A55" s="1071"/>
      <c r="B55" s="1078"/>
      <c r="C55" s="1079"/>
      <c r="D55" s="704"/>
      <c r="E55" s="589" t="s">
        <v>11</v>
      </c>
      <c r="F55" s="590">
        <f t="shared" si="7"/>
        <v>45833.9</v>
      </c>
      <c r="G55" s="590">
        <f t="shared" si="7"/>
        <v>5831.9</v>
      </c>
      <c r="H55" s="590">
        <f>Стр_пер!I585</f>
        <v>5833.9</v>
      </c>
      <c r="I55" s="590">
        <f>Стр_пер!J585</f>
        <v>5831.9</v>
      </c>
      <c r="J55" s="590">
        <f>Стр_пер!K585</f>
        <v>0</v>
      </c>
      <c r="K55" s="590">
        <f>Стр_пер!L585</f>
        <v>0</v>
      </c>
      <c r="L55" s="590">
        <f>Стр_пер!M585</f>
        <v>40000</v>
      </c>
      <c r="M55" s="590">
        <f>Стр_пер!N585</f>
        <v>0</v>
      </c>
      <c r="N55" s="590">
        <f>Стр_пер!O585</f>
        <v>0</v>
      </c>
      <c r="O55" s="590">
        <f>Стр_пер!P585</f>
        <v>0</v>
      </c>
      <c r="P55" s="704"/>
    </row>
    <row r="56" spans="1:16" s="11" customFormat="1" ht="14.25">
      <c r="A56" s="1071"/>
      <c r="B56" s="1078"/>
      <c r="C56" s="1079"/>
      <c r="D56" s="704"/>
      <c r="E56" s="589" t="s">
        <v>19</v>
      </c>
      <c r="F56" s="590">
        <f t="shared" si="7"/>
        <v>11644.4</v>
      </c>
      <c r="G56" s="590">
        <f t="shared" si="7"/>
        <v>11644.4</v>
      </c>
      <c r="H56" s="590">
        <f>Стр_пер!I586</f>
        <v>11644.4</v>
      </c>
      <c r="I56" s="590">
        <f>Стр_пер!J586</f>
        <v>11644.4</v>
      </c>
      <c r="J56" s="590">
        <f>Стр_пер!K586</f>
        <v>0</v>
      </c>
      <c r="K56" s="590">
        <f>Стр_пер!L586</f>
        <v>0</v>
      </c>
      <c r="L56" s="590">
        <f>Стр_пер!M586</f>
        <v>0</v>
      </c>
      <c r="M56" s="590">
        <f>Стр_пер!N586</f>
        <v>0</v>
      </c>
      <c r="N56" s="590">
        <f>Стр_пер!O586</f>
        <v>0</v>
      </c>
      <c r="O56" s="590">
        <f>Стр_пер!P586</f>
        <v>0</v>
      </c>
      <c r="P56" s="704"/>
    </row>
    <row r="57" spans="1:16" s="11" customFormat="1" ht="14.25">
      <c r="A57" s="1071"/>
      <c r="B57" s="1078"/>
      <c r="C57" s="1079"/>
      <c r="D57" s="704"/>
      <c r="E57" s="589" t="s">
        <v>27</v>
      </c>
      <c r="F57" s="590">
        <f t="shared" si="7"/>
        <v>6554.3</v>
      </c>
      <c r="G57" s="590">
        <f t="shared" si="7"/>
        <v>6554.3</v>
      </c>
      <c r="H57" s="590">
        <f>Стр_пер!I587</f>
        <v>6554.3</v>
      </c>
      <c r="I57" s="590">
        <f>Стр_пер!J587</f>
        <v>6554.3</v>
      </c>
      <c r="J57" s="590">
        <f>Стр_пер!K587</f>
        <v>0</v>
      </c>
      <c r="K57" s="590">
        <f>Стр_пер!L587</f>
        <v>0</v>
      </c>
      <c r="L57" s="590">
        <f>Стр_пер!M587</f>
        <v>0</v>
      </c>
      <c r="M57" s="590">
        <f>Стр_пер!N587</f>
        <v>0</v>
      </c>
      <c r="N57" s="590">
        <f>Стр_пер!O587</f>
        <v>0</v>
      </c>
      <c r="O57" s="590">
        <f>Стр_пер!P587</f>
        <v>0</v>
      </c>
      <c r="P57" s="704"/>
    </row>
    <row r="58" spans="1:16" s="11" customFormat="1" ht="14.25">
      <c r="A58" s="1071"/>
      <c r="B58" s="1078"/>
      <c r="C58" s="1079"/>
      <c r="D58" s="704"/>
      <c r="E58" s="584" t="s">
        <v>28</v>
      </c>
      <c r="F58" s="591">
        <f t="shared" si="7"/>
        <v>1675.9</v>
      </c>
      <c r="G58" s="591">
        <f t="shared" si="7"/>
        <v>1675.9</v>
      </c>
      <c r="H58" s="590">
        <f>Стр_пер!I588</f>
        <v>1675.9</v>
      </c>
      <c r="I58" s="590">
        <f>Стр_пер!J588</f>
        <v>1675.9</v>
      </c>
      <c r="J58" s="590">
        <f>Стр_пер!K588</f>
        <v>0</v>
      </c>
      <c r="K58" s="590">
        <f>Стр_пер!L588</f>
        <v>0</v>
      </c>
      <c r="L58" s="590">
        <f>Стр_пер!M588</f>
        <v>0</v>
      </c>
      <c r="M58" s="590">
        <f>Стр_пер!N588</f>
        <v>0</v>
      </c>
      <c r="N58" s="590">
        <f>Стр_пер!O588</f>
        <v>0</v>
      </c>
      <c r="O58" s="590">
        <f>Стр_пер!P588</f>
        <v>0</v>
      </c>
      <c r="P58" s="704"/>
    </row>
    <row r="59" spans="1:16" s="11" customFormat="1" ht="15" customHeight="1">
      <c r="A59" s="1071"/>
      <c r="B59" s="1078"/>
      <c r="C59" s="1079"/>
      <c r="D59" s="705"/>
      <c r="E59" s="582" t="s">
        <v>483</v>
      </c>
      <c r="F59" s="591">
        <f aca="true" t="shared" si="8" ref="F59:G63">H59+J59+L59+N59</f>
        <v>6835.7</v>
      </c>
      <c r="G59" s="591">
        <f t="shared" si="8"/>
        <v>6835.7</v>
      </c>
      <c r="H59" s="590">
        <f>Стр_пер!I589</f>
        <v>6835.7</v>
      </c>
      <c r="I59" s="590">
        <f>Стр_пер!J589</f>
        <v>6835.7</v>
      </c>
      <c r="J59" s="590">
        <f>Стр_пер!K589</f>
        <v>0</v>
      </c>
      <c r="K59" s="590">
        <f>Стр_пер!L589</f>
        <v>0</v>
      </c>
      <c r="L59" s="590">
        <f>Стр_пер!M589</f>
        <v>0</v>
      </c>
      <c r="M59" s="590">
        <f>Стр_пер!N589</f>
        <v>0</v>
      </c>
      <c r="N59" s="590">
        <f>Стр_пер!O589</f>
        <v>0</v>
      </c>
      <c r="O59" s="590">
        <f>Стр_пер!P589</f>
        <v>0</v>
      </c>
      <c r="P59" s="704"/>
    </row>
    <row r="60" spans="1:16" s="11" customFormat="1" ht="14.25">
      <c r="A60" s="1071"/>
      <c r="B60" s="1078"/>
      <c r="C60" s="1079"/>
      <c r="D60" s="584"/>
      <c r="E60" s="582" t="s">
        <v>484</v>
      </c>
      <c r="F60" s="591">
        <f t="shared" si="8"/>
        <v>397580.5</v>
      </c>
      <c r="G60" s="591">
        <f t="shared" si="8"/>
        <v>0</v>
      </c>
      <c r="H60" s="590">
        <f>Стр_пер!I590</f>
        <v>118709.59999999999</v>
      </c>
      <c r="I60" s="590">
        <f>Стр_пер!J590</f>
        <v>0</v>
      </c>
      <c r="J60" s="590">
        <f>Стр_пер!K590</f>
        <v>0</v>
      </c>
      <c r="K60" s="590">
        <f>Стр_пер!L590</f>
        <v>0</v>
      </c>
      <c r="L60" s="590">
        <f>Стр_пер!M590</f>
        <v>278870.9</v>
      </c>
      <c r="M60" s="590">
        <f>Стр_пер!N590</f>
        <v>0</v>
      </c>
      <c r="N60" s="590">
        <f>Стр_пер!O590</f>
        <v>0</v>
      </c>
      <c r="O60" s="590">
        <f>Стр_пер!P590</f>
        <v>0</v>
      </c>
      <c r="P60" s="704"/>
    </row>
    <row r="61" spans="1:16" s="11" customFormat="1" ht="14.25">
      <c r="A61" s="1071"/>
      <c r="B61" s="1078"/>
      <c r="C61" s="1079"/>
      <c r="D61" s="584"/>
      <c r="E61" s="582" t="s">
        <v>485</v>
      </c>
      <c r="F61" s="591">
        <f t="shared" si="8"/>
        <v>936562.4</v>
      </c>
      <c r="G61" s="591">
        <f t="shared" si="8"/>
        <v>0</v>
      </c>
      <c r="H61" s="590">
        <f>Стр_пер!I591</f>
        <v>243625.50000000003</v>
      </c>
      <c r="I61" s="590">
        <f>Стр_пер!J591</f>
        <v>0</v>
      </c>
      <c r="J61" s="590">
        <f>Стр_пер!K591</f>
        <v>0</v>
      </c>
      <c r="K61" s="590">
        <f>Стр_пер!L591</f>
        <v>0</v>
      </c>
      <c r="L61" s="590">
        <f>Стр_пер!M591</f>
        <v>692936.9</v>
      </c>
      <c r="M61" s="590">
        <f>Стр_пер!N591</f>
        <v>0</v>
      </c>
      <c r="N61" s="590">
        <f>Стр_пер!O591</f>
        <v>0</v>
      </c>
      <c r="O61" s="590">
        <f>Стр_пер!P591</f>
        <v>0</v>
      </c>
      <c r="P61" s="704"/>
    </row>
    <row r="62" spans="1:16" s="11" customFormat="1" ht="14.25">
      <c r="A62" s="1071"/>
      <c r="B62" s="1078"/>
      <c r="C62" s="1079"/>
      <c r="D62" s="584"/>
      <c r="E62" s="582" t="s">
        <v>486</v>
      </c>
      <c r="F62" s="591">
        <f t="shared" si="8"/>
        <v>648316.4</v>
      </c>
      <c r="G62" s="591">
        <f t="shared" si="8"/>
        <v>0</v>
      </c>
      <c r="H62" s="590">
        <f>Стр_пер!I592</f>
        <v>162079.1</v>
      </c>
      <c r="I62" s="590">
        <f>Стр_пер!J592</f>
        <v>0</v>
      </c>
      <c r="J62" s="590">
        <f>Стр_пер!K592</f>
        <v>0</v>
      </c>
      <c r="K62" s="590">
        <f>Стр_пер!L592</f>
        <v>0</v>
      </c>
      <c r="L62" s="590">
        <f>Стр_пер!M592</f>
        <v>486237.30000000005</v>
      </c>
      <c r="M62" s="590">
        <f>Стр_пер!N592</f>
        <v>0</v>
      </c>
      <c r="N62" s="590">
        <f>Стр_пер!O592</f>
        <v>0</v>
      </c>
      <c r="O62" s="590">
        <f>Стр_пер!P592</f>
        <v>0</v>
      </c>
      <c r="P62" s="704"/>
    </row>
    <row r="63" spans="1:16" s="11" customFormat="1" ht="14.25">
      <c r="A63" s="1071"/>
      <c r="B63" s="1078"/>
      <c r="C63" s="1079"/>
      <c r="D63" s="584"/>
      <c r="E63" s="581" t="s">
        <v>498</v>
      </c>
      <c r="F63" s="594">
        <f t="shared" si="8"/>
        <v>213310.3</v>
      </c>
      <c r="G63" s="594">
        <f t="shared" si="8"/>
        <v>0</v>
      </c>
      <c r="H63" s="590">
        <f>Стр_пер!I593</f>
        <v>213310.3</v>
      </c>
      <c r="I63" s="590">
        <f>Стр_пер!J593</f>
        <v>0</v>
      </c>
      <c r="J63" s="590">
        <f>Стр_пер!K593</f>
        <v>0</v>
      </c>
      <c r="K63" s="590">
        <f>Стр_пер!L593</f>
        <v>0</v>
      </c>
      <c r="L63" s="590">
        <f>Стр_пер!M593</f>
        <v>0</v>
      </c>
      <c r="M63" s="590">
        <f>Стр_пер!N593</f>
        <v>0</v>
      </c>
      <c r="N63" s="590">
        <f>Стр_пер!O593</f>
        <v>0</v>
      </c>
      <c r="O63" s="590">
        <f>Стр_пер!P593</f>
        <v>0</v>
      </c>
      <c r="P63" s="704"/>
    </row>
    <row r="64" spans="1:16" s="15" customFormat="1" ht="15" customHeight="1">
      <c r="A64" s="1074"/>
      <c r="B64" s="1075" t="s">
        <v>437</v>
      </c>
      <c r="C64" s="1075"/>
      <c r="D64" s="584"/>
      <c r="E64" s="587" t="s">
        <v>8</v>
      </c>
      <c r="F64" s="588">
        <f>SUM(F65:F75)</f>
        <v>11868299.700000001</v>
      </c>
      <c r="G64" s="588">
        <f aca="true" t="shared" si="9" ref="G64:O64">SUM(G65:G75)</f>
        <v>6806903.693499999</v>
      </c>
      <c r="H64" s="588">
        <f t="shared" si="9"/>
        <v>7704960.399999999</v>
      </c>
      <c r="I64" s="588">
        <f t="shared" si="9"/>
        <v>5529357.083500001</v>
      </c>
      <c r="J64" s="588">
        <f t="shared" si="9"/>
        <v>46906.00000000001</v>
      </c>
      <c r="K64" s="588">
        <f t="shared" si="9"/>
        <v>43595.200000000004</v>
      </c>
      <c r="L64" s="588">
        <f t="shared" si="9"/>
        <v>3180571.1</v>
      </c>
      <c r="M64" s="588">
        <f t="shared" si="9"/>
        <v>663746.1999999998</v>
      </c>
      <c r="N64" s="588">
        <f t="shared" si="9"/>
        <v>935862.2</v>
      </c>
      <c r="O64" s="588">
        <f t="shared" si="9"/>
        <v>570205.21</v>
      </c>
      <c r="P64" s="1075"/>
    </row>
    <row r="65" spans="1:16" s="11" customFormat="1" ht="14.25">
      <c r="A65" s="1074"/>
      <c r="B65" s="1075"/>
      <c r="C65" s="1075"/>
      <c r="D65" s="589"/>
      <c r="E65" s="589" t="s">
        <v>9</v>
      </c>
      <c r="F65" s="590">
        <f>H65+J65+L65+N65</f>
        <v>680068.4</v>
      </c>
      <c r="G65" s="590">
        <f>I65+K65+M65+O65</f>
        <v>427749.2850000001</v>
      </c>
      <c r="H65" s="590">
        <f aca="true" t="shared" si="10" ref="H65:O69">H11+H25+H39+H53</f>
        <v>487579.4</v>
      </c>
      <c r="I65" s="590">
        <f t="shared" si="10"/>
        <v>362527.5850000001</v>
      </c>
      <c r="J65" s="590">
        <f t="shared" si="10"/>
        <v>3511.5</v>
      </c>
      <c r="K65" s="590">
        <f t="shared" si="10"/>
        <v>3511.5</v>
      </c>
      <c r="L65" s="590">
        <f t="shared" si="10"/>
        <v>188977.5</v>
      </c>
      <c r="M65" s="590">
        <f t="shared" si="10"/>
        <v>61710.2</v>
      </c>
      <c r="N65" s="590">
        <f t="shared" si="10"/>
        <v>0</v>
      </c>
      <c r="O65" s="590">
        <f t="shared" si="10"/>
        <v>0</v>
      </c>
      <c r="P65" s="1075"/>
    </row>
    <row r="66" spans="1:16" s="11" customFormat="1" ht="14.25">
      <c r="A66" s="1074"/>
      <c r="B66" s="1075"/>
      <c r="C66" s="1075"/>
      <c r="D66" s="589"/>
      <c r="E66" s="589" t="s">
        <v>10</v>
      </c>
      <c r="F66" s="590">
        <f aca="true" t="shared" si="11" ref="F66:G69">H66+J66+L66+N66</f>
        <v>762562.6000000001</v>
      </c>
      <c r="G66" s="590">
        <f t="shared" si="11"/>
        <v>477506.4999999999</v>
      </c>
      <c r="H66" s="590">
        <f t="shared" si="10"/>
        <v>590138.4</v>
      </c>
      <c r="I66" s="590">
        <f t="shared" si="10"/>
        <v>358245.0999999999</v>
      </c>
      <c r="J66" s="590">
        <f t="shared" si="10"/>
        <v>1655.3</v>
      </c>
      <c r="K66" s="590">
        <f t="shared" si="10"/>
        <v>1655.3</v>
      </c>
      <c r="L66" s="590">
        <f t="shared" si="10"/>
        <v>102346.90000000001</v>
      </c>
      <c r="M66" s="590">
        <f t="shared" si="10"/>
        <v>49184.1</v>
      </c>
      <c r="N66" s="590">
        <f t="shared" si="10"/>
        <v>68422</v>
      </c>
      <c r="O66" s="590">
        <f t="shared" si="10"/>
        <v>68422</v>
      </c>
      <c r="P66" s="1075"/>
    </row>
    <row r="67" spans="1:16" s="11" customFormat="1" ht="14.25">
      <c r="A67" s="1074"/>
      <c r="B67" s="1075"/>
      <c r="C67" s="1075"/>
      <c r="D67" s="589"/>
      <c r="E67" s="589" t="s">
        <v>11</v>
      </c>
      <c r="F67" s="590">
        <f t="shared" si="11"/>
        <v>849909.5000000001</v>
      </c>
      <c r="G67" s="590">
        <f t="shared" si="11"/>
        <v>543736.2985</v>
      </c>
      <c r="H67" s="590">
        <f t="shared" si="10"/>
        <v>595460.7000000001</v>
      </c>
      <c r="I67" s="590">
        <f t="shared" si="10"/>
        <v>396957.6985</v>
      </c>
      <c r="J67" s="590">
        <f t="shared" si="10"/>
        <v>0</v>
      </c>
      <c r="K67" s="590">
        <f t="shared" si="10"/>
        <v>0</v>
      </c>
      <c r="L67" s="590">
        <f t="shared" si="10"/>
        <v>180100</v>
      </c>
      <c r="M67" s="590">
        <f t="shared" si="10"/>
        <v>72429.8</v>
      </c>
      <c r="N67" s="590">
        <f t="shared" si="10"/>
        <v>74348.8</v>
      </c>
      <c r="O67" s="590">
        <f t="shared" si="10"/>
        <v>74348.8</v>
      </c>
      <c r="P67" s="1075"/>
    </row>
    <row r="68" spans="1:16" s="11" customFormat="1" ht="14.25">
      <c r="A68" s="1074"/>
      <c r="B68" s="1075"/>
      <c r="C68" s="1075"/>
      <c r="D68" s="589"/>
      <c r="E68" s="589" t="s">
        <v>19</v>
      </c>
      <c r="F68" s="590">
        <f t="shared" si="11"/>
        <v>1008527.4000000001</v>
      </c>
      <c r="G68" s="590">
        <f t="shared" si="11"/>
        <v>697447.71</v>
      </c>
      <c r="H68" s="590">
        <f t="shared" si="10"/>
        <v>726236.2000000001</v>
      </c>
      <c r="I68" s="590">
        <f t="shared" si="10"/>
        <v>528140.7</v>
      </c>
      <c r="J68" s="590">
        <f t="shared" si="10"/>
        <v>0</v>
      </c>
      <c r="K68" s="590">
        <f t="shared" si="10"/>
        <v>0</v>
      </c>
      <c r="L68" s="590">
        <f t="shared" si="10"/>
        <v>144755.00000000003</v>
      </c>
      <c r="M68" s="590">
        <f t="shared" si="10"/>
        <v>102386.8</v>
      </c>
      <c r="N68" s="590">
        <f t="shared" si="10"/>
        <v>137536.2</v>
      </c>
      <c r="O68" s="590">
        <f t="shared" si="10"/>
        <v>66920.20999999999</v>
      </c>
      <c r="P68" s="1075"/>
    </row>
    <row r="69" spans="1:16" s="11" customFormat="1" ht="14.25">
      <c r="A69" s="1074"/>
      <c r="B69" s="1075"/>
      <c r="C69" s="1075"/>
      <c r="D69" s="589"/>
      <c r="E69" s="589" t="s">
        <v>27</v>
      </c>
      <c r="F69" s="590">
        <f t="shared" si="11"/>
        <v>1006206.9</v>
      </c>
      <c r="G69" s="590">
        <f t="shared" si="11"/>
        <v>725983.9</v>
      </c>
      <c r="H69" s="590">
        <f t="shared" si="10"/>
        <v>706643.2000000001</v>
      </c>
      <c r="I69" s="590">
        <f>I15+I29+I43+I57</f>
        <v>533920.9</v>
      </c>
      <c r="J69" s="590">
        <f t="shared" si="10"/>
        <v>2822.6</v>
      </c>
      <c r="K69" s="590">
        <f t="shared" si="10"/>
        <v>2822.6</v>
      </c>
      <c r="L69" s="590">
        <f t="shared" si="10"/>
        <v>156705.1</v>
      </c>
      <c r="M69" s="590">
        <f t="shared" si="10"/>
        <v>115203.9</v>
      </c>
      <c r="N69" s="590">
        <f t="shared" si="10"/>
        <v>140036</v>
      </c>
      <c r="O69" s="590">
        <f t="shared" si="10"/>
        <v>74036.5</v>
      </c>
      <c r="P69" s="1075"/>
    </row>
    <row r="70" spans="1:16" s="11" customFormat="1" ht="14.25">
      <c r="A70" s="1074"/>
      <c r="B70" s="1075"/>
      <c r="C70" s="1075"/>
      <c r="D70" s="584"/>
      <c r="E70" s="584" t="s">
        <v>28</v>
      </c>
      <c r="F70" s="591">
        <f aca="true" t="shared" si="12" ref="F70:F75">H70+J70+L70+N70</f>
        <v>965599.4000000001</v>
      </c>
      <c r="G70" s="591">
        <f aca="true" t="shared" si="13" ref="G70:G75">I70+K70+M70+O70</f>
        <v>743451.0000000001</v>
      </c>
      <c r="H70" s="591">
        <f aca="true" t="shared" si="14" ref="H70:O70">H16+H30+H44+H58</f>
        <v>670137.5000000001</v>
      </c>
      <c r="I70" s="591">
        <f t="shared" si="14"/>
        <v>569348.7000000001</v>
      </c>
      <c r="J70" s="591">
        <f t="shared" si="14"/>
        <v>26655.4</v>
      </c>
      <c r="K70" s="591">
        <f t="shared" si="14"/>
        <v>26655.4</v>
      </c>
      <c r="L70" s="591">
        <f t="shared" si="14"/>
        <v>164043.7</v>
      </c>
      <c r="M70" s="591">
        <f t="shared" si="14"/>
        <v>90847.79999999999</v>
      </c>
      <c r="N70" s="591">
        <f t="shared" si="14"/>
        <v>104762.8</v>
      </c>
      <c r="O70" s="591">
        <f t="shared" si="14"/>
        <v>56599.1</v>
      </c>
      <c r="P70" s="1075"/>
    </row>
    <row r="71" spans="1:16" ht="14.25">
      <c r="A71" s="1074"/>
      <c r="B71" s="1075"/>
      <c r="C71" s="1075"/>
      <c r="D71" s="584"/>
      <c r="E71" s="584" t="s">
        <v>483</v>
      </c>
      <c r="F71" s="591">
        <f t="shared" si="12"/>
        <v>952600.4999999998</v>
      </c>
      <c r="G71" s="591">
        <f t="shared" si="13"/>
        <v>787848.7999999998</v>
      </c>
      <c r="H71" s="591">
        <f aca="true" t="shared" si="15" ref="H71:O71">H17+H31+H45+H59</f>
        <v>667600.0999999999</v>
      </c>
      <c r="I71" s="591">
        <f t="shared" si="15"/>
        <v>588335.9999999999</v>
      </c>
      <c r="J71" s="591">
        <f t="shared" si="15"/>
        <v>2779.4</v>
      </c>
      <c r="K71" s="591">
        <f t="shared" si="15"/>
        <v>2779.4</v>
      </c>
      <c r="L71" s="591">
        <f t="shared" si="15"/>
        <v>177594.8</v>
      </c>
      <c r="M71" s="591">
        <f t="shared" si="15"/>
        <v>119107.2</v>
      </c>
      <c r="N71" s="591">
        <f t="shared" si="15"/>
        <v>104626.2</v>
      </c>
      <c r="O71" s="591">
        <f t="shared" si="15"/>
        <v>77626.2</v>
      </c>
      <c r="P71" s="1075"/>
    </row>
    <row r="72" spans="1:16" ht="14.25">
      <c r="A72" s="1074"/>
      <c r="B72" s="1075"/>
      <c r="C72" s="1075"/>
      <c r="D72" s="584"/>
      <c r="E72" s="584" t="s">
        <v>484</v>
      </c>
      <c r="F72" s="591">
        <f t="shared" si="12"/>
        <v>1275763.9</v>
      </c>
      <c r="G72" s="591">
        <f t="shared" si="13"/>
        <v>669890.1</v>
      </c>
      <c r="H72" s="591">
        <f aca="true" t="shared" si="16" ref="H72:O72">H18+H32+H46+H60</f>
        <v>736555.2</v>
      </c>
      <c r="I72" s="591">
        <f t="shared" si="16"/>
        <v>562740.2000000001</v>
      </c>
      <c r="J72" s="591">
        <f t="shared" si="16"/>
        <v>3085.5</v>
      </c>
      <c r="K72" s="591">
        <f t="shared" si="16"/>
        <v>3085.5</v>
      </c>
      <c r="L72" s="591">
        <f t="shared" si="16"/>
        <v>431497</v>
      </c>
      <c r="M72" s="591">
        <f t="shared" si="16"/>
        <v>26438.2</v>
      </c>
      <c r="N72" s="591">
        <f t="shared" si="16"/>
        <v>104626.2</v>
      </c>
      <c r="O72" s="591">
        <f t="shared" si="16"/>
        <v>77626.2</v>
      </c>
      <c r="P72" s="1075"/>
    </row>
    <row r="73" spans="1:16" ht="14.25">
      <c r="A73" s="1074"/>
      <c r="B73" s="1075"/>
      <c r="C73" s="1075"/>
      <c r="D73" s="584"/>
      <c r="E73" s="584" t="s">
        <v>485</v>
      </c>
      <c r="F73" s="591">
        <f t="shared" si="12"/>
        <v>1785886.8</v>
      </c>
      <c r="G73" s="591">
        <f t="shared" si="13"/>
        <v>666890.1</v>
      </c>
      <c r="H73" s="591">
        <f aca="true" t="shared" si="17" ref="H73:O73">H19+H33+H47+H61</f>
        <v>862612.1</v>
      </c>
      <c r="I73" s="591">
        <f t="shared" si="17"/>
        <v>562740.2000000001</v>
      </c>
      <c r="J73" s="591">
        <f t="shared" si="17"/>
        <v>3085.5</v>
      </c>
      <c r="K73" s="591">
        <f t="shared" si="17"/>
        <v>3085.5</v>
      </c>
      <c r="L73" s="591">
        <f t="shared" si="17"/>
        <v>845563</v>
      </c>
      <c r="M73" s="591">
        <f t="shared" si="17"/>
        <v>26438.2</v>
      </c>
      <c r="N73" s="591">
        <f t="shared" si="17"/>
        <v>74626.2</v>
      </c>
      <c r="O73" s="591">
        <f t="shared" si="17"/>
        <v>74626.2</v>
      </c>
      <c r="P73" s="1075"/>
    </row>
    <row r="74" spans="1:16" ht="14.25">
      <c r="A74" s="1074"/>
      <c r="B74" s="1075"/>
      <c r="C74" s="1075"/>
      <c r="D74" s="584"/>
      <c r="E74" s="584" t="s">
        <v>486</v>
      </c>
      <c r="F74" s="591">
        <f t="shared" si="12"/>
        <v>1484559.1</v>
      </c>
      <c r="G74" s="591">
        <f t="shared" si="13"/>
        <v>525400</v>
      </c>
      <c r="H74" s="591">
        <f aca="true" t="shared" si="18" ref="H74:O74">H20+H34+H48+H62</f>
        <v>781852.1</v>
      </c>
      <c r="I74" s="591">
        <f t="shared" si="18"/>
        <v>525400</v>
      </c>
      <c r="J74" s="591">
        <f t="shared" si="18"/>
        <v>1655.4</v>
      </c>
      <c r="K74" s="591">
        <f t="shared" si="18"/>
        <v>0</v>
      </c>
      <c r="L74" s="591">
        <f t="shared" si="18"/>
        <v>637612.7000000001</v>
      </c>
      <c r="M74" s="591">
        <f t="shared" si="18"/>
        <v>0</v>
      </c>
      <c r="N74" s="591">
        <f t="shared" si="18"/>
        <v>63438.9</v>
      </c>
      <c r="O74" s="591">
        <f t="shared" si="18"/>
        <v>0</v>
      </c>
      <c r="P74" s="1075"/>
    </row>
    <row r="75" spans="1:16" ht="14.25">
      <c r="A75" s="1074"/>
      <c r="B75" s="1075"/>
      <c r="C75" s="1075"/>
      <c r="D75" s="584"/>
      <c r="E75" s="584" t="s">
        <v>498</v>
      </c>
      <c r="F75" s="591">
        <f t="shared" si="12"/>
        <v>1096615.2</v>
      </c>
      <c r="G75" s="591">
        <f t="shared" si="13"/>
        <v>541000</v>
      </c>
      <c r="H75" s="591">
        <f aca="true" t="shared" si="19" ref="H75:O75">H21+H35+H49+H63</f>
        <v>880145.5</v>
      </c>
      <c r="I75" s="591">
        <f t="shared" si="19"/>
        <v>541000</v>
      </c>
      <c r="J75" s="591">
        <f t="shared" si="19"/>
        <v>1655.4</v>
      </c>
      <c r="K75" s="591">
        <f t="shared" si="19"/>
        <v>0</v>
      </c>
      <c r="L75" s="591">
        <f t="shared" si="19"/>
        <v>151375.4</v>
      </c>
      <c r="M75" s="591">
        <f t="shared" si="19"/>
        <v>0</v>
      </c>
      <c r="N75" s="591">
        <f t="shared" si="19"/>
        <v>63438.9</v>
      </c>
      <c r="O75" s="591">
        <f t="shared" si="19"/>
        <v>0</v>
      </c>
      <c r="P75" s="1075"/>
    </row>
    <row r="9810" ht="15"/>
  </sheetData>
  <sheetProtection/>
  <mergeCells count="51">
    <mergeCell ref="B36:D36"/>
    <mergeCell ref="B37:D37"/>
    <mergeCell ref="B50:D50"/>
    <mergeCell ref="B51:D51"/>
    <mergeCell ref="B38:C49"/>
    <mergeCell ref="B24:C35"/>
    <mergeCell ref="D40:D49"/>
    <mergeCell ref="D26:D33"/>
    <mergeCell ref="D3:D5"/>
    <mergeCell ref="B7:D7"/>
    <mergeCell ref="B8:D8"/>
    <mergeCell ref="B9:D9"/>
    <mergeCell ref="B22:D22"/>
    <mergeCell ref="B23:D23"/>
    <mergeCell ref="B10:C21"/>
    <mergeCell ref="B3:C5"/>
    <mergeCell ref="B6:C6"/>
    <mergeCell ref="D12:D21"/>
    <mergeCell ref="P50:P63"/>
    <mergeCell ref="P64:P75"/>
    <mergeCell ref="B64:C75"/>
    <mergeCell ref="A52:A63"/>
    <mergeCell ref="A64:A75"/>
    <mergeCell ref="B52:C63"/>
    <mergeCell ref="D54:D59"/>
    <mergeCell ref="P8:P21"/>
    <mergeCell ref="F3:G4"/>
    <mergeCell ref="H3:O3"/>
    <mergeCell ref="E22:O22"/>
    <mergeCell ref="A10:A21"/>
    <mergeCell ref="A24:A35"/>
    <mergeCell ref="J4:K4"/>
    <mergeCell ref="L4:M4"/>
    <mergeCell ref="N4:O4"/>
    <mergeCell ref="A3:A5"/>
    <mergeCell ref="A38:A49"/>
    <mergeCell ref="P36:P49"/>
    <mergeCell ref="P22:P35"/>
    <mergeCell ref="L1:P1"/>
    <mergeCell ref="E36:O36"/>
    <mergeCell ref="E37:O37"/>
    <mergeCell ref="E23:O23"/>
    <mergeCell ref="A2:P2"/>
    <mergeCell ref="P3:P5"/>
    <mergeCell ref="H4:I4"/>
    <mergeCell ref="E3:E5"/>
    <mergeCell ref="E7:O7"/>
    <mergeCell ref="E8:O8"/>
    <mergeCell ref="E51:O51"/>
    <mergeCell ref="E9:O9"/>
    <mergeCell ref="E50:O50"/>
  </mergeCells>
  <hyperlinks>
    <hyperlink ref="B51" location="P9810" display="P9810"/>
  </hyperlinks>
  <printOptions/>
  <pageMargins left="0.31496062992125984" right="0.4330708661417323" top="0.31496062992125984" bottom="0.31496062992125984" header="0.31496062992125984" footer="0.31496062992125984"/>
  <pageSetup horizontalDpi="600" verticalDpi="600" orientation="landscape" paperSize="9" scale="65" r:id="rId1"/>
  <rowBreaks count="1" manualBreakCount="1">
    <brk id="35" max="255" man="1"/>
  </rowBreaks>
</worksheet>
</file>

<file path=xl/worksheets/sheet24.xml><?xml version="1.0" encoding="utf-8"?>
<worksheet xmlns="http://schemas.openxmlformats.org/spreadsheetml/2006/main" xmlns:r="http://schemas.openxmlformats.org/officeDocument/2006/relationships">
  <sheetPr>
    <tabColor rgb="FF00B0F0"/>
  </sheetPr>
  <dimension ref="A1:E27"/>
  <sheetViews>
    <sheetView view="pageBreakPreview" zoomScaleSheetLayoutView="100" zoomScalePageLayoutView="0" workbookViewId="0" topLeftCell="A1">
      <selection activeCell="A16" sqref="A16"/>
    </sheetView>
  </sheetViews>
  <sheetFormatPr defaultColWidth="9.140625" defaultRowHeight="15"/>
  <cols>
    <col min="1" max="1" width="114.8515625" style="0" customWidth="1"/>
  </cols>
  <sheetData>
    <row r="1" spans="1:5" ht="14.25">
      <c r="A1" s="136" t="s">
        <v>1023</v>
      </c>
      <c r="B1" s="141"/>
      <c r="C1" s="141"/>
      <c r="D1" s="141"/>
      <c r="E1" s="141"/>
    </row>
    <row r="2" spans="1:5" ht="14.25">
      <c r="A2" s="136" t="s">
        <v>1020</v>
      </c>
      <c r="B2" s="136"/>
      <c r="C2" s="136"/>
      <c r="D2" s="136"/>
      <c r="E2" s="136"/>
    </row>
    <row r="3" spans="1:5" ht="14.25">
      <c r="A3" s="151" t="s">
        <v>1021</v>
      </c>
      <c r="B3" s="136"/>
      <c r="C3" s="136"/>
      <c r="D3" s="136"/>
      <c r="E3" s="136"/>
    </row>
    <row r="4" spans="1:5" ht="14.25">
      <c r="A4" s="151" t="s">
        <v>1022</v>
      </c>
      <c r="B4" s="136"/>
      <c r="C4" s="136"/>
      <c r="D4" s="136"/>
      <c r="E4" s="136"/>
    </row>
    <row r="5" ht="63" customHeight="1">
      <c r="A5" s="138" t="s">
        <v>1019</v>
      </c>
    </row>
    <row r="6" ht="24.75" customHeight="1">
      <c r="A6" s="140" t="s">
        <v>1006</v>
      </c>
    </row>
    <row r="7" ht="27.75">
      <c r="A7" s="137" t="s">
        <v>1007</v>
      </c>
    </row>
    <row r="8" ht="27.75">
      <c r="A8" s="137" t="s">
        <v>1008</v>
      </c>
    </row>
    <row r="9" ht="30" customHeight="1">
      <c r="A9" s="137" t="s">
        <v>1051</v>
      </c>
    </row>
    <row r="10" ht="60" customHeight="1">
      <c r="A10" s="139" t="s">
        <v>1042</v>
      </c>
    </row>
    <row r="11" ht="14.25">
      <c r="A11" s="137" t="s">
        <v>1009</v>
      </c>
    </row>
    <row r="12" ht="27.75">
      <c r="A12" s="137" t="s">
        <v>1043</v>
      </c>
    </row>
    <row r="13" ht="27.75">
      <c r="A13" s="137" t="s">
        <v>1010</v>
      </c>
    </row>
    <row r="14" ht="27.75">
      <c r="A14" s="137" t="s">
        <v>1011</v>
      </c>
    </row>
    <row r="15" ht="27.75">
      <c r="A15" s="137" t="s">
        <v>1080</v>
      </c>
    </row>
    <row r="16" ht="26.25" customHeight="1">
      <c r="A16" s="140" t="s">
        <v>1012</v>
      </c>
    </row>
    <row r="17" ht="42">
      <c r="A17" s="137" t="s">
        <v>1013</v>
      </c>
    </row>
    <row r="18" ht="32.25" customHeight="1">
      <c r="A18" s="137" t="s">
        <v>1044</v>
      </c>
    </row>
    <row r="19" ht="46.5" customHeight="1">
      <c r="A19" s="137" t="s">
        <v>1045</v>
      </c>
    </row>
    <row r="20" ht="27.75">
      <c r="A20" s="137" t="s">
        <v>1036</v>
      </c>
    </row>
    <row r="21" ht="27.75">
      <c r="A21" s="137" t="s">
        <v>1037</v>
      </c>
    </row>
    <row r="22" ht="26.25" customHeight="1">
      <c r="A22" s="140" t="s">
        <v>1014</v>
      </c>
    </row>
    <row r="23" ht="14.25">
      <c r="A23" s="137" t="s">
        <v>1015</v>
      </c>
    </row>
    <row r="24" ht="14.25">
      <c r="A24" s="137" t="s">
        <v>1016</v>
      </c>
    </row>
    <row r="25" ht="42">
      <c r="A25" s="137" t="s">
        <v>1017</v>
      </c>
    </row>
    <row r="26" ht="14.25">
      <c r="A26" s="137" t="s">
        <v>1018</v>
      </c>
    </row>
    <row r="27" ht="14.25">
      <c r="A27" s="137"/>
    </row>
  </sheetData>
  <sheetProtection/>
  <printOptions/>
  <pageMargins left="0.7" right="0.7" top="0.75" bottom="0.75" header="0.3" footer="0.3"/>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rgb="FFC00000"/>
  </sheetPr>
  <dimension ref="A1:M50"/>
  <sheetViews>
    <sheetView view="pageBreakPreview" zoomScale="98" zoomScaleSheetLayoutView="98" zoomScalePageLayoutView="0" workbookViewId="0" topLeftCell="A43">
      <selection activeCell="H16" sqref="H16"/>
    </sheetView>
  </sheetViews>
  <sheetFormatPr defaultColWidth="9.140625" defaultRowHeight="15"/>
  <cols>
    <col min="1" max="1" width="6.8515625" style="44" customWidth="1"/>
    <col min="2" max="2" width="28.421875" style="44" customWidth="1"/>
    <col min="3" max="3" width="9.140625" style="44" customWidth="1"/>
    <col min="4" max="4" width="13.7109375" style="44" customWidth="1"/>
    <col min="5" max="5" width="7.28125" style="44" customWidth="1"/>
    <col min="6" max="6" width="6.8515625" style="44" customWidth="1"/>
    <col min="7" max="7" width="6.7109375" style="44" customWidth="1"/>
    <col min="8" max="9" width="19.421875" style="44" customWidth="1"/>
    <col min="10" max="10" width="9.140625" style="44" customWidth="1"/>
    <col min="11" max="13" width="9.140625" style="11" customWidth="1"/>
  </cols>
  <sheetData>
    <row r="1" ht="14.25">
      <c r="J1" s="44">
        <v>4</v>
      </c>
    </row>
    <row r="2" spans="1:10" ht="14.25">
      <c r="A2" s="596" t="s">
        <v>235</v>
      </c>
      <c r="B2" s="596"/>
      <c r="C2" s="596"/>
      <c r="D2" s="596"/>
      <c r="E2" s="596"/>
      <c r="F2" s="596"/>
      <c r="G2" s="596"/>
      <c r="H2" s="596"/>
      <c r="I2" s="596"/>
      <c r="J2" s="596"/>
    </row>
    <row r="3" ht="7.5" customHeight="1"/>
    <row r="4" spans="1:13" ht="76.5" customHeight="1">
      <c r="A4" s="652" t="s">
        <v>1063</v>
      </c>
      <c r="B4" s="652"/>
      <c r="C4" s="652"/>
      <c r="D4" s="652"/>
      <c r="E4" s="652"/>
      <c r="F4" s="652"/>
      <c r="G4" s="652"/>
      <c r="H4" s="652"/>
      <c r="I4" s="652"/>
      <c r="J4" s="652"/>
      <c r="K4" s="12"/>
      <c r="L4" s="12"/>
      <c r="M4" s="12"/>
    </row>
    <row r="5" spans="1:13" ht="48" customHeight="1">
      <c r="A5" s="652" t="s">
        <v>821</v>
      </c>
      <c r="B5" s="652"/>
      <c r="C5" s="652"/>
      <c r="D5" s="652"/>
      <c r="E5" s="652"/>
      <c r="F5" s="652"/>
      <c r="G5" s="652"/>
      <c r="H5" s="652"/>
      <c r="I5" s="652"/>
      <c r="J5" s="652"/>
      <c r="K5" s="12"/>
      <c r="L5" s="12"/>
      <c r="M5" s="12"/>
    </row>
    <row r="6" spans="1:13" ht="50.25" customHeight="1">
      <c r="A6" s="652" t="s">
        <v>236</v>
      </c>
      <c r="B6" s="652"/>
      <c r="C6" s="652"/>
      <c r="D6" s="652"/>
      <c r="E6" s="652"/>
      <c r="F6" s="652"/>
      <c r="G6" s="652"/>
      <c r="H6" s="652"/>
      <c r="I6" s="652"/>
      <c r="J6" s="652"/>
      <c r="K6" s="12"/>
      <c r="L6" s="12"/>
      <c r="M6" s="12"/>
    </row>
    <row r="7" spans="1:13" ht="44.25" customHeight="1">
      <c r="A7" s="652" t="s">
        <v>237</v>
      </c>
      <c r="B7" s="652"/>
      <c r="C7" s="652"/>
      <c r="D7" s="652"/>
      <c r="E7" s="652"/>
      <c r="F7" s="652"/>
      <c r="G7" s="652"/>
      <c r="H7" s="652"/>
      <c r="I7" s="652"/>
      <c r="J7" s="652"/>
      <c r="K7" s="12"/>
      <c r="L7" s="12"/>
      <c r="M7" s="12"/>
    </row>
    <row r="8" spans="1:13" ht="60" customHeight="1">
      <c r="A8" s="652" t="s">
        <v>726</v>
      </c>
      <c r="B8" s="652"/>
      <c r="C8" s="652"/>
      <c r="D8" s="652"/>
      <c r="E8" s="652"/>
      <c r="F8" s="652"/>
      <c r="G8" s="652"/>
      <c r="H8" s="652"/>
      <c r="I8" s="652"/>
      <c r="J8" s="652"/>
      <c r="K8" s="12"/>
      <c r="L8" s="12"/>
      <c r="M8" s="12"/>
    </row>
    <row r="9" spans="1:13" ht="45.75" customHeight="1">
      <c r="A9" s="652" t="s">
        <v>727</v>
      </c>
      <c r="B9" s="652"/>
      <c r="C9" s="652"/>
      <c r="D9" s="652"/>
      <c r="E9" s="652"/>
      <c r="F9" s="652"/>
      <c r="G9" s="652"/>
      <c r="H9" s="652"/>
      <c r="I9" s="652"/>
      <c r="J9" s="652"/>
      <c r="K9" s="12"/>
      <c r="L9" s="12"/>
      <c r="M9" s="12"/>
    </row>
    <row r="10" spans="1:13" ht="91.5" customHeight="1">
      <c r="A10" s="652" t="s">
        <v>820</v>
      </c>
      <c r="B10" s="652"/>
      <c r="C10" s="652"/>
      <c r="D10" s="652"/>
      <c r="E10" s="652"/>
      <c r="F10" s="652"/>
      <c r="G10" s="652"/>
      <c r="H10" s="652"/>
      <c r="I10" s="652"/>
      <c r="J10" s="652"/>
      <c r="K10" s="12"/>
      <c r="L10" s="12"/>
      <c r="M10" s="12"/>
    </row>
    <row r="11" spans="1:10" ht="30" customHeight="1">
      <c r="A11" s="649" t="s">
        <v>822</v>
      </c>
      <c r="B11" s="649"/>
      <c r="C11" s="649"/>
      <c r="D11" s="649"/>
      <c r="E11" s="649"/>
      <c r="F11" s="649"/>
      <c r="G11" s="649"/>
      <c r="H11" s="649"/>
      <c r="I11" s="649"/>
      <c r="J11" s="649"/>
    </row>
    <row r="12" ht="6.75" customHeight="1"/>
    <row r="13" ht="14.25">
      <c r="A13" s="44" t="s">
        <v>95</v>
      </c>
    </row>
    <row r="14" ht="15" thickBot="1">
      <c r="A14" s="44" t="s">
        <v>977</v>
      </c>
    </row>
    <row r="15" spans="1:6" ht="27.75" thickBot="1">
      <c r="A15" s="655" t="s">
        <v>238</v>
      </c>
      <c r="B15" s="656"/>
      <c r="C15" s="191" t="s">
        <v>239</v>
      </c>
      <c r="D15" s="191" t="s">
        <v>240</v>
      </c>
      <c r="E15" s="191" t="s">
        <v>241</v>
      </c>
      <c r="F15" s="191" t="s">
        <v>242</v>
      </c>
    </row>
    <row r="16" spans="1:6" ht="15" thickBot="1">
      <c r="A16" s="657" t="s">
        <v>243</v>
      </c>
      <c r="B16" s="658"/>
      <c r="C16" s="192">
        <f>SUM(C17:C23)</f>
        <v>407</v>
      </c>
      <c r="D16" s="192">
        <f>SUM(D17:D23)</f>
        <v>550</v>
      </c>
      <c r="E16" s="192">
        <f>SUM(E17:E23)</f>
        <v>550</v>
      </c>
      <c r="F16" s="192">
        <f>SUM(F17:F23)</f>
        <v>596</v>
      </c>
    </row>
    <row r="17" spans="1:6" ht="15" thickBot="1">
      <c r="A17" s="657" t="s">
        <v>244</v>
      </c>
      <c r="B17" s="658"/>
      <c r="C17" s="192">
        <v>6</v>
      </c>
      <c r="D17" s="192">
        <v>6</v>
      </c>
      <c r="E17" s="192">
        <v>6</v>
      </c>
      <c r="F17" s="192">
        <v>6</v>
      </c>
    </row>
    <row r="18" spans="1:6" ht="15" thickBot="1">
      <c r="A18" s="657" t="s">
        <v>245</v>
      </c>
      <c r="B18" s="658"/>
      <c r="C18" s="192">
        <v>150</v>
      </c>
      <c r="D18" s="192">
        <v>155</v>
      </c>
      <c r="E18" s="192">
        <v>155</v>
      </c>
      <c r="F18" s="192">
        <v>156</v>
      </c>
    </row>
    <row r="19" spans="1:6" ht="15" thickBot="1">
      <c r="A19" s="657" t="s">
        <v>246</v>
      </c>
      <c r="B19" s="658"/>
      <c r="C19" s="192">
        <v>10</v>
      </c>
      <c r="D19" s="192">
        <v>10</v>
      </c>
      <c r="E19" s="192">
        <v>10</v>
      </c>
      <c r="F19" s="192">
        <v>11</v>
      </c>
    </row>
    <row r="20" spans="1:6" ht="15" thickBot="1">
      <c r="A20" s="657" t="s">
        <v>247</v>
      </c>
      <c r="B20" s="658"/>
      <c r="C20" s="192">
        <v>161</v>
      </c>
      <c r="D20" s="192">
        <v>257</v>
      </c>
      <c r="E20" s="192">
        <v>257</v>
      </c>
      <c r="F20" s="192">
        <v>277</v>
      </c>
    </row>
    <row r="21" spans="1:6" ht="15" thickBot="1">
      <c r="A21" s="657" t="s">
        <v>248</v>
      </c>
      <c r="B21" s="658"/>
      <c r="C21" s="192">
        <v>1</v>
      </c>
      <c r="D21" s="192">
        <v>1</v>
      </c>
      <c r="E21" s="192">
        <v>1</v>
      </c>
      <c r="F21" s="192">
        <v>1</v>
      </c>
    </row>
    <row r="22" spans="1:6" ht="15" thickBot="1">
      <c r="A22" s="657" t="s">
        <v>249</v>
      </c>
      <c r="B22" s="658"/>
      <c r="C22" s="192">
        <v>1</v>
      </c>
      <c r="D22" s="192">
        <v>1</v>
      </c>
      <c r="E22" s="192">
        <v>1</v>
      </c>
      <c r="F22" s="192">
        <v>1</v>
      </c>
    </row>
    <row r="23" spans="1:6" ht="15" thickBot="1">
      <c r="A23" s="657" t="s">
        <v>250</v>
      </c>
      <c r="B23" s="658"/>
      <c r="C23" s="192">
        <v>78</v>
      </c>
      <c r="D23" s="192">
        <v>120</v>
      </c>
      <c r="E23" s="192">
        <v>120</v>
      </c>
      <c r="F23" s="192">
        <v>144</v>
      </c>
    </row>
    <row r="24" spans="1:13" ht="32.25" customHeight="1">
      <c r="A24" s="652" t="s">
        <v>728</v>
      </c>
      <c r="B24" s="652"/>
      <c r="C24" s="652"/>
      <c r="D24" s="652"/>
      <c r="E24" s="652"/>
      <c r="F24" s="652"/>
      <c r="G24" s="652"/>
      <c r="H24" s="652"/>
      <c r="I24" s="652"/>
      <c r="J24" s="652"/>
      <c r="K24" s="12"/>
      <c r="L24" s="12"/>
      <c r="M24" s="12"/>
    </row>
    <row r="25" spans="1:13" ht="93" customHeight="1">
      <c r="A25" s="652" t="s">
        <v>978</v>
      </c>
      <c r="B25" s="652"/>
      <c r="C25" s="652"/>
      <c r="D25" s="652"/>
      <c r="E25" s="652"/>
      <c r="F25" s="652"/>
      <c r="G25" s="652"/>
      <c r="H25" s="652"/>
      <c r="I25" s="652"/>
      <c r="J25" s="652"/>
      <c r="K25" s="12"/>
      <c r="L25" s="12"/>
      <c r="M25" s="12"/>
    </row>
    <row r="26" spans="1:13" ht="124.5" customHeight="1">
      <c r="A26" s="652" t="s">
        <v>1081</v>
      </c>
      <c r="B26" s="652"/>
      <c r="C26" s="652"/>
      <c r="D26" s="652"/>
      <c r="E26" s="652"/>
      <c r="F26" s="652"/>
      <c r="G26" s="652"/>
      <c r="H26" s="652"/>
      <c r="I26" s="652"/>
      <c r="J26" s="652"/>
      <c r="K26" s="12"/>
      <c r="L26" s="12"/>
      <c r="M26" s="12"/>
    </row>
    <row r="27" spans="1:13" ht="18" customHeight="1">
      <c r="A27" s="112"/>
      <c r="B27" s="112"/>
      <c r="C27" s="112"/>
      <c r="D27" s="112"/>
      <c r="E27" s="112"/>
      <c r="F27" s="112"/>
      <c r="G27" s="112"/>
      <c r="H27" s="112"/>
      <c r="I27" s="112"/>
      <c r="J27" s="114">
        <v>5</v>
      </c>
      <c r="K27" s="12"/>
      <c r="L27" s="12"/>
      <c r="M27" s="12"/>
    </row>
    <row r="28" ht="14.25">
      <c r="A28" s="44" t="s">
        <v>251</v>
      </c>
    </row>
    <row r="29" spans="1:13" ht="25.5" customHeight="1">
      <c r="A29" s="193" t="s">
        <v>252</v>
      </c>
      <c r="B29" s="193"/>
      <c r="C29" s="193"/>
      <c r="D29" s="193"/>
      <c r="E29" s="193"/>
      <c r="F29" s="193"/>
      <c r="G29" s="193"/>
      <c r="H29" s="193"/>
      <c r="I29" s="193"/>
      <c r="J29" s="193"/>
      <c r="K29" s="8"/>
      <c r="L29" s="8"/>
      <c r="M29" s="8"/>
    </row>
    <row r="30" spans="1:9" ht="38.25" customHeight="1">
      <c r="A30" s="194" t="s">
        <v>528</v>
      </c>
      <c r="B30" s="654" t="s">
        <v>253</v>
      </c>
      <c r="C30" s="654"/>
      <c r="D30" s="654" t="s">
        <v>254</v>
      </c>
      <c r="E30" s="654" t="s">
        <v>255</v>
      </c>
      <c r="F30" s="654"/>
      <c r="G30" s="654"/>
      <c r="H30" s="654" t="s">
        <v>256</v>
      </c>
      <c r="I30" s="654" t="s">
        <v>510</v>
      </c>
    </row>
    <row r="31" spans="1:9" ht="22.5" customHeight="1">
      <c r="A31" s="194" t="s">
        <v>96</v>
      </c>
      <c r="B31" s="654"/>
      <c r="C31" s="654"/>
      <c r="D31" s="654"/>
      <c r="E31" s="194">
        <v>2011</v>
      </c>
      <c r="F31" s="194">
        <v>2012</v>
      </c>
      <c r="G31" s="194">
        <v>2013</v>
      </c>
      <c r="H31" s="654"/>
      <c r="I31" s="654"/>
    </row>
    <row r="32" spans="1:9" ht="48.75" customHeight="1">
      <c r="A32" s="64">
        <v>1</v>
      </c>
      <c r="B32" s="653" t="s">
        <v>257</v>
      </c>
      <c r="C32" s="653"/>
      <c r="D32" s="194" t="s">
        <v>258</v>
      </c>
      <c r="E32" s="64">
        <v>14.9</v>
      </c>
      <c r="F32" s="64">
        <v>17.2</v>
      </c>
      <c r="G32" s="64">
        <v>17.4</v>
      </c>
      <c r="H32" s="64">
        <v>18</v>
      </c>
      <c r="I32" s="64">
        <v>59.2</v>
      </c>
    </row>
    <row r="33" spans="1:9" ht="48" customHeight="1">
      <c r="A33" s="64">
        <v>2</v>
      </c>
      <c r="B33" s="653" t="s">
        <v>259</v>
      </c>
      <c r="C33" s="653"/>
      <c r="D33" s="194" t="s">
        <v>260</v>
      </c>
      <c r="E33" s="64">
        <v>82369</v>
      </c>
      <c r="F33" s="64">
        <v>86000</v>
      </c>
      <c r="G33" s="64">
        <v>87000</v>
      </c>
      <c r="H33" s="64">
        <v>90000</v>
      </c>
      <c r="I33" s="64">
        <v>112500</v>
      </c>
    </row>
    <row r="34" spans="1:9" ht="52.5" customHeight="1">
      <c r="A34" s="64">
        <v>3</v>
      </c>
      <c r="B34" s="653" t="s">
        <v>261</v>
      </c>
      <c r="C34" s="653"/>
      <c r="D34" s="194" t="s">
        <v>260</v>
      </c>
      <c r="E34" s="64">
        <v>9999</v>
      </c>
      <c r="F34" s="64">
        <v>10169</v>
      </c>
      <c r="G34" s="64">
        <v>10179</v>
      </c>
      <c r="H34" s="64">
        <v>10367</v>
      </c>
      <c r="I34" s="64">
        <v>10981</v>
      </c>
    </row>
    <row r="35" spans="1:9" ht="47.25" customHeight="1">
      <c r="A35" s="64">
        <v>4</v>
      </c>
      <c r="B35" s="653" t="s">
        <v>262</v>
      </c>
      <c r="C35" s="653"/>
      <c r="D35" s="194" t="s">
        <v>260</v>
      </c>
      <c r="E35" s="64" t="s">
        <v>43</v>
      </c>
      <c r="F35" s="64" t="s">
        <v>43</v>
      </c>
      <c r="G35" s="64" t="s">
        <v>43</v>
      </c>
      <c r="H35" s="64" t="s">
        <v>43</v>
      </c>
      <c r="I35" s="64">
        <v>8200</v>
      </c>
    </row>
    <row r="36" spans="1:9" ht="33.75" customHeight="1">
      <c r="A36" s="64">
        <v>5</v>
      </c>
      <c r="B36" s="653" t="s">
        <v>859</v>
      </c>
      <c r="C36" s="653"/>
      <c r="D36" s="194" t="s">
        <v>263</v>
      </c>
      <c r="E36" s="64">
        <v>407</v>
      </c>
      <c r="F36" s="64">
        <v>550</v>
      </c>
      <c r="G36" s="64">
        <v>550</v>
      </c>
      <c r="H36" s="64">
        <v>621</v>
      </c>
      <c r="I36" s="64">
        <v>1507</v>
      </c>
    </row>
    <row r="37" spans="1:12" ht="78.75" customHeight="1">
      <c r="A37" s="652" t="s">
        <v>850</v>
      </c>
      <c r="B37" s="652"/>
      <c r="C37" s="652"/>
      <c r="D37" s="652"/>
      <c r="E37" s="652"/>
      <c r="F37" s="652"/>
      <c r="G37" s="652"/>
      <c r="H37" s="652"/>
      <c r="I37" s="652"/>
      <c r="J37" s="652"/>
      <c r="K37" s="12"/>
      <c r="L37" s="12"/>
    </row>
    <row r="38" spans="1:12" ht="30.75" customHeight="1">
      <c r="A38" s="652" t="s">
        <v>481</v>
      </c>
      <c r="B38" s="652"/>
      <c r="C38" s="652"/>
      <c r="D38" s="652"/>
      <c r="E38" s="652"/>
      <c r="F38" s="652"/>
      <c r="G38" s="652"/>
      <c r="H38" s="652"/>
      <c r="I38" s="652"/>
      <c r="J38" s="652"/>
      <c r="K38" s="12"/>
      <c r="L38" s="12"/>
    </row>
    <row r="39" spans="1:12" ht="15" customHeight="1">
      <c r="A39" s="652" t="s">
        <v>458</v>
      </c>
      <c r="B39" s="652"/>
      <c r="C39" s="652"/>
      <c r="D39" s="652"/>
      <c r="E39" s="652"/>
      <c r="F39" s="652"/>
      <c r="G39" s="652"/>
      <c r="H39" s="652"/>
      <c r="I39" s="652"/>
      <c r="J39" s="652"/>
      <c r="K39" s="12"/>
      <c r="L39" s="12"/>
    </row>
    <row r="40" spans="1:12" ht="15" customHeight="1">
      <c r="A40" s="652" t="s">
        <v>459</v>
      </c>
      <c r="B40" s="652"/>
      <c r="C40" s="652"/>
      <c r="D40" s="652"/>
      <c r="E40" s="652"/>
      <c r="F40" s="652"/>
      <c r="G40" s="652"/>
      <c r="H40" s="652"/>
      <c r="I40" s="652"/>
      <c r="J40" s="652"/>
      <c r="K40" s="12"/>
      <c r="L40" s="12"/>
    </row>
    <row r="41" spans="1:12" ht="15" customHeight="1">
      <c r="A41" s="652" t="s">
        <v>460</v>
      </c>
      <c r="B41" s="652"/>
      <c r="C41" s="652"/>
      <c r="D41" s="652"/>
      <c r="E41" s="652"/>
      <c r="F41" s="652"/>
      <c r="G41" s="652"/>
      <c r="H41" s="652"/>
      <c r="I41" s="652"/>
      <c r="J41" s="652"/>
      <c r="K41" s="12"/>
      <c r="L41" s="12"/>
    </row>
    <row r="42" spans="1:12" ht="30" customHeight="1">
      <c r="A42" s="652" t="s">
        <v>1064</v>
      </c>
      <c r="B42" s="652"/>
      <c r="C42" s="652"/>
      <c r="D42" s="652"/>
      <c r="E42" s="652"/>
      <c r="F42" s="652"/>
      <c r="G42" s="652"/>
      <c r="H42" s="652"/>
      <c r="I42" s="652"/>
      <c r="J42" s="652"/>
      <c r="K42" s="12"/>
      <c r="L42" s="12"/>
    </row>
    <row r="43" spans="1:12" ht="47.25" customHeight="1">
      <c r="A43" s="652" t="s">
        <v>729</v>
      </c>
      <c r="B43" s="652"/>
      <c r="C43" s="652"/>
      <c r="D43" s="652"/>
      <c r="E43" s="652"/>
      <c r="F43" s="652"/>
      <c r="G43" s="652"/>
      <c r="H43" s="652"/>
      <c r="I43" s="652"/>
      <c r="J43" s="652"/>
      <c r="K43" s="12"/>
      <c r="L43" s="12"/>
    </row>
    <row r="44" spans="1:12" ht="15" customHeight="1">
      <c r="A44" s="650" t="s">
        <v>730</v>
      </c>
      <c r="B44" s="650"/>
      <c r="C44" s="650"/>
      <c r="D44" s="650"/>
      <c r="E44" s="650"/>
      <c r="F44" s="650"/>
      <c r="G44" s="650"/>
      <c r="H44" s="650"/>
      <c r="I44" s="650"/>
      <c r="J44" s="650"/>
      <c r="K44" s="12"/>
      <c r="L44" s="12"/>
    </row>
    <row r="45" spans="1:12" ht="30.75" customHeight="1">
      <c r="A45" s="650" t="s">
        <v>264</v>
      </c>
      <c r="B45" s="650"/>
      <c r="C45" s="650"/>
      <c r="D45" s="650"/>
      <c r="E45" s="650"/>
      <c r="F45" s="650"/>
      <c r="G45" s="650"/>
      <c r="H45" s="650"/>
      <c r="I45" s="650"/>
      <c r="J45" s="650"/>
      <c r="K45" s="12"/>
      <c r="L45" s="12"/>
    </row>
    <row r="46" spans="1:12" ht="15" customHeight="1">
      <c r="A46" s="650" t="s">
        <v>731</v>
      </c>
      <c r="B46" s="650"/>
      <c r="C46" s="650"/>
      <c r="D46" s="650"/>
      <c r="E46" s="650"/>
      <c r="F46" s="650"/>
      <c r="G46" s="650"/>
      <c r="H46" s="650"/>
      <c r="I46" s="650"/>
      <c r="J46" s="650"/>
      <c r="K46" s="12"/>
      <c r="L46" s="12"/>
    </row>
    <row r="47" spans="1:12" ht="32.25" customHeight="1">
      <c r="A47" s="650" t="s">
        <v>732</v>
      </c>
      <c r="B47" s="650"/>
      <c r="C47" s="650"/>
      <c r="D47" s="650"/>
      <c r="E47" s="650"/>
      <c r="F47" s="650"/>
      <c r="G47" s="650"/>
      <c r="H47" s="650"/>
      <c r="I47" s="650"/>
      <c r="J47" s="650"/>
      <c r="K47" s="12"/>
      <c r="L47" s="12"/>
    </row>
    <row r="48" spans="1:12" ht="15" customHeight="1">
      <c r="A48" s="650" t="s">
        <v>733</v>
      </c>
      <c r="B48" s="650"/>
      <c r="C48" s="650"/>
      <c r="D48" s="650"/>
      <c r="E48" s="650"/>
      <c r="F48" s="650"/>
      <c r="G48" s="650"/>
      <c r="H48" s="650"/>
      <c r="I48" s="650"/>
      <c r="J48" s="650"/>
      <c r="K48" s="12"/>
      <c r="L48" s="12"/>
    </row>
    <row r="49" spans="1:12" ht="15" customHeight="1">
      <c r="A49" s="651" t="s">
        <v>265</v>
      </c>
      <c r="B49" s="651"/>
      <c r="C49" s="651"/>
      <c r="D49" s="651"/>
      <c r="E49" s="651"/>
      <c r="F49" s="651"/>
      <c r="G49" s="651"/>
      <c r="H49" s="651"/>
      <c r="I49" s="651"/>
      <c r="J49" s="651"/>
      <c r="K49" s="9"/>
      <c r="L49" s="9"/>
    </row>
    <row r="50" spans="1:10" ht="169.5" customHeight="1">
      <c r="A50" s="649" t="s">
        <v>998</v>
      </c>
      <c r="B50" s="649"/>
      <c r="C50" s="649"/>
      <c r="D50" s="649"/>
      <c r="E50" s="649"/>
      <c r="F50" s="649"/>
      <c r="G50" s="649"/>
      <c r="H50" s="649"/>
      <c r="I50" s="649"/>
      <c r="J50" s="649"/>
    </row>
  </sheetData>
  <sheetProtection/>
  <mergeCells count="45">
    <mergeCell ref="A11:J11"/>
    <mergeCell ref="A41:J41"/>
    <mergeCell ref="A9:J9"/>
    <mergeCell ref="A10:J10"/>
    <mergeCell ref="A21:B21"/>
    <mergeCell ref="D30:D31"/>
    <mergeCell ref="E30:G30"/>
    <mergeCell ref="H30:H31"/>
    <mergeCell ref="I30:I31"/>
    <mergeCell ref="A22:B22"/>
    <mergeCell ref="A15:B15"/>
    <mergeCell ref="A24:J24"/>
    <mergeCell ref="A25:J25"/>
    <mergeCell ref="A26:J26"/>
    <mergeCell ref="A16:B16"/>
    <mergeCell ref="A17:B17"/>
    <mergeCell ref="A18:B18"/>
    <mergeCell ref="A19:B19"/>
    <mergeCell ref="A20:B20"/>
    <mergeCell ref="A23:B23"/>
    <mergeCell ref="A39:J39"/>
    <mergeCell ref="B30:C31"/>
    <mergeCell ref="B32:C32"/>
    <mergeCell ref="B33:C33"/>
    <mergeCell ref="B34:C34"/>
    <mergeCell ref="B35:C35"/>
    <mergeCell ref="A40:J40"/>
    <mergeCell ref="A2:J2"/>
    <mergeCell ref="A4:J4"/>
    <mergeCell ref="A5:J5"/>
    <mergeCell ref="A6:J6"/>
    <mergeCell ref="A7:J7"/>
    <mergeCell ref="A8:J8"/>
    <mergeCell ref="B36:C36"/>
    <mergeCell ref="A37:J37"/>
    <mergeCell ref="A38:J38"/>
    <mergeCell ref="A50:J50"/>
    <mergeCell ref="A48:J48"/>
    <mergeCell ref="A49:J49"/>
    <mergeCell ref="A42:J42"/>
    <mergeCell ref="A43:J43"/>
    <mergeCell ref="A44:J44"/>
    <mergeCell ref="A45:J45"/>
    <mergeCell ref="A46:J46"/>
    <mergeCell ref="A47:J47"/>
  </mergeCells>
  <printOptions horizontalCentered="1"/>
  <pageMargins left="0.7874015748031497" right="0.3937007874015748" top="0.5511811023622047" bottom="0.5511811023622047" header="0.11811023622047245" footer="0.11811023622047245"/>
  <pageSetup horizontalDpi="600" verticalDpi="600" orientation="portrait" paperSize="9" scale="70" r:id="rId1"/>
  <rowBreaks count="1" manualBreakCount="1">
    <brk id="26" max="9" man="1"/>
  </rowBreaks>
</worksheet>
</file>

<file path=xl/worksheets/sheet4.xml><?xml version="1.0" encoding="utf-8"?>
<worksheet xmlns="http://schemas.openxmlformats.org/spreadsheetml/2006/main" xmlns:r="http://schemas.openxmlformats.org/officeDocument/2006/relationships">
  <sheetPr>
    <tabColor rgb="FFC00000"/>
  </sheetPr>
  <dimension ref="A1:AA9810"/>
  <sheetViews>
    <sheetView view="pageBreakPreview" zoomScaleSheetLayoutView="100" zoomScalePageLayoutView="0" workbookViewId="0" topLeftCell="A1">
      <pane ySplit="5" topLeftCell="A81" activePane="bottomLeft" state="frozen"/>
      <selection pane="topLeft" activeCell="A1" sqref="A1"/>
      <selection pane="bottomLeft" activeCell="A81" sqref="A81:Z81"/>
    </sheetView>
  </sheetViews>
  <sheetFormatPr defaultColWidth="9.140625" defaultRowHeight="15"/>
  <cols>
    <col min="1" max="1" width="3.28125" style="43" customWidth="1"/>
    <col min="2" max="2" width="9.140625" style="42" customWidth="1"/>
    <col min="3" max="8" width="4.8515625" style="195" customWidth="1"/>
    <col min="9" max="17" width="7.28125" style="195" customWidth="1"/>
    <col min="18" max="18" width="7.421875" style="195" customWidth="1"/>
    <col min="19" max="19" width="7.7109375" style="195" customWidth="1"/>
    <col min="20" max="26" width="7.28125" style="195" customWidth="1"/>
  </cols>
  <sheetData>
    <row r="1" ht="14.25">
      <c r="Z1" s="196">
        <v>6</v>
      </c>
    </row>
    <row r="2" ht="14.25">
      <c r="Z2" s="189" t="s">
        <v>286</v>
      </c>
    </row>
    <row r="3" spans="1:26" ht="24.75" customHeight="1" thickBot="1">
      <c r="A3" s="680" t="s">
        <v>505</v>
      </c>
      <c r="B3" s="680"/>
      <c r="C3" s="680"/>
      <c r="D3" s="680"/>
      <c r="E3" s="680"/>
      <c r="F3" s="680"/>
      <c r="G3" s="680"/>
      <c r="H3" s="680"/>
      <c r="I3" s="680"/>
      <c r="J3" s="680"/>
      <c r="K3" s="680"/>
      <c r="L3" s="680"/>
      <c r="M3" s="680"/>
      <c r="N3" s="680"/>
      <c r="O3" s="680"/>
      <c r="P3" s="680"/>
      <c r="Q3" s="680"/>
      <c r="R3" s="680"/>
      <c r="S3" s="680"/>
      <c r="T3" s="680"/>
      <c r="U3" s="680"/>
      <c r="V3" s="680"/>
      <c r="W3" s="680"/>
      <c r="X3" s="680"/>
      <c r="Y3" s="680"/>
      <c r="Z3" s="680"/>
    </row>
    <row r="4" spans="1:26" ht="21.75" customHeight="1" thickBot="1">
      <c r="A4" s="197" t="s">
        <v>528</v>
      </c>
      <c r="B4" s="659" t="s">
        <v>266</v>
      </c>
      <c r="C4" s="681" t="s">
        <v>267</v>
      </c>
      <c r="D4" s="682"/>
      <c r="E4" s="683"/>
      <c r="F4" s="681" t="s">
        <v>244</v>
      </c>
      <c r="G4" s="682"/>
      <c r="H4" s="683"/>
      <c r="I4" s="681" t="s">
        <v>268</v>
      </c>
      <c r="J4" s="682"/>
      <c r="K4" s="683"/>
      <c r="L4" s="681" t="s">
        <v>269</v>
      </c>
      <c r="M4" s="682"/>
      <c r="N4" s="683"/>
      <c r="O4" s="681" t="s">
        <v>270</v>
      </c>
      <c r="P4" s="682"/>
      <c r="Q4" s="683"/>
      <c r="R4" s="681" t="s">
        <v>271</v>
      </c>
      <c r="S4" s="682"/>
      <c r="T4" s="683"/>
      <c r="U4" s="681" t="s">
        <v>272</v>
      </c>
      <c r="V4" s="682"/>
      <c r="W4" s="683"/>
      <c r="X4" s="681" t="s">
        <v>273</v>
      </c>
      <c r="Y4" s="682"/>
      <c r="Z4" s="683"/>
    </row>
    <row r="5" spans="1:26" ht="15" thickBot="1">
      <c r="A5" s="198" t="s">
        <v>96</v>
      </c>
      <c r="B5" s="661"/>
      <c r="C5" s="199">
        <v>2013</v>
      </c>
      <c r="D5" s="199">
        <v>2012</v>
      </c>
      <c r="E5" s="199">
        <v>2011</v>
      </c>
      <c r="F5" s="199">
        <v>2013</v>
      </c>
      <c r="G5" s="199">
        <v>2012</v>
      </c>
      <c r="H5" s="199">
        <v>2011</v>
      </c>
      <c r="I5" s="199">
        <v>2013</v>
      </c>
      <c r="J5" s="199">
        <v>2012</v>
      </c>
      <c r="K5" s="199">
        <v>2011</v>
      </c>
      <c r="L5" s="199">
        <v>2013</v>
      </c>
      <c r="M5" s="199">
        <v>2012</v>
      </c>
      <c r="N5" s="199">
        <v>2011</v>
      </c>
      <c r="O5" s="199">
        <v>2013</v>
      </c>
      <c r="P5" s="199">
        <v>2012</v>
      </c>
      <c r="Q5" s="199">
        <v>2011</v>
      </c>
      <c r="R5" s="199">
        <v>2013</v>
      </c>
      <c r="S5" s="199">
        <v>2012</v>
      </c>
      <c r="T5" s="199">
        <v>2011</v>
      </c>
      <c r="U5" s="199">
        <v>2013</v>
      </c>
      <c r="V5" s="199">
        <v>2012</v>
      </c>
      <c r="W5" s="199">
        <v>2011</v>
      </c>
      <c r="X5" s="199">
        <v>2013</v>
      </c>
      <c r="Y5" s="199">
        <v>2012</v>
      </c>
      <c r="Z5" s="199">
        <v>2011</v>
      </c>
    </row>
    <row r="6" spans="1:26" ht="15" thickBot="1">
      <c r="A6" s="659">
        <v>1</v>
      </c>
      <c r="B6" s="676" t="s">
        <v>274</v>
      </c>
      <c r="C6" s="659">
        <v>322</v>
      </c>
      <c r="D6" s="659">
        <v>319</v>
      </c>
      <c r="E6" s="659">
        <v>324</v>
      </c>
      <c r="F6" s="199">
        <v>5</v>
      </c>
      <c r="G6" s="199">
        <v>5</v>
      </c>
      <c r="H6" s="199">
        <v>5</v>
      </c>
      <c r="I6" s="199">
        <v>162</v>
      </c>
      <c r="J6" s="199">
        <v>159</v>
      </c>
      <c r="K6" s="199">
        <v>164</v>
      </c>
      <c r="L6" s="199">
        <v>125</v>
      </c>
      <c r="M6" s="199">
        <v>124</v>
      </c>
      <c r="N6" s="199">
        <v>121</v>
      </c>
      <c r="O6" s="199">
        <v>1</v>
      </c>
      <c r="P6" s="199">
        <v>1</v>
      </c>
      <c r="Q6" s="199">
        <v>1</v>
      </c>
      <c r="R6" s="199">
        <v>33950</v>
      </c>
      <c r="S6" s="199">
        <v>30901</v>
      </c>
      <c r="T6" s="199">
        <v>27400</v>
      </c>
      <c r="U6" s="200">
        <v>0.249</v>
      </c>
      <c r="V6" s="200">
        <v>0.213</v>
      </c>
      <c r="W6" s="200">
        <v>0.22</v>
      </c>
      <c r="X6" s="199">
        <v>8642</v>
      </c>
      <c r="Y6" s="199">
        <v>8496</v>
      </c>
      <c r="Z6" s="199">
        <v>8715</v>
      </c>
    </row>
    <row r="7" spans="1:26" ht="15" thickBot="1">
      <c r="A7" s="660"/>
      <c r="B7" s="677"/>
      <c r="C7" s="661"/>
      <c r="D7" s="661"/>
      <c r="E7" s="661"/>
      <c r="F7" s="199"/>
      <c r="G7" s="199"/>
      <c r="H7" s="199"/>
      <c r="I7" s="200">
        <v>0.246</v>
      </c>
      <c r="J7" s="200">
        <v>0.209</v>
      </c>
      <c r="K7" s="201">
        <v>1.04</v>
      </c>
      <c r="L7" s="200">
        <v>0.782</v>
      </c>
      <c r="M7" s="200">
        <v>0.674</v>
      </c>
      <c r="N7" s="200">
        <v>0.346</v>
      </c>
      <c r="O7" s="200">
        <v>0.015</v>
      </c>
      <c r="P7" s="200">
        <v>0.013</v>
      </c>
      <c r="Q7" s="200">
        <v>0.023</v>
      </c>
      <c r="R7" s="200">
        <v>0.186</v>
      </c>
      <c r="S7" s="200">
        <v>0.147</v>
      </c>
      <c r="T7" s="200">
        <v>0.131</v>
      </c>
      <c r="U7" s="199"/>
      <c r="V7" s="199"/>
      <c r="W7" s="199"/>
      <c r="X7" s="199">
        <v>34717</v>
      </c>
      <c r="Y7" s="199">
        <v>39965.36</v>
      </c>
      <c r="Z7" s="199">
        <v>39600.75</v>
      </c>
    </row>
    <row r="8" spans="1:26" ht="15" thickBot="1">
      <c r="A8" s="660"/>
      <c r="B8" s="662" t="s">
        <v>487</v>
      </c>
      <c r="C8" s="678">
        <v>60</v>
      </c>
      <c r="D8" s="678">
        <v>60</v>
      </c>
      <c r="E8" s="678">
        <v>60</v>
      </c>
      <c r="F8" s="202"/>
      <c r="G8" s="202"/>
      <c r="H8" s="202"/>
      <c r="I8" s="202"/>
      <c r="J8" s="202"/>
      <c r="K8" s="202"/>
      <c r="L8" s="202"/>
      <c r="M8" s="202"/>
      <c r="N8" s="202"/>
      <c r="O8" s="202"/>
      <c r="P8" s="202"/>
      <c r="Q8" s="202"/>
      <c r="R8" s="202">
        <v>6221</v>
      </c>
      <c r="S8" s="202">
        <v>5789</v>
      </c>
      <c r="T8" s="202">
        <v>5332</v>
      </c>
      <c r="U8" s="202"/>
      <c r="V8" s="202"/>
      <c r="W8" s="202"/>
      <c r="X8" s="202"/>
      <c r="Y8" s="202"/>
      <c r="Z8" s="202"/>
    </row>
    <row r="9" spans="1:26" ht="15" thickBot="1">
      <c r="A9" s="661"/>
      <c r="B9" s="663"/>
      <c r="C9" s="679"/>
      <c r="D9" s="679"/>
      <c r="E9" s="679"/>
      <c r="F9" s="199"/>
      <c r="G9" s="199"/>
      <c r="H9" s="199"/>
      <c r="I9" s="200">
        <v>0.259</v>
      </c>
      <c r="J9" s="200">
        <v>0.2549</v>
      </c>
      <c r="K9" s="200">
        <v>0.3716</v>
      </c>
      <c r="L9" s="200">
        <v>0.309</v>
      </c>
      <c r="M9" s="200">
        <v>0.3145</v>
      </c>
      <c r="N9" s="200">
        <v>0.3195</v>
      </c>
      <c r="O9" s="200">
        <v>0.082</v>
      </c>
      <c r="P9" s="200">
        <v>0.084</v>
      </c>
      <c r="Q9" s="200">
        <v>0.084</v>
      </c>
      <c r="R9" s="200">
        <v>0.101</v>
      </c>
      <c r="S9" s="200">
        <v>0.096</v>
      </c>
      <c r="T9" s="200">
        <v>0.093</v>
      </c>
      <c r="U9" s="199"/>
      <c r="V9" s="199"/>
      <c r="W9" s="199"/>
      <c r="X9" s="199"/>
      <c r="Y9" s="199"/>
      <c r="Z9" s="199"/>
    </row>
    <row r="10" spans="1:26" ht="15" thickBot="1">
      <c r="A10" s="659">
        <v>2</v>
      </c>
      <c r="B10" s="676" t="s">
        <v>275</v>
      </c>
      <c r="C10" s="659">
        <v>1706</v>
      </c>
      <c r="D10" s="659">
        <v>1646</v>
      </c>
      <c r="E10" s="659">
        <v>1595</v>
      </c>
      <c r="F10" s="199">
        <v>17</v>
      </c>
      <c r="G10" s="199">
        <v>17</v>
      </c>
      <c r="H10" s="199">
        <v>18</v>
      </c>
      <c r="I10" s="199">
        <v>958</v>
      </c>
      <c r="J10" s="199">
        <v>914</v>
      </c>
      <c r="K10" s="199">
        <v>883</v>
      </c>
      <c r="L10" s="199">
        <v>502</v>
      </c>
      <c r="M10" s="199">
        <v>494</v>
      </c>
      <c r="N10" s="199">
        <v>472</v>
      </c>
      <c r="O10" s="199">
        <v>14</v>
      </c>
      <c r="P10" s="199">
        <v>12</v>
      </c>
      <c r="Q10" s="199">
        <v>11</v>
      </c>
      <c r="R10" s="199">
        <v>242578</v>
      </c>
      <c r="S10" s="199">
        <v>229939</v>
      </c>
      <c r="T10" s="199">
        <v>202647</v>
      </c>
      <c r="U10" s="200">
        <v>0.309</v>
      </c>
      <c r="V10" s="200">
        <v>0.264</v>
      </c>
      <c r="W10" s="200">
        <v>0.251</v>
      </c>
      <c r="X10" s="199">
        <v>50632</v>
      </c>
      <c r="Y10" s="199">
        <v>48706</v>
      </c>
      <c r="Z10" s="199">
        <v>46404</v>
      </c>
    </row>
    <row r="11" spans="1:26" ht="15" thickBot="1">
      <c r="A11" s="660"/>
      <c r="B11" s="677"/>
      <c r="C11" s="661"/>
      <c r="D11" s="661"/>
      <c r="E11" s="661"/>
      <c r="F11" s="199"/>
      <c r="G11" s="199"/>
      <c r="H11" s="199"/>
      <c r="I11" s="200">
        <v>0.307</v>
      </c>
      <c r="J11" s="200">
        <v>0.26</v>
      </c>
      <c r="K11" s="200">
        <v>0.279</v>
      </c>
      <c r="L11" s="200">
        <v>0.664</v>
      </c>
      <c r="M11" s="200">
        <v>0.581</v>
      </c>
      <c r="N11" s="200">
        <v>0.526</v>
      </c>
      <c r="O11" s="200">
        <v>0.043</v>
      </c>
      <c r="P11" s="200">
        <v>0.033</v>
      </c>
      <c r="Q11" s="200">
        <v>0.034</v>
      </c>
      <c r="R11" s="200">
        <v>0.281</v>
      </c>
      <c r="S11" s="200">
        <v>0.237</v>
      </c>
      <c r="T11" s="200">
        <v>0.209</v>
      </c>
      <c r="U11" s="199"/>
      <c r="V11" s="199"/>
      <c r="W11" s="199"/>
      <c r="X11" s="199">
        <v>164048</v>
      </c>
      <c r="Y11" s="199">
        <v>184643.9</v>
      </c>
      <c r="Z11" s="199">
        <v>184564.29</v>
      </c>
    </row>
    <row r="12" spans="1:26" ht="15" thickBot="1">
      <c r="A12" s="660"/>
      <c r="B12" s="662" t="s">
        <v>488</v>
      </c>
      <c r="C12" s="678">
        <v>416</v>
      </c>
      <c r="D12" s="678">
        <v>405</v>
      </c>
      <c r="E12" s="678">
        <v>385</v>
      </c>
      <c r="F12" s="203"/>
      <c r="G12" s="203"/>
      <c r="H12" s="203"/>
      <c r="I12" s="202"/>
      <c r="J12" s="202"/>
      <c r="K12" s="202"/>
      <c r="L12" s="202"/>
      <c r="M12" s="202"/>
      <c r="N12" s="202"/>
      <c r="O12" s="202"/>
      <c r="P12" s="202"/>
      <c r="Q12" s="202"/>
      <c r="R12" s="202">
        <v>94307</v>
      </c>
      <c r="S12" s="202">
        <v>84337</v>
      </c>
      <c r="T12" s="202">
        <v>75070</v>
      </c>
      <c r="U12" s="202"/>
      <c r="V12" s="202"/>
      <c r="W12" s="202"/>
      <c r="X12" s="202"/>
      <c r="Y12" s="202"/>
      <c r="Z12" s="202"/>
    </row>
    <row r="13" spans="1:26" ht="15" thickBot="1">
      <c r="A13" s="661"/>
      <c r="B13" s="663"/>
      <c r="C13" s="679"/>
      <c r="D13" s="679"/>
      <c r="E13" s="679"/>
      <c r="F13" s="204"/>
      <c r="G13" s="204"/>
      <c r="H13" s="204"/>
      <c r="I13" s="200">
        <v>0.295</v>
      </c>
      <c r="J13" s="200">
        <v>0.291</v>
      </c>
      <c r="K13" s="200">
        <v>0.265</v>
      </c>
      <c r="L13" s="200">
        <v>0.325</v>
      </c>
      <c r="M13" s="200">
        <v>0.323</v>
      </c>
      <c r="N13" s="200">
        <v>0.301</v>
      </c>
      <c r="O13" s="200">
        <v>0.0735</v>
      </c>
      <c r="P13" s="200">
        <v>0.0735</v>
      </c>
      <c r="Q13" s="200">
        <v>0.053</v>
      </c>
      <c r="R13" s="200">
        <v>0.215</v>
      </c>
      <c r="S13" s="200">
        <v>0.21</v>
      </c>
      <c r="T13" s="200">
        <v>0.185</v>
      </c>
      <c r="U13" s="199"/>
      <c r="V13" s="199"/>
      <c r="W13" s="199"/>
      <c r="X13" s="199"/>
      <c r="Y13" s="199"/>
      <c r="Z13" s="199"/>
    </row>
    <row r="14" spans="1:26" ht="15" thickBot="1">
      <c r="A14" s="659">
        <v>3</v>
      </c>
      <c r="B14" s="676" t="s">
        <v>276</v>
      </c>
      <c r="C14" s="659">
        <v>687</v>
      </c>
      <c r="D14" s="659">
        <v>686</v>
      </c>
      <c r="E14" s="659">
        <v>657</v>
      </c>
      <c r="F14" s="199">
        <v>10</v>
      </c>
      <c r="G14" s="199">
        <v>9</v>
      </c>
      <c r="H14" s="199">
        <v>13</v>
      </c>
      <c r="I14" s="199">
        <v>473</v>
      </c>
      <c r="J14" s="199">
        <v>473</v>
      </c>
      <c r="K14" s="199">
        <v>400</v>
      </c>
      <c r="L14" s="199">
        <v>177</v>
      </c>
      <c r="M14" s="199">
        <v>177</v>
      </c>
      <c r="N14" s="199">
        <v>199</v>
      </c>
      <c r="O14" s="199">
        <v>3</v>
      </c>
      <c r="P14" s="199">
        <v>3</v>
      </c>
      <c r="Q14" s="199">
        <v>6</v>
      </c>
      <c r="R14" s="199">
        <v>86809</v>
      </c>
      <c r="S14" s="199">
        <v>80310</v>
      </c>
      <c r="T14" s="199">
        <v>80232</v>
      </c>
      <c r="U14" s="200">
        <v>0.387</v>
      </c>
      <c r="V14" s="200">
        <v>0.333</v>
      </c>
      <c r="W14" s="200">
        <v>0.381</v>
      </c>
      <c r="X14" s="199">
        <v>19696</v>
      </c>
      <c r="Y14" s="199">
        <v>19651</v>
      </c>
      <c r="Z14" s="199">
        <v>22379</v>
      </c>
    </row>
    <row r="15" spans="1:26" ht="15" thickBot="1">
      <c r="A15" s="660"/>
      <c r="B15" s="677"/>
      <c r="C15" s="661"/>
      <c r="D15" s="661"/>
      <c r="E15" s="661"/>
      <c r="F15" s="199"/>
      <c r="G15" s="199"/>
      <c r="H15" s="199"/>
      <c r="I15" s="200">
        <v>0.489</v>
      </c>
      <c r="J15" s="200">
        <v>0.422</v>
      </c>
      <c r="K15" s="200">
        <v>0.457</v>
      </c>
      <c r="L15" s="200">
        <v>0.756</v>
      </c>
      <c r="M15" s="200">
        <v>0.652</v>
      </c>
      <c r="N15" s="200">
        <v>0.349</v>
      </c>
      <c r="O15" s="200">
        <v>0.03</v>
      </c>
      <c r="P15" s="200">
        <v>0.026</v>
      </c>
      <c r="Q15" s="200">
        <v>0.103</v>
      </c>
      <c r="R15" s="200">
        <v>0.324</v>
      </c>
      <c r="S15" s="200">
        <v>0.259</v>
      </c>
      <c r="T15" s="200">
        <v>0.259</v>
      </c>
      <c r="U15" s="199"/>
      <c r="V15" s="199"/>
      <c r="W15" s="199"/>
      <c r="X15" s="199">
        <v>50864</v>
      </c>
      <c r="Y15" s="199">
        <v>58987.4</v>
      </c>
      <c r="Z15" s="199">
        <v>58775.93</v>
      </c>
    </row>
    <row r="16" spans="1:26" ht="15" thickBot="1">
      <c r="A16" s="660"/>
      <c r="B16" s="662" t="s">
        <v>489</v>
      </c>
      <c r="C16" s="678">
        <v>79</v>
      </c>
      <c r="D16" s="678">
        <v>68</v>
      </c>
      <c r="E16" s="678">
        <v>55</v>
      </c>
      <c r="F16" s="202"/>
      <c r="G16" s="202"/>
      <c r="H16" s="202"/>
      <c r="I16" s="202"/>
      <c r="J16" s="202"/>
      <c r="K16" s="202"/>
      <c r="L16" s="202"/>
      <c r="M16" s="202"/>
      <c r="N16" s="202"/>
      <c r="O16" s="202"/>
      <c r="P16" s="202"/>
      <c r="Q16" s="202"/>
      <c r="R16" s="202">
        <v>34000</v>
      </c>
      <c r="S16" s="202">
        <v>30239</v>
      </c>
      <c r="T16" s="202">
        <v>27558</v>
      </c>
      <c r="U16" s="202"/>
      <c r="V16" s="202"/>
      <c r="W16" s="202"/>
      <c r="X16" s="202"/>
      <c r="Y16" s="202"/>
      <c r="Z16" s="202"/>
    </row>
    <row r="17" spans="1:26" ht="15" thickBot="1">
      <c r="A17" s="661"/>
      <c r="B17" s="663"/>
      <c r="C17" s="679"/>
      <c r="D17" s="679"/>
      <c r="E17" s="679"/>
      <c r="F17" s="199"/>
      <c r="G17" s="199"/>
      <c r="H17" s="199"/>
      <c r="I17" s="200">
        <v>0.5</v>
      </c>
      <c r="J17" s="200">
        <v>0.47</v>
      </c>
      <c r="K17" s="200">
        <v>0.45</v>
      </c>
      <c r="L17" s="200">
        <v>0.35</v>
      </c>
      <c r="M17" s="200">
        <v>0.34</v>
      </c>
      <c r="N17" s="200">
        <v>0.33</v>
      </c>
      <c r="O17" s="200">
        <v>0.02</v>
      </c>
      <c r="P17" s="200">
        <v>0.02</v>
      </c>
      <c r="Q17" s="200">
        <v>0.01</v>
      </c>
      <c r="R17" s="200">
        <v>0.28</v>
      </c>
      <c r="S17" s="200">
        <v>0.25</v>
      </c>
      <c r="T17" s="200">
        <v>0.23</v>
      </c>
      <c r="U17" s="199"/>
      <c r="V17" s="199"/>
      <c r="W17" s="199"/>
      <c r="X17" s="199"/>
      <c r="Y17" s="199"/>
      <c r="Z17" s="199"/>
    </row>
    <row r="18" spans="1:26" ht="15" thickBot="1">
      <c r="A18" s="659">
        <v>4</v>
      </c>
      <c r="B18" s="676" t="s">
        <v>277</v>
      </c>
      <c r="C18" s="659">
        <v>977</v>
      </c>
      <c r="D18" s="659">
        <v>965</v>
      </c>
      <c r="E18" s="659">
        <v>948</v>
      </c>
      <c r="F18" s="199">
        <v>21</v>
      </c>
      <c r="G18" s="199">
        <v>20</v>
      </c>
      <c r="H18" s="199">
        <v>20</v>
      </c>
      <c r="I18" s="199">
        <v>511</v>
      </c>
      <c r="J18" s="199">
        <v>501</v>
      </c>
      <c r="K18" s="199">
        <v>488</v>
      </c>
      <c r="L18" s="199">
        <v>262</v>
      </c>
      <c r="M18" s="199">
        <v>260</v>
      </c>
      <c r="N18" s="199">
        <v>258</v>
      </c>
      <c r="O18" s="199">
        <v>27</v>
      </c>
      <c r="P18" s="199">
        <v>27</v>
      </c>
      <c r="Q18" s="199">
        <v>27</v>
      </c>
      <c r="R18" s="199">
        <v>116822</v>
      </c>
      <c r="S18" s="199">
        <v>112609</v>
      </c>
      <c r="T18" s="199">
        <v>102270</v>
      </c>
      <c r="U18" s="200">
        <v>0.33</v>
      </c>
      <c r="V18" s="200">
        <v>0.29</v>
      </c>
      <c r="W18" s="200">
        <v>0.288</v>
      </c>
      <c r="X18" s="199">
        <v>29758</v>
      </c>
      <c r="Y18" s="199">
        <v>29398</v>
      </c>
      <c r="Z18" s="199">
        <v>29150</v>
      </c>
    </row>
    <row r="19" spans="1:26" ht="15" thickBot="1">
      <c r="A19" s="660"/>
      <c r="B19" s="677"/>
      <c r="C19" s="661"/>
      <c r="D19" s="661"/>
      <c r="E19" s="661"/>
      <c r="F19" s="199"/>
      <c r="G19" s="199"/>
      <c r="H19" s="199"/>
      <c r="I19" s="200">
        <v>0.298</v>
      </c>
      <c r="J19" s="200">
        <v>0.26</v>
      </c>
      <c r="K19" s="200">
        <v>0.952</v>
      </c>
      <c r="L19" s="200">
        <v>0.631</v>
      </c>
      <c r="M19" s="200">
        <v>0.557</v>
      </c>
      <c r="N19" s="200">
        <v>0.249</v>
      </c>
      <c r="O19" s="200">
        <v>0.152</v>
      </c>
      <c r="P19" s="200">
        <v>0.135</v>
      </c>
      <c r="Q19" s="200">
        <v>0.105</v>
      </c>
      <c r="R19" s="200">
        <v>0.246</v>
      </c>
      <c r="S19" s="200">
        <v>0.211</v>
      </c>
      <c r="T19" s="200">
        <v>0.192</v>
      </c>
      <c r="U19" s="199"/>
      <c r="V19" s="199"/>
      <c r="W19" s="199"/>
      <c r="X19" s="199">
        <v>90216</v>
      </c>
      <c r="Y19" s="199">
        <v>101274.75</v>
      </c>
      <c r="Z19" s="199">
        <v>101105.65</v>
      </c>
    </row>
    <row r="20" spans="1:26" ht="15" thickBot="1">
      <c r="A20" s="660"/>
      <c r="B20" s="662" t="s">
        <v>490</v>
      </c>
      <c r="C20" s="659">
        <v>199</v>
      </c>
      <c r="D20" s="659">
        <v>192</v>
      </c>
      <c r="E20" s="659">
        <v>190</v>
      </c>
      <c r="F20" s="202"/>
      <c r="G20" s="202"/>
      <c r="H20" s="202"/>
      <c r="I20" s="202"/>
      <c r="J20" s="202"/>
      <c r="K20" s="202"/>
      <c r="L20" s="202"/>
      <c r="M20" s="202"/>
      <c r="N20" s="202"/>
      <c r="O20" s="202"/>
      <c r="P20" s="202"/>
      <c r="Q20" s="202"/>
      <c r="R20" s="202">
        <v>35347</v>
      </c>
      <c r="S20" s="202">
        <v>35189</v>
      </c>
      <c r="T20" s="202">
        <v>36024</v>
      </c>
      <c r="U20" s="202"/>
      <c r="V20" s="202"/>
      <c r="W20" s="202"/>
      <c r="X20" s="202"/>
      <c r="Y20" s="202"/>
      <c r="Z20" s="202"/>
    </row>
    <row r="21" spans="1:26" ht="15" thickBot="1">
      <c r="A21" s="661"/>
      <c r="B21" s="663"/>
      <c r="C21" s="661"/>
      <c r="D21" s="661"/>
      <c r="E21" s="661"/>
      <c r="F21" s="199"/>
      <c r="G21" s="199"/>
      <c r="H21" s="199"/>
      <c r="I21" s="200">
        <v>0.777</v>
      </c>
      <c r="J21" s="200">
        <v>0.783</v>
      </c>
      <c r="K21" s="200">
        <v>0.776</v>
      </c>
      <c r="L21" s="200">
        <v>0.444</v>
      </c>
      <c r="M21" s="200">
        <v>0.45</v>
      </c>
      <c r="N21" s="200">
        <v>0.45</v>
      </c>
      <c r="O21" s="200">
        <v>0.072</v>
      </c>
      <c r="P21" s="200">
        <v>0.072</v>
      </c>
      <c r="Q21" s="200">
        <v>0.072</v>
      </c>
      <c r="R21" s="200">
        <v>0.208</v>
      </c>
      <c r="S21" s="200">
        <v>0.21</v>
      </c>
      <c r="T21" s="200">
        <v>0.218</v>
      </c>
      <c r="U21" s="199"/>
      <c r="V21" s="199"/>
      <c r="W21" s="199"/>
      <c r="X21" s="199"/>
      <c r="Y21" s="199"/>
      <c r="Z21" s="199"/>
    </row>
    <row r="22" spans="1:26" ht="15" thickBot="1">
      <c r="A22" s="659">
        <v>5</v>
      </c>
      <c r="B22" s="676" t="s">
        <v>278</v>
      </c>
      <c r="C22" s="659">
        <v>5753</v>
      </c>
      <c r="D22" s="659">
        <v>5737</v>
      </c>
      <c r="E22" s="659">
        <v>5628</v>
      </c>
      <c r="F22" s="199">
        <v>82</v>
      </c>
      <c r="G22" s="199">
        <v>79</v>
      </c>
      <c r="H22" s="199">
        <v>78</v>
      </c>
      <c r="I22" s="199">
        <v>3428</v>
      </c>
      <c r="J22" s="199">
        <v>3450</v>
      </c>
      <c r="K22" s="199">
        <v>3316</v>
      </c>
      <c r="L22" s="199">
        <v>1588</v>
      </c>
      <c r="M22" s="199">
        <v>1581</v>
      </c>
      <c r="N22" s="199">
        <v>1573</v>
      </c>
      <c r="O22" s="199">
        <v>73</v>
      </c>
      <c r="P22" s="199">
        <v>67</v>
      </c>
      <c r="Q22" s="199">
        <v>60</v>
      </c>
      <c r="R22" s="199">
        <v>638485</v>
      </c>
      <c r="S22" s="199">
        <v>590341</v>
      </c>
      <c r="T22" s="199">
        <v>535955</v>
      </c>
      <c r="U22" s="200">
        <v>0.362</v>
      </c>
      <c r="V22" s="200">
        <v>0.315</v>
      </c>
      <c r="W22" s="200">
        <v>0.461</v>
      </c>
      <c r="X22" s="199">
        <v>147252</v>
      </c>
      <c r="Y22" s="199">
        <v>143582</v>
      </c>
      <c r="Z22" s="199">
        <v>210991</v>
      </c>
    </row>
    <row r="23" spans="1:26" ht="15" thickBot="1">
      <c r="A23" s="660"/>
      <c r="B23" s="677"/>
      <c r="C23" s="661"/>
      <c r="D23" s="661"/>
      <c r="E23" s="661"/>
      <c r="F23" s="199"/>
      <c r="G23" s="199"/>
      <c r="H23" s="199"/>
      <c r="I23" s="200">
        <v>0.444</v>
      </c>
      <c r="J23" s="200">
        <v>0.398</v>
      </c>
      <c r="K23" s="200">
        <v>1.056</v>
      </c>
      <c r="L23" s="200">
        <v>0.848</v>
      </c>
      <c r="M23" s="200">
        <v>0.753</v>
      </c>
      <c r="N23" s="200">
        <v>0.603</v>
      </c>
      <c r="O23" s="200">
        <v>0.091</v>
      </c>
      <c r="P23" s="200">
        <v>0.074</v>
      </c>
      <c r="Q23" s="200">
        <v>0.102</v>
      </c>
      <c r="R23" s="200">
        <v>0.298</v>
      </c>
      <c r="S23" s="200">
        <v>0.246</v>
      </c>
      <c r="T23" s="200">
        <v>0.223</v>
      </c>
      <c r="U23" s="199"/>
      <c r="V23" s="199"/>
      <c r="W23" s="199"/>
      <c r="X23" s="199">
        <v>406685</v>
      </c>
      <c r="Y23" s="199">
        <v>455762.69</v>
      </c>
      <c r="Z23" s="199">
        <v>457373.7</v>
      </c>
    </row>
    <row r="24" spans="1:26" ht="15" thickBot="1">
      <c r="A24" s="660"/>
      <c r="B24" s="662" t="s">
        <v>491</v>
      </c>
      <c r="C24" s="678">
        <v>1079</v>
      </c>
      <c r="D24" s="678">
        <v>1058</v>
      </c>
      <c r="E24" s="678">
        <v>924</v>
      </c>
      <c r="F24" s="202"/>
      <c r="G24" s="202"/>
      <c r="H24" s="202"/>
      <c r="I24" s="202"/>
      <c r="J24" s="202"/>
      <c r="K24" s="202"/>
      <c r="L24" s="202"/>
      <c r="M24" s="202"/>
      <c r="N24" s="202"/>
      <c r="O24" s="202"/>
      <c r="P24" s="202"/>
      <c r="Q24" s="202"/>
      <c r="R24" s="202">
        <v>209210</v>
      </c>
      <c r="S24" s="202">
        <v>183850</v>
      </c>
      <c r="T24" s="202">
        <v>149920</v>
      </c>
      <c r="U24" s="202"/>
      <c r="V24" s="202"/>
      <c r="W24" s="202"/>
      <c r="X24" s="202"/>
      <c r="Y24" s="202"/>
      <c r="Z24" s="202"/>
    </row>
    <row r="25" spans="1:26" ht="15" thickBot="1">
      <c r="A25" s="661"/>
      <c r="B25" s="663"/>
      <c r="C25" s="679"/>
      <c r="D25" s="679"/>
      <c r="E25" s="679"/>
      <c r="F25" s="199"/>
      <c r="G25" s="199"/>
      <c r="H25" s="199"/>
      <c r="I25" s="200">
        <v>0.492</v>
      </c>
      <c r="J25" s="200">
        <v>0.484</v>
      </c>
      <c r="K25" s="200">
        <v>0.472</v>
      </c>
      <c r="L25" s="200">
        <v>0.657</v>
      </c>
      <c r="M25" s="200">
        <v>0.656</v>
      </c>
      <c r="N25" s="200">
        <v>0.571</v>
      </c>
      <c r="O25" s="200">
        <v>0.099</v>
      </c>
      <c r="P25" s="200">
        <v>0.092</v>
      </c>
      <c r="Q25" s="200">
        <v>0.092</v>
      </c>
      <c r="R25" s="200">
        <v>0.3007</v>
      </c>
      <c r="S25" s="200">
        <v>0.266</v>
      </c>
      <c r="T25" s="200">
        <v>0.22</v>
      </c>
      <c r="U25" s="199"/>
      <c r="V25" s="199"/>
      <c r="W25" s="199"/>
      <c r="X25" s="199"/>
      <c r="Y25" s="199"/>
      <c r="Z25" s="199"/>
    </row>
    <row r="26" spans="1:26" ht="15" thickBot="1">
      <c r="A26" s="659">
        <v>6</v>
      </c>
      <c r="B26" s="676" t="s">
        <v>279</v>
      </c>
      <c r="C26" s="659">
        <v>3248</v>
      </c>
      <c r="D26" s="659">
        <v>3105</v>
      </c>
      <c r="E26" s="659">
        <v>3088</v>
      </c>
      <c r="F26" s="199">
        <v>25</v>
      </c>
      <c r="G26" s="199">
        <v>25</v>
      </c>
      <c r="H26" s="199">
        <v>25</v>
      </c>
      <c r="I26" s="199">
        <v>1925</v>
      </c>
      <c r="J26" s="199">
        <v>1811</v>
      </c>
      <c r="K26" s="199">
        <v>1821</v>
      </c>
      <c r="L26" s="199">
        <v>800</v>
      </c>
      <c r="M26" s="199">
        <v>775</v>
      </c>
      <c r="N26" s="199">
        <v>786</v>
      </c>
      <c r="O26" s="199">
        <v>31</v>
      </c>
      <c r="P26" s="199">
        <v>31</v>
      </c>
      <c r="Q26" s="199">
        <v>27</v>
      </c>
      <c r="R26" s="199">
        <v>221005</v>
      </c>
      <c r="S26" s="199">
        <v>218971</v>
      </c>
      <c r="T26" s="199">
        <v>212845</v>
      </c>
      <c r="U26" s="200">
        <v>0.438</v>
      </c>
      <c r="V26" s="200">
        <v>0.376</v>
      </c>
      <c r="W26" s="200">
        <v>0.375</v>
      </c>
      <c r="X26" s="199">
        <v>81745</v>
      </c>
      <c r="Y26" s="199">
        <v>78230</v>
      </c>
      <c r="Z26" s="199">
        <v>78341</v>
      </c>
    </row>
    <row r="27" spans="1:26" ht="15" thickBot="1">
      <c r="A27" s="660"/>
      <c r="B27" s="677"/>
      <c r="C27" s="661"/>
      <c r="D27" s="661"/>
      <c r="E27" s="661"/>
      <c r="F27" s="199"/>
      <c r="G27" s="199"/>
      <c r="H27" s="199"/>
      <c r="I27" s="200">
        <v>0.543</v>
      </c>
      <c r="J27" s="200">
        <v>0.458</v>
      </c>
      <c r="K27" s="200">
        <v>1.167</v>
      </c>
      <c r="L27" s="200">
        <v>0.932</v>
      </c>
      <c r="M27" s="200">
        <v>0.809</v>
      </c>
      <c r="N27" s="200">
        <v>0.512</v>
      </c>
      <c r="O27" s="200">
        <v>0.084</v>
      </c>
      <c r="P27" s="200">
        <v>0.075</v>
      </c>
      <c r="Q27" s="200">
        <v>0.04</v>
      </c>
      <c r="R27" s="200">
        <v>0.225</v>
      </c>
      <c r="S27" s="200">
        <v>0.2</v>
      </c>
      <c r="T27" s="200">
        <v>0.194</v>
      </c>
      <c r="U27" s="199"/>
      <c r="V27" s="199"/>
      <c r="W27" s="199"/>
      <c r="X27" s="199">
        <v>186483</v>
      </c>
      <c r="Y27" s="199">
        <v>208082.11</v>
      </c>
      <c r="Z27" s="199">
        <v>208885.24</v>
      </c>
    </row>
    <row r="28" spans="1:26" ht="15" thickBot="1">
      <c r="A28" s="660"/>
      <c r="B28" s="662" t="s">
        <v>492</v>
      </c>
      <c r="C28" s="659">
        <v>827</v>
      </c>
      <c r="D28" s="659">
        <v>826</v>
      </c>
      <c r="E28" s="659">
        <v>825</v>
      </c>
      <c r="F28" s="202"/>
      <c r="G28" s="202"/>
      <c r="H28" s="202"/>
      <c r="I28" s="202"/>
      <c r="J28" s="202"/>
      <c r="K28" s="202"/>
      <c r="L28" s="202"/>
      <c r="M28" s="202"/>
      <c r="N28" s="202"/>
      <c r="O28" s="202"/>
      <c r="P28" s="202"/>
      <c r="Q28" s="202"/>
      <c r="R28" s="202">
        <v>83314</v>
      </c>
      <c r="S28" s="202">
        <v>82653</v>
      </c>
      <c r="T28" s="202">
        <v>80809</v>
      </c>
      <c r="U28" s="202"/>
      <c r="V28" s="202"/>
      <c r="W28" s="202"/>
      <c r="X28" s="202">
        <v>19911</v>
      </c>
      <c r="Y28" s="202">
        <v>19731</v>
      </c>
      <c r="Z28" s="202">
        <v>19691</v>
      </c>
    </row>
    <row r="29" spans="1:26" ht="15" thickBot="1">
      <c r="A29" s="661"/>
      <c r="B29" s="663"/>
      <c r="C29" s="661"/>
      <c r="D29" s="661"/>
      <c r="E29" s="661"/>
      <c r="F29" s="199"/>
      <c r="G29" s="199"/>
      <c r="H29" s="199"/>
      <c r="I29" s="200">
        <v>0.684</v>
      </c>
      <c r="J29" s="200">
        <v>0.692</v>
      </c>
      <c r="K29" s="200">
        <v>0.699</v>
      </c>
      <c r="L29" s="200">
        <v>0.58</v>
      </c>
      <c r="M29" s="200">
        <v>0.578</v>
      </c>
      <c r="N29" s="200">
        <v>0.584</v>
      </c>
      <c r="O29" s="200">
        <v>0.11</v>
      </c>
      <c r="P29" s="200">
        <v>0.111</v>
      </c>
      <c r="Q29" s="200">
        <v>0.112</v>
      </c>
      <c r="R29" s="200">
        <v>0.249</v>
      </c>
      <c r="S29" s="200">
        <v>0.25</v>
      </c>
      <c r="T29" s="200">
        <v>0.247</v>
      </c>
      <c r="U29" s="199"/>
      <c r="V29" s="199"/>
      <c r="W29" s="199"/>
      <c r="X29" s="199"/>
      <c r="Y29" s="199"/>
      <c r="Z29" s="199"/>
    </row>
    <row r="30" spans="1:26" ht="15" thickBot="1">
      <c r="A30" s="659">
        <v>7</v>
      </c>
      <c r="B30" s="676" t="s">
        <v>280</v>
      </c>
      <c r="C30" s="659">
        <v>5787</v>
      </c>
      <c r="D30" s="659">
        <v>5724</v>
      </c>
      <c r="E30" s="659">
        <v>5644</v>
      </c>
      <c r="F30" s="199">
        <v>26</v>
      </c>
      <c r="G30" s="199">
        <v>26</v>
      </c>
      <c r="H30" s="199">
        <v>30</v>
      </c>
      <c r="I30" s="199">
        <v>2731</v>
      </c>
      <c r="J30" s="199">
        <v>2705</v>
      </c>
      <c r="K30" s="199">
        <v>2671</v>
      </c>
      <c r="L30" s="199">
        <v>2108</v>
      </c>
      <c r="M30" s="199">
        <v>2082</v>
      </c>
      <c r="N30" s="199">
        <v>2055</v>
      </c>
      <c r="O30" s="199">
        <v>92</v>
      </c>
      <c r="P30" s="199">
        <v>92</v>
      </c>
      <c r="Q30" s="199">
        <v>90</v>
      </c>
      <c r="R30" s="199">
        <v>704410</v>
      </c>
      <c r="S30" s="199">
        <v>610495</v>
      </c>
      <c r="T30" s="199">
        <v>551926</v>
      </c>
      <c r="U30" s="200">
        <v>0.294</v>
      </c>
      <c r="V30" s="200">
        <v>0.259</v>
      </c>
      <c r="W30" s="200">
        <v>0.258</v>
      </c>
      <c r="X30" s="199">
        <v>143767</v>
      </c>
      <c r="Y30" s="199">
        <v>140081</v>
      </c>
      <c r="Z30" s="199">
        <v>139121</v>
      </c>
    </row>
    <row r="31" spans="1:26" ht="15" thickBot="1">
      <c r="A31" s="660"/>
      <c r="B31" s="677"/>
      <c r="C31" s="661"/>
      <c r="D31" s="661"/>
      <c r="E31" s="661"/>
      <c r="F31" s="199"/>
      <c r="G31" s="199"/>
      <c r="H31" s="199"/>
      <c r="I31" s="200">
        <v>0.294</v>
      </c>
      <c r="J31" s="200">
        <v>0.263</v>
      </c>
      <c r="K31" s="200">
        <v>0.617</v>
      </c>
      <c r="L31" s="200">
        <v>0.937</v>
      </c>
      <c r="M31" s="200">
        <v>0.836</v>
      </c>
      <c r="N31" s="200">
        <v>0.483</v>
      </c>
      <c r="O31" s="200">
        <v>0.095</v>
      </c>
      <c r="P31" s="200">
        <v>0.086</v>
      </c>
      <c r="Q31" s="200">
        <v>0.095</v>
      </c>
      <c r="R31" s="200">
        <v>0.274</v>
      </c>
      <c r="S31" s="200">
        <v>0.214</v>
      </c>
      <c r="T31" s="200">
        <v>0.194</v>
      </c>
      <c r="U31" s="199"/>
      <c r="V31" s="199"/>
      <c r="W31" s="199"/>
      <c r="X31" s="199">
        <v>488296</v>
      </c>
      <c r="Y31" s="199">
        <v>540830.25</v>
      </c>
      <c r="Z31" s="199">
        <v>539295.24</v>
      </c>
    </row>
    <row r="32" spans="1:26" ht="15" thickBot="1">
      <c r="A32" s="660"/>
      <c r="B32" s="662" t="s">
        <v>493</v>
      </c>
      <c r="C32" s="678">
        <v>1982</v>
      </c>
      <c r="D32" s="678">
        <v>1947</v>
      </c>
      <c r="E32" s="678">
        <v>1897</v>
      </c>
      <c r="F32" s="202"/>
      <c r="G32" s="202"/>
      <c r="H32" s="202"/>
      <c r="I32" s="202"/>
      <c r="J32" s="202"/>
      <c r="K32" s="202"/>
      <c r="L32" s="202"/>
      <c r="M32" s="202"/>
      <c r="N32" s="202"/>
      <c r="O32" s="202"/>
      <c r="P32" s="202"/>
      <c r="Q32" s="202"/>
      <c r="R32" s="202">
        <v>261426</v>
      </c>
      <c r="S32" s="202">
        <v>221760</v>
      </c>
      <c r="T32" s="202">
        <v>201380</v>
      </c>
      <c r="U32" s="202"/>
      <c r="V32" s="202"/>
      <c r="W32" s="202"/>
      <c r="X32" s="202"/>
      <c r="Y32" s="202"/>
      <c r="Z32" s="202"/>
    </row>
    <row r="33" spans="1:26" ht="15" thickBot="1">
      <c r="A33" s="661"/>
      <c r="B33" s="663"/>
      <c r="C33" s="679"/>
      <c r="D33" s="679"/>
      <c r="E33" s="679"/>
      <c r="F33" s="199"/>
      <c r="G33" s="199"/>
      <c r="H33" s="199"/>
      <c r="I33" s="200">
        <v>0.42</v>
      </c>
      <c r="J33" s="200">
        <v>0.4275</v>
      </c>
      <c r="K33" s="200">
        <v>0.4283</v>
      </c>
      <c r="L33" s="200">
        <v>0.4669</v>
      </c>
      <c r="M33" s="200">
        <v>0.4722</v>
      </c>
      <c r="N33" s="200">
        <v>0.4718</v>
      </c>
      <c r="O33" s="200">
        <v>0.1099</v>
      </c>
      <c r="P33" s="200">
        <v>0.1154</v>
      </c>
      <c r="Q33" s="200">
        <v>0.1024</v>
      </c>
      <c r="R33" s="200">
        <v>0.255</v>
      </c>
      <c r="S33" s="200">
        <v>0.221</v>
      </c>
      <c r="T33" s="200">
        <v>0.205</v>
      </c>
      <c r="U33" s="199"/>
      <c r="V33" s="199"/>
      <c r="W33" s="199"/>
      <c r="X33" s="199"/>
      <c r="Y33" s="199"/>
      <c r="Z33" s="199"/>
    </row>
    <row r="34" spans="1:26" ht="15" thickBot="1">
      <c r="A34" s="659">
        <v>8</v>
      </c>
      <c r="B34" s="676" t="s">
        <v>281</v>
      </c>
      <c r="C34" s="659">
        <v>3598</v>
      </c>
      <c r="D34" s="659">
        <v>3521</v>
      </c>
      <c r="E34" s="659">
        <v>3441</v>
      </c>
      <c r="F34" s="199">
        <v>25</v>
      </c>
      <c r="G34" s="199">
        <v>25</v>
      </c>
      <c r="H34" s="199">
        <v>25</v>
      </c>
      <c r="I34" s="199">
        <v>1845</v>
      </c>
      <c r="J34" s="199">
        <v>1778</v>
      </c>
      <c r="K34" s="199">
        <v>1743</v>
      </c>
      <c r="L34" s="199">
        <v>1301</v>
      </c>
      <c r="M34" s="199">
        <v>1290</v>
      </c>
      <c r="N34" s="199">
        <v>1251</v>
      </c>
      <c r="O34" s="199">
        <v>72</v>
      </c>
      <c r="P34" s="199">
        <v>73</v>
      </c>
      <c r="Q34" s="199">
        <v>72</v>
      </c>
      <c r="R34" s="199">
        <v>376114</v>
      </c>
      <c r="S34" s="199">
        <v>343106</v>
      </c>
      <c r="T34" s="199">
        <v>289866</v>
      </c>
      <c r="U34" s="200">
        <v>0.213</v>
      </c>
      <c r="V34" s="200">
        <v>0.188</v>
      </c>
      <c r="W34" s="200">
        <v>0.18</v>
      </c>
      <c r="X34" s="199">
        <v>87689</v>
      </c>
      <c r="Y34" s="199">
        <v>86370</v>
      </c>
      <c r="Z34" s="199">
        <v>83044</v>
      </c>
    </row>
    <row r="35" spans="1:26" ht="15" thickBot="1">
      <c r="A35" s="660"/>
      <c r="B35" s="677"/>
      <c r="C35" s="661"/>
      <c r="D35" s="661"/>
      <c r="E35" s="661"/>
      <c r="F35" s="199"/>
      <c r="G35" s="199"/>
      <c r="H35" s="199"/>
      <c r="I35" s="200">
        <v>0.235</v>
      </c>
      <c r="J35" s="200">
        <v>0.203</v>
      </c>
      <c r="K35" s="200">
        <v>0.654</v>
      </c>
      <c r="L35" s="200">
        <v>0.685</v>
      </c>
      <c r="M35" s="200">
        <v>0.609</v>
      </c>
      <c r="N35" s="200">
        <v>0.424</v>
      </c>
      <c r="O35" s="200">
        <v>0.088</v>
      </c>
      <c r="P35" s="200">
        <v>0.08</v>
      </c>
      <c r="Q35" s="200">
        <v>0.109</v>
      </c>
      <c r="R35" s="200">
        <v>0.173</v>
      </c>
      <c r="S35" s="200">
        <v>0.142</v>
      </c>
      <c r="T35" s="200">
        <v>0.12</v>
      </c>
      <c r="U35" s="199"/>
      <c r="V35" s="199"/>
      <c r="W35" s="199"/>
      <c r="X35" s="199">
        <v>412230</v>
      </c>
      <c r="Y35" s="199">
        <v>460184.94</v>
      </c>
      <c r="Z35" s="199">
        <v>460627.45</v>
      </c>
    </row>
    <row r="36" spans="1:26" ht="15" thickBot="1">
      <c r="A36" s="660"/>
      <c r="B36" s="662" t="s">
        <v>494</v>
      </c>
      <c r="C36" s="678">
        <v>433</v>
      </c>
      <c r="D36" s="678">
        <v>426</v>
      </c>
      <c r="E36" s="678">
        <v>384</v>
      </c>
      <c r="F36" s="202"/>
      <c r="G36" s="202"/>
      <c r="H36" s="202"/>
      <c r="I36" s="202"/>
      <c r="J36" s="202"/>
      <c r="K36" s="202"/>
      <c r="L36" s="202"/>
      <c r="M36" s="202"/>
      <c r="N36" s="202"/>
      <c r="O36" s="202"/>
      <c r="P36" s="202"/>
      <c r="Q36" s="202"/>
      <c r="R36" s="202">
        <v>130320</v>
      </c>
      <c r="S36" s="202">
        <v>120057</v>
      </c>
      <c r="T36" s="202">
        <v>102902</v>
      </c>
      <c r="U36" s="202"/>
      <c r="V36" s="202"/>
      <c r="W36" s="202"/>
      <c r="X36" s="202"/>
      <c r="Y36" s="202"/>
      <c r="Z36" s="202"/>
    </row>
    <row r="37" spans="1:26" ht="15" thickBot="1">
      <c r="A37" s="661"/>
      <c r="B37" s="663"/>
      <c r="C37" s="679"/>
      <c r="D37" s="679"/>
      <c r="E37" s="679"/>
      <c r="F37" s="199"/>
      <c r="G37" s="199"/>
      <c r="H37" s="199"/>
      <c r="I37" s="200">
        <v>0.283</v>
      </c>
      <c r="J37" s="200">
        <v>0.281</v>
      </c>
      <c r="K37" s="200">
        <v>0.079</v>
      </c>
      <c r="L37" s="200">
        <v>0.629</v>
      </c>
      <c r="M37" s="200">
        <v>0.628</v>
      </c>
      <c r="N37" s="200">
        <v>0.619</v>
      </c>
      <c r="O37" s="200">
        <v>0.176</v>
      </c>
      <c r="P37" s="200">
        <v>0.178</v>
      </c>
      <c r="Q37" s="200">
        <v>0.166</v>
      </c>
      <c r="R37" s="200">
        <v>0.23</v>
      </c>
      <c r="S37" s="200">
        <v>0.215</v>
      </c>
      <c r="T37" s="200">
        <v>0.18</v>
      </c>
      <c r="U37" s="199"/>
      <c r="V37" s="199"/>
      <c r="W37" s="199"/>
      <c r="X37" s="199"/>
      <c r="Y37" s="199"/>
      <c r="Z37" s="199"/>
    </row>
    <row r="38" spans="1:26" ht="15" thickBot="1">
      <c r="A38" s="659">
        <v>9</v>
      </c>
      <c r="B38" s="676" t="s">
        <v>282</v>
      </c>
      <c r="C38" s="659">
        <v>7746</v>
      </c>
      <c r="D38" s="659">
        <v>7665</v>
      </c>
      <c r="E38" s="659">
        <v>7561</v>
      </c>
      <c r="F38" s="205">
        <v>29</v>
      </c>
      <c r="G38" s="205">
        <v>29</v>
      </c>
      <c r="H38" s="205">
        <v>29</v>
      </c>
      <c r="I38" s="205">
        <v>4339</v>
      </c>
      <c r="J38" s="205">
        <v>4292</v>
      </c>
      <c r="K38" s="205">
        <v>4218</v>
      </c>
      <c r="L38" s="205">
        <v>1051</v>
      </c>
      <c r="M38" s="205">
        <v>1051</v>
      </c>
      <c r="N38" s="205">
        <v>2871</v>
      </c>
      <c r="O38" s="205">
        <v>127</v>
      </c>
      <c r="P38" s="205">
        <v>120</v>
      </c>
      <c r="Q38" s="205">
        <v>116</v>
      </c>
      <c r="R38" s="205">
        <v>815506</v>
      </c>
      <c r="S38" s="205">
        <v>765460</v>
      </c>
      <c r="T38" s="205">
        <v>716186</v>
      </c>
      <c r="U38" s="206">
        <v>0.372</v>
      </c>
      <c r="V38" s="206">
        <v>0.327</v>
      </c>
      <c r="W38" s="206">
        <v>0.317</v>
      </c>
      <c r="X38" s="205">
        <v>173654</v>
      </c>
      <c r="Y38" s="205">
        <v>170249</v>
      </c>
      <c r="Z38" s="205">
        <v>165744</v>
      </c>
    </row>
    <row r="39" spans="1:26" ht="15" thickBot="1">
      <c r="A39" s="661"/>
      <c r="B39" s="677"/>
      <c r="C39" s="661"/>
      <c r="D39" s="661"/>
      <c r="E39" s="661"/>
      <c r="F39" s="199"/>
      <c r="G39" s="199"/>
      <c r="H39" s="199"/>
      <c r="I39" s="200">
        <v>0.489</v>
      </c>
      <c r="J39" s="200">
        <v>0.433</v>
      </c>
      <c r="K39" s="200">
        <v>0.807</v>
      </c>
      <c r="L39" s="200">
        <v>0.489</v>
      </c>
      <c r="M39" s="200">
        <v>0.438</v>
      </c>
      <c r="N39" s="200">
        <v>0.483</v>
      </c>
      <c r="O39" s="200">
        <v>0.138</v>
      </c>
      <c r="P39" s="200">
        <v>0.117</v>
      </c>
      <c r="Q39" s="200">
        <v>0.111</v>
      </c>
      <c r="R39" s="200">
        <v>0.332</v>
      </c>
      <c r="S39" s="200">
        <v>0.279</v>
      </c>
      <c r="T39" s="200">
        <v>0.26</v>
      </c>
      <c r="U39" s="199"/>
      <c r="V39" s="199"/>
      <c r="W39" s="199"/>
      <c r="X39" s="199">
        <v>466699</v>
      </c>
      <c r="Y39" s="199">
        <v>521065.5</v>
      </c>
      <c r="Z39" s="199">
        <v>522657.51</v>
      </c>
    </row>
    <row r="40" spans="1:26" ht="15" thickBot="1">
      <c r="A40" s="207"/>
      <c r="B40" s="208"/>
      <c r="C40" s="207"/>
      <c r="D40" s="207"/>
      <c r="E40" s="207"/>
      <c r="F40" s="207"/>
      <c r="G40" s="207"/>
      <c r="H40" s="207"/>
      <c r="I40" s="209"/>
      <c r="J40" s="209"/>
      <c r="K40" s="209"/>
      <c r="L40" s="209"/>
      <c r="M40" s="209"/>
      <c r="N40" s="209"/>
      <c r="O40" s="209"/>
      <c r="P40" s="209"/>
      <c r="Q40" s="209"/>
      <c r="R40" s="209"/>
      <c r="S40" s="209"/>
      <c r="T40" s="209"/>
      <c r="U40" s="207"/>
      <c r="V40" s="207"/>
      <c r="W40" s="207"/>
      <c r="X40" s="207"/>
      <c r="Y40" s="207"/>
      <c r="Z40" s="210">
        <v>7</v>
      </c>
    </row>
    <row r="41" spans="1:26" ht="15" thickBot="1">
      <c r="A41" s="659">
        <v>10</v>
      </c>
      <c r="B41" s="676" t="s">
        <v>283</v>
      </c>
      <c r="C41" s="659">
        <v>4187</v>
      </c>
      <c r="D41" s="659">
        <v>4141</v>
      </c>
      <c r="E41" s="659">
        <v>3940</v>
      </c>
      <c r="F41" s="205">
        <v>24</v>
      </c>
      <c r="G41" s="205">
        <v>24</v>
      </c>
      <c r="H41" s="205">
        <v>24</v>
      </c>
      <c r="I41" s="205">
        <v>2243</v>
      </c>
      <c r="J41" s="205">
        <v>2221</v>
      </c>
      <c r="K41" s="205">
        <v>2113</v>
      </c>
      <c r="L41" s="205">
        <v>1297</v>
      </c>
      <c r="M41" s="205">
        <v>1283</v>
      </c>
      <c r="N41" s="205">
        <v>1275</v>
      </c>
      <c r="O41" s="205">
        <v>83</v>
      </c>
      <c r="P41" s="205">
        <v>81</v>
      </c>
      <c r="Q41" s="205">
        <v>67</v>
      </c>
      <c r="R41" s="205">
        <v>601364</v>
      </c>
      <c r="S41" s="205">
        <v>519363</v>
      </c>
      <c r="T41" s="205">
        <v>502256</v>
      </c>
      <c r="U41" s="206">
        <v>0.219</v>
      </c>
      <c r="V41" s="206">
        <v>0.192</v>
      </c>
      <c r="W41" s="206">
        <v>0.192</v>
      </c>
      <c r="X41" s="205">
        <v>101000</v>
      </c>
      <c r="Y41" s="205">
        <v>99084</v>
      </c>
      <c r="Z41" s="205">
        <v>98197</v>
      </c>
    </row>
    <row r="42" spans="1:26" ht="15" thickBot="1">
      <c r="A42" s="660"/>
      <c r="B42" s="677"/>
      <c r="C42" s="661"/>
      <c r="D42" s="661"/>
      <c r="E42" s="661"/>
      <c r="F42" s="199"/>
      <c r="G42" s="199"/>
      <c r="H42" s="199"/>
      <c r="I42" s="200">
        <v>0.256</v>
      </c>
      <c r="J42" s="200">
        <v>0.227</v>
      </c>
      <c r="K42" s="200">
        <v>0.663</v>
      </c>
      <c r="L42" s="200">
        <v>0.61</v>
      </c>
      <c r="M42" s="200">
        <v>0.541</v>
      </c>
      <c r="N42" s="200">
        <v>0.319</v>
      </c>
      <c r="O42" s="200">
        <v>0.091</v>
      </c>
      <c r="P42" s="200">
        <v>0.08</v>
      </c>
      <c r="Q42" s="200">
        <v>0.081</v>
      </c>
      <c r="R42" s="200">
        <v>0.248</v>
      </c>
      <c r="S42" s="200">
        <v>0.192</v>
      </c>
      <c r="T42" s="200">
        <v>0.187</v>
      </c>
      <c r="U42" s="199"/>
      <c r="V42" s="199"/>
      <c r="W42" s="199"/>
      <c r="X42" s="199">
        <v>461600</v>
      </c>
      <c r="Y42" s="199">
        <v>514797.59</v>
      </c>
      <c r="Z42" s="199">
        <v>510503.97</v>
      </c>
    </row>
    <row r="43" spans="1:26" ht="15" thickBot="1">
      <c r="A43" s="660"/>
      <c r="B43" s="662" t="s">
        <v>495</v>
      </c>
      <c r="C43" s="659">
        <v>1346</v>
      </c>
      <c r="D43" s="659">
        <v>1325</v>
      </c>
      <c r="E43" s="659">
        <v>1325</v>
      </c>
      <c r="F43" s="211"/>
      <c r="G43" s="211"/>
      <c r="H43" s="211"/>
      <c r="I43" s="211"/>
      <c r="J43" s="211"/>
      <c r="K43" s="211"/>
      <c r="L43" s="211"/>
      <c r="M43" s="211"/>
      <c r="N43" s="211"/>
      <c r="O43" s="211"/>
      <c r="P43" s="211"/>
      <c r="Q43" s="211"/>
      <c r="R43" s="211">
        <v>355700</v>
      </c>
      <c r="S43" s="211">
        <v>284000</v>
      </c>
      <c r="T43" s="211">
        <v>282200</v>
      </c>
      <c r="U43" s="211"/>
      <c r="V43" s="211"/>
      <c r="W43" s="211"/>
      <c r="X43" s="211"/>
      <c r="Y43" s="211"/>
      <c r="Z43" s="211"/>
    </row>
    <row r="44" spans="1:26" ht="15" thickBot="1">
      <c r="A44" s="661"/>
      <c r="B44" s="663"/>
      <c r="C44" s="661"/>
      <c r="D44" s="661"/>
      <c r="E44" s="661"/>
      <c r="F44" s="199"/>
      <c r="G44" s="199"/>
      <c r="H44" s="199"/>
      <c r="I44" s="200">
        <v>0.205</v>
      </c>
      <c r="J44" s="200">
        <v>0.205</v>
      </c>
      <c r="K44" s="200">
        <v>0.205</v>
      </c>
      <c r="L44" s="200">
        <v>0.257</v>
      </c>
      <c r="M44" s="200">
        <v>0.257</v>
      </c>
      <c r="N44" s="200">
        <v>0.257</v>
      </c>
      <c r="O44" s="200">
        <v>0.105</v>
      </c>
      <c r="P44" s="200">
        <v>0.101</v>
      </c>
      <c r="Q44" s="200">
        <v>0.101</v>
      </c>
      <c r="R44" s="200">
        <v>0.2316</v>
      </c>
      <c r="S44" s="200">
        <v>0.1955</v>
      </c>
      <c r="T44" s="200">
        <v>0.1898</v>
      </c>
      <c r="U44" s="199"/>
      <c r="V44" s="199"/>
      <c r="W44" s="199"/>
      <c r="X44" s="199"/>
      <c r="Y44" s="199"/>
      <c r="Z44" s="199"/>
    </row>
    <row r="45" spans="1:26" ht="15" thickBot="1">
      <c r="A45" s="659">
        <v>11</v>
      </c>
      <c r="B45" s="676" t="s">
        <v>284</v>
      </c>
      <c r="C45" s="659">
        <v>4988</v>
      </c>
      <c r="D45" s="659">
        <v>4951</v>
      </c>
      <c r="E45" s="659">
        <v>4941</v>
      </c>
      <c r="F45" s="199">
        <v>40</v>
      </c>
      <c r="G45" s="199">
        <v>40</v>
      </c>
      <c r="H45" s="199">
        <v>41</v>
      </c>
      <c r="I45" s="199">
        <v>2596</v>
      </c>
      <c r="J45" s="199">
        <v>2580</v>
      </c>
      <c r="K45" s="199">
        <v>2567</v>
      </c>
      <c r="L45" s="199">
        <v>1223</v>
      </c>
      <c r="M45" s="199">
        <v>1223</v>
      </c>
      <c r="N45" s="199">
        <v>1234</v>
      </c>
      <c r="O45" s="199">
        <v>69</v>
      </c>
      <c r="P45" s="199">
        <v>69</v>
      </c>
      <c r="Q45" s="199">
        <v>69</v>
      </c>
      <c r="R45" s="199">
        <v>542525</v>
      </c>
      <c r="S45" s="199">
        <v>507339</v>
      </c>
      <c r="T45" s="199">
        <v>457116</v>
      </c>
      <c r="U45" s="200">
        <v>0.376</v>
      </c>
      <c r="V45" s="200">
        <v>0.334</v>
      </c>
      <c r="W45" s="200">
        <v>0.334</v>
      </c>
      <c r="X45" s="199">
        <v>126134</v>
      </c>
      <c r="Y45" s="199">
        <v>125351</v>
      </c>
      <c r="Z45" s="199">
        <v>125194</v>
      </c>
    </row>
    <row r="46" spans="1:26" ht="15" thickBot="1">
      <c r="A46" s="660"/>
      <c r="B46" s="677"/>
      <c r="C46" s="661"/>
      <c r="D46" s="661"/>
      <c r="E46" s="661"/>
      <c r="F46" s="199"/>
      <c r="G46" s="199"/>
      <c r="H46" s="199"/>
      <c r="I46" s="200">
        <v>0.407</v>
      </c>
      <c r="J46" s="200">
        <v>0.362</v>
      </c>
      <c r="K46" s="200">
        <v>1.037</v>
      </c>
      <c r="L46" s="200">
        <v>0.791</v>
      </c>
      <c r="M46" s="200">
        <v>0.708</v>
      </c>
      <c r="N46" s="200">
        <v>0.443</v>
      </c>
      <c r="O46" s="200">
        <v>0.104</v>
      </c>
      <c r="P46" s="200">
        <v>0.093</v>
      </c>
      <c r="Q46" s="200">
        <v>0.103</v>
      </c>
      <c r="R46" s="200">
        <v>0.307</v>
      </c>
      <c r="S46" s="200">
        <v>0.257</v>
      </c>
      <c r="T46" s="200">
        <v>0.231</v>
      </c>
      <c r="U46" s="199"/>
      <c r="V46" s="199"/>
      <c r="W46" s="199"/>
      <c r="X46" s="199">
        <v>335886</v>
      </c>
      <c r="Y46" s="199">
        <v>375057.15</v>
      </c>
      <c r="Z46" s="199">
        <v>375215.8</v>
      </c>
    </row>
    <row r="47" spans="1:26" ht="15" thickBot="1">
      <c r="A47" s="660"/>
      <c r="B47" s="662" t="s">
        <v>496</v>
      </c>
      <c r="C47" s="678">
        <v>2016</v>
      </c>
      <c r="D47" s="678">
        <v>2008</v>
      </c>
      <c r="E47" s="678">
        <v>1998</v>
      </c>
      <c r="F47" s="202"/>
      <c r="G47" s="202"/>
      <c r="H47" s="202"/>
      <c r="I47" s="202"/>
      <c r="J47" s="202"/>
      <c r="K47" s="202"/>
      <c r="L47" s="202"/>
      <c r="M47" s="202"/>
      <c r="N47" s="202"/>
      <c r="O47" s="202"/>
      <c r="P47" s="202"/>
      <c r="Q47" s="202"/>
      <c r="R47" s="202">
        <v>320034</v>
      </c>
      <c r="S47" s="202">
        <v>299642</v>
      </c>
      <c r="T47" s="202">
        <v>262637</v>
      </c>
      <c r="U47" s="202"/>
      <c r="V47" s="202"/>
      <c r="W47" s="202"/>
      <c r="X47" s="202"/>
      <c r="Y47" s="202"/>
      <c r="Z47" s="202"/>
    </row>
    <row r="48" spans="1:26" ht="15" thickBot="1">
      <c r="A48" s="660"/>
      <c r="B48" s="664"/>
      <c r="C48" s="679"/>
      <c r="D48" s="679"/>
      <c r="E48" s="679"/>
      <c r="F48" s="212"/>
      <c r="G48" s="212"/>
      <c r="H48" s="212"/>
      <c r="I48" s="213">
        <v>0.272</v>
      </c>
      <c r="J48" s="213">
        <v>0.27</v>
      </c>
      <c r="K48" s="213">
        <v>0.27</v>
      </c>
      <c r="L48" s="213">
        <v>0.362</v>
      </c>
      <c r="M48" s="213">
        <v>0.36</v>
      </c>
      <c r="N48" s="213">
        <v>0.36</v>
      </c>
      <c r="O48" s="213">
        <v>0.149</v>
      </c>
      <c r="P48" s="213">
        <v>0.15</v>
      </c>
      <c r="Q48" s="213">
        <v>0.149</v>
      </c>
      <c r="R48" s="213">
        <v>0.274</v>
      </c>
      <c r="S48" s="213">
        <v>0.258</v>
      </c>
      <c r="T48" s="213">
        <v>0.227</v>
      </c>
      <c r="U48" s="212"/>
      <c r="V48" s="212"/>
      <c r="W48" s="212"/>
      <c r="X48" s="212"/>
      <c r="Y48" s="212"/>
      <c r="Z48" s="212"/>
    </row>
    <row r="49" spans="1:26" ht="14.25">
      <c r="A49" s="665">
        <v>12</v>
      </c>
      <c r="B49" s="684" t="s">
        <v>285</v>
      </c>
      <c r="C49" s="659">
        <v>1561</v>
      </c>
      <c r="D49" s="659">
        <v>1530</v>
      </c>
      <c r="E49" s="659">
        <v>1501</v>
      </c>
      <c r="F49" s="214">
        <v>17</v>
      </c>
      <c r="G49" s="215">
        <v>18</v>
      </c>
      <c r="H49" s="214">
        <v>18</v>
      </c>
      <c r="I49" s="215">
        <v>688</v>
      </c>
      <c r="J49" s="214">
        <v>662</v>
      </c>
      <c r="K49" s="215">
        <v>655</v>
      </c>
      <c r="L49" s="214">
        <v>464</v>
      </c>
      <c r="M49" s="215">
        <v>461</v>
      </c>
      <c r="N49" s="214">
        <v>480</v>
      </c>
      <c r="O49" s="215">
        <v>23</v>
      </c>
      <c r="P49" s="214">
        <v>22</v>
      </c>
      <c r="Q49" s="215">
        <v>22</v>
      </c>
      <c r="R49" s="214">
        <v>181413</v>
      </c>
      <c r="S49" s="215">
        <v>175449</v>
      </c>
      <c r="T49" s="214">
        <v>158408</v>
      </c>
      <c r="U49" s="216">
        <v>0.254</v>
      </c>
      <c r="V49" s="217">
        <v>0.225</v>
      </c>
      <c r="W49" s="216">
        <v>0.208</v>
      </c>
      <c r="X49" s="214">
        <v>46335</v>
      </c>
      <c r="Y49" s="215">
        <v>45508</v>
      </c>
      <c r="Z49" s="218">
        <v>41864</v>
      </c>
    </row>
    <row r="50" spans="1:26" ht="15" thickBot="1">
      <c r="A50" s="666"/>
      <c r="B50" s="685"/>
      <c r="C50" s="661"/>
      <c r="D50" s="661"/>
      <c r="E50" s="661"/>
      <c r="F50" s="219"/>
      <c r="G50" s="220"/>
      <c r="H50" s="219"/>
      <c r="I50" s="221">
        <v>0.198</v>
      </c>
      <c r="J50" s="222">
        <v>0.172</v>
      </c>
      <c r="K50" s="221">
        <v>0.464</v>
      </c>
      <c r="L50" s="222">
        <v>0.552</v>
      </c>
      <c r="M50" s="221">
        <v>0.495</v>
      </c>
      <c r="N50" s="222">
        <v>0.331</v>
      </c>
      <c r="O50" s="221">
        <v>0.064</v>
      </c>
      <c r="P50" s="222">
        <v>0.055</v>
      </c>
      <c r="Q50" s="221">
        <v>0.056</v>
      </c>
      <c r="R50" s="222">
        <v>0.189</v>
      </c>
      <c r="S50" s="221">
        <v>0.165</v>
      </c>
      <c r="T50" s="222">
        <v>0.15</v>
      </c>
      <c r="U50" s="220"/>
      <c r="V50" s="219"/>
      <c r="W50" s="220"/>
      <c r="X50" s="219">
        <v>182477</v>
      </c>
      <c r="Y50" s="220">
        <v>202206.55</v>
      </c>
      <c r="Z50" s="223">
        <v>200972.12</v>
      </c>
    </row>
    <row r="51" spans="1:26" ht="14.25">
      <c r="A51" s="666"/>
      <c r="B51" s="668" t="s">
        <v>497</v>
      </c>
      <c r="C51" s="659">
        <v>575</v>
      </c>
      <c r="D51" s="659">
        <v>565</v>
      </c>
      <c r="E51" s="659">
        <v>511</v>
      </c>
      <c r="F51" s="224">
        <v>6</v>
      </c>
      <c r="G51" s="225">
        <v>6</v>
      </c>
      <c r="H51" s="224">
        <v>6</v>
      </c>
      <c r="I51" s="225">
        <v>257</v>
      </c>
      <c r="J51" s="224">
        <v>257</v>
      </c>
      <c r="K51" s="225">
        <v>161</v>
      </c>
      <c r="L51" s="224">
        <v>155</v>
      </c>
      <c r="M51" s="225">
        <v>155</v>
      </c>
      <c r="N51" s="224">
        <v>150</v>
      </c>
      <c r="O51" s="225">
        <v>10</v>
      </c>
      <c r="P51" s="224">
        <v>10</v>
      </c>
      <c r="Q51" s="225">
        <v>10</v>
      </c>
      <c r="R51" s="224">
        <v>99931</v>
      </c>
      <c r="S51" s="225">
        <v>96510</v>
      </c>
      <c r="T51" s="224"/>
      <c r="U51" s="225"/>
      <c r="V51" s="224"/>
      <c r="W51" s="225"/>
      <c r="X51" s="224"/>
      <c r="Y51" s="225"/>
      <c r="Z51" s="226"/>
    </row>
    <row r="52" spans="1:26" ht="15" thickBot="1">
      <c r="A52" s="667"/>
      <c r="B52" s="669"/>
      <c r="C52" s="661"/>
      <c r="D52" s="661"/>
      <c r="E52" s="661"/>
      <c r="F52" s="219"/>
      <c r="G52" s="220"/>
      <c r="H52" s="219"/>
      <c r="I52" s="221">
        <v>0.35</v>
      </c>
      <c r="J52" s="222">
        <v>0.35</v>
      </c>
      <c r="K52" s="221">
        <v>0.24</v>
      </c>
      <c r="L52" s="222">
        <v>0.242</v>
      </c>
      <c r="M52" s="221">
        <v>0.25</v>
      </c>
      <c r="N52" s="222">
        <v>0.25</v>
      </c>
      <c r="O52" s="221">
        <v>0.05</v>
      </c>
      <c r="P52" s="222">
        <v>0.051</v>
      </c>
      <c r="Q52" s="221">
        <v>0.052</v>
      </c>
      <c r="R52" s="222">
        <v>0.174</v>
      </c>
      <c r="S52" s="221">
        <v>0.172</v>
      </c>
      <c r="T52" s="222">
        <v>0.149</v>
      </c>
      <c r="U52" s="220"/>
      <c r="V52" s="219"/>
      <c r="W52" s="220"/>
      <c r="X52" s="219"/>
      <c r="Y52" s="220"/>
      <c r="Z52" s="223"/>
    </row>
    <row r="54" spans="1:26" ht="14.25">
      <c r="A54" s="670" t="s">
        <v>287</v>
      </c>
      <c r="B54" s="670"/>
      <c r="C54" s="670"/>
      <c r="D54" s="670"/>
      <c r="E54" s="670"/>
      <c r="F54" s="670"/>
      <c r="G54" s="670"/>
      <c r="H54" s="670"/>
      <c r="I54" s="670"/>
      <c r="J54" s="670"/>
      <c r="K54" s="670"/>
      <c r="L54" s="670"/>
      <c r="M54" s="670"/>
      <c r="N54" s="670"/>
      <c r="O54" s="670"/>
      <c r="P54" s="670"/>
      <c r="Q54" s="670"/>
      <c r="R54" s="670"/>
      <c r="S54" s="670"/>
      <c r="T54" s="670"/>
      <c r="U54" s="670"/>
      <c r="V54" s="670"/>
      <c r="W54" s="670"/>
      <c r="X54" s="670"/>
      <c r="Y54" s="670"/>
      <c r="Z54" s="670"/>
    </row>
    <row r="55" spans="1:26" ht="14.25">
      <c r="A55" s="670" t="s">
        <v>288</v>
      </c>
      <c r="B55" s="670"/>
      <c r="C55" s="670"/>
      <c r="D55" s="670"/>
      <c r="E55" s="670"/>
      <c r="F55" s="670"/>
      <c r="G55" s="670"/>
      <c r="H55" s="670"/>
      <c r="I55" s="670"/>
      <c r="J55" s="670"/>
      <c r="K55" s="670"/>
      <c r="L55" s="670"/>
      <c r="M55" s="670"/>
      <c r="N55" s="670"/>
      <c r="O55" s="670"/>
      <c r="P55" s="670"/>
      <c r="Q55" s="670"/>
      <c r="R55" s="670"/>
      <c r="S55" s="670"/>
      <c r="T55" s="670"/>
      <c r="U55" s="670"/>
      <c r="V55" s="670"/>
      <c r="W55" s="670"/>
      <c r="X55" s="670"/>
      <c r="Y55" s="670"/>
      <c r="Z55" s="670"/>
    </row>
    <row r="56" spans="1:26" ht="14.25">
      <c r="A56" s="670" t="s">
        <v>289</v>
      </c>
      <c r="B56" s="670"/>
      <c r="C56" s="670"/>
      <c r="D56" s="670"/>
      <c r="E56" s="670"/>
      <c r="F56" s="670"/>
      <c r="G56" s="670"/>
      <c r="H56" s="670"/>
      <c r="I56" s="670"/>
      <c r="J56" s="670"/>
      <c r="K56" s="670"/>
      <c r="L56" s="670"/>
      <c r="M56" s="670"/>
      <c r="N56" s="670"/>
      <c r="O56" s="670"/>
      <c r="P56" s="670"/>
      <c r="Q56" s="670"/>
      <c r="R56" s="670"/>
      <c r="S56" s="670"/>
      <c r="T56" s="670"/>
      <c r="U56" s="670"/>
      <c r="V56" s="670"/>
      <c r="W56" s="670"/>
      <c r="X56" s="670"/>
      <c r="Y56" s="670"/>
      <c r="Z56" s="670"/>
    </row>
    <row r="57" spans="1:26" ht="14.25">
      <c r="A57" s="670" t="s">
        <v>290</v>
      </c>
      <c r="B57" s="670"/>
      <c r="C57" s="670"/>
      <c r="D57" s="670"/>
      <c r="E57" s="670"/>
      <c r="F57" s="670"/>
      <c r="G57" s="670"/>
      <c r="H57" s="670"/>
      <c r="I57" s="670"/>
      <c r="J57" s="670"/>
      <c r="K57" s="670"/>
      <c r="L57" s="670"/>
      <c r="M57" s="670"/>
      <c r="N57" s="670"/>
      <c r="O57" s="670"/>
      <c r="P57" s="670"/>
      <c r="Q57" s="670"/>
      <c r="R57" s="670"/>
      <c r="S57" s="670"/>
      <c r="T57" s="670"/>
      <c r="U57" s="670"/>
      <c r="V57" s="670"/>
      <c r="W57" s="670"/>
      <c r="X57" s="670"/>
      <c r="Y57" s="670"/>
      <c r="Z57" s="670"/>
    </row>
    <row r="58" spans="1:26" ht="14.25">
      <c r="A58" s="670" t="s">
        <v>291</v>
      </c>
      <c r="B58" s="670"/>
      <c r="C58" s="670"/>
      <c r="D58" s="670"/>
      <c r="E58" s="670"/>
      <c r="F58" s="670"/>
      <c r="G58" s="670"/>
      <c r="H58" s="670"/>
      <c r="I58" s="670"/>
      <c r="J58" s="670"/>
      <c r="K58" s="670"/>
      <c r="L58" s="670"/>
      <c r="M58" s="670"/>
      <c r="N58" s="670"/>
      <c r="O58" s="670"/>
      <c r="P58" s="670"/>
      <c r="Q58" s="670"/>
      <c r="R58" s="670"/>
      <c r="S58" s="670"/>
      <c r="T58" s="670"/>
      <c r="U58" s="670"/>
      <c r="V58" s="670"/>
      <c r="W58" s="670"/>
      <c r="X58" s="670"/>
      <c r="Y58" s="670"/>
      <c r="Z58" s="670"/>
    </row>
    <row r="59" spans="1:26" ht="14.25">
      <c r="A59" s="670" t="s">
        <v>292</v>
      </c>
      <c r="B59" s="670"/>
      <c r="C59" s="670"/>
      <c r="D59" s="670"/>
      <c r="E59" s="670"/>
      <c r="F59" s="670"/>
      <c r="G59" s="670"/>
      <c r="H59" s="670"/>
      <c r="I59" s="670"/>
      <c r="J59" s="670"/>
      <c r="K59" s="670"/>
      <c r="L59" s="670"/>
      <c r="M59" s="670"/>
      <c r="N59" s="670"/>
      <c r="O59" s="670"/>
      <c r="P59" s="670"/>
      <c r="Q59" s="670"/>
      <c r="R59" s="670"/>
      <c r="S59" s="670"/>
      <c r="T59" s="670"/>
      <c r="U59" s="670"/>
      <c r="V59" s="670"/>
      <c r="W59" s="670"/>
      <c r="X59" s="670"/>
      <c r="Y59" s="670"/>
      <c r="Z59" s="670"/>
    </row>
    <row r="60" spans="1:26" ht="14.25">
      <c r="A60" s="670" t="s">
        <v>860</v>
      </c>
      <c r="B60" s="670"/>
      <c r="C60" s="670"/>
      <c r="D60" s="670"/>
      <c r="E60" s="670"/>
      <c r="F60" s="670"/>
      <c r="G60" s="670"/>
      <c r="H60" s="670"/>
      <c r="I60" s="670"/>
      <c r="J60" s="670"/>
      <c r="K60" s="670"/>
      <c r="L60" s="670"/>
      <c r="M60" s="670"/>
      <c r="N60" s="670"/>
      <c r="O60" s="670"/>
      <c r="P60" s="670"/>
      <c r="Q60" s="670"/>
      <c r="R60" s="670"/>
      <c r="S60" s="670"/>
      <c r="T60" s="670"/>
      <c r="U60" s="670"/>
      <c r="V60" s="670"/>
      <c r="W60" s="670"/>
      <c r="X60" s="670"/>
      <c r="Y60" s="670"/>
      <c r="Z60" s="670"/>
    </row>
    <row r="61" spans="1:26" ht="30" customHeight="1">
      <c r="A61" s="670" t="s">
        <v>293</v>
      </c>
      <c r="B61" s="670"/>
      <c r="C61" s="670"/>
      <c r="D61" s="670"/>
      <c r="E61" s="670"/>
      <c r="F61" s="670"/>
      <c r="G61" s="670"/>
      <c r="H61" s="670"/>
      <c r="I61" s="670"/>
      <c r="J61" s="670"/>
      <c r="K61" s="670"/>
      <c r="L61" s="670"/>
      <c r="M61" s="670"/>
      <c r="N61" s="670"/>
      <c r="O61" s="670"/>
      <c r="P61" s="670"/>
      <c r="Q61" s="670"/>
      <c r="R61" s="670"/>
      <c r="S61" s="670"/>
      <c r="T61" s="670"/>
      <c r="U61" s="670"/>
      <c r="V61" s="670"/>
      <c r="W61" s="670"/>
      <c r="X61" s="670"/>
      <c r="Y61" s="670"/>
      <c r="Z61" s="670"/>
    </row>
    <row r="62" spans="1:26" ht="14.25">
      <c r="A62" s="670" t="s">
        <v>294</v>
      </c>
      <c r="B62" s="670"/>
      <c r="C62" s="670"/>
      <c r="D62" s="670"/>
      <c r="E62" s="670"/>
      <c r="F62" s="670"/>
      <c r="G62" s="670"/>
      <c r="H62" s="670"/>
      <c r="I62" s="670"/>
      <c r="J62" s="670"/>
      <c r="K62" s="670"/>
      <c r="L62" s="670"/>
      <c r="M62" s="670"/>
      <c r="N62" s="670"/>
      <c r="O62" s="670"/>
      <c r="P62" s="670"/>
      <c r="Q62" s="670"/>
      <c r="R62" s="670"/>
      <c r="S62" s="670"/>
      <c r="T62" s="670"/>
      <c r="U62" s="670"/>
      <c r="V62" s="670"/>
      <c r="W62" s="670"/>
      <c r="X62" s="670"/>
      <c r="Y62" s="670"/>
      <c r="Z62" s="670"/>
    </row>
    <row r="63" spans="1:26" ht="14.25">
      <c r="A63" s="670" t="s">
        <v>559</v>
      </c>
      <c r="B63" s="670"/>
      <c r="C63" s="670"/>
      <c r="D63" s="670"/>
      <c r="E63" s="670"/>
      <c r="F63" s="670"/>
      <c r="G63" s="670"/>
      <c r="H63" s="670"/>
      <c r="I63" s="670"/>
      <c r="J63" s="670"/>
      <c r="K63" s="670"/>
      <c r="L63" s="670"/>
      <c r="M63" s="670"/>
      <c r="N63" s="670"/>
      <c r="O63" s="670"/>
      <c r="P63" s="670"/>
      <c r="Q63" s="670"/>
      <c r="R63" s="670"/>
      <c r="S63" s="670"/>
      <c r="T63" s="670"/>
      <c r="U63" s="670"/>
      <c r="V63" s="670"/>
      <c r="W63" s="670"/>
      <c r="X63" s="670"/>
      <c r="Y63" s="670"/>
      <c r="Z63" s="670"/>
    </row>
    <row r="64" spans="1:26" ht="14.25">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227" t="s">
        <v>992</v>
      </c>
    </row>
    <row r="65" spans="1:26" ht="316.5" customHeight="1">
      <c r="A65" s="675" t="s">
        <v>734</v>
      </c>
      <c r="B65" s="675"/>
      <c r="C65" s="675"/>
      <c r="D65" s="675"/>
      <c r="E65" s="675"/>
      <c r="F65" s="675"/>
      <c r="G65" s="675"/>
      <c r="H65" s="675"/>
      <c r="I65" s="675"/>
      <c r="J65" s="675"/>
      <c r="K65" s="675"/>
      <c r="L65" s="675"/>
      <c r="M65" s="675"/>
      <c r="N65" s="675"/>
      <c r="O65" s="675"/>
      <c r="P65" s="675"/>
      <c r="Q65" s="675"/>
      <c r="R65" s="675"/>
      <c r="S65" s="675"/>
      <c r="T65" s="675"/>
      <c r="U65" s="675"/>
      <c r="V65" s="675"/>
      <c r="W65" s="675"/>
      <c r="X65" s="675"/>
      <c r="Y65" s="675"/>
      <c r="Z65" s="675"/>
    </row>
    <row r="66" spans="1:26" ht="14.25">
      <c r="A66" s="686" t="s">
        <v>508</v>
      </c>
      <c r="B66" s="686"/>
      <c r="C66" s="686"/>
      <c r="D66" s="686"/>
      <c r="E66" s="686"/>
      <c r="F66" s="686"/>
      <c r="G66" s="686"/>
      <c r="H66" s="686"/>
      <c r="I66" s="686"/>
      <c r="J66" s="686"/>
      <c r="K66" s="686"/>
      <c r="L66" s="686"/>
      <c r="M66" s="686"/>
      <c r="N66" s="686"/>
      <c r="O66" s="686"/>
      <c r="P66" s="686"/>
      <c r="Q66" s="686"/>
      <c r="R66" s="686"/>
      <c r="S66" s="686"/>
      <c r="T66" s="686"/>
      <c r="U66" s="686"/>
      <c r="V66" s="686"/>
      <c r="W66" s="686"/>
      <c r="X66" s="686"/>
      <c r="Y66" s="686"/>
      <c r="Z66" s="686"/>
    </row>
    <row r="67" spans="1:26" ht="14.25">
      <c r="A67" s="686" t="s">
        <v>509</v>
      </c>
      <c r="B67" s="686"/>
      <c r="C67" s="686"/>
      <c r="D67" s="686"/>
      <c r="E67" s="686"/>
      <c r="F67" s="686"/>
      <c r="G67" s="686"/>
      <c r="H67" s="686"/>
      <c r="I67" s="686"/>
      <c r="J67" s="686"/>
      <c r="K67" s="686"/>
      <c r="L67" s="686"/>
      <c r="M67" s="686"/>
      <c r="N67" s="686"/>
      <c r="O67" s="686"/>
      <c r="P67" s="686"/>
      <c r="Q67" s="686"/>
      <c r="R67" s="686"/>
      <c r="S67" s="686"/>
      <c r="T67" s="686"/>
      <c r="U67" s="686"/>
      <c r="V67" s="686"/>
      <c r="W67" s="686"/>
      <c r="X67" s="686"/>
      <c r="Y67" s="686"/>
      <c r="Z67" s="686"/>
    </row>
    <row r="68" spans="1:26" ht="14.25">
      <c r="A68" s="228"/>
      <c r="B68" s="228"/>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7" t="s">
        <v>993</v>
      </c>
    </row>
    <row r="69" spans="1:26" ht="26.25" customHeight="1">
      <c r="A69" s="674" t="s">
        <v>295</v>
      </c>
      <c r="B69" s="674"/>
      <c r="C69" s="674"/>
      <c r="D69" s="674"/>
      <c r="E69" s="674"/>
      <c r="F69" s="674"/>
      <c r="G69" s="674"/>
      <c r="H69" s="674"/>
      <c r="I69" s="674"/>
      <c r="J69" s="674"/>
      <c r="K69" s="674"/>
      <c r="L69" s="674"/>
      <c r="M69" s="674"/>
      <c r="N69" s="674"/>
      <c r="O69" s="674"/>
      <c r="P69" s="674"/>
      <c r="Q69" s="674"/>
      <c r="R69" s="674"/>
      <c r="S69" s="674"/>
      <c r="T69" s="674"/>
      <c r="U69" s="674"/>
      <c r="V69" s="674"/>
      <c r="W69" s="674"/>
      <c r="X69" s="674"/>
      <c r="Y69" s="674"/>
      <c r="Z69" s="674"/>
    </row>
    <row r="70" spans="1:26" ht="31.5" customHeight="1">
      <c r="A70" s="671" t="s">
        <v>652</v>
      </c>
      <c r="B70" s="671"/>
      <c r="C70" s="671"/>
      <c r="D70" s="671"/>
      <c r="E70" s="671"/>
      <c r="F70" s="671"/>
      <c r="G70" s="671"/>
      <c r="H70" s="671"/>
      <c r="I70" s="671"/>
      <c r="J70" s="671"/>
      <c r="K70" s="671"/>
      <c r="L70" s="671"/>
      <c r="M70" s="671"/>
      <c r="N70" s="671"/>
      <c r="O70" s="671"/>
      <c r="P70" s="671"/>
      <c r="Q70" s="671"/>
      <c r="R70" s="671"/>
      <c r="S70" s="671"/>
      <c r="T70" s="671"/>
      <c r="U70" s="671"/>
      <c r="V70" s="671"/>
      <c r="W70" s="671"/>
      <c r="X70" s="671"/>
      <c r="Y70" s="671"/>
      <c r="Z70" s="671"/>
    </row>
    <row r="71" spans="1:26" ht="28.5" customHeight="1">
      <c r="A71" s="671" t="s">
        <v>296</v>
      </c>
      <c r="B71" s="671"/>
      <c r="C71" s="671"/>
      <c r="D71" s="671"/>
      <c r="E71" s="671"/>
      <c r="F71" s="671"/>
      <c r="G71" s="671"/>
      <c r="H71" s="671"/>
      <c r="I71" s="671"/>
      <c r="J71" s="671"/>
      <c r="K71" s="671"/>
      <c r="L71" s="671"/>
      <c r="M71" s="671"/>
      <c r="N71" s="671"/>
      <c r="O71" s="671"/>
      <c r="P71" s="671"/>
      <c r="Q71" s="671"/>
      <c r="R71" s="671"/>
      <c r="S71" s="671"/>
      <c r="T71" s="671"/>
      <c r="U71" s="671"/>
      <c r="V71" s="671"/>
      <c r="W71" s="671"/>
      <c r="X71" s="671"/>
      <c r="Y71" s="671"/>
      <c r="Z71" s="671"/>
    </row>
    <row r="72" spans="1:26" ht="30" customHeight="1">
      <c r="A72" s="675" t="s">
        <v>877</v>
      </c>
      <c r="B72" s="675"/>
      <c r="C72" s="675"/>
      <c r="D72" s="675"/>
      <c r="E72" s="675"/>
      <c r="F72" s="675"/>
      <c r="G72" s="675"/>
      <c r="H72" s="675"/>
      <c r="I72" s="675"/>
      <c r="J72" s="675"/>
      <c r="K72" s="675"/>
      <c r="L72" s="675"/>
      <c r="M72" s="675"/>
      <c r="N72" s="675"/>
      <c r="O72" s="675"/>
      <c r="P72" s="675"/>
      <c r="Q72" s="675"/>
      <c r="R72" s="675"/>
      <c r="S72" s="675"/>
      <c r="T72" s="675"/>
      <c r="U72" s="675"/>
      <c r="V72" s="675"/>
      <c r="W72" s="675"/>
      <c r="X72" s="675"/>
      <c r="Y72" s="675"/>
      <c r="Z72" s="675"/>
    </row>
    <row r="73" spans="1:26" ht="14.25">
      <c r="A73" s="670" t="s">
        <v>713</v>
      </c>
      <c r="B73" s="670"/>
      <c r="C73" s="670"/>
      <c r="D73" s="670"/>
      <c r="E73" s="670"/>
      <c r="F73" s="670"/>
      <c r="G73" s="670"/>
      <c r="H73" s="670"/>
      <c r="I73" s="670"/>
      <c r="J73" s="670"/>
      <c r="K73" s="670"/>
      <c r="L73" s="670"/>
      <c r="M73" s="670"/>
      <c r="N73" s="670"/>
      <c r="O73" s="670"/>
      <c r="P73" s="670"/>
      <c r="Q73" s="670"/>
      <c r="R73" s="670"/>
      <c r="S73" s="670"/>
      <c r="T73" s="670"/>
      <c r="U73" s="670"/>
      <c r="V73" s="670"/>
      <c r="W73" s="670"/>
      <c r="X73" s="670"/>
      <c r="Y73" s="670"/>
      <c r="Z73" s="670"/>
    </row>
    <row r="74" spans="1:26" ht="27.75" customHeight="1">
      <c r="A74" s="670" t="s">
        <v>735</v>
      </c>
      <c r="B74" s="670"/>
      <c r="C74" s="670"/>
      <c r="D74" s="670"/>
      <c r="E74" s="670"/>
      <c r="F74" s="670"/>
      <c r="G74" s="670"/>
      <c r="H74" s="670"/>
      <c r="I74" s="670"/>
      <c r="J74" s="670"/>
      <c r="K74" s="670"/>
      <c r="L74" s="670"/>
      <c r="M74" s="670"/>
      <c r="N74" s="670"/>
      <c r="O74" s="670"/>
      <c r="P74" s="670"/>
      <c r="Q74" s="670"/>
      <c r="R74" s="670"/>
      <c r="S74" s="670"/>
      <c r="T74" s="670"/>
      <c r="U74" s="670"/>
      <c r="V74" s="670"/>
      <c r="W74" s="670"/>
      <c r="X74" s="670"/>
      <c r="Y74" s="670"/>
      <c r="Z74" s="670"/>
    </row>
    <row r="75" spans="1:26" ht="29.25" customHeight="1">
      <c r="A75" s="671" t="s">
        <v>650</v>
      </c>
      <c r="B75" s="671"/>
      <c r="C75" s="671"/>
      <c r="D75" s="671"/>
      <c r="E75" s="671"/>
      <c r="F75" s="671"/>
      <c r="G75" s="671"/>
      <c r="H75" s="671"/>
      <c r="I75" s="671"/>
      <c r="J75" s="671"/>
      <c r="K75" s="671"/>
      <c r="L75" s="671"/>
      <c r="M75" s="671"/>
      <c r="N75" s="671"/>
      <c r="O75" s="671"/>
      <c r="P75" s="671"/>
      <c r="Q75" s="671"/>
      <c r="R75" s="671"/>
      <c r="S75" s="671"/>
      <c r="T75" s="671"/>
      <c r="U75" s="671"/>
      <c r="V75" s="671"/>
      <c r="W75" s="671"/>
      <c r="X75" s="671"/>
      <c r="Y75" s="671"/>
      <c r="Z75" s="671"/>
    </row>
    <row r="76" spans="1:26" ht="59.25" customHeight="1">
      <c r="A76" s="671" t="s">
        <v>297</v>
      </c>
      <c r="B76" s="671"/>
      <c r="C76" s="671"/>
      <c r="D76" s="671"/>
      <c r="E76" s="671"/>
      <c r="F76" s="671"/>
      <c r="G76" s="671"/>
      <c r="H76" s="671"/>
      <c r="I76" s="671"/>
      <c r="J76" s="671"/>
      <c r="K76" s="671"/>
      <c r="L76" s="671"/>
      <c r="M76" s="671"/>
      <c r="N76" s="671"/>
      <c r="O76" s="671"/>
      <c r="P76" s="671"/>
      <c r="Q76" s="671"/>
      <c r="R76" s="671"/>
      <c r="S76" s="671"/>
      <c r="T76" s="671"/>
      <c r="U76" s="671"/>
      <c r="V76" s="671"/>
      <c r="W76" s="671"/>
      <c r="X76" s="671"/>
      <c r="Y76" s="671"/>
      <c r="Z76" s="671"/>
    </row>
    <row r="77" spans="1:26" ht="90.75" customHeight="1">
      <c r="A77" s="672" t="s">
        <v>823</v>
      </c>
      <c r="B77" s="672"/>
      <c r="C77" s="672"/>
      <c r="D77" s="672"/>
      <c r="E77" s="672"/>
      <c r="F77" s="672"/>
      <c r="G77" s="672"/>
      <c r="H77" s="672"/>
      <c r="I77" s="672"/>
      <c r="J77" s="672"/>
      <c r="K77" s="672"/>
      <c r="L77" s="672"/>
      <c r="M77" s="672"/>
      <c r="N77" s="672"/>
      <c r="O77" s="672"/>
      <c r="P77" s="672"/>
      <c r="Q77" s="672"/>
      <c r="R77" s="672"/>
      <c r="S77" s="672"/>
      <c r="T77" s="672"/>
      <c r="U77" s="672"/>
      <c r="V77" s="672"/>
      <c r="W77" s="672"/>
      <c r="X77" s="672"/>
      <c r="Y77" s="672"/>
      <c r="Z77" s="672"/>
    </row>
    <row r="78" spans="1:27" ht="58.5" customHeight="1">
      <c r="A78" s="673" t="s">
        <v>880</v>
      </c>
      <c r="B78" s="673"/>
      <c r="C78" s="673"/>
      <c r="D78" s="673"/>
      <c r="E78" s="673"/>
      <c r="F78" s="673"/>
      <c r="G78" s="673"/>
      <c r="H78" s="673"/>
      <c r="I78" s="673"/>
      <c r="J78" s="673"/>
      <c r="K78" s="673"/>
      <c r="L78" s="673"/>
      <c r="M78" s="673"/>
      <c r="N78" s="673"/>
      <c r="O78" s="673"/>
      <c r="P78" s="673"/>
      <c r="Q78" s="673"/>
      <c r="R78" s="673"/>
      <c r="S78" s="673"/>
      <c r="T78" s="673"/>
      <c r="U78" s="673"/>
      <c r="V78" s="673"/>
      <c r="W78" s="673"/>
      <c r="X78" s="673"/>
      <c r="Y78" s="673"/>
      <c r="Z78" s="673"/>
      <c r="AA78" s="7"/>
    </row>
    <row r="79" spans="1:27" ht="45.75" customHeight="1">
      <c r="A79" s="673" t="s">
        <v>499</v>
      </c>
      <c r="B79" s="673"/>
      <c r="C79" s="673"/>
      <c r="D79" s="673"/>
      <c r="E79" s="673"/>
      <c r="F79" s="673"/>
      <c r="G79" s="673"/>
      <c r="H79" s="673"/>
      <c r="I79" s="673"/>
      <c r="J79" s="673"/>
      <c r="K79" s="673"/>
      <c r="L79" s="673"/>
      <c r="M79" s="673"/>
      <c r="N79" s="673"/>
      <c r="O79" s="673"/>
      <c r="P79" s="673"/>
      <c r="Q79" s="673"/>
      <c r="R79" s="673"/>
      <c r="S79" s="673"/>
      <c r="T79" s="673"/>
      <c r="U79" s="673"/>
      <c r="V79" s="673"/>
      <c r="W79" s="673"/>
      <c r="X79" s="673"/>
      <c r="Y79" s="673"/>
      <c r="Z79" s="673"/>
      <c r="AA79" s="7"/>
    </row>
    <row r="80" spans="1:26" ht="7.5" customHeight="1">
      <c r="A80" s="186"/>
      <c r="B80" s="187"/>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row>
    <row r="81" spans="1:26" ht="14.25">
      <c r="A81" s="674" t="s">
        <v>298</v>
      </c>
      <c r="B81" s="674"/>
      <c r="C81" s="674"/>
      <c r="D81" s="674"/>
      <c r="E81" s="674"/>
      <c r="F81" s="674"/>
      <c r="G81" s="674"/>
      <c r="H81" s="674"/>
      <c r="I81" s="674"/>
      <c r="J81" s="674"/>
      <c r="K81" s="674"/>
      <c r="L81" s="674"/>
      <c r="M81" s="674"/>
      <c r="N81" s="674"/>
      <c r="O81" s="674"/>
      <c r="P81" s="674"/>
      <c r="Q81" s="674"/>
      <c r="R81" s="674"/>
      <c r="S81" s="674"/>
      <c r="T81" s="674"/>
      <c r="U81" s="674"/>
      <c r="V81" s="674"/>
      <c r="W81" s="674"/>
      <c r="X81" s="674"/>
      <c r="Y81" s="674"/>
      <c r="Z81" s="674"/>
    </row>
    <row r="82" spans="1:26" ht="8.25" customHeight="1">
      <c r="A82" s="186"/>
      <c r="B82" s="187"/>
      <c r="C82" s="229"/>
      <c r="D82" s="229"/>
      <c r="E82" s="229"/>
      <c r="F82" s="229"/>
      <c r="G82" s="229"/>
      <c r="H82" s="229"/>
      <c r="I82" s="229"/>
      <c r="J82" s="229"/>
      <c r="K82" s="229"/>
      <c r="L82" s="229"/>
      <c r="M82" s="229"/>
      <c r="N82" s="229"/>
      <c r="O82" s="229"/>
      <c r="P82" s="229"/>
      <c r="Q82" s="229"/>
      <c r="R82" s="229"/>
      <c r="S82" s="229"/>
      <c r="T82" s="229"/>
      <c r="U82" s="229"/>
      <c r="V82" s="229"/>
      <c r="W82" s="229"/>
      <c r="X82" s="229"/>
      <c r="Y82" s="229"/>
      <c r="Z82" s="229"/>
    </row>
    <row r="83" spans="1:26" ht="14.25">
      <c r="A83" s="652" t="s">
        <v>922</v>
      </c>
      <c r="B83" s="652"/>
      <c r="C83" s="652"/>
      <c r="D83" s="652"/>
      <c r="E83" s="652"/>
      <c r="F83" s="652"/>
      <c r="G83" s="652"/>
      <c r="H83" s="652"/>
      <c r="I83" s="652"/>
      <c r="J83" s="652"/>
      <c r="K83" s="652"/>
      <c r="L83" s="652"/>
      <c r="M83" s="652"/>
      <c r="N83" s="652"/>
      <c r="O83" s="652"/>
      <c r="P83" s="652"/>
      <c r="Q83" s="652"/>
      <c r="R83" s="652"/>
      <c r="S83" s="652"/>
      <c r="T83" s="652"/>
      <c r="U83" s="652"/>
      <c r="V83" s="652"/>
      <c r="W83" s="652"/>
      <c r="X83" s="652"/>
      <c r="Y83" s="652"/>
      <c r="Z83" s="652"/>
    </row>
    <row r="84" spans="1:26" ht="14.25">
      <c r="A84" s="640" t="s">
        <v>299</v>
      </c>
      <c r="B84" s="640"/>
      <c r="C84" s="640"/>
      <c r="D84" s="640"/>
      <c r="E84" s="640"/>
      <c r="F84" s="640"/>
      <c r="G84" s="640"/>
      <c r="H84" s="640"/>
      <c r="I84" s="640"/>
      <c r="J84" s="640"/>
      <c r="K84" s="640"/>
      <c r="L84" s="640"/>
      <c r="M84" s="640"/>
      <c r="N84" s="640"/>
      <c r="O84" s="640"/>
      <c r="P84" s="640"/>
      <c r="Q84" s="640"/>
      <c r="R84" s="640"/>
      <c r="S84" s="640"/>
      <c r="T84" s="640"/>
      <c r="U84" s="640"/>
      <c r="V84" s="640"/>
      <c r="W84" s="640"/>
      <c r="X84" s="640"/>
      <c r="Y84" s="640"/>
      <c r="Z84" s="640"/>
    </row>
    <row r="85" spans="1:26" ht="14.25">
      <c r="A85" s="640" t="s">
        <v>300</v>
      </c>
      <c r="B85" s="640"/>
      <c r="C85" s="640"/>
      <c r="D85" s="640"/>
      <c r="E85" s="640"/>
      <c r="F85" s="640"/>
      <c r="G85" s="640"/>
      <c r="H85" s="640"/>
      <c r="I85" s="640"/>
      <c r="J85" s="640"/>
      <c r="K85" s="640"/>
      <c r="L85" s="640"/>
      <c r="M85" s="640"/>
      <c r="N85" s="640"/>
      <c r="O85" s="640"/>
      <c r="P85" s="640"/>
      <c r="Q85" s="640"/>
      <c r="R85" s="640"/>
      <c r="S85" s="640"/>
      <c r="T85" s="640"/>
      <c r="U85" s="640"/>
      <c r="V85" s="640"/>
      <c r="W85" s="640"/>
      <c r="X85" s="640"/>
      <c r="Y85" s="640"/>
      <c r="Z85" s="640"/>
    </row>
    <row r="86" spans="1:26" ht="14.25">
      <c r="A86" s="640" t="s">
        <v>301</v>
      </c>
      <c r="B86" s="640"/>
      <c r="C86" s="640"/>
      <c r="D86" s="640"/>
      <c r="E86" s="640"/>
      <c r="F86" s="640"/>
      <c r="G86" s="640"/>
      <c r="H86" s="640"/>
      <c r="I86" s="640"/>
      <c r="J86" s="640"/>
      <c r="K86" s="640"/>
      <c r="L86" s="640"/>
      <c r="M86" s="640"/>
      <c r="N86" s="640"/>
      <c r="O86" s="640"/>
      <c r="P86" s="640"/>
      <c r="Q86" s="640"/>
      <c r="R86" s="640"/>
      <c r="S86" s="640"/>
      <c r="T86" s="640"/>
      <c r="U86" s="640"/>
      <c r="V86" s="640"/>
      <c r="W86" s="640"/>
      <c r="X86" s="640"/>
      <c r="Y86" s="640"/>
      <c r="Z86" s="640"/>
    </row>
    <row r="87" spans="1:26" ht="14.25">
      <c r="A87" s="640" t="s">
        <v>302</v>
      </c>
      <c r="B87" s="640"/>
      <c r="C87" s="640"/>
      <c r="D87" s="640"/>
      <c r="E87" s="640"/>
      <c r="F87" s="640"/>
      <c r="G87" s="640"/>
      <c r="H87" s="640"/>
      <c r="I87" s="640"/>
      <c r="J87" s="640"/>
      <c r="K87" s="640"/>
      <c r="L87" s="640"/>
      <c r="M87" s="640"/>
      <c r="N87" s="640"/>
      <c r="O87" s="640"/>
      <c r="P87" s="640"/>
      <c r="Q87" s="640"/>
      <c r="R87" s="640"/>
      <c r="S87" s="640"/>
      <c r="T87" s="640"/>
      <c r="U87" s="640"/>
      <c r="V87" s="640"/>
      <c r="W87" s="640"/>
      <c r="X87" s="640"/>
      <c r="Y87" s="640"/>
      <c r="Z87" s="640"/>
    </row>
    <row r="1301" ht="15"/>
    <row r="3587" ht="15"/>
    <row r="9687" ht="15"/>
    <row r="9810" ht="15"/>
  </sheetData>
  <sheetProtection/>
  <mergeCells count="144">
    <mergeCell ref="D34:D35"/>
    <mergeCell ref="A66:Z66"/>
    <mergeCell ref="A67:Z67"/>
    <mergeCell ref="A65:Z65"/>
    <mergeCell ref="C18:C19"/>
    <mergeCell ref="D18:D19"/>
    <mergeCell ref="E18:E19"/>
    <mergeCell ref="C20:C21"/>
    <mergeCell ref="D20:D21"/>
    <mergeCell ref="E20:E21"/>
    <mergeCell ref="C38:C39"/>
    <mergeCell ref="D38:D39"/>
    <mergeCell ref="E38:E39"/>
    <mergeCell ref="C36:C37"/>
    <mergeCell ref="D36:D37"/>
    <mergeCell ref="E36:E37"/>
    <mergeCell ref="D49:D50"/>
    <mergeCell ref="E49:E50"/>
    <mergeCell ref="C47:C48"/>
    <mergeCell ref="D45:D46"/>
    <mergeCell ref="E45:E46"/>
    <mergeCell ref="D47:D48"/>
    <mergeCell ref="D51:D52"/>
    <mergeCell ref="E51:E52"/>
    <mergeCell ref="C41:C42"/>
    <mergeCell ref="D41:D42"/>
    <mergeCell ref="E41:E42"/>
    <mergeCell ref="C43:C44"/>
    <mergeCell ref="D43:D44"/>
    <mergeCell ref="E43:E44"/>
    <mergeCell ref="C45:C46"/>
    <mergeCell ref="C49:C50"/>
    <mergeCell ref="E34:E35"/>
    <mergeCell ref="C24:C25"/>
    <mergeCell ref="D24:D25"/>
    <mergeCell ref="E24:E25"/>
    <mergeCell ref="D28:D29"/>
    <mergeCell ref="E28:E29"/>
    <mergeCell ref="C26:C27"/>
    <mergeCell ref="D26:D27"/>
    <mergeCell ref="E26:E27"/>
    <mergeCell ref="C34:C35"/>
    <mergeCell ref="E30:E31"/>
    <mergeCell ref="C10:C11"/>
    <mergeCell ref="E22:E23"/>
    <mergeCell ref="C8:C9"/>
    <mergeCell ref="D8:D9"/>
    <mergeCell ref="E8:E9"/>
    <mergeCell ref="D10:D11"/>
    <mergeCell ref="E10:E11"/>
    <mergeCell ref="C28:C29"/>
    <mergeCell ref="C22:C23"/>
    <mergeCell ref="D22:D23"/>
    <mergeCell ref="C6:C7"/>
    <mergeCell ref="D6:D7"/>
    <mergeCell ref="E6:E7"/>
    <mergeCell ref="C32:C33"/>
    <mergeCell ref="D32:D33"/>
    <mergeCell ref="E32:E33"/>
    <mergeCell ref="C30:C31"/>
    <mergeCell ref="D30:D31"/>
    <mergeCell ref="C16:C17"/>
    <mergeCell ref="D16:D17"/>
    <mergeCell ref="E16:E17"/>
    <mergeCell ref="C14:C15"/>
    <mergeCell ref="E12:E13"/>
    <mergeCell ref="D14:D15"/>
    <mergeCell ref="E14:E15"/>
    <mergeCell ref="U4:W4"/>
    <mergeCell ref="X4:Z4"/>
    <mergeCell ref="B10:B11"/>
    <mergeCell ref="B4:B5"/>
    <mergeCell ref="C4:E4"/>
    <mergeCell ref="I4:K4"/>
    <mergeCell ref="L4:N4"/>
    <mergeCell ref="F4:H4"/>
    <mergeCell ref="B6:B7"/>
    <mergeCell ref="B8:B9"/>
    <mergeCell ref="B24:B25"/>
    <mergeCell ref="A26:A29"/>
    <mergeCell ref="B28:B29"/>
    <mergeCell ref="R4:T4"/>
    <mergeCell ref="B30:B31"/>
    <mergeCell ref="B14:B15"/>
    <mergeCell ref="B18:B19"/>
    <mergeCell ref="A6:A9"/>
    <mergeCell ref="C12:C13"/>
    <mergeCell ref="D12:D13"/>
    <mergeCell ref="A3:Z3"/>
    <mergeCell ref="A54:Z54"/>
    <mergeCell ref="O4:Q4"/>
    <mergeCell ref="B26:B27"/>
    <mergeCell ref="B38:B39"/>
    <mergeCell ref="B41:B42"/>
    <mergeCell ref="B49:B50"/>
    <mergeCell ref="B22:B23"/>
    <mergeCell ref="B34:B35"/>
    <mergeCell ref="A22:A25"/>
    <mergeCell ref="A72:Z72"/>
    <mergeCell ref="A57:Z57"/>
    <mergeCell ref="B45:B46"/>
    <mergeCell ref="A58:Z58"/>
    <mergeCell ref="A59:Z59"/>
    <mergeCell ref="A60:Z60"/>
    <mergeCell ref="A56:Z56"/>
    <mergeCell ref="A55:Z55"/>
    <mergeCell ref="E47:E48"/>
    <mergeCell ref="C51:C52"/>
    <mergeCell ref="A78:Z78"/>
    <mergeCell ref="A73:Z73"/>
    <mergeCell ref="A83:Z83"/>
    <mergeCell ref="A84:Z84"/>
    <mergeCell ref="A62:Z62"/>
    <mergeCell ref="A63:Z63"/>
    <mergeCell ref="A81:Z81"/>
    <mergeCell ref="A69:Z69"/>
    <mergeCell ref="A70:Z70"/>
    <mergeCell ref="A71:Z71"/>
    <mergeCell ref="B20:B21"/>
    <mergeCell ref="A85:Z85"/>
    <mergeCell ref="A86:Z86"/>
    <mergeCell ref="A87:Z87"/>
    <mergeCell ref="A74:Z74"/>
    <mergeCell ref="A75:Z75"/>
    <mergeCell ref="A76:Z76"/>
    <mergeCell ref="A77:Z77"/>
    <mergeCell ref="A79:Z79"/>
    <mergeCell ref="A61:Z61"/>
    <mergeCell ref="A30:A33"/>
    <mergeCell ref="B32:B33"/>
    <mergeCell ref="A34:A37"/>
    <mergeCell ref="B36:B37"/>
    <mergeCell ref="A38:A39"/>
    <mergeCell ref="A10:A13"/>
    <mergeCell ref="B12:B13"/>
    <mergeCell ref="A14:A17"/>
    <mergeCell ref="B16:B17"/>
    <mergeCell ref="A18:A21"/>
    <mergeCell ref="A41:A44"/>
    <mergeCell ref="B43:B44"/>
    <mergeCell ref="A45:A48"/>
    <mergeCell ref="B47:B48"/>
    <mergeCell ref="A49:A52"/>
    <mergeCell ref="B51:B52"/>
  </mergeCells>
  <hyperlinks>
    <hyperlink ref="A84" location="P1301" display="P1301"/>
    <hyperlink ref="A85" location="P3587" display="P3587"/>
    <hyperlink ref="A86" location="P9687" display="P9687"/>
    <hyperlink ref="A87" location="P9810" display="P9810"/>
  </hyperlinks>
  <printOptions/>
  <pageMargins left="0.7086614173228347" right="0.7086614173228347" top="0.7480314960629921" bottom="0.7480314960629921" header="0.31496062992125984" footer="0.31496062992125984"/>
  <pageSetup horizontalDpi="600" verticalDpi="600" orientation="landscape" paperSize="9" scale="73" r:id="rId1"/>
  <rowBreaks count="3" manualBreakCount="3">
    <brk id="39" max="255" man="1"/>
    <brk id="63" max="255" man="1"/>
    <brk id="67" max="255" man="1"/>
  </rowBreaks>
</worksheet>
</file>

<file path=xl/worksheets/sheet5.xml><?xml version="1.0" encoding="utf-8"?>
<worksheet xmlns="http://schemas.openxmlformats.org/spreadsheetml/2006/main" xmlns:r="http://schemas.openxmlformats.org/officeDocument/2006/relationships">
  <sheetPr>
    <tabColor rgb="FFFFC000"/>
    <pageSetUpPr fitToPage="1"/>
  </sheetPr>
  <dimension ref="A1:X75"/>
  <sheetViews>
    <sheetView view="pageBreakPreview" zoomScaleSheetLayoutView="100" zoomScalePageLayoutView="0" workbookViewId="0" topLeftCell="A64">
      <selection activeCell="Y1" sqref="Y1:Z16384"/>
    </sheetView>
  </sheetViews>
  <sheetFormatPr defaultColWidth="9.140625" defaultRowHeight="15"/>
  <cols>
    <col min="1" max="1" width="35.421875" style="44" customWidth="1"/>
    <col min="2" max="14" width="9.00390625" style="44" customWidth="1"/>
    <col min="15" max="24" width="9.00390625" style="257" customWidth="1"/>
  </cols>
  <sheetData>
    <row r="1" ht="15">
      <c r="X1" s="257">
        <v>10</v>
      </c>
    </row>
    <row r="2" spans="1:24" ht="15">
      <c r="A2" s="699" t="s">
        <v>724</v>
      </c>
      <c r="B2" s="699"/>
      <c r="C2" s="699"/>
      <c r="D2" s="699"/>
      <c r="E2" s="699"/>
      <c r="F2" s="699"/>
      <c r="G2" s="699"/>
      <c r="H2" s="699"/>
      <c r="I2" s="699"/>
      <c r="J2" s="699"/>
      <c r="K2" s="699"/>
      <c r="L2" s="699"/>
      <c r="M2" s="699"/>
      <c r="N2" s="699"/>
      <c r="O2" s="699"/>
      <c r="P2" s="699"/>
      <c r="Q2" s="699"/>
      <c r="R2" s="699"/>
      <c r="S2" s="699"/>
      <c r="T2" s="699"/>
      <c r="U2" s="699"/>
      <c r="V2" s="699"/>
      <c r="W2" s="699"/>
      <c r="X2" s="699"/>
    </row>
    <row r="3" spans="1:24" ht="21.75" customHeight="1">
      <c r="A3" s="701" t="s">
        <v>725</v>
      </c>
      <c r="B3" s="701"/>
      <c r="C3" s="701"/>
      <c r="D3" s="701"/>
      <c r="E3" s="701"/>
      <c r="F3" s="701"/>
      <c r="G3" s="701"/>
      <c r="H3" s="701"/>
      <c r="I3" s="701"/>
      <c r="J3" s="701"/>
      <c r="K3" s="701"/>
      <c r="L3" s="701"/>
      <c r="M3" s="701"/>
      <c r="N3" s="701"/>
      <c r="O3" s="701"/>
      <c r="P3" s="701"/>
      <c r="Q3" s="701"/>
      <c r="R3" s="701"/>
      <c r="S3" s="701"/>
      <c r="T3" s="701"/>
      <c r="U3" s="701"/>
      <c r="V3" s="701"/>
      <c r="W3" s="701"/>
      <c r="X3" s="701"/>
    </row>
    <row r="4" spans="1:24" ht="15">
      <c r="A4" s="266" t="s">
        <v>52</v>
      </c>
      <c r="B4" s="702" t="s">
        <v>560</v>
      </c>
      <c r="C4" s="702"/>
      <c r="D4" s="702"/>
      <c r="E4" s="702"/>
      <c r="F4" s="702"/>
      <c r="G4" s="702"/>
      <c r="H4" s="702"/>
      <c r="I4" s="702"/>
      <c r="J4" s="702"/>
      <c r="K4" s="702"/>
      <c r="L4" s="702"/>
      <c r="M4" s="702"/>
      <c r="N4" s="702"/>
      <c r="O4" s="702"/>
      <c r="P4" s="702"/>
      <c r="Q4" s="702"/>
      <c r="R4" s="702"/>
      <c r="S4" s="702"/>
      <c r="T4" s="702"/>
      <c r="U4" s="702"/>
      <c r="V4" s="702"/>
      <c r="W4" s="702"/>
      <c r="X4" s="702"/>
    </row>
    <row r="5" spans="1:24" ht="30">
      <c r="A5" s="266" t="s">
        <v>54</v>
      </c>
      <c r="B5" s="687" t="s">
        <v>354</v>
      </c>
      <c r="C5" s="687"/>
      <c r="D5" s="687"/>
      <c r="E5" s="687"/>
      <c r="F5" s="687"/>
      <c r="G5" s="687"/>
      <c r="H5" s="687"/>
      <c r="I5" s="687"/>
      <c r="J5" s="687"/>
      <c r="K5" s="687"/>
      <c r="L5" s="687"/>
      <c r="M5" s="687"/>
      <c r="N5" s="687"/>
      <c r="O5" s="687"/>
      <c r="P5" s="687"/>
      <c r="Q5" s="687"/>
      <c r="R5" s="687"/>
      <c r="S5" s="687"/>
      <c r="T5" s="687"/>
      <c r="U5" s="687"/>
      <c r="V5" s="687"/>
      <c r="W5" s="687"/>
      <c r="X5" s="687"/>
    </row>
    <row r="6" spans="1:24" ht="15">
      <c r="A6" s="703" t="s">
        <v>56</v>
      </c>
      <c r="B6" s="700" t="s">
        <v>927</v>
      </c>
      <c r="C6" s="700"/>
      <c r="D6" s="700"/>
      <c r="E6" s="700"/>
      <c r="F6" s="700"/>
      <c r="G6" s="700"/>
      <c r="H6" s="700"/>
      <c r="I6" s="700"/>
      <c r="J6" s="700"/>
      <c r="K6" s="700"/>
      <c r="L6" s="700"/>
      <c r="M6" s="700"/>
      <c r="N6" s="700"/>
      <c r="O6" s="700"/>
      <c r="P6" s="700"/>
      <c r="Q6" s="700"/>
      <c r="R6" s="700"/>
      <c r="S6" s="700"/>
      <c r="T6" s="700"/>
      <c r="U6" s="700"/>
      <c r="V6" s="700"/>
      <c r="W6" s="700"/>
      <c r="X6" s="700"/>
    </row>
    <row r="7" spans="1:24" ht="15">
      <c r="A7" s="704"/>
      <c r="B7" s="700" t="s">
        <v>357</v>
      </c>
      <c r="C7" s="700"/>
      <c r="D7" s="700"/>
      <c r="E7" s="700"/>
      <c r="F7" s="700"/>
      <c r="G7" s="700"/>
      <c r="H7" s="700"/>
      <c r="I7" s="700"/>
      <c r="J7" s="700"/>
      <c r="K7" s="700"/>
      <c r="L7" s="700"/>
      <c r="M7" s="700"/>
      <c r="N7" s="700"/>
      <c r="O7" s="700"/>
      <c r="P7" s="700"/>
      <c r="Q7" s="700"/>
      <c r="R7" s="700"/>
      <c r="S7" s="700"/>
      <c r="T7" s="700"/>
      <c r="U7" s="700"/>
      <c r="V7" s="700"/>
      <c r="W7" s="700"/>
      <c r="X7" s="700"/>
    </row>
    <row r="8" spans="1:24" ht="15">
      <c r="A8" s="704"/>
      <c r="B8" s="700" t="s">
        <v>358</v>
      </c>
      <c r="C8" s="700"/>
      <c r="D8" s="700"/>
      <c r="E8" s="700"/>
      <c r="F8" s="700"/>
      <c r="G8" s="700"/>
      <c r="H8" s="700"/>
      <c r="I8" s="700"/>
      <c r="J8" s="700"/>
      <c r="K8" s="700"/>
      <c r="L8" s="700"/>
      <c r="M8" s="700"/>
      <c r="N8" s="700"/>
      <c r="O8" s="700"/>
      <c r="P8" s="700"/>
      <c r="Q8" s="700"/>
      <c r="R8" s="700"/>
      <c r="S8" s="700"/>
      <c r="T8" s="700"/>
      <c r="U8" s="700"/>
      <c r="V8" s="700"/>
      <c r="W8" s="700"/>
      <c r="X8" s="700"/>
    </row>
    <row r="9" spans="1:24" ht="15">
      <c r="A9" s="704"/>
      <c r="B9" s="700" t="s">
        <v>359</v>
      </c>
      <c r="C9" s="700"/>
      <c r="D9" s="700"/>
      <c r="E9" s="700"/>
      <c r="F9" s="700"/>
      <c r="G9" s="700"/>
      <c r="H9" s="700"/>
      <c r="I9" s="700"/>
      <c r="J9" s="700"/>
      <c r="K9" s="700"/>
      <c r="L9" s="700"/>
      <c r="M9" s="700"/>
      <c r="N9" s="700"/>
      <c r="O9" s="700"/>
      <c r="P9" s="700"/>
      <c r="Q9" s="700"/>
      <c r="R9" s="700"/>
      <c r="S9" s="700"/>
      <c r="T9" s="700"/>
      <c r="U9" s="700"/>
      <c r="V9" s="700"/>
      <c r="W9" s="700"/>
      <c r="X9" s="700"/>
    </row>
    <row r="10" spans="1:24" ht="15">
      <c r="A10" s="705"/>
      <c r="B10" s="706" t="s">
        <v>117</v>
      </c>
      <c r="C10" s="707"/>
      <c r="D10" s="707"/>
      <c r="E10" s="707"/>
      <c r="F10" s="707"/>
      <c r="G10" s="707"/>
      <c r="H10" s="707"/>
      <c r="I10" s="707"/>
      <c r="J10" s="707"/>
      <c r="K10" s="707"/>
      <c r="L10" s="707"/>
      <c r="M10" s="707"/>
      <c r="N10" s="707"/>
      <c r="O10" s="707"/>
      <c r="P10" s="707"/>
      <c r="Q10" s="707"/>
      <c r="R10" s="707"/>
      <c r="S10" s="707"/>
      <c r="T10" s="707"/>
      <c r="U10" s="707"/>
      <c r="V10" s="707"/>
      <c r="W10" s="707"/>
      <c r="X10" s="708"/>
    </row>
    <row r="11" spans="1:24" ht="15">
      <c r="A11" s="268" t="s">
        <v>57</v>
      </c>
      <c r="B11" s="709" t="s">
        <v>649</v>
      </c>
      <c r="C11" s="709"/>
      <c r="D11" s="709"/>
      <c r="E11" s="709"/>
      <c r="F11" s="709"/>
      <c r="G11" s="709"/>
      <c r="H11" s="709"/>
      <c r="I11" s="709"/>
      <c r="J11" s="709"/>
      <c r="K11" s="709"/>
      <c r="L11" s="709"/>
      <c r="M11" s="709"/>
      <c r="N11" s="709"/>
      <c r="O11" s="709"/>
      <c r="P11" s="709"/>
      <c r="Q11" s="709"/>
      <c r="R11" s="709"/>
      <c r="S11" s="709"/>
      <c r="T11" s="709"/>
      <c r="U11" s="709"/>
      <c r="V11" s="709"/>
      <c r="W11" s="709"/>
      <c r="X11" s="709"/>
    </row>
    <row r="12" spans="1:24" ht="15" customHeight="1">
      <c r="A12" s="703" t="s">
        <v>58</v>
      </c>
      <c r="B12" s="687" t="s">
        <v>415</v>
      </c>
      <c r="C12" s="687"/>
      <c r="D12" s="687"/>
      <c r="E12" s="687"/>
      <c r="F12" s="687"/>
      <c r="G12" s="687"/>
      <c r="H12" s="687"/>
      <c r="I12" s="687"/>
      <c r="J12" s="687"/>
      <c r="K12" s="687"/>
      <c r="L12" s="687"/>
      <c r="M12" s="687"/>
      <c r="N12" s="687"/>
      <c r="O12" s="687"/>
      <c r="P12" s="687"/>
      <c r="Q12" s="687"/>
      <c r="R12" s="687"/>
      <c r="S12" s="687"/>
      <c r="T12" s="687"/>
      <c r="U12" s="687"/>
      <c r="V12" s="687"/>
      <c r="W12" s="687"/>
      <c r="X12" s="687"/>
    </row>
    <row r="13" spans="1:24" ht="15">
      <c r="A13" s="704"/>
      <c r="B13" s="687" t="s">
        <v>928</v>
      </c>
      <c r="C13" s="687"/>
      <c r="D13" s="687"/>
      <c r="E13" s="687"/>
      <c r="F13" s="687"/>
      <c r="G13" s="687"/>
      <c r="H13" s="687"/>
      <c r="I13" s="687"/>
      <c r="J13" s="687"/>
      <c r="K13" s="687"/>
      <c r="L13" s="687"/>
      <c r="M13" s="687"/>
      <c r="N13" s="687"/>
      <c r="O13" s="687"/>
      <c r="P13" s="687"/>
      <c r="Q13" s="687"/>
      <c r="R13" s="687"/>
      <c r="S13" s="687"/>
      <c r="T13" s="687"/>
      <c r="U13" s="687"/>
      <c r="V13" s="687"/>
      <c r="W13" s="687"/>
      <c r="X13" s="687"/>
    </row>
    <row r="14" spans="1:24" ht="15">
      <c r="A14" s="704"/>
      <c r="B14" s="694" t="s">
        <v>59</v>
      </c>
      <c r="C14" s="694"/>
      <c r="D14" s="694"/>
      <c r="E14" s="694"/>
      <c r="F14" s="694"/>
      <c r="G14" s="694"/>
      <c r="H14" s="694"/>
      <c r="I14" s="694"/>
      <c r="J14" s="694"/>
      <c r="K14" s="694"/>
      <c r="L14" s="694"/>
      <c r="M14" s="694"/>
      <c r="N14" s="694"/>
      <c r="O14" s="694"/>
      <c r="P14" s="694"/>
      <c r="Q14" s="694"/>
      <c r="R14" s="694"/>
      <c r="S14" s="694"/>
      <c r="T14" s="694"/>
      <c r="U14" s="694"/>
      <c r="V14" s="694"/>
      <c r="W14" s="694"/>
      <c r="X14" s="694"/>
    </row>
    <row r="15" spans="1:24" ht="15">
      <c r="A15" s="705"/>
      <c r="B15" s="691" t="s">
        <v>933</v>
      </c>
      <c r="C15" s="692"/>
      <c r="D15" s="692"/>
      <c r="E15" s="692"/>
      <c r="F15" s="692"/>
      <c r="G15" s="692"/>
      <c r="H15" s="692"/>
      <c r="I15" s="692"/>
      <c r="J15" s="692"/>
      <c r="K15" s="692"/>
      <c r="L15" s="692"/>
      <c r="M15" s="692"/>
      <c r="N15" s="692"/>
      <c r="O15" s="692"/>
      <c r="P15" s="692"/>
      <c r="Q15" s="692"/>
      <c r="R15" s="692"/>
      <c r="S15" s="692"/>
      <c r="T15" s="692"/>
      <c r="U15" s="692"/>
      <c r="V15" s="692"/>
      <c r="W15" s="692"/>
      <c r="X15" s="693"/>
    </row>
    <row r="16" spans="1:24" ht="15.75" customHeight="1">
      <c r="A16" s="689" t="s">
        <v>467</v>
      </c>
      <c r="B16" s="689" t="s">
        <v>60</v>
      </c>
      <c r="C16" s="690" t="s">
        <v>9</v>
      </c>
      <c r="D16" s="690"/>
      <c r="E16" s="690" t="s">
        <v>10</v>
      </c>
      <c r="F16" s="690"/>
      <c r="G16" s="690" t="s">
        <v>11</v>
      </c>
      <c r="H16" s="690"/>
      <c r="I16" s="690" t="s">
        <v>19</v>
      </c>
      <c r="J16" s="690"/>
      <c r="K16" s="690" t="s">
        <v>27</v>
      </c>
      <c r="L16" s="690"/>
      <c r="M16" s="690" t="s">
        <v>28</v>
      </c>
      <c r="N16" s="690"/>
      <c r="O16" s="690" t="s">
        <v>483</v>
      </c>
      <c r="P16" s="690"/>
      <c r="Q16" s="690" t="s">
        <v>484</v>
      </c>
      <c r="R16" s="690"/>
      <c r="S16" s="690" t="s">
        <v>485</v>
      </c>
      <c r="T16" s="690"/>
      <c r="U16" s="690" t="s">
        <v>486</v>
      </c>
      <c r="V16" s="690"/>
      <c r="W16" s="690" t="s">
        <v>498</v>
      </c>
      <c r="X16" s="690"/>
    </row>
    <row r="17" spans="1:24" ht="83.25" customHeight="1">
      <c r="A17" s="689"/>
      <c r="B17" s="689"/>
      <c r="C17" s="77" t="s">
        <v>33</v>
      </c>
      <c r="D17" s="77" t="s">
        <v>34</v>
      </c>
      <c r="E17" s="77" t="s">
        <v>33</v>
      </c>
      <c r="F17" s="77" t="s">
        <v>34</v>
      </c>
      <c r="G17" s="77" t="s">
        <v>33</v>
      </c>
      <c r="H17" s="77" t="s">
        <v>34</v>
      </c>
      <c r="I17" s="77" t="s">
        <v>33</v>
      </c>
      <c r="J17" s="77" t="s">
        <v>34</v>
      </c>
      <c r="K17" s="77" t="s">
        <v>33</v>
      </c>
      <c r="L17" s="77" t="s">
        <v>34</v>
      </c>
      <c r="M17" s="77" t="s">
        <v>33</v>
      </c>
      <c r="N17" s="77" t="s">
        <v>34</v>
      </c>
      <c r="O17" s="77" t="s">
        <v>33</v>
      </c>
      <c r="P17" s="77" t="s">
        <v>34</v>
      </c>
      <c r="Q17" s="77" t="s">
        <v>33</v>
      </c>
      <c r="R17" s="77" t="s">
        <v>34</v>
      </c>
      <c r="S17" s="77" t="s">
        <v>33</v>
      </c>
      <c r="T17" s="77" t="s">
        <v>34</v>
      </c>
      <c r="U17" s="77" t="s">
        <v>33</v>
      </c>
      <c r="V17" s="77" t="s">
        <v>34</v>
      </c>
      <c r="W17" s="77" t="s">
        <v>33</v>
      </c>
      <c r="X17" s="77" t="s">
        <v>34</v>
      </c>
    </row>
    <row r="18" spans="1:24" ht="15">
      <c r="A18" s="269" t="s">
        <v>415</v>
      </c>
      <c r="B18" s="269"/>
      <c r="C18" s="269"/>
      <c r="D18" s="269"/>
      <c r="E18" s="269"/>
      <c r="F18" s="269"/>
      <c r="G18" s="269"/>
      <c r="H18" s="269"/>
      <c r="I18" s="269"/>
      <c r="J18" s="269"/>
      <c r="K18" s="269"/>
      <c r="L18" s="269"/>
      <c r="M18" s="269"/>
      <c r="N18" s="269"/>
      <c r="O18" s="270"/>
      <c r="P18" s="270"/>
      <c r="Q18" s="270"/>
      <c r="R18" s="270"/>
      <c r="S18" s="270"/>
      <c r="T18" s="270"/>
      <c r="U18" s="270"/>
      <c r="V18" s="270"/>
      <c r="W18" s="270"/>
      <c r="X18" s="270"/>
    </row>
    <row r="19" spans="1:24" ht="15">
      <c r="A19" s="91" t="s">
        <v>451</v>
      </c>
      <c r="B19" s="711"/>
      <c r="C19" s="712"/>
      <c r="D19" s="712"/>
      <c r="E19" s="712"/>
      <c r="F19" s="712"/>
      <c r="G19" s="712"/>
      <c r="H19" s="712"/>
      <c r="I19" s="712"/>
      <c r="J19" s="712"/>
      <c r="K19" s="712"/>
      <c r="L19" s="712"/>
      <c r="M19" s="712"/>
      <c r="N19" s="712"/>
      <c r="O19" s="712"/>
      <c r="P19" s="712"/>
      <c r="Q19" s="712"/>
      <c r="R19" s="712"/>
      <c r="S19" s="712"/>
      <c r="T19" s="712"/>
      <c r="U19" s="712"/>
      <c r="V19" s="712"/>
      <c r="W19" s="712"/>
      <c r="X19" s="713"/>
    </row>
    <row r="20" spans="1:24" ht="33.75">
      <c r="A20" s="91" t="s">
        <v>61</v>
      </c>
      <c r="B20" s="81">
        <f>РФКиС_п!F8</f>
        <v>102245</v>
      </c>
      <c r="C20" s="81">
        <f>РФКиС_п!G8</f>
        <v>103000</v>
      </c>
      <c r="D20" s="81">
        <f>РФКиС_п!H8</f>
        <v>102476.8</v>
      </c>
      <c r="E20" s="260">
        <f>РФКиС_п!I8</f>
        <v>120000</v>
      </c>
      <c r="F20" s="260">
        <f>РФКиС_п!J8</f>
        <v>117000</v>
      </c>
      <c r="G20" s="260">
        <f>РФКиС_п!K8</f>
        <v>179670</v>
      </c>
      <c r="H20" s="260">
        <f>РФКиС_п!L8</f>
        <v>150000</v>
      </c>
      <c r="I20" s="260">
        <f>РФКиС_п!M8</f>
        <v>209674</v>
      </c>
      <c r="J20" s="260">
        <f>РФКиС_п!N8</f>
        <v>155000</v>
      </c>
      <c r="K20" s="260" t="e">
        <f>РФКиС_п!O8</f>
        <v>#REF!</v>
      </c>
      <c r="L20" s="260" t="e">
        <f>РФКиС_п!P8</f>
        <v>#REF!</v>
      </c>
      <c r="M20" s="242" t="e">
        <f>РФКиС_п!Q8</f>
        <v>#REF!</v>
      </c>
      <c r="N20" s="242" t="e">
        <f>РФКиС_п!R8</f>
        <v>#REF!</v>
      </c>
      <c r="O20" s="242" t="e">
        <f>РФКиС_п!S8</f>
        <v>#REF!</v>
      </c>
      <c r="P20" s="242" t="e">
        <f>РФКиС_п!T8</f>
        <v>#REF!</v>
      </c>
      <c r="Q20" s="242" t="e">
        <f>РФКиС_п!U8</f>
        <v>#REF!</v>
      </c>
      <c r="R20" s="242" t="e">
        <f>РФКиС_п!V8</f>
        <v>#REF!</v>
      </c>
      <c r="S20" s="242" t="e">
        <f>РФКиС_п!W8</f>
        <v>#REF!</v>
      </c>
      <c r="T20" s="242" t="e">
        <f>РФКиС_п!X8</f>
        <v>#REF!</v>
      </c>
      <c r="U20" s="242" t="e">
        <f>РФКиС_п!Y8</f>
        <v>#REF!</v>
      </c>
      <c r="V20" s="242" t="e">
        <f>РФКиС_п!Z8</f>
        <v>#REF!</v>
      </c>
      <c r="W20" s="242" t="e">
        <f>РФКиС_п!AA8</f>
        <v>#REF!</v>
      </c>
      <c r="X20" s="242" t="e">
        <f>РФКиС_п!AB8</f>
        <v>#REF!</v>
      </c>
    </row>
    <row r="21" spans="1:24" ht="15">
      <c r="A21" s="269" t="s">
        <v>62</v>
      </c>
      <c r="B21" s="269"/>
      <c r="C21" s="269"/>
      <c r="D21" s="269"/>
      <c r="E21" s="269"/>
      <c r="F21" s="269"/>
      <c r="G21" s="269"/>
      <c r="H21" s="269"/>
      <c r="I21" s="269"/>
      <c r="J21" s="269"/>
      <c r="K21" s="269"/>
      <c r="L21" s="269"/>
      <c r="M21" s="269"/>
      <c r="N21" s="269"/>
      <c r="O21" s="270"/>
      <c r="P21" s="270"/>
      <c r="Q21" s="270"/>
      <c r="R21" s="270"/>
      <c r="S21" s="270"/>
      <c r="T21" s="270"/>
      <c r="U21" s="270"/>
      <c r="V21" s="270"/>
      <c r="W21" s="270"/>
      <c r="X21" s="270"/>
    </row>
    <row r="22" spans="1:24" ht="11.25" customHeight="1">
      <c r="A22" s="273" t="s">
        <v>64</v>
      </c>
      <c r="B22" s="269"/>
      <c r="C22" s="269"/>
      <c r="D22" s="269"/>
      <c r="E22" s="269"/>
      <c r="F22" s="269"/>
      <c r="G22" s="269"/>
      <c r="H22" s="269"/>
      <c r="I22" s="269"/>
      <c r="J22" s="269"/>
      <c r="K22" s="269"/>
      <c r="L22" s="269"/>
      <c r="M22" s="269"/>
      <c r="N22" s="269"/>
      <c r="O22" s="270"/>
      <c r="P22" s="270"/>
      <c r="Q22" s="270"/>
      <c r="R22" s="270"/>
      <c r="S22" s="270"/>
      <c r="T22" s="270"/>
      <c r="U22" s="270"/>
      <c r="V22" s="270"/>
      <c r="W22" s="270"/>
      <c r="X22" s="270"/>
    </row>
    <row r="23" spans="1:24" ht="15">
      <c r="A23" s="274" t="s">
        <v>669</v>
      </c>
      <c r="B23" s="269"/>
      <c r="C23" s="269"/>
      <c r="D23" s="269"/>
      <c r="E23" s="269"/>
      <c r="F23" s="269"/>
      <c r="G23" s="269"/>
      <c r="H23" s="269"/>
      <c r="I23" s="269"/>
      <c r="J23" s="269"/>
      <c r="K23" s="269"/>
      <c r="L23" s="269"/>
      <c r="M23" s="269"/>
      <c r="N23" s="269"/>
      <c r="O23" s="270"/>
      <c r="P23" s="270"/>
      <c r="Q23" s="270"/>
      <c r="R23" s="270"/>
      <c r="S23" s="270"/>
      <c r="T23" s="270"/>
      <c r="U23" s="270"/>
      <c r="V23" s="270"/>
      <c r="W23" s="270"/>
      <c r="X23" s="270"/>
    </row>
    <row r="24" spans="1:24" ht="15">
      <c r="A24" s="91" t="s">
        <v>166</v>
      </c>
      <c r="B24" s="711"/>
      <c r="C24" s="712"/>
      <c r="D24" s="712"/>
      <c r="E24" s="712"/>
      <c r="F24" s="712"/>
      <c r="G24" s="712"/>
      <c r="H24" s="712"/>
      <c r="I24" s="712"/>
      <c r="J24" s="712"/>
      <c r="K24" s="712"/>
      <c r="L24" s="712"/>
      <c r="M24" s="712"/>
      <c r="N24" s="712"/>
      <c r="O24" s="712"/>
      <c r="P24" s="712"/>
      <c r="Q24" s="712"/>
      <c r="R24" s="712"/>
      <c r="S24" s="712"/>
      <c r="T24" s="712"/>
      <c r="U24" s="712"/>
      <c r="V24" s="712"/>
      <c r="W24" s="712"/>
      <c r="X24" s="713"/>
    </row>
    <row r="25" spans="1:24" ht="33.75">
      <c r="A25" s="91" t="s">
        <v>63</v>
      </c>
      <c r="B25" s="81">
        <f>РФКиС_п!F9</f>
        <v>90000</v>
      </c>
      <c r="C25" s="81">
        <f>РФКиС_п!G9</f>
        <v>95000</v>
      </c>
      <c r="D25" s="81">
        <f>РФКиС_п!H9</f>
        <v>90000</v>
      </c>
      <c r="E25" s="81">
        <f>РФКиС_п!I9</f>
        <v>100000</v>
      </c>
      <c r="F25" s="81">
        <f>РФКиС_п!J9</f>
        <v>96000</v>
      </c>
      <c r="G25" s="81">
        <f>РФКиС_п!K9</f>
        <v>105000</v>
      </c>
      <c r="H25" s="81">
        <f>РФКиС_п!L9</f>
        <v>101220</v>
      </c>
      <c r="I25" s="81">
        <f>РФКиС_п!M9</f>
        <v>105000</v>
      </c>
      <c r="J25" s="81">
        <f>РФКиС_п!N9</f>
        <v>103000</v>
      </c>
      <c r="K25" s="81">
        <f>РФКиС_п!O9</f>
        <v>106000</v>
      </c>
      <c r="L25" s="81">
        <f>РФКиС_п!P9</f>
        <v>105223</v>
      </c>
      <c r="M25" s="77">
        <f>РФКиС_п!Q9</f>
        <v>109000</v>
      </c>
      <c r="N25" s="77">
        <f>РФКиС_п!R9</f>
        <v>17215</v>
      </c>
      <c r="O25" s="77">
        <f>РФКиС_п!S9</f>
        <v>110000</v>
      </c>
      <c r="P25" s="77">
        <f>РФКиС_п!T9</f>
        <v>108500</v>
      </c>
      <c r="Q25" s="77">
        <f>РФКиС_п!U9</f>
        <v>111000</v>
      </c>
      <c r="R25" s="77">
        <f>РФКиС_п!V9</f>
        <v>109000</v>
      </c>
      <c r="S25" s="77">
        <f>РФКиС_п!W9</f>
        <v>111500</v>
      </c>
      <c r="T25" s="77">
        <f>РФКиС_п!X9</f>
        <v>109500</v>
      </c>
      <c r="U25" s="77">
        <f>РФКиС_п!Y9</f>
        <v>112000</v>
      </c>
      <c r="V25" s="77">
        <f>РФКиС_п!Z9</f>
        <v>110000</v>
      </c>
      <c r="W25" s="77">
        <f>РФКиС_п!AA9</f>
        <v>112500</v>
      </c>
      <c r="X25" s="77">
        <f>РФКиС_п!AB9</f>
        <v>110500</v>
      </c>
    </row>
    <row r="26" spans="1:24" ht="15">
      <c r="A26" s="273" t="s">
        <v>65</v>
      </c>
      <c r="B26" s="269"/>
      <c r="C26" s="269"/>
      <c r="D26" s="269"/>
      <c r="E26" s="269"/>
      <c r="F26" s="269"/>
      <c r="G26" s="269"/>
      <c r="H26" s="269"/>
      <c r="I26" s="269"/>
      <c r="J26" s="269"/>
      <c r="K26" s="269"/>
      <c r="L26" s="269"/>
      <c r="M26" s="269"/>
      <c r="N26" s="269"/>
      <c r="O26" s="270"/>
      <c r="P26" s="270"/>
      <c r="Q26" s="270"/>
      <c r="R26" s="270"/>
      <c r="S26" s="270"/>
      <c r="T26" s="270"/>
      <c r="U26" s="270"/>
      <c r="V26" s="270"/>
      <c r="W26" s="270"/>
      <c r="X26" s="270"/>
    </row>
    <row r="27" spans="1:24" ht="15">
      <c r="A27" s="269" t="s">
        <v>670</v>
      </c>
      <c r="B27" s="269"/>
      <c r="C27" s="269"/>
      <c r="D27" s="269"/>
      <c r="E27" s="269"/>
      <c r="F27" s="269"/>
      <c r="G27" s="269"/>
      <c r="H27" s="269"/>
      <c r="I27" s="269"/>
      <c r="J27" s="269"/>
      <c r="K27" s="269"/>
      <c r="L27" s="269"/>
      <c r="M27" s="269"/>
      <c r="N27" s="269"/>
      <c r="O27" s="270"/>
      <c r="P27" s="270"/>
      <c r="Q27" s="270"/>
      <c r="R27" s="270"/>
      <c r="S27" s="270"/>
      <c r="T27" s="270"/>
      <c r="U27" s="270"/>
      <c r="V27" s="270"/>
      <c r="W27" s="270"/>
      <c r="X27" s="270"/>
    </row>
    <row r="28" spans="1:24" ht="15">
      <c r="A28" s="91" t="s">
        <v>168</v>
      </c>
      <c r="B28" s="711"/>
      <c r="C28" s="712"/>
      <c r="D28" s="712"/>
      <c r="E28" s="712"/>
      <c r="F28" s="712"/>
      <c r="G28" s="712"/>
      <c r="H28" s="712"/>
      <c r="I28" s="712"/>
      <c r="J28" s="712"/>
      <c r="K28" s="712"/>
      <c r="L28" s="712"/>
      <c r="M28" s="712"/>
      <c r="N28" s="712"/>
      <c r="O28" s="712"/>
      <c r="P28" s="712"/>
      <c r="Q28" s="712"/>
      <c r="R28" s="712"/>
      <c r="S28" s="712"/>
      <c r="T28" s="712"/>
      <c r="U28" s="712"/>
      <c r="V28" s="712"/>
      <c r="W28" s="712"/>
      <c r="X28" s="713"/>
    </row>
    <row r="29" spans="1:24" ht="45">
      <c r="A29" s="91" t="s">
        <v>66</v>
      </c>
      <c r="B29" s="81">
        <f>РФКиС_п!F20</f>
        <v>10367</v>
      </c>
      <c r="C29" s="81">
        <f>РФКиС_п!G20</f>
        <v>10652</v>
      </c>
      <c r="D29" s="81">
        <f>РФКиС_п!H20</f>
        <v>10300</v>
      </c>
      <c r="E29" s="81">
        <f>РФКиС_п!I20</f>
        <v>10981</v>
      </c>
      <c r="F29" s="81">
        <f>РФКиС_п!J20</f>
        <v>10435</v>
      </c>
      <c r="G29" s="81">
        <f>РФКиС_п!K20</f>
        <v>10981</v>
      </c>
      <c r="H29" s="81">
        <f>РФКиС_п!L20</f>
        <v>10300</v>
      </c>
      <c r="I29" s="81">
        <f>РФКиС_п!M20</f>
        <v>10981</v>
      </c>
      <c r="J29" s="81">
        <f>РФКиС_п!N20</f>
        <v>10300</v>
      </c>
      <c r="K29" s="81">
        <f>РФКиС_п!O20</f>
        <v>10981</v>
      </c>
      <c r="L29" s="81">
        <f>РФКиС_п!P20</f>
        <v>10786</v>
      </c>
      <c r="M29" s="77">
        <f>РФКиС_п!Q20</f>
        <v>10981</v>
      </c>
      <c r="N29" s="77">
        <f>РФКиС_п!R20</f>
        <v>10478</v>
      </c>
      <c r="O29" s="77">
        <f>РФКиС_п!S20</f>
        <v>10981</v>
      </c>
      <c r="P29" s="77">
        <f>РФКиС_п!T20</f>
        <v>10306</v>
      </c>
      <c r="Q29" s="77">
        <f>РФКиС_п!U20</f>
        <v>10981</v>
      </c>
      <c r="R29" s="77">
        <f>РФКиС_п!V20</f>
        <v>10786</v>
      </c>
      <c r="S29" s="77">
        <f>РФКиС_п!W20</f>
        <v>10981</v>
      </c>
      <c r="T29" s="77">
        <f>РФКиС_п!X20</f>
        <v>10786</v>
      </c>
      <c r="U29" s="77">
        <f>РФКиС_п!Y20</f>
        <v>10981</v>
      </c>
      <c r="V29" s="77">
        <f>РФКиС_п!Z20</f>
        <v>10786</v>
      </c>
      <c r="W29" s="77">
        <f>РФКиС_п!AA20</f>
        <v>10981</v>
      </c>
      <c r="X29" s="77">
        <f>РФКиС_п!AB20</f>
        <v>10786</v>
      </c>
    </row>
    <row r="30" spans="1:24" ht="15">
      <c r="A30" s="273" t="s">
        <v>686</v>
      </c>
      <c r="B30" s="263"/>
      <c r="C30" s="263"/>
      <c r="D30" s="263"/>
      <c r="E30" s="263"/>
      <c r="F30" s="263"/>
      <c r="G30" s="263"/>
      <c r="H30" s="263"/>
      <c r="I30" s="263"/>
      <c r="J30" s="263"/>
      <c r="K30" s="263"/>
      <c r="L30" s="263"/>
      <c r="M30" s="263"/>
      <c r="N30" s="263"/>
      <c r="O30" s="263"/>
      <c r="P30" s="263"/>
      <c r="Q30" s="263"/>
      <c r="R30" s="263"/>
      <c r="S30" s="263"/>
      <c r="T30" s="263"/>
      <c r="U30" s="263"/>
      <c r="V30" s="263"/>
      <c r="W30" s="263"/>
      <c r="X30" s="263"/>
    </row>
    <row r="31" spans="1:24" ht="15">
      <c r="A31" s="275" t="s">
        <v>801</v>
      </c>
      <c r="B31" s="276"/>
      <c r="C31" s="276"/>
      <c r="D31" s="276"/>
      <c r="E31" s="276"/>
      <c r="F31" s="276"/>
      <c r="G31" s="276"/>
      <c r="H31" s="276"/>
      <c r="I31" s="276"/>
      <c r="J31" s="263"/>
      <c r="K31" s="263"/>
      <c r="L31" s="263"/>
      <c r="M31" s="263"/>
      <c r="N31" s="263"/>
      <c r="O31" s="263"/>
      <c r="P31" s="263"/>
      <c r="Q31" s="263"/>
      <c r="R31" s="263"/>
      <c r="S31" s="263"/>
      <c r="T31" s="263"/>
      <c r="U31" s="263"/>
      <c r="V31" s="263"/>
      <c r="W31" s="263"/>
      <c r="X31" s="263"/>
    </row>
    <row r="32" spans="1:24" ht="15">
      <c r="A32" s="91" t="s">
        <v>687</v>
      </c>
      <c r="B32" s="711"/>
      <c r="C32" s="712"/>
      <c r="D32" s="712"/>
      <c r="E32" s="712"/>
      <c r="F32" s="712"/>
      <c r="G32" s="712"/>
      <c r="H32" s="712"/>
      <c r="I32" s="712"/>
      <c r="J32" s="712"/>
      <c r="K32" s="712"/>
      <c r="L32" s="712"/>
      <c r="M32" s="712"/>
      <c r="N32" s="712"/>
      <c r="O32" s="712"/>
      <c r="P32" s="712"/>
      <c r="Q32" s="712"/>
      <c r="R32" s="712"/>
      <c r="S32" s="712"/>
      <c r="T32" s="712"/>
      <c r="U32" s="712"/>
      <c r="V32" s="712"/>
      <c r="W32" s="712"/>
      <c r="X32" s="713"/>
    </row>
    <row r="33" spans="1:24" ht="38.25" customHeight="1">
      <c r="A33" s="277" t="s">
        <v>689</v>
      </c>
      <c r="B33" s="626" t="s">
        <v>1090</v>
      </c>
      <c r="C33" s="627"/>
      <c r="D33" s="627"/>
      <c r="E33" s="627"/>
      <c r="F33" s="627"/>
      <c r="G33" s="627"/>
      <c r="H33" s="627"/>
      <c r="I33" s="627"/>
      <c r="J33" s="628"/>
      <c r="K33" s="81">
        <f>РФКиС_п!O37</f>
        <v>79.7</v>
      </c>
      <c r="L33" s="82" t="e">
        <f>РФКиС_п!P37</f>
        <v>#REF!</v>
      </c>
      <c r="M33" s="77">
        <f>РФКиС_п!Q37</f>
        <v>79.9</v>
      </c>
      <c r="N33" s="79" t="e">
        <f>РФКиС_п!R37</f>
        <v>#REF!</v>
      </c>
      <c r="O33" s="696" t="s">
        <v>1204</v>
      </c>
      <c r="P33" s="697"/>
      <c r="Q33" s="697"/>
      <c r="R33" s="697"/>
      <c r="S33" s="697"/>
      <c r="T33" s="697"/>
      <c r="U33" s="697"/>
      <c r="V33" s="697"/>
      <c r="W33" s="697"/>
      <c r="X33" s="698"/>
    </row>
    <row r="34" spans="1:24" ht="45.75" customHeight="1">
      <c r="A34" s="277" t="s">
        <v>690</v>
      </c>
      <c r="B34" s="626" t="s">
        <v>1090</v>
      </c>
      <c r="C34" s="627"/>
      <c r="D34" s="627"/>
      <c r="E34" s="627"/>
      <c r="F34" s="627"/>
      <c r="G34" s="627"/>
      <c r="H34" s="627"/>
      <c r="I34" s="627"/>
      <c r="J34" s="628"/>
      <c r="K34" s="81">
        <f>РФКиС_п!O39</f>
        <v>29.2</v>
      </c>
      <c r="L34" s="82" t="e">
        <f>РФКиС_п!P39</f>
        <v>#REF!</v>
      </c>
      <c r="M34" s="77">
        <f>РФКиС_п!Q39</f>
        <v>34.2</v>
      </c>
      <c r="N34" s="79" t="e">
        <f>РФКиС_п!R39</f>
        <v>#REF!</v>
      </c>
      <c r="O34" s="696" t="s">
        <v>1204</v>
      </c>
      <c r="P34" s="697"/>
      <c r="Q34" s="697"/>
      <c r="R34" s="697"/>
      <c r="S34" s="697"/>
      <c r="T34" s="697"/>
      <c r="U34" s="697"/>
      <c r="V34" s="697"/>
      <c r="W34" s="697"/>
      <c r="X34" s="698"/>
    </row>
    <row r="35" spans="1:24" ht="47.25" customHeight="1">
      <c r="A35" s="277" t="s">
        <v>691</v>
      </c>
      <c r="B35" s="626" t="s">
        <v>1090</v>
      </c>
      <c r="C35" s="627"/>
      <c r="D35" s="627"/>
      <c r="E35" s="627"/>
      <c r="F35" s="627"/>
      <c r="G35" s="627"/>
      <c r="H35" s="627"/>
      <c r="I35" s="627"/>
      <c r="J35" s="628"/>
      <c r="K35" s="81">
        <f>РФКиС_п!O40</f>
        <v>3.85</v>
      </c>
      <c r="L35" s="278" t="e">
        <f>РФКиС_п!P40</f>
        <v>#REF!</v>
      </c>
      <c r="M35" s="79">
        <f>РФКиС_п!Q40</f>
        <v>6</v>
      </c>
      <c r="N35" s="79" t="e">
        <f>РФКиС_п!R40</f>
        <v>#REF!</v>
      </c>
      <c r="O35" s="696" t="s">
        <v>1204</v>
      </c>
      <c r="P35" s="697"/>
      <c r="Q35" s="697"/>
      <c r="R35" s="697"/>
      <c r="S35" s="697"/>
      <c r="T35" s="697"/>
      <c r="U35" s="697"/>
      <c r="V35" s="697"/>
      <c r="W35" s="697"/>
      <c r="X35" s="698"/>
    </row>
    <row r="36" spans="1:24" ht="47.25" customHeight="1">
      <c r="A36" s="91" t="s">
        <v>1059</v>
      </c>
      <c r="B36" s="722" t="s">
        <v>1205</v>
      </c>
      <c r="C36" s="722"/>
      <c r="D36" s="722"/>
      <c r="E36" s="722"/>
      <c r="F36" s="722"/>
      <c r="G36" s="722"/>
      <c r="H36" s="722"/>
      <c r="I36" s="722"/>
      <c r="J36" s="722"/>
      <c r="K36" s="722"/>
      <c r="L36" s="722"/>
      <c r="M36" s="722"/>
      <c r="N36" s="722"/>
      <c r="O36" s="79" t="e">
        <f>Прил1!#REF!</f>
        <v>#REF!</v>
      </c>
      <c r="P36" s="79" t="e">
        <f>Прил1!#REF!</f>
        <v>#REF!</v>
      </c>
      <c r="Q36" s="79" t="e">
        <f>Прил1!#REF!</f>
        <v>#REF!</v>
      </c>
      <c r="R36" s="79" t="e">
        <f>Прил1!#REF!</f>
        <v>#REF!</v>
      </c>
      <c r="S36" s="79" t="e">
        <f>Прил1!#REF!</f>
        <v>#REF!</v>
      </c>
      <c r="T36" s="79" t="e">
        <f>Прил1!#REF!</f>
        <v>#REF!</v>
      </c>
      <c r="U36" s="79" t="e">
        <f>Прил1!#REF!</f>
        <v>#REF!</v>
      </c>
      <c r="V36" s="79" t="e">
        <f>Прил1!#REF!</f>
        <v>#REF!</v>
      </c>
      <c r="W36" s="79" t="e">
        <f>Прил1!#REF!</f>
        <v>#REF!</v>
      </c>
      <c r="X36" s="79" t="e">
        <f>Прил1!#REF!</f>
        <v>#REF!</v>
      </c>
    </row>
    <row r="37" spans="1:24" ht="47.25" customHeight="1">
      <c r="A37" s="91" t="s">
        <v>1060</v>
      </c>
      <c r="B37" s="722" t="s">
        <v>1205</v>
      </c>
      <c r="C37" s="722"/>
      <c r="D37" s="722"/>
      <c r="E37" s="722"/>
      <c r="F37" s="722"/>
      <c r="G37" s="722"/>
      <c r="H37" s="722"/>
      <c r="I37" s="722"/>
      <c r="J37" s="722"/>
      <c r="K37" s="722"/>
      <c r="L37" s="722"/>
      <c r="M37" s="722"/>
      <c r="N37" s="722"/>
      <c r="O37" s="79">
        <f>Стр_п!S13</f>
        <v>47.2</v>
      </c>
      <c r="P37" s="79">
        <f>Стр_п!T13</f>
        <v>47.2</v>
      </c>
      <c r="Q37" s="79">
        <f>Стр_п!U13</f>
        <v>46.9</v>
      </c>
      <c r="R37" s="79">
        <f>Стр_п!V13</f>
        <v>46.9</v>
      </c>
      <c r="S37" s="79">
        <f>Стр_п!W13</f>
        <v>47.5</v>
      </c>
      <c r="T37" s="79">
        <f>Стр_п!X13</f>
        <v>47.5</v>
      </c>
      <c r="U37" s="79">
        <f>Стр_п!Y13</f>
        <v>47.9</v>
      </c>
      <c r="V37" s="79">
        <f>Стр_п!Z13</f>
        <v>47.9</v>
      </c>
      <c r="W37" s="79">
        <f>Стр_п!AA13</f>
        <v>47.9</v>
      </c>
      <c r="X37" s="79">
        <f>Стр_п!AB13</f>
        <v>47.9</v>
      </c>
    </row>
    <row r="38" spans="1:24" ht="12" customHeight="1">
      <c r="A38" s="279"/>
      <c r="B38" s="279"/>
      <c r="C38" s="279"/>
      <c r="D38" s="279"/>
      <c r="E38" s="279"/>
      <c r="F38" s="279"/>
      <c r="G38" s="279"/>
      <c r="H38" s="279"/>
      <c r="I38" s="279"/>
      <c r="J38" s="279"/>
      <c r="K38" s="280"/>
      <c r="L38" s="280"/>
      <c r="M38" s="280"/>
      <c r="N38" s="280"/>
      <c r="O38" s="280"/>
      <c r="P38" s="280"/>
      <c r="Q38" s="280"/>
      <c r="R38" s="280"/>
      <c r="S38" s="280"/>
      <c r="T38" s="280"/>
      <c r="U38" s="280"/>
      <c r="V38" s="280"/>
      <c r="W38" s="280"/>
      <c r="X38" s="161">
        <v>11</v>
      </c>
    </row>
    <row r="39" spans="1:24" s="3" customFormat="1" ht="33.75" customHeight="1">
      <c r="A39" s="689" t="s">
        <v>67</v>
      </c>
      <c r="B39" s="688" t="s">
        <v>45</v>
      </c>
      <c r="C39" s="688" t="s">
        <v>47</v>
      </c>
      <c r="D39" s="688"/>
      <c r="E39" s="695" t="s">
        <v>723</v>
      </c>
      <c r="F39" s="695"/>
      <c r="G39" s="688" t="s">
        <v>48</v>
      </c>
      <c r="H39" s="688"/>
      <c r="I39" s="688" t="s">
        <v>49</v>
      </c>
      <c r="J39" s="688"/>
      <c r="K39" s="688" t="s">
        <v>50</v>
      </c>
      <c r="L39" s="688"/>
      <c r="M39" s="282"/>
      <c r="N39" s="282"/>
      <c r="O39" s="283"/>
      <c r="P39" s="283"/>
      <c r="Q39" s="283"/>
      <c r="R39" s="283"/>
      <c r="S39" s="283"/>
      <c r="T39" s="283"/>
      <c r="U39" s="283"/>
      <c r="V39" s="283"/>
      <c r="W39" s="283"/>
      <c r="X39" s="283"/>
    </row>
    <row r="40" spans="1:24" ht="14.25">
      <c r="A40" s="689"/>
      <c r="B40" s="688"/>
      <c r="C40" s="281" t="s">
        <v>6</v>
      </c>
      <c r="D40" s="281" t="s">
        <v>7</v>
      </c>
      <c r="E40" s="281" t="s">
        <v>6</v>
      </c>
      <c r="F40" s="281" t="s">
        <v>7</v>
      </c>
      <c r="G40" s="281" t="s">
        <v>6</v>
      </c>
      <c r="H40" s="281" t="s">
        <v>7</v>
      </c>
      <c r="I40" s="281" t="s">
        <v>6</v>
      </c>
      <c r="J40" s="281" t="s">
        <v>7</v>
      </c>
      <c r="K40" s="281" t="s">
        <v>6</v>
      </c>
      <c r="L40" s="281" t="s">
        <v>46</v>
      </c>
      <c r="M40" s="279"/>
      <c r="N40" s="279"/>
      <c r="O40" s="284"/>
      <c r="P40" s="284"/>
      <c r="Q40" s="284"/>
      <c r="R40" s="284"/>
      <c r="S40" s="284"/>
      <c r="T40" s="284"/>
      <c r="U40" s="284"/>
      <c r="V40" s="284"/>
      <c r="W40" s="284"/>
      <c r="X40" s="284"/>
    </row>
    <row r="41" spans="1:24" ht="14.25">
      <c r="A41" s="689"/>
      <c r="B41" s="81">
        <v>2015</v>
      </c>
      <c r="C41" s="82">
        <f>E41+G41+I41+K41</f>
        <v>580403.6000000001</v>
      </c>
      <c r="D41" s="82">
        <f>F41+H41+J41+L41</f>
        <v>378972.4</v>
      </c>
      <c r="E41" s="82">
        <f>РФКиС_пер!I480</f>
        <v>437513.80000000005</v>
      </c>
      <c r="F41" s="82">
        <f>РФКиС_пер!J480</f>
        <v>327349.9</v>
      </c>
      <c r="G41" s="82">
        <f>РФКиС_пер!K480</f>
        <v>3511.5</v>
      </c>
      <c r="H41" s="82">
        <f>РФКиС_пер!L480</f>
        <v>3511.5</v>
      </c>
      <c r="I41" s="82">
        <f>РФКиС_пер!M480</f>
        <v>139378.3</v>
      </c>
      <c r="J41" s="82">
        <f>РФКиС_пер!N480</f>
        <v>48111</v>
      </c>
      <c r="K41" s="82">
        <f>РФКиС_пер!O480</f>
        <v>0</v>
      </c>
      <c r="L41" s="82">
        <f>РФКиС_пер!P480</f>
        <v>0</v>
      </c>
      <c r="M41" s="279"/>
      <c r="N41" s="279"/>
      <c r="O41" s="284"/>
      <c r="P41" s="284"/>
      <c r="Q41" s="284"/>
      <c r="R41" s="284"/>
      <c r="S41" s="284"/>
      <c r="T41" s="284"/>
      <c r="U41" s="284"/>
      <c r="V41" s="284"/>
      <c r="W41" s="284"/>
      <c r="X41" s="284"/>
    </row>
    <row r="42" spans="1:24" ht="14.25">
      <c r="A42" s="689"/>
      <c r="B42" s="81">
        <v>2016</v>
      </c>
      <c r="C42" s="82">
        <f aca="true" t="shared" si="0" ref="C42:D46">E42+G42+I42+K42</f>
        <v>742704.7000000001</v>
      </c>
      <c r="D42" s="82">
        <f t="shared" si="0"/>
        <v>460884.5999999999</v>
      </c>
      <c r="E42" s="82">
        <f>РФКиС_пер!I481</f>
        <v>570280.5</v>
      </c>
      <c r="F42" s="82">
        <f>РФКиС_пер!J481</f>
        <v>341623.19999999995</v>
      </c>
      <c r="G42" s="82">
        <f>РФКиС_пер!K481</f>
        <v>1655.3</v>
      </c>
      <c r="H42" s="82">
        <f>РФКиС_пер!L481</f>
        <v>1655.3</v>
      </c>
      <c r="I42" s="82">
        <f>РФКиС_пер!M481</f>
        <v>102346.90000000001</v>
      </c>
      <c r="J42" s="82">
        <f>РФКиС_пер!N481</f>
        <v>49184.1</v>
      </c>
      <c r="K42" s="82">
        <f>РФКиС_пер!O481</f>
        <v>68422</v>
      </c>
      <c r="L42" s="82">
        <f>РФКиС_пер!P481</f>
        <v>68422</v>
      </c>
      <c r="M42" s="279"/>
      <c r="N42" s="279"/>
      <c r="O42" s="284"/>
      <c r="P42" s="284"/>
      <c r="Q42" s="284"/>
      <c r="R42" s="284"/>
      <c r="S42" s="284"/>
      <c r="T42" s="284"/>
      <c r="U42" s="284"/>
      <c r="V42" s="284"/>
      <c r="W42" s="284"/>
      <c r="X42" s="284"/>
    </row>
    <row r="43" spans="1:24" ht="14.25">
      <c r="A43" s="689"/>
      <c r="B43" s="81">
        <v>2017</v>
      </c>
      <c r="C43" s="82">
        <f t="shared" si="0"/>
        <v>788926.2000000001</v>
      </c>
      <c r="D43" s="82">
        <f t="shared" si="0"/>
        <v>525999.1</v>
      </c>
      <c r="E43" s="82">
        <f>РФКиС_пер!I482</f>
        <v>574477.4</v>
      </c>
      <c r="F43" s="82">
        <f>РФКиС_пер!J482</f>
        <v>379220.49999999994</v>
      </c>
      <c r="G43" s="82">
        <f>РФКиС_пер!K482</f>
        <v>0</v>
      </c>
      <c r="H43" s="82">
        <f>РФКиС_пер!L482</f>
        <v>0</v>
      </c>
      <c r="I43" s="82">
        <f>РФКиС_пер!M482</f>
        <v>140100</v>
      </c>
      <c r="J43" s="82">
        <f>РФКиС_пер!N482</f>
        <v>72429.8</v>
      </c>
      <c r="K43" s="82">
        <f>РФКиС_пер!O482</f>
        <v>74348.8</v>
      </c>
      <c r="L43" s="82">
        <f>РФКиС_пер!P482</f>
        <v>74348.8</v>
      </c>
      <c r="M43" s="279"/>
      <c r="N43" s="279"/>
      <c r="O43" s="284"/>
      <c r="P43" s="284"/>
      <c r="Q43" s="284"/>
      <c r="R43" s="284"/>
      <c r="S43" s="284"/>
      <c r="T43" s="284"/>
      <c r="U43" s="284"/>
      <c r="V43" s="284"/>
      <c r="W43" s="284"/>
      <c r="X43" s="284"/>
    </row>
    <row r="44" spans="1:24" ht="14.25">
      <c r="A44" s="689"/>
      <c r="B44" s="81">
        <v>2018</v>
      </c>
      <c r="C44" s="82">
        <f t="shared" si="0"/>
        <v>981209.6000000001</v>
      </c>
      <c r="D44" s="82">
        <f t="shared" si="0"/>
        <v>673022.01</v>
      </c>
      <c r="E44" s="82">
        <f>РФКиС_пер!I483</f>
        <v>698918.4</v>
      </c>
      <c r="F44" s="82">
        <f>РФКиС_пер!J483</f>
        <v>503715</v>
      </c>
      <c r="G44" s="82">
        <f>РФКиС_пер!K483</f>
        <v>0</v>
      </c>
      <c r="H44" s="82">
        <f>РФКиС_пер!L483</f>
        <v>0</v>
      </c>
      <c r="I44" s="82">
        <f>РФКиС_пер!M483</f>
        <v>144755.00000000003</v>
      </c>
      <c r="J44" s="82">
        <f>РФКиС_пер!N483</f>
        <v>102386.8</v>
      </c>
      <c r="K44" s="82">
        <f>РФКиС_пер!O483</f>
        <v>137536.2</v>
      </c>
      <c r="L44" s="82">
        <f>РФКиС_пер!P483</f>
        <v>66920.20999999999</v>
      </c>
      <c r="M44" s="279"/>
      <c r="N44" s="279"/>
      <c r="O44" s="284"/>
      <c r="P44" s="284"/>
      <c r="Q44" s="284"/>
      <c r="R44" s="284"/>
      <c r="S44" s="284"/>
      <c r="T44" s="284"/>
      <c r="U44" s="284"/>
      <c r="V44" s="284"/>
      <c r="W44" s="284"/>
      <c r="X44" s="284"/>
    </row>
    <row r="45" spans="1:24" ht="14.25">
      <c r="A45" s="689"/>
      <c r="B45" s="81">
        <v>2019</v>
      </c>
      <c r="C45" s="82">
        <f t="shared" si="0"/>
        <v>984674.2</v>
      </c>
      <c r="D45" s="82">
        <f t="shared" si="0"/>
        <v>706398.2</v>
      </c>
      <c r="E45" s="82">
        <f>РФКиС_пер!I484</f>
        <v>685110.5</v>
      </c>
      <c r="F45" s="82">
        <f>РФКиС_пер!J484</f>
        <v>514335.19999999995</v>
      </c>
      <c r="G45" s="82">
        <f>РФКиС_пер!K484</f>
        <v>2822.6</v>
      </c>
      <c r="H45" s="82">
        <f>РФКиС_пер!L484</f>
        <v>2822.6</v>
      </c>
      <c r="I45" s="82">
        <f>РФКиС_пер!M484</f>
        <v>156705.1</v>
      </c>
      <c r="J45" s="82">
        <f>РФКиС_пер!N484</f>
        <v>115203.9</v>
      </c>
      <c r="K45" s="82">
        <f>РФКиС_пер!O484</f>
        <v>140036</v>
      </c>
      <c r="L45" s="82">
        <f>РФКиС_пер!P484</f>
        <v>74036.5</v>
      </c>
      <c r="M45" s="279"/>
      <c r="N45" s="279"/>
      <c r="O45" s="284"/>
      <c r="P45" s="284"/>
      <c r="Q45" s="284"/>
      <c r="R45" s="284"/>
      <c r="S45" s="284"/>
      <c r="T45" s="284"/>
      <c r="U45" s="284"/>
      <c r="V45" s="284"/>
      <c r="W45" s="284"/>
      <c r="X45" s="284"/>
    </row>
    <row r="46" spans="1:24" ht="14.25">
      <c r="A46" s="689"/>
      <c r="B46" s="77">
        <v>2020</v>
      </c>
      <c r="C46" s="79">
        <f t="shared" si="0"/>
        <v>948399.0000000002</v>
      </c>
      <c r="D46" s="79">
        <f t="shared" si="0"/>
        <v>728552.9</v>
      </c>
      <c r="E46" s="79">
        <f>РФКиС_пер!I485</f>
        <v>652937.1000000001</v>
      </c>
      <c r="F46" s="79">
        <f>РФКиС_пер!J485</f>
        <v>554450.6</v>
      </c>
      <c r="G46" s="79">
        <f>РФКиС_пер!K485</f>
        <v>26655.4</v>
      </c>
      <c r="H46" s="79">
        <f>РФКиС_пер!L485</f>
        <v>26655.4</v>
      </c>
      <c r="I46" s="79">
        <f>РФКиС_пер!M485</f>
        <v>164043.7</v>
      </c>
      <c r="J46" s="79">
        <f>РФКиС_пер!N485</f>
        <v>90847.79999999999</v>
      </c>
      <c r="K46" s="79">
        <f>РФКиС_пер!O485</f>
        <v>104762.8</v>
      </c>
      <c r="L46" s="79">
        <f>РФКиС_пер!P485</f>
        <v>56599.1</v>
      </c>
      <c r="O46" s="284"/>
      <c r="P46" s="284"/>
      <c r="Q46" s="284"/>
      <c r="R46" s="284"/>
      <c r="S46" s="284"/>
      <c r="T46" s="284"/>
      <c r="U46" s="284"/>
      <c r="V46" s="284"/>
      <c r="W46" s="284"/>
      <c r="X46" s="284"/>
    </row>
    <row r="47" spans="1:24" ht="14.25">
      <c r="A47" s="689"/>
      <c r="B47" s="77">
        <v>2021</v>
      </c>
      <c r="C47" s="79">
        <f aca="true" t="shared" si="1" ref="C47:D51">E47+G47+I47+K47</f>
        <v>930237.3999999999</v>
      </c>
      <c r="D47" s="79">
        <f t="shared" si="1"/>
        <v>767639.3999999999</v>
      </c>
      <c r="E47" s="79">
        <f>РФКиС_пер!I486</f>
        <v>645237</v>
      </c>
      <c r="F47" s="79">
        <f>РФКиС_пер!J486</f>
        <v>568126.6</v>
      </c>
      <c r="G47" s="79">
        <f>РФКиС_пер!K486</f>
        <v>2779.4</v>
      </c>
      <c r="H47" s="79">
        <f>РФКиС_пер!L486</f>
        <v>2779.4</v>
      </c>
      <c r="I47" s="79">
        <f>РФКиС_пер!M486</f>
        <v>177594.8</v>
      </c>
      <c r="J47" s="79">
        <f>РФКиС_пер!N486</f>
        <v>119107.2</v>
      </c>
      <c r="K47" s="79">
        <f>РФКиС_пер!O486</f>
        <v>104626.2</v>
      </c>
      <c r="L47" s="79">
        <f>РФКиС_пер!P486</f>
        <v>77626.2</v>
      </c>
      <c r="O47" s="284"/>
      <c r="P47" s="284"/>
      <c r="Q47" s="284"/>
      <c r="R47" s="284"/>
      <c r="S47" s="284"/>
      <c r="T47" s="284"/>
      <c r="U47" s="284"/>
      <c r="V47" s="284"/>
      <c r="W47" s="284"/>
      <c r="X47" s="284"/>
    </row>
    <row r="48" spans="1:24" ht="14.25">
      <c r="A48" s="689"/>
      <c r="B48" s="77">
        <v>2022</v>
      </c>
      <c r="C48" s="79">
        <f t="shared" si="1"/>
        <v>862588.7999999999</v>
      </c>
      <c r="D48" s="79">
        <f t="shared" si="1"/>
        <v>656460.1</v>
      </c>
      <c r="E48" s="79">
        <f>РФКиС_пер!I487</f>
        <v>602251</v>
      </c>
      <c r="F48" s="79">
        <f>РФКиС_пер!J487</f>
        <v>549310.2000000001</v>
      </c>
      <c r="G48" s="79">
        <f>РФКиС_пер!K487</f>
        <v>3085.5</v>
      </c>
      <c r="H48" s="79">
        <f>РФКиС_пер!L487</f>
        <v>3085.5</v>
      </c>
      <c r="I48" s="79">
        <f>РФКиС_пер!M487</f>
        <v>152626.1</v>
      </c>
      <c r="J48" s="79">
        <f>РФКиС_пер!N487</f>
        <v>26438.2</v>
      </c>
      <c r="K48" s="79">
        <f>РФКиС_пер!O487</f>
        <v>104626.2</v>
      </c>
      <c r="L48" s="79">
        <f>РФКиС_пер!P487</f>
        <v>77626.2</v>
      </c>
      <c r="O48" s="284"/>
      <c r="P48" s="284"/>
      <c r="Q48" s="284"/>
      <c r="R48" s="284"/>
      <c r="S48" s="284"/>
      <c r="T48" s="284"/>
      <c r="U48" s="284"/>
      <c r="V48" s="284"/>
      <c r="W48" s="284"/>
      <c r="X48" s="284"/>
    </row>
    <row r="49" spans="1:24" ht="14.25">
      <c r="A49" s="689"/>
      <c r="B49" s="77">
        <v>2023</v>
      </c>
      <c r="C49" s="79">
        <f t="shared" si="1"/>
        <v>833729.7999999999</v>
      </c>
      <c r="D49" s="79">
        <f t="shared" si="1"/>
        <v>653460.1</v>
      </c>
      <c r="E49" s="79">
        <f>РФКиС_пер!I488</f>
        <v>603392</v>
      </c>
      <c r="F49" s="79">
        <f>РФКиС_пер!J488</f>
        <v>549310.2000000001</v>
      </c>
      <c r="G49" s="79">
        <f>РФКиС_пер!K488</f>
        <v>3085.5</v>
      </c>
      <c r="H49" s="79">
        <f>РФКиС_пер!L488</f>
        <v>3085.5</v>
      </c>
      <c r="I49" s="79">
        <f>РФКиС_пер!M488</f>
        <v>152626.1</v>
      </c>
      <c r="J49" s="79">
        <f>РФКиС_пер!N488</f>
        <v>26438.2</v>
      </c>
      <c r="K49" s="79">
        <f>РФКиС_пер!O488</f>
        <v>74626.2</v>
      </c>
      <c r="L49" s="79">
        <f>РФКиС_пер!P488</f>
        <v>74626.2</v>
      </c>
      <c r="M49" s="279"/>
      <c r="N49" s="279"/>
      <c r="O49" s="284"/>
      <c r="P49" s="284"/>
      <c r="Q49" s="284"/>
      <c r="R49" s="284"/>
      <c r="S49" s="284"/>
      <c r="T49" s="284"/>
      <c r="U49" s="284"/>
      <c r="V49" s="284"/>
      <c r="W49" s="284"/>
      <c r="X49" s="284"/>
    </row>
    <row r="50" spans="1:24" ht="14.25">
      <c r="A50" s="689"/>
      <c r="B50" s="77">
        <v>2024</v>
      </c>
      <c r="C50" s="79">
        <f t="shared" si="1"/>
        <v>820648.1000000001</v>
      </c>
      <c r="D50" s="79">
        <f t="shared" si="1"/>
        <v>512692.39999999997</v>
      </c>
      <c r="E50" s="79">
        <f>РФКиС_пер!I489</f>
        <v>604178.4</v>
      </c>
      <c r="F50" s="79">
        <f>РФКиС_пер!J489</f>
        <v>512692.39999999997</v>
      </c>
      <c r="G50" s="79">
        <f>РФКиС_пер!K489</f>
        <v>1655.4</v>
      </c>
      <c r="H50" s="79">
        <f>РФКиС_пер!L489</f>
        <v>0</v>
      </c>
      <c r="I50" s="79">
        <f>РФКиС_пер!M489</f>
        <v>151375.4</v>
      </c>
      <c r="J50" s="79">
        <f>РФКиС_пер!N489</f>
        <v>0</v>
      </c>
      <c r="K50" s="79">
        <f>РФКиС_пер!O489</f>
        <v>63438.9</v>
      </c>
      <c r="L50" s="79">
        <f>РФКиС_пер!P489</f>
        <v>0</v>
      </c>
      <c r="M50" s="279"/>
      <c r="N50" s="279"/>
      <c r="O50" s="284"/>
      <c r="P50" s="284"/>
      <c r="Q50" s="284"/>
      <c r="R50" s="284"/>
      <c r="S50" s="284"/>
      <c r="T50" s="284"/>
      <c r="U50" s="284"/>
      <c r="V50" s="284"/>
      <c r="W50" s="284"/>
      <c r="X50" s="284"/>
    </row>
    <row r="51" spans="1:24" ht="14.25">
      <c r="A51" s="689"/>
      <c r="B51" s="77">
        <v>2025</v>
      </c>
      <c r="C51" s="79">
        <f t="shared" si="1"/>
        <v>868239.6000000001</v>
      </c>
      <c r="D51" s="79">
        <f t="shared" si="1"/>
        <v>528292.4</v>
      </c>
      <c r="E51" s="79">
        <f>РФКиС_пер!I490</f>
        <v>651769.9</v>
      </c>
      <c r="F51" s="79">
        <f>РФКиС_пер!J490</f>
        <v>528292.4</v>
      </c>
      <c r="G51" s="79">
        <f>РФКиС_пер!K490</f>
        <v>1655.4</v>
      </c>
      <c r="H51" s="79">
        <f>РФКиС_пер!L490</f>
        <v>0</v>
      </c>
      <c r="I51" s="79">
        <f>РФКиС_пер!M490</f>
        <v>151375.4</v>
      </c>
      <c r="J51" s="79">
        <f>РФКиС_пер!N490</f>
        <v>0</v>
      </c>
      <c r="K51" s="79">
        <f>РФКиС_пер!O490</f>
        <v>63438.9</v>
      </c>
      <c r="L51" s="79">
        <f>РФКиС_пер!P490</f>
        <v>0</v>
      </c>
      <c r="M51" s="279"/>
      <c r="N51" s="279"/>
      <c r="O51" s="284"/>
      <c r="P51" s="284"/>
      <c r="Q51" s="284"/>
      <c r="R51" s="284"/>
      <c r="S51" s="284"/>
      <c r="T51" s="284"/>
      <c r="U51" s="284"/>
      <c r="V51" s="284"/>
      <c r="W51" s="284"/>
      <c r="X51" s="284"/>
    </row>
    <row r="52" spans="1:24" s="10" customFormat="1" ht="14.25">
      <c r="A52" s="689"/>
      <c r="B52" s="240" t="s">
        <v>51</v>
      </c>
      <c r="C52" s="285">
        <f>SUM(C41:C51)</f>
        <v>9341761</v>
      </c>
      <c r="D52" s="285">
        <f aca="true" t="shared" si="2" ref="D52:L52">SUM(D41:D51)</f>
        <v>6592373.609999999</v>
      </c>
      <c r="E52" s="285">
        <f t="shared" si="2"/>
        <v>6726066.000000001</v>
      </c>
      <c r="F52" s="285">
        <f t="shared" si="2"/>
        <v>5328426.200000001</v>
      </c>
      <c r="G52" s="285">
        <f t="shared" si="2"/>
        <v>46906.00000000001</v>
      </c>
      <c r="H52" s="285">
        <f t="shared" si="2"/>
        <v>43595.200000000004</v>
      </c>
      <c r="I52" s="285">
        <f t="shared" si="2"/>
        <v>1632926.8</v>
      </c>
      <c r="J52" s="285">
        <f t="shared" si="2"/>
        <v>650146.9999999999</v>
      </c>
      <c r="K52" s="285">
        <f t="shared" si="2"/>
        <v>935862.2</v>
      </c>
      <c r="L52" s="285">
        <f t="shared" si="2"/>
        <v>570205.21</v>
      </c>
      <c r="M52" s="286"/>
      <c r="N52" s="286"/>
      <c r="O52" s="287"/>
      <c r="P52" s="287"/>
      <c r="Q52" s="287"/>
      <c r="R52" s="287"/>
      <c r="S52" s="287"/>
      <c r="T52" s="287"/>
      <c r="U52" s="287"/>
      <c r="V52" s="287"/>
      <c r="W52" s="287"/>
      <c r="X52" s="287"/>
    </row>
    <row r="53" spans="1:24" ht="23.25" customHeight="1">
      <c r="A53" s="279"/>
      <c r="B53" s="279"/>
      <c r="C53" s="279"/>
      <c r="D53" s="279"/>
      <c r="E53" s="279"/>
      <c r="F53" s="279"/>
      <c r="G53" s="279"/>
      <c r="H53" s="279"/>
      <c r="I53" s="279"/>
      <c r="J53" s="279"/>
      <c r="K53" s="279"/>
      <c r="L53" s="279"/>
      <c r="M53" s="279"/>
      <c r="N53" s="279"/>
      <c r="O53" s="284"/>
      <c r="P53" s="284"/>
      <c r="Q53" s="284"/>
      <c r="R53" s="284"/>
      <c r="S53" s="284"/>
      <c r="T53" s="284"/>
      <c r="U53" s="284"/>
      <c r="V53" s="284"/>
      <c r="W53" s="284"/>
      <c r="X53" s="284"/>
    </row>
    <row r="54" spans="1:24" ht="14.25">
      <c r="A54" s="288" t="s">
        <v>68</v>
      </c>
      <c r="B54" s="710" t="s">
        <v>504</v>
      </c>
      <c r="C54" s="710"/>
      <c r="D54" s="710"/>
      <c r="E54" s="710"/>
      <c r="F54" s="710"/>
      <c r="G54" s="710"/>
      <c r="H54" s="710"/>
      <c r="I54" s="710"/>
      <c r="J54" s="710"/>
      <c r="K54" s="710"/>
      <c r="L54" s="710"/>
      <c r="M54" s="279"/>
      <c r="N54" s="279"/>
      <c r="O54" s="284"/>
      <c r="P54" s="284"/>
      <c r="Q54" s="284"/>
      <c r="R54" s="284"/>
      <c r="S54" s="284"/>
      <c r="T54" s="284"/>
      <c r="U54" s="284"/>
      <c r="V54" s="284"/>
      <c r="W54" s="284"/>
      <c r="X54" s="284"/>
    </row>
    <row r="55" spans="1:24" s="3" customFormat="1" ht="47.25" customHeight="1">
      <c r="A55" s="290" t="s">
        <v>660</v>
      </c>
      <c r="B55" s="710" t="s">
        <v>1234</v>
      </c>
      <c r="C55" s="710"/>
      <c r="D55" s="710"/>
      <c r="E55" s="710"/>
      <c r="F55" s="710"/>
      <c r="G55" s="710"/>
      <c r="H55" s="710"/>
      <c r="I55" s="710"/>
      <c r="J55" s="710"/>
      <c r="K55" s="710"/>
      <c r="L55" s="710"/>
      <c r="M55" s="282"/>
      <c r="N55" s="282"/>
      <c r="O55" s="283"/>
      <c r="P55" s="283"/>
      <c r="Q55" s="283"/>
      <c r="R55" s="283"/>
      <c r="S55" s="283"/>
      <c r="T55" s="283"/>
      <c r="U55" s="283"/>
      <c r="V55" s="283"/>
      <c r="W55" s="283"/>
      <c r="X55" s="283"/>
    </row>
    <row r="56" spans="1:24" s="3" customFormat="1" ht="12" customHeight="1">
      <c r="A56" s="718" t="s">
        <v>69</v>
      </c>
      <c r="B56" s="719"/>
      <c r="C56" s="719"/>
      <c r="D56" s="719"/>
      <c r="E56" s="719"/>
      <c r="F56" s="719"/>
      <c r="G56" s="719"/>
      <c r="H56" s="719"/>
      <c r="I56" s="719"/>
      <c r="J56" s="719"/>
      <c r="K56" s="719"/>
      <c r="L56" s="720"/>
      <c r="M56" s="282"/>
      <c r="N56" s="282"/>
      <c r="O56" s="283"/>
      <c r="P56" s="283"/>
      <c r="Q56" s="283"/>
      <c r="R56" s="283"/>
      <c r="S56" s="283"/>
      <c r="T56" s="283"/>
      <c r="U56" s="283"/>
      <c r="V56" s="283"/>
      <c r="W56" s="283"/>
      <c r="X56" s="283"/>
    </row>
    <row r="57" spans="1:24" ht="14.25">
      <c r="A57" s="288" t="s">
        <v>70</v>
      </c>
      <c r="B57" s="710" t="s">
        <v>354</v>
      </c>
      <c r="C57" s="710"/>
      <c r="D57" s="710"/>
      <c r="E57" s="710"/>
      <c r="F57" s="710"/>
      <c r="G57" s="710"/>
      <c r="H57" s="710"/>
      <c r="I57" s="710"/>
      <c r="J57" s="710"/>
      <c r="K57" s="710"/>
      <c r="L57" s="710"/>
      <c r="M57" s="279"/>
      <c r="N57" s="279"/>
      <c r="O57" s="284"/>
      <c r="P57" s="284"/>
      <c r="Q57" s="284"/>
      <c r="R57" s="284"/>
      <c r="S57" s="284"/>
      <c r="T57" s="284"/>
      <c r="U57" s="284"/>
      <c r="V57" s="284"/>
      <c r="W57" s="284"/>
      <c r="X57" s="284"/>
    </row>
    <row r="58" spans="1:24" ht="67.5" customHeight="1">
      <c r="A58" s="288" t="s">
        <v>71</v>
      </c>
      <c r="B58" s="710" t="s">
        <v>934</v>
      </c>
      <c r="C58" s="710"/>
      <c r="D58" s="710"/>
      <c r="E58" s="710"/>
      <c r="F58" s="710"/>
      <c r="G58" s="710"/>
      <c r="H58" s="710"/>
      <c r="I58" s="710"/>
      <c r="J58" s="710"/>
      <c r="K58" s="710"/>
      <c r="L58" s="710"/>
      <c r="M58" s="279"/>
      <c r="N58" s="279"/>
      <c r="O58" s="284"/>
      <c r="P58" s="284"/>
      <c r="Q58" s="284"/>
      <c r="R58" s="284"/>
      <c r="S58" s="284"/>
      <c r="T58" s="284"/>
      <c r="U58" s="284"/>
      <c r="V58" s="284"/>
      <c r="W58" s="284"/>
      <c r="X58" s="284"/>
    </row>
    <row r="59" ht="12" customHeight="1"/>
    <row r="60" spans="1:24" ht="61.5" customHeight="1">
      <c r="A60" s="717" t="s">
        <v>1065</v>
      </c>
      <c r="B60" s="717"/>
      <c r="C60" s="717"/>
      <c r="D60" s="717"/>
      <c r="E60" s="717"/>
      <c r="F60" s="717"/>
      <c r="G60" s="717"/>
      <c r="H60" s="717"/>
      <c r="I60" s="717"/>
      <c r="J60" s="717"/>
      <c r="K60" s="717"/>
      <c r="L60" s="717"/>
      <c r="M60" s="717"/>
      <c r="N60" s="717"/>
      <c r="O60" s="717"/>
      <c r="P60" s="717"/>
      <c r="Q60" s="717"/>
      <c r="R60" s="717"/>
      <c r="S60" s="717"/>
      <c r="T60" s="717"/>
      <c r="U60" s="717"/>
      <c r="V60" s="717"/>
      <c r="W60" s="717"/>
      <c r="X60" s="717"/>
    </row>
    <row r="61" spans="1:24" ht="5.25" customHeight="1">
      <c r="A61" s="291"/>
      <c r="B61" s="292"/>
      <c r="C61" s="292"/>
      <c r="D61" s="292"/>
      <c r="E61" s="292"/>
      <c r="F61" s="292"/>
      <c r="G61" s="292"/>
      <c r="H61" s="292"/>
      <c r="I61" s="292"/>
      <c r="J61" s="292"/>
      <c r="K61" s="292"/>
      <c r="L61" s="292"/>
      <c r="M61" s="292"/>
      <c r="N61" s="292"/>
      <c r="O61" s="293"/>
      <c r="P61" s="293"/>
      <c r="Q61" s="293"/>
      <c r="R61" s="293"/>
      <c r="S61" s="293"/>
      <c r="T61" s="293"/>
      <c r="U61" s="293"/>
      <c r="V61" s="293"/>
      <c r="W61" s="293"/>
      <c r="X61" s="293"/>
    </row>
    <row r="62" spans="1:24" ht="14.25">
      <c r="A62" s="716" t="s">
        <v>305</v>
      </c>
      <c r="B62" s="716"/>
      <c r="C62" s="716"/>
      <c r="D62" s="716"/>
      <c r="E62" s="716"/>
      <c r="F62" s="716"/>
      <c r="G62" s="716"/>
      <c r="H62" s="716"/>
      <c r="I62" s="716"/>
      <c r="J62" s="716"/>
      <c r="K62" s="716"/>
      <c r="L62" s="716"/>
      <c r="M62" s="716"/>
      <c r="N62" s="716"/>
      <c r="O62" s="293"/>
      <c r="P62" s="293"/>
      <c r="Q62" s="293"/>
      <c r="R62" s="293"/>
      <c r="S62" s="293"/>
      <c r="T62" s="293"/>
      <c r="U62" s="293"/>
      <c r="V62" s="293"/>
      <c r="W62" s="293"/>
      <c r="X62" s="293"/>
    </row>
    <row r="63" spans="1:24" ht="3" customHeight="1">
      <c r="A63" s="291"/>
      <c r="B63" s="292"/>
      <c r="C63" s="292"/>
      <c r="D63" s="292"/>
      <c r="E63" s="292"/>
      <c r="F63" s="292"/>
      <c r="G63" s="292"/>
      <c r="H63" s="292"/>
      <c r="I63" s="292"/>
      <c r="J63" s="292"/>
      <c r="K63" s="292"/>
      <c r="L63" s="292"/>
      <c r="M63" s="292"/>
      <c r="N63" s="292"/>
      <c r="O63" s="293"/>
      <c r="P63" s="293"/>
      <c r="Q63" s="293"/>
      <c r="R63" s="293"/>
      <c r="S63" s="293"/>
      <c r="T63" s="293"/>
      <c r="U63" s="293"/>
      <c r="V63" s="293"/>
      <c r="W63" s="293"/>
      <c r="X63" s="293"/>
    </row>
    <row r="64" spans="1:24" ht="43.5" customHeight="1">
      <c r="A64" s="652" t="s">
        <v>944</v>
      </c>
      <c r="B64" s="652"/>
      <c r="C64" s="652"/>
      <c r="D64" s="652"/>
      <c r="E64" s="652"/>
      <c r="F64" s="652"/>
      <c r="G64" s="652"/>
      <c r="H64" s="652"/>
      <c r="I64" s="652"/>
      <c r="J64" s="652"/>
      <c r="K64" s="652"/>
      <c r="L64" s="652"/>
      <c r="M64" s="652"/>
      <c r="N64" s="652"/>
      <c r="O64" s="652"/>
      <c r="P64" s="652"/>
      <c r="Q64" s="652"/>
      <c r="R64" s="652"/>
      <c r="S64" s="652"/>
      <c r="T64" s="652"/>
      <c r="U64" s="652"/>
      <c r="V64" s="652"/>
      <c r="W64" s="652"/>
      <c r="X64" s="652"/>
    </row>
    <row r="65" spans="1:24" ht="43.5" customHeight="1">
      <c r="A65" s="652" t="s">
        <v>306</v>
      </c>
      <c r="B65" s="652"/>
      <c r="C65" s="652"/>
      <c r="D65" s="652"/>
      <c r="E65" s="652"/>
      <c r="F65" s="652"/>
      <c r="G65" s="652"/>
      <c r="H65" s="652"/>
      <c r="I65" s="652"/>
      <c r="J65" s="652"/>
      <c r="K65" s="652"/>
      <c r="L65" s="652"/>
      <c r="M65" s="652"/>
      <c r="N65" s="652"/>
      <c r="O65" s="652"/>
      <c r="P65" s="652"/>
      <c r="Q65" s="652"/>
      <c r="R65" s="652"/>
      <c r="S65" s="652"/>
      <c r="T65" s="652"/>
      <c r="U65" s="652"/>
      <c r="V65" s="652"/>
      <c r="W65" s="652"/>
      <c r="X65" s="652"/>
    </row>
    <row r="66" spans="1:24" ht="29.25" customHeight="1">
      <c r="A66" s="652" t="s">
        <v>945</v>
      </c>
      <c r="B66" s="652"/>
      <c r="C66" s="652"/>
      <c r="D66" s="652"/>
      <c r="E66" s="652"/>
      <c r="F66" s="652"/>
      <c r="G66" s="652"/>
      <c r="H66" s="652"/>
      <c r="I66" s="652"/>
      <c r="J66" s="652"/>
      <c r="K66" s="652"/>
      <c r="L66" s="652"/>
      <c r="M66" s="652"/>
      <c r="N66" s="652"/>
      <c r="O66" s="652"/>
      <c r="P66" s="652"/>
      <c r="Q66" s="652"/>
      <c r="R66" s="652"/>
      <c r="S66" s="652"/>
      <c r="T66" s="652"/>
      <c r="U66" s="652"/>
      <c r="V66" s="652"/>
      <c r="W66" s="652"/>
      <c r="X66" s="652"/>
    </row>
    <row r="67" spans="1:24" ht="15.75" customHeight="1">
      <c r="A67" s="652" t="s">
        <v>307</v>
      </c>
      <c r="B67" s="652"/>
      <c r="C67" s="652"/>
      <c r="D67" s="652"/>
      <c r="E67" s="652"/>
      <c r="F67" s="652"/>
      <c r="G67" s="652"/>
      <c r="H67" s="652"/>
      <c r="I67" s="652"/>
      <c r="J67" s="652"/>
      <c r="K67" s="652"/>
      <c r="L67" s="652"/>
      <c r="M67" s="292"/>
      <c r="N67" s="292"/>
      <c r="O67" s="293"/>
      <c r="P67" s="293"/>
      <c r="Q67" s="293"/>
      <c r="R67" s="293"/>
      <c r="S67" s="293"/>
      <c r="T67" s="293"/>
      <c r="U67" s="293"/>
      <c r="V67" s="293"/>
      <c r="W67" s="293"/>
      <c r="X67" s="293"/>
    </row>
    <row r="68" spans="1:24" ht="14.25">
      <c r="A68" s="652" t="s">
        <v>308</v>
      </c>
      <c r="B68" s="652"/>
      <c r="C68" s="652"/>
      <c r="D68" s="652"/>
      <c r="E68" s="652"/>
      <c r="F68" s="652"/>
      <c r="G68" s="652"/>
      <c r="H68" s="652"/>
      <c r="I68" s="652"/>
      <c r="J68" s="652"/>
      <c r="K68" s="652"/>
      <c r="L68" s="652"/>
      <c r="M68" s="292"/>
      <c r="N68" s="292"/>
      <c r="O68" s="293"/>
      <c r="P68" s="293"/>
      <c r="Q68" s="293"/>
      <c r="R68" s="293"/>
      <c r="S68" s="293"/>
      <c r="T68" s="293"/>
      <c r="U68" s="293"/>
      <c r="V68" s="293"/>
      <c r="W68" s="293"/>
      <c r="X68" s="293"/>
    </row>
    <row r="69" spans="1:24" ht="30" customHeight="1">
      <c r="A69" s="652" t="s">
        <v>309</v>
      </c>
      <c r="B69" s="652"/>
      <c r="C69" s="652"/>
      <c r="D69" s="652"/>
      <c r="E69" s="652"/>
      <c r="F69" s="652"/>
      <c r="G69" s="652"/>
      <c r="H69" s="652"/>
      <c r="I69" s="652"/>
      <c r="J69" s="652"/>
      <c r="K69" s="652"/>
      <c r="L69" s="652"/>
      <c r="M69" s="652"/>
      <c r="N69" s="652"/>
      <c r="O69" s="652"/>
      <c r="P69" s="652"/>
      <c r="Q69" s="652"/>
      <c r="R69" s="652"/>
      <c r="S69" s="652"/>
      <c r="T69" s="652"/>
      <c r="U69" s="652"/>
      <c r="V69" s="652"/>
      <c r="W69" s="652"/>
      <c r="X69" s="652"/>
    </row>
    <row r="70" spans="1:24" ht="14.25">
      <c r="A70" s="652" t="s">
        <v>310</v>
      </c>
      <c r="B70" s="652"/>
      <c r="C70" s="652"/>
      <c r="D70" s="652"/>
      <c r="E70" s="652"/>
      <c r="F70" s="652"/>
      <c r="G70" s="652"/>
      <c r="H70" s="652"/>
      <c r="I70" s="652"/>
      <c r="J70" s="652"/>
      <c r="K70" s="652"/>
      <c r="L70" s="652"/>
      <c r="M70" s="292"/>
      <c r="N70" s="292"/>
      <c r="O70" s="293"/>
      <c r="P70" s="293"/>
      <c r="Q70" s="293"/>
      <c r="R70" s="293"/>
      <c r="S70" s="293"/>
      <c r="T70" s="293"/>
      <c r="U70" s="293"/>
      <c r="V70" s="293"/>
      <c r="W70" s="293"/>
      <c r="X70" s="293"/>
    </row>
    <row r="71" spans="1:24" ht="15.75" customHeight="1">
      <c r="A71" s="652" t="s">
        <v>980</v>
      </c>
      <c r="B71" s="652"/>
      <c r="C71" s="652"/>
      <c r="D71" s="652"/>
      <c r="E71" s="652"/>
      <c r="F71" s="652"/>
      <c r="G71" s="652"/>
      <c r="H71" s="652"/>
      <c r="I71" s="652"/>
      <c r="J71" s="652"/>
      <c r="K71" s="652"/>
      <c r="L71" s="652"/>
      <c r="M71" s="292"/>
      <c r="N71" s="292"/>
      <c r="O71" s="293"/>
      <c r="P71" s="293"/>
      <c r="Q71" s="293"/>
      <c r="R71" s="293"/>
      <c r="S71" s="293"/>
      <c r="T71" s="293"/>
      <c r="U71" s="293"/>
      <c r="V71" s="293"/>
      <c r="W71" s="293"/>
      <c r="X71" s="293"/>
    </row>
    <row r="72" spans="1:24" ht="15" customHeight="1">
      <c r="A72" s="721" t="s">
        <v>311</v>
      </c>
      <c r="B72" s="721"/>
      <c r="C72" s="721"/>
      <c r="D72" s="721"/>
      <c r="E72" s="721"/>
      <c r="F72" s="721"/>
      <c r="G72" s="721"/>
      <c r="H72" s="721"/>
      <c r="I72" s="721"/>
      <c r="J72" s="721"/>
      <c r="K72" s="721"/>
      <c r="L72" s="721"/>
      <c r="M72" s="721"/>
      <c r="N72" s="721"/>
      <c r="O72" s="721"/>
      <c r="P72" s="721"/>
      <c r="Q72" s="721"/>
      <c r="R72" s="721"/>
      <c r="S72" s="721"/>
      <c r="T72" s="721"/>
      <c r="U72" s="721"/>
      <c r="V72" s="721"/>
      <c r="W72" s="721"/>
      <c r="X72" s="721"/>
    </row>
    <row r="73" spans="1:24" ht="31.5" customHeight="1">
      <c r="A73" s="714" t="s">
        <v>851</v>
      </c>
      <c r="B73" s="715"/>
      <c r="C73" s="715"/>
      <c r="D73" s="715"/>
      <c r="E73" s="715"/>
      <c r="F73" s="715"/>
      <c r="G73" s="715"/>
      <c r="H73" s="715"/>
      <c r="I73" s="715"/>
      <c r="J73" s="715"/>
      <c r="K73" s="715"/>
      <c r="L73" s="715"/>
      <c r="M73" s="715"/>
      <c r="N73" s="715"/>
      <c r="O73" s="715"/>
      <c r="P73" s="715"/>
      <c r="Q73" s="715"/>
      <c r="R73" s="715"/>
      <c r="S73" s="715"/>
      <c r="T73" s="715"/>
      <c r="U73" s="715"/>
      <c r="V73" s="715"/>
      <c r="W73" s="715"/>
      <c r="X73" s="715"/>
    </row>
    <row r="74" spans="1:24" ht="14.25">
      <c r="A74" s="649" t="s">
        <v>312</v>
      </c>
      <c r="B74" s="649"/>
      <c r="C74" s="649"/>
      <c r="D74" s="649"/>
      <c r="E74" s="649"/>
      <c r="F74" s="649"/>
      <c r="G74" s="649"/>
      <c r="H74" s="649"/>
      <c r="I74" s="649"/>
      <c r="J74" s="649"/>
      <c r="K74" s="649"/>
      <c r="L74" s="649"/>
      <c r="M74" s="292"/>
      <c r="N74" s="292"/>
      <c r="O74" s="293"/>
      <c r="P74" s="293"/>
      <c r="Q74" s="293"/>
      <c r="R74" s="293"/>
      <c r="S74" s="293"/>
      <c r="T74" s="293"/>
      <c r="U74" s="293"/>
      <c r="V74" s="293"/>
      <c r="W74" s="293"/>
      <c r="X74" s="293"/>
    </row>
    <row r="75" spans="1:24" ht="14.25">
      <c r="A75" s="292"/>
      <c r="B75" s="292"/>
      <c r="C75" s="292"/>
      <c r="D75" s="292"/>
      <c r="E75" s="292"/>
      <c r="F75" s="292"/>
      <c r="G75" s="292"/>
      <c r="H75" s="292"/>
      <c r="I75" s="292"/>
      <c r="J75" s="292"/>
      <c r="K75" s="292"/>
      <c r="L75" s="292"/>
      <c r="M75" s="292"/>
      <c r="N75" s="292"/>
      <c r="O75" s="293"/>
      <c r="P75" s="293"/>
      <c r="Q75" s="293"/>
      <c r="R75" s="293"/>
      <c r="S75" s="293"/>
      <c r="T75" s="293"/>
      <c r="U75" s="293"/>
      <c r="V75" s="293"/>
      <c r="W75" s="293"/>
      <c r="X75" s="293"/>
    </row>
  </sheetData>
  <sheetProtection/>
  <mergeCells count="66">
    <mergeCell ref="A56:L56"/>
    <mergeCell ref="A65:X65"/>
    <mergeCell ref="A72:X72"/>
    <mergeCell ref="B28:X28"/>
    <mergeCell ref="B24:X24"/>
    <mergeCell ref="B36:N36"/>
    <mergeCell ref="B37:N37"/>
    <mergeCell ref="A12:A15"/>
    <mergeCell ref="A73:X73"/>
    <mergeCell ref="A62:N62"/>
    <mergeCell ref="B57:L57"/>
    <mergeCell ref="A60:X60"/>
    <mergeCell ref="A70:L70"/>
    <mergeCell ref="Q16:R16"/>
    <mergeCell ref="S16:T16"/>
    <mergeCell ref="B19:X19"/>
    <mergeCell ref="B54:L54"/>
    <mergeCell ref="A74:L74"/>
    <mergeCell ref="A67:L67"/>
    <mergeCell ref="A68:L68"/>
    <mergeCell ref="B58:L58"/>
    <mergeCell ref="I16:J16"/>
    <mergeCell ref="A71:L71"/>
    <mergeCell ref="B33:J33"/>
    <mergeCell ref="B32:X32"/>
    <mergeCell ref="O35:X35"/>
    <mergeCell ref="B55:L55"/>
    <mergeCell ref="B11:X11"/>
    <mergeCell ref="B6:X6"/>
    <mergeCell ref="O16:P16"/>
    <mergeCell ref="G16:H16"/>
    <mergeCell ref="I39:J39"/>
    <mergeCell ref="B16:B17"/>
    <mergeCell ref="W16:X16"/>
    <mergeCell ref="C39:D39"/>
    <mergeCell ref="E16:F16"/>
    <mergeCell ref="B13:X13"/>
    <mergeCell ref="A2:X2"/>
    <mergeCell ref="B7:X7"/>
    <mergeCell ref="B8:X8"/>
    <mergeCell ref="A3:X3"/>
    <mergeCell ref="B4:X4"/>
    <mergeCell ref="B5:X5"/>
    <mergeCell ref="A6:A10"/>
    <mergeCell ref="B10:X10"/>
    <mergeCell ref="B9:X9"/>
    <mergeCell ref="B15:X15"/>
    <mergeCell ref="B14:X14"/>
    <mergeCell ref="K39:L39"/>
    <mergeCell ref="K16:L16"/>
    <mergeCell ref="U16:V16"/>
    <mergeCell ref="G39:H39"/>
    <mergeCell ref="B35:J35"/>
    <mergeCell ref="E39:F39"/>
    <mergeCell ref="O33:X33"/>
    <mergeCell ref="O34:X34"/>
    <mergeCell ref="B12:X12"/>
    <mergeCell ref="B39:B40"/>
    <mergeCell ref="B34:J34"/>
    <mergeCell ref="A69:X69"/>
    <mergeCell ref="A66:X66"/>
    <mergeCell ref="A16:A17"/>
    <mergeCell ref="A39:A52"/>
    <mergeCell ref="A64:X64"/>
    <mergeCell ref="C16:D16"/>
    <mergeCell ref="M16:N16"/>
  </mergeCells>
  <printOptions horizontalCentered="1"/>
  <pageMargins left="0.35433070866141736" right="0.31496062992125984" top="0.3937007874015748" bottom="0.4330708661417323" header="0" footer="0"/>
  <pageSetup fitToHeight="1" fitToWidth="1" horizontalDpi="600" verticalDpi="600" orientation="landscape" paperSize="9" scale="33" r:id="rId3"/>
  <rowBreaks count="1" manualBreakCount="1">
    <brk id="37" max="23" man="1"/>
  </rowBreaks>
  <legacyDrawing r:id="rId2"/>
</worksheet>
</file>

<file path=xl/worksheets/sheet6.xml><?xml version="1.0" encoding="utf-8"?>
<worksheet xmlns="http://schemas.openxmlformats.org/spreadsheetml/2006/main" xmlns:r="http://schemas.openxmlformats.org/officeDocument/2006/relationships">
  <sheetPr>
    <tabColor rgb="FFFFC000"/>
  </sheetPr>
  <dimension ref="A1:E72"/>
  <sheetViews>
    <sheetView view="pageBreakPreview" zoomScaleSheetLayoutView="100" zoomScalePageLayoutView="0" workbookViewId="0" topLeftCell="A70">
      <selection activeCell="A67" sqref="A67:E67"/>
    </sheetView>
  </sheetViews>
  <sheetFormatPr defaultColWidth="9.140625" defaultRowHeight="15"/>
  <cols>
    <col min="1" max="1" width="4.00390625" style="43" customWidth="1"/>
    <col min="2" max="2" width="93.421875" style="42" customWidth="1"/>
    <col min="3" max="5" width="9.140625" style="42" customWidth="1"/>
  </cols>
  <sheetData>
    <row r="1" ht="14.25">
      <c r="E1" s="42">
        <v>12</v>
      </c>
    </row>
    <row r="2" ht="14.25">
      <c r="E2" s="189" t="s">
        <v>95</v>
      </c>
    </row>
    <row r="3" spans="1:5" s="10" customFormat="1" ht="38.25" customHeight="1">
      <c r="A3" s="723" t="s">
        <v>737</v>
      </c>
      <c r="B3" s="723"/>
      <c r="C3" s="723"/>
      <c r="D3" s="723"/>
      <c r="E3" s="723"/>
    </row>
    <row r="4" spans="1:5" ht="14.25">
      <c r="A4" s="724" t="s">
        <v>528</v>
      </c>
      <c r="B4" s="724" t="s">
        <v>253</v>
      </c>
      <c r="C4" s="724" t="s">
        <v>313</v>
      </c>
      <c r="D4" s="724"/>
      <c r="E4" s="724"/>
    </row>
    <row r="5" spans="1:5" ht="14.25">
      <c r="A5" s="724"/>
      <c r="B5" s="724"/>
      <c r="C5" s="230">
        <v>2012</v>
      </c>
      <c r="D5" s="230">
        <v>2013</v>
      </c>
      <c r="E5" s="230">
        <v>2014</v>
      </c>
    </row>
    <row r="6" spans="1:5" ht="14.25">
      <c r="A6" s="724">
        <v>1</v>
      </c>
      <c r="B6" s="231" t="s">
        <v>314</v>
      </c>
      <c r="C6" s="230">
        <v>96510</v>
      </c>
      <c r="D6" s="230">
        <v>99931</v>
      </c>
      <c r="E6" s="230">
        <v>102245</v>
      </c>
    </row>
    <row r="7" spans="1:5" ht="14.25">
      <c r="A7" s="724"/>
      <c r="B7" s="231" t="s">
        <v>315</v>
      </c>
      <c r="C7" s="230">
        <v>17.2</v>
      </c>
      <c r="D7" s="230">
        <v>17.4</v>
      </c>
      <c r="E7" s="230">
        <v>18</v>
      </c>
    </row>
    <row r="8" spans="1:5" ht="14.25">
      <c r="A8" s="724">
        <v>2</v>
      </c>
      <c r="B8" s="231" t="s">
        <v>316</v>
      </c>
      <c r="C8" s="230">
        <v>250</v>
      </c>
      <c r="D8" s="230">
        <v>228</v>
      </c>
      <c r="E8" s="230">
        <v>252</v>
      </c>
    </row>
    <row r="9" spans="1:5" ht="14.25">
      <c r="A9" s="724"/>
      <c r="B9" s="231" t="s">
        <v>317</v>
      </c>
      <c r="C9" s="230">
        <v>50</v>
      </c>
      <c r="D9" s="230">
        <v>52</v>
      </c>
      <c r="E9" s="230">
        <v>52</v>
      </c>
    </row>
    <row r="10" spans="1:5" ht="14.25">
      <c r="A10" s="724"/>
      <c r="B10" s="231" t="s">
        <v>318</v>
      </c>
      <c r="C10" s="230">
        <v>16</v>
      </c>
      <c r="D10" s="230">
        <v>38</v>
      </c>
      <c r="E10" s="230">
        <v>30</v>
      </c>
    </row>
    <row r="11" spans="1:5" ht="14.25">
      <c r="A11" s="724"/>
      <c r="B11" s="231" t="s">
        <v>319</v>
      </c>
      <c r="C11" s="230">
        <v>31</v>
      </c>
      <c r="D11" s="230">
        <v>41</v>
      </c>
      <c r="E11" s="230">
        <v>52</v>
      </c>
    </row>
    <row r="12" spans="1:5" ht="14.25">
      <c r="A12" s="724"/>
      <c r="B12" s="231" t="s">
        <v>320</v>
      </c>
      <c r="C12" s="230">
        <v>48</v>
      </c>
      <c r="D12" s="230">
        <v>50</v>
      </c>
      <c r="E12" s="230">
        <v>67</v>
      </c>
    </row>
    <row r="13" spans="1:5" ht="14.25">
      <c r="A13" s="724"/>
      <c r="B13" s="231" t="s">
        <v>321</v>
      </c>
      <c r="C13" s="230">
        <v>10</v>
      </c>
      <c r="D13" s="230">
        <v>10</v>
      </c>
      <c r="E13" s="230">
        <v>4</v>
      </c>
    </row>
    <row r="14" spans="1:5" ht="14.25">
      <c r="A14" s="724"/>
      <c r="B14" s="231" t="s">
        <v>322</v>
      </c>
      <c r="C14" s="230">
        <v>2</v>
      </c>
      <c r="D14" s="230">
        <v>2</v>
      </c>
      <c r="E14" s="230">
        <v>1</v>
      </c>
    </row>
    <row r="15" spans="1:5" ht="14.25">
      <c r="A15" s="724">
        <v>3</v>
      </c>
      <c r="B15" s="231" t="s">
        <v>323</v>
      </c>
      <c r="C15" s="230">
        <v>21</v>
      </c>
      <c r="D15" s="230">
        <v>17</v>
      </c>
      <c r="E15" s="230">
        <v>17</v>
      </c>
    </row>
    <row r="16" spans="1:5" ht="14.25">
      <c r="A16" s="724"/>
      <c r="B16" s="231" t="s">
        <v>324</v>
      </c>
      <c r="C16" s="232" t="s">
        <v>443</v>
      </c>
      <c r="D16" s="232" t="s">
        <v>444</v>
      </c>
      <c r="E16" s="232" t="s">
        <v>444</v>
      </c>
    </row>
    <row r="17" spans="1:5" ht="14.25">
      <c r="A17" s="724"/>
      <c r="B17" s="231" t="s">
        <v>325</v>
      </c>
      <c r="C17" s="232" t="s">
        <v>445</v>
      </c>
      <c r="D17" s="232" t="s">
        <v>446</v>
      </c>
      <c r="E17" s="232" t="s">
        <v>446</v>
      </c>
    </row>
    <row r="18" spans="1:5" ht="14.25">
      <c r="A18" s="724"/>
      <c r="B18" s="231" t="s">
        <v>983</v>
      </c>
      <c r="C18" s="230">
        <v>1</v>
      </c>
      <c r="D18" s="230">
        <v>1</v>
      </c>
      <c r="E18" s="230">
        <v>1</v>
      </c>
    </row>
    <row r="19" spans="1:5" ht="17.25" customHeight="1">
      <c r="A19" s="724"/>
      <c r="B19" s="231" t="s">
        <v>946</v>
      </c>
      <c r="C19" s="230">
        <v>3</v>
      </c>
      <c r="D19" s="230">
        <v>3</v>
      </c>
      <c r="E19" s="230">
        <v>3</v>
      </c>
    </row>
    <row r="20" spans="1:5" ht="14.25">
      <c r="A20" s="724">
        <v>4</v>
      </c>
      <c r="B20" s="231" t="s">
        <v>326</v>
      </c>
      <c r="C20" s="230">
        <v>14316</v>
      </c>
      <c r="D20" s="230">
        <v>13358</v>
      </c>
      <c r="E20" s="230">
        <v>13577</v>
      </c>
    </row>
    <row r="21" spans="1:5" ht="14.25">
      <c r="A21" s="724"/>
      <c r="B21" s="231" t="s">
        <v>24</v>
      </c>
      <c r="C21" s="230">
        <v>10169</v>
      </c>
      <c r="D21" s="230">
        <v>10179</v>
      </c>
      <c r="E21" s="230">
        <v>10367</v>
      </c>
    </row>
    <row r="22" spans="1:5" ht="14.25">
      <c r="A22" s="724"/>
      <c r="B22" s="231" t="s">
        <v>327</v>
      </c>
      <c r="C22" s="230">
        <v>4147</v>
      </c>
      <c r="D22" s="230">
        <v>3179</v>
      </c>
      <c r="E22" s="230">
        <v>3210</v>
      </c>
    </row>
    <row r="23" spans="1:5" ht="14.25">
      <c r="A23" s="724">
        <v>5</v>
      </c>
      <c r="B23" s="231" t="s">
        <v>328</v>
      </c>
      <c r="C23" s="230">
        <v>1414</v>
      </c>
      <c r="D23" s="230">
        <v>2137</v>
      </c>
      <c r="E23" s="230">
        <v>2154</v>
      </c>
    </row>
    <row r="24" spans="1:5" ht="14.25">
      <c r="A24" s="724"/>
      <c r="B24" s="231" t="s">
        <v>329</v>
      </c>
      <c r="C24" s="230">
        <v>1198</v>
      </c>
      <c r="D24" s="230">
        <v>1865</v>
      </c>
      <c r="E24" s="230">
        <v>1860</v>
      </c>
    </row>
    <row r="25" spans="1:5" ht="14.25">
      <c r="A25" s="724"/>
      <c r="B25" s="231" t="s">
        <v>330</v>
      </c>
      <c r="C25" s="230">
        <v>120</v>
      </c>
      <c r="D25" s="230">
        <v>185</v>
      </c>
      <c r="E25" s="230">
        <v>199</v>
      </c>
    </row>
    <row r="26" spans="1:5" ht="14.25">
      <c r="A26" s="724"/>
      <c r="B26" s="231" t="s">
        <v>331</v>
      </c>
      <c r="C26" s="230">
        <v>84</v>
      </c>
      <c r="D26" s="230">
        <v>70</v>
      </c>
      <c r="E26" s="230">
        <v>85</v>
      </c>
    </row>
    <row r="27" spans="1:5" ht="14.25">
      <c r="A27" s="724"/>
      <c r="B27" s="231" t="s">
        <v>332</v>
      </c>
      <c r="C27" s="230">
        <v>11</v>
      </c>
      <c r="D27" s="230">
        <v>15</v>
      </c>
      <c r="E27" s="230">
        <v>9</v>
      </c>
    </row>
    <row r="28" spans="1:5" ht="14.25">
      <c r="A28" s="724"/>
      <c r="B28" s="231" t="s">
        <v>333</v>
      </c>
      <c r="C28" s="230">
        <v>1</v>
      </c>
      <c r="D28" s="230">
        <v>2</v>
      </c>
      <c r="E28" s="230">
        <v>1</v>
      </c>
    </row>
    <row r="29" spans="1:5" ht="15" customHeight="1">
      <c r="A29" s="230">
        <v>6</v>
      </c>
      <c r="B29" s="231" t="s">
        <v>334</v>
      </c>
      <c r="C29" s="230">
        <v>36</v>
      </c>
      <c r="D29" s="230">
        <v>36</v>
      </c>
      <c r="E29" s="230">
        <v>41</v>
      </c>
    </row>
    <row r="30" spans="1:5" ht="14.25">
      <c r="A30" s="230">
        <v>7</v>
      </c>
      <c r="B30" s="231" t="s">
        <v>335</v>
      </c>
      <c r="C30" s="230">
        <v>3095</v>
      </c>
      <c r="D30" s="230">
        <v>2731</v>
      </c>
      <c r="E30" s="230">
        <v>3033</v>
      </c>
    </row>
    <row r="31" spans="1:5" ht="6.75" customHeight="1">
      <c r="A31" s="233"/>
      <c r="B31" s="234"/>
      <c r="C31" s="233"/>
      <c r="D31" s="233"/>
      <c r="E31" s="233"/>
    </row>
    <row r="32" spans="1:5" ht="45" customHeight="1">
      <c r="A32" s="671" t="s">
        <v>738</v>
      </c>
      <c r="B32" s="671"/>
      <c r="C32" s="671"/>
      <c r="D32" s="671"/>
      <c r="E32" s="671"/>
    </row>
    <row r="33" spans="1:5" ht="45" customHeight="1">
      <c r="A33" s="671" t="s">
        <v>739</v>
      </c>
      <c r="B33" s="671"/>
      <c r="C33" s="671"/>
      <c r="D33" s="671"/>
      <c r="E33" s="671"/>
    </row>
    <row r="34" spans="1:5" ht="125.25" customHeight="1">
      <c r="A34" s="652" t="s">
        <v>969</v>
      </c>
      <c r="B34" s="652"/>
      <c r="C34" s="652"/>
      <c r="D34" s="652"/>
      <c r="E34" s="652"/>
    </row>
    <row r="35" spans="1:5" ht="121.5" customHeight="1">
      <c r="A35" s="649" t="s">
        <v>740</v>
      </c>
      <c r="B35" s="649"/>
      <c r="C35" s="649"/>
      <c r="D35" s="649"/>
      <c r="E35" s="649"/>
    </row>
    <row r="36" spans="1:5" ht="164.25" customHeight="1">
      <c r="A36" s="652" t="s">
        <v>824</v>
      </c>
      <c r="B36" s="652"/>
      <c r="C36" s="652"/>
      <c r="D36" s="652"/>
      <c r="E36" s="652"/>
    </row>
    <row r="37" spans="1:5" ht="18" customHeight="1">
      <c r="A37" s="112"/>
      <c r="B37" s="112"/>
      <c r="C37" s="112"/>
      <c r="D37" s="112"/>
      <c r="E37" s="114">
        <v>13</v>
      </c>
    </row>
    <row r="38" spans="1:5" ht="18" customHeight="1">
      <c r="A38" s="652" t="s">
        <v>500</v>
      </c>
      <c r="B38" s="652"/>
      <c r="C38" s="652"/>
      <c r="D38" s="652"/>
      <c r="E38" s="652"/>
    </row>
    <row r="39" spans="1:5" ht="30" customHeight="1">
      <c r="A39" s="652" t="s">
        <v>825</v>
      </c>
      <c r="B39" s="652"/>
      <c r="C39" s="652"/>
      <c r="D39" s="652"/>
      <c r="E39" s="652"/>
    </row>
    <row r="40" spans="1:5" ht="46.5" customHeight="1">
      <c r="A40" s="652" t="s">
        <v>826</v>
      </c>
      <c r="B40" s="652"/>
      <c r="C40" s="652"/>
      <c r="D40" s="652"/>
      <c r="E40" s="652"/>
    </row>
    <row r="41" spans="1:5" ht="45.75" customHeight="1">
      <c r="A41" s="652" t="s">
        <v>336</v>
      </c>
      <c r="B41" s="652"/>
      <c r="C41" s="652"/>
      <c r="D41" s="652"/>
      <c r="E41" s="652"/>
    </row>
    <row r="42" spans="1:5" ht="76.5" customHeight="1">
      <c r="A42" s="652" t="s">
        <v>861</v>
      </c>
      <c r="B42" s="652"/>
      <c r="C42" s="652"/>
      <c r="D42" s="652"/>
      <c r="E42" s="652"/>
    </row>
    <row r="43" spans="1:5" ht="28.5" customHeight="1">
      <c r="A43" s="652" t="s">
        <v>337</v>
      </c>
      <c r="B43" s="652"/>
      <c r="C43" s="652"/>
      <c r="D43" s="652"/>
      <c r="E43" s="652"/>
    </row>
    <row r="44" spans="1:5" ht="31.5" customHeight="1">
      <c r="A44" s="652" t="s">
        <v>338</v>
      </c>
      <c r="B44" s="652"/>
      <c r="C44" s="652"/>
      <c r="D44" s="652"/>
      <c r="E44" s="652"/>
    </row>
    <row r="45" spans="1:5" ht="30" customHeight="1">
      <c r="A45" s="652" t="s">
        <v>947</v>
      </c>
      <c r="B45" s="652"/>
      <c r="C45" s="652"/>
      <c r="D45" s="652"/>
      <c r="E45" s="652"/>
    </row>
    <row r="46" spans="1:5" ht="57.75" customHeight="1">
      <c r="A46" s="652" t="s">
        <v>742</v>
      </c>
      <c r="B46" s="652"/>
      <c r="C46" s="652"/>
      <c r="D46" s="652"/>
      <c r="E46" s="652"/>
    </row>
    <row r="47" spans="1:5" ht="47.25" customHeight="1">
      <c r="A47" s="652" t="s">
        <v>339</v>
      </c>
      <c r="B47" s="652"/>
      <c r="C47" s="652"/>
      <c r="D47" s="652"/>
      <c r="E47" s="652"/>
    </row>
    <row r="48" spans="1:5" ht="58.5" customHeight="1">
      <c r="A48" s="652" t="s">
        <v>827</v>
      </c>
      <c r="B48" s="652"/>
      <c r="C48" s="652"/>
      <c r="D48" s="652"/>
      <c r="E48" s="652"/>
    </row>
    <row r="49" spans="1:5" ht="30.75" customHeight="1">
      <c r="A49" s="652" t="s">
        <v>340</v>
      </c>
      <c r="B49" s="652"/>
      <c r="C49" s="652"/>
      <c r="D49" s="652"/>
      <c r="E49" s="652"/>
    </row>
    <row r="50" spans="1:5" ht="15" customHeight="1">
      <c r="A50" s="652" t="s">
        <v>828</v>
      </c>
      <c r="B50" s="652"/>
      <c r="C50" s="652"/>
      <c r="D50" s="652"/>
      <c r="E50" s="652"/>
    </row>
    <row r="51" spans="1:5" ht="167.25" customHeight="1">
      <c r="A51" s="652" t="s">
        <v>1088</v>
      </c>
      <c r="B51" s="652"/>
      <c r="C51" s="652"/>
      <c r="D51" s="652"/>
      <c r="E51" s="652"/>
    </row>
    <row r="52" spans="1:5" ht="14.25" customHeight="1">
      <c r="A52" s="652" t="s">
        <v>341</v>
      </c>
      <c r="B52" s="652"/>
      <c r="C52" s="652"/>
      <c r="D52" s="652"/>
      <c r="E52" s="652"/>
    </row>
    <row r="53" spans="1:5" ht="45" customHeight="1">
      <c r="A53" s="652" t="s">
        <v>862</v>
      </c>
      <c r="B53" s="652"/>
      <c r="C53" s="652"/>
      <c r="D53" s="652"/>
      <c r="E53" s="652"/>
    </row>
    <row r="54" spans="1:5" ht="14.25">
      <c r="A54" s="652" t="s">
        <v>342</v>
      </c>
      <c r="B54" s="652"/>
      <c r="C54" s="652"/>
      <c r="D54" s="652"/>
      <c r="E54" s="652"/>
    </row>
    <row r="55" spans="1:5" ht="30.75" customHeight="1">
      <c r="A55" s="652" t="s">
        <v>343</v>
      </c>
      <c r="B55" s="652"/>
      <c r="C55" s="652"/>
      <c r="D55" s="652"/>
      <c r="E55" s="652"/>
    </row>
    <row r="56" spans="1:5" ht="30.75" customHeight="1">
      <c r="A56" s="652" t="s">
        <v>344</v>
      </c>
      <c r="B56" s="652"/>
      <c r="C56" s="652"/>
      <c r="D56" s="652"/>
      <c r="E56" s="652"/>
    </row>
    <row r="57" spans="1:5" ht="119.25" customHeight="1">
      <c r="A57" s="652" t="s">
        <v>984</v>
      </c>
      <c r="B57" s="652"/>
      <c r="C57" s="652"/>
      <c r="D57" s="652"/>
      <c r="E57" s="652"/>
    </row>
    <row r="58" spans="1:5" ht="14.25">
      <c r="A58" s="652" t="s">
        <v>345</v>
      </c>
      <c r="B58" s="652"/>
      <c r="C58" s="652"/>
      <c r="D58" s="652"/>
      <c r="E58" s="652"/>
    </row>
    <row r="59" spans="1:5" ht="29.25" customHeight="1">
      <c r="A59" s="652" t="s">
        <v>346</v>
      </c>
      <c r="B59" s="652"/>
      <c r="C59" s="652"/>
      <c r="D59" s="652"/>
      <c r="E59" s="652"/>
    </row>
    <row r="60" spans="1:5" ht="14.25">
      <c r="A60" s="652" t="s">
        <v>347</v>
      </c>
      <c r="B60" s="652"/>
      <c r="C60" s="652"/>
      <c r="D60" s="652"/>
      <c r="E60" s="652"/>
    </row>
    <row r="61" spans="1:5" ht="29.25" customHeight="1">
      <c r="A61" s="652" t="s">
        <v>348</v>
      </c>
      <c r="B61" s="652"/>
      <c r="C61" s="652"/>
      <c r="D61" s="652"/>
      <c r="E61" s="652"/>
    </row>
    <row r="62" spans="1:5" ht="14.25" customHeight="1">
      <c r="A62" s="112"/>
      <c r="B62" s="112"/>
      <c r="C62" s="112"/>
      <c r="D62" s="112"/>
      <c r="E62" s="114">
        <v>14</v>
      </c>
    </row>
    <row r="63" spans="1:5" ht="63" customHeight="1">
      <c r="A63" s="652" t="s">
        <v>1082</v>
      </c>
      <c r="B63" s="652"/>
      <c r="C63" s="652"/>
      <c r="D63" s="652"/>
      <c r="E63" s="652"/>
    </row>
    <row r="64" spans="1:5" ht="57" customHeight="1">
      <c r="A64" s="649" t="s">
        <v>863</v>
      </c>
      <c r="B64" s="649"/>
      <c r="C64" s="649"/>
      <c r="D64" s="649"/>
      <c r="E64" s="649"/>
    </row>
    <row r="65" spans="1:5" ht="344.25" customHeight="1">
      <c r="A65" s="652" t="s">
        <v>1083</v>
      </c>
      <c r="B65" s="652"/>
      <c r="C65" s="652"/>
      <c r="D65" s="652"/>
      <c r="E65" s="652"/>
    </row>
    <row r="66" spans="1:5" ht="48.75" customHeight="1">
      <c r="A66" s="652" t="s">
        <v>1224</v>
      </c>
      <c r="B66" s="652"/>
      <c r="C66" s="652"/>
      <c r="D66" s="652"/>
      <c r="E66" s="652"/>
    </row>
    <row r="67" spans="1:5" s="3" customFormat="1" ht="32.25" customHeight="1">
      <c r="A67" s="671" t="s">
        <v>741</v>
      </c>
      <c r="B67" s="671"/>
      <c r="C67" s="671"/>
      <c r="D67" s="671"/>
      <c r="E67" s="671"/>
    </row>
    <row r="68" spans="1:5" ht="15.75" customHeight="1">
      <c r="A68" s="726" t="s">
        <v>552</v>
      </c>
      <c r="B68" s="726"/>
      <c r="C68" s="726"/>
      <c r="D68" s="726"/>
      <c r="E68" s="726"/>
    </row>
    <row r="69" spans="1:5" ht="30" customHeight="1">
      <c r="A69" s="725" t="s">
        <v>546</v>
      </c>
      <c r="B69" s="725"/>
      <c r="C69" s="725" t="s">
        <v>547</v>
      </c>
      <c r="D69" s="725"/>
      <c r="E69" s="725"/>
    </row>
    <row r="70" spans="1:5" ht="135" customHeight="1">
      <c r="A70" s="643" t="s">
        <v>548</v>
      </c>
      <c r="B70" s="643"/>
      <c r="C70" s="725" t="s">
        <v>561</v>
      </c>
      <c r="D70" s="725"/>
      <c r="E70" s="725"/>
    </row>
    <row r="71" spans="1:5" ht="46.5" customHeight="1">
      <c r="A71" s="643" t="s">
        <v>549</v>
      </c>
      <c r="B71" s="643"/>
      <c r="C71" s="725" t="s">
        <v>550</v>
      </c>
      <c r="D71" s="725"/>
      <c r="E71" s="725"/>
    </row>
    <row r="72" spans="1:5" ht="78" customHeight="1">
      <c r="A72" s="643"/>
      <c r="B72" s="643"/>
      <c r="C72" s="725" t="s">
        <v>551</v>
      </c>
      <c r="D72" s="725"/>
      <c r="E72" s="725"/>
    </row>
  </sheetData>
  <sheetProtection/>
  <mergeCells count="51">
    <mergeCell ref="A66:E66"/>
    <mergeCell ref="A71:B72"/>
    <mergeCell ref="C71:E71"/>
    <mergeCell ref="C72:E72"/>
    <mergeCell ref="A68:E68"/>
    <mergeCell ref="A69:B69"/>
    <mergeCell ref="C69:E69"/>
    <mergeCell ref="A70:B70"/>
    <mergeCell ref="C70:E70"/>
    <mergeCell ref="A23:A28"/>
    <mergeCell ref="A65:E65"/>
    <mergeCell ref="A67:E67"/>
    <mergeCell ref="A4:A5"/>
    <mergeCell ref="B4:B5"/>
    <mergeCell ref="C4:E4"/>
    <mergeCell ref="A34:E34"/>
    <mergeCell ref="A35:E35"/>
    <mergeCell ref="A36:E36"/>
    <mergeCell ref="A32:E32"/>
    <mergeCell ref="A33:E33"/>
    <mergeCell ref="A38:E38"/>
    <mergeCell ref="A39:E39"/>
    <mergeCell ref="A40:E40"/>
    <mergeCell ref="A41:E41"/>
    <mergeCell ref="A3:E3"/>
    <mergeCell ref="A6:A7"/>
    <mergeCell ref="A8:A14"/>
    <mergeCell ref="A15:A19"/>
    <mergeCell ref="A20:A22"/>
    <mergeCell ref="A42:E42"/>
    <mergeCell ref="A43:E43"/>
    <mergeCell ref="A44:E44"/>
    <mergeCell ref="A45:E45"/>
    <mergeCell ref="A46:E46"/>
    <mergeCell ref="A47:E47"/>
    <mergeCell ref="A48:E48"/>
    <mergeCell ref="A49:E49"/>
    <mergeCell ref="A50:E50"/>
    <mergeCell ref="A51:E51"/>
    <mergeCell ref="A52:E52"/>
    <mergeCell ref="A53:E53"/>
    <mergeCell ref="A60:E60"/>
    <mergeCell ref="A61:E61"/>
    <mergeCell ref="A63:E63"/>
    <mergeCell ref="A64:E64"/>
    <mergeCell ref="A54:E54"/>
    <mergeCell ref="A55:E55"/>
    <mergeCell ref="A56:E56"/>
    <mergeCell ref="A57:E57"/>
    <mergeCell ref="A58:E58"/>
    <mergeCell ref="A59:E59"/>
  </mergeCells>
  <printOptions horizontalCentered="1"/>
  <pageMargins left="1.1023622047244095" right="0.31496062992125984" top="0.35433070866141736" bottom="0.35433070866141736" header="0.31496062992125984" footer="0.31496062992125984"/>
  <pageSetup horizontalDpi="600" verticalDpi="600" orientation="portrait" paperSize="9" scale="69" r:id="rId1"/>
  <rowBreaks count="2" manualBreakCount="2">
    <brk id="36" max="255" man="1"/>
    <brk id="61" max="255" man="1"/>
  </rowBreaks>
</worksheet>
</file>

<file path=xl/worksheets/sheet7.xml><?xml version="1.0" encoding="utf-8"?>
<worksheet xmlns="http://schemas.openxmlformats.org/spreadsheetml/2006/main" xmlns:r="http://schemas.openxmlformats.org/officeDocument/2006/relationships">
  <sheetPr>
    <tabColor rgb="FFFFC000"/>
  </sheetPr>
  <dimension ref="A1:AB55"/>
  <sheetViews>
    <sheetView view="pageBreakPreview" zoomScaleSheetLayoutView="100" zoomScalePageLayoutView="0" workbookViewId="0" topLeftCell="F1">
      <pane ySplit="7" topLeftCell="A26" activePane="bottomLeft" state="frozen"/>
      <selection pane="topLeft" activeCell="A1" sqref="A1"/>
      <selection pane="bottomLeft" activeCell="F30" sqref="F30:R30"/>
    </sheetView>
  </sheetViews>
  <sheetFormatPr defaultColWidth="9.140625" defaultRowHeight="15"/>
  <cols>
    <col min="1" max="1" width="5.140625" style="294" customWidth="1"/>
    <col min="2" max="2" width="15.140625" style="45" customWidth="1"/>
    <col min="3" max="3" width="15.28125" style="45" customWidth="1"/>
    <col min="4" max="4" width="10.8515625" style="295" customWidth="1"/>
    <col min="5" max="5" width="10.8515625" style="45" customWidth="1"/>
    <col min="6" max="6" width="11.28125" style="44" customWidth="1"/>
    <col min="7" max="17" width="8.421875" style="44" customWidth="1"/>
    <col min="18" max="18" width="8.421875" style="46" customWidth="1"/>
    <col min="19" max="28" width="8.421875" style="257" customWidth="1"/>
  </cols>
  <sheetData>
    <row r="1" ht="15">
      <c r="AB1" s="257">
        <v>15</v>
      </c>
    </row>
    <row r="2" spans="1:28" ht="15">
      <c r="A2" s="699" t="s">
        <v>457</v>
      </c>
      <c r="B2" s="699"/>
      <c r="C2" s="699"/>
      <c r="D2" s="699"/>
      <c r="E2" s="699"/>
      <c r="F2" s="699"/>
      <c r="G2" s="699"/>
      <c r="H2" s="699"/>
      <c r="I2" s="699"/>
      <c r="J2" s="699"/>
      <c r="K2" s="699"/>
      <c r="L2" s="699"/>
      <c r="M2" s="699"/>
      <c r="N2" s="699"/>
      <c r="O2" s="699"/>
      <c r="P2" s="699"/>
      <c r="Q2" s="699"/>
      <c r="R2" s="699"/>
      <c r="S2" s="699"/>
      <c r="T2" s="699"/>
      <c r="U2" s="699"/>
      <c r="V2" s="699"/>
      <c r="W2" s="699"/>
      <c r="X2" s="699"/>
      <c r="Y2" s="699"/>
      <c r="Z2" s="699"/>
      <c r="AA2" s="699"/>
      <c r="AB2" s="699"/>
    </row>
    <row r="3" spans="1:28" ht="24.75" customHeight="1">
      <c r="A3" s="748" t="s">
        <v>743</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row>
    <row r="4" spans="1:28" ht="14.25" customHeight="1">
      <c r="A4" s="734" t="s">
        <v>528</v>
      </c>
      <c r="B4" s="734" t="s">
        <v>468</v>
      </c>
      <c r="C4" s="734" t="s">
        <v>469</v>
      </c>
      <c r="D4" s="734" t="s">
        <v>417</v>
      </c>
      <c r="E4" s="734" t="s">
        <v>72</v>
      </c>
      <c r="F4" s="689" t="s">
        <v>73</v>
      </c>
      <c r="G4" s="750" t="s">
        <v>74</v>
      </c>
      <c r="H4" s="750"/>
      <c r="I4" s="750"/>
      <c r="J4" s="750"/>
      <c r="K4" s="750"/>
      <c r="L4" s="750"/>
      <c r="M4" s="750"/>
      <c r="N4" s="750"/>
      <c r="O4" s="750"/>
      <c r="P4" s="750"/>
      <c r="Q4" s="750"/>
      <c r="R4" s="750"/>
      <c r="S4" s="750"/>
      <c r="T4" s="750"/>
      <c r="U4" s="750"/>
      <c r="V4" s="750"/>
      <c r="W4" s="750"/>
      <c r="X4" s="750"/>
      <c r="Y4" s="750"/>
      <c r="Z4" s="750"/>
      <c r="AA4" s="750"/>
      <c r="AB4" s="750"/>
    </row>
    <row r="5" spans="1:28" ht="14.25" customHeight="1">
      <c r="A5" s="734"/>
      <c r="B5" s="734"/>
      <c r="C5" s="734"/>
      <c r="D5" s="734"/>
      <c r="E5" s="734"/>
      <c r="F5" s="689"/>
      <c r="G5" s="689" t="s">
        <v>9</v>
      </c>
      <c r="H5" s="689"/>
      <c r="I5" s="690" t="s">
        <v>10</v>
      </c>
      <c r="J5" s="690"/>
      <c r="K5" s="690" t="s">
        <v>11</v>
      </c>
      <c r="L5" s="690"/>
      <c r="M5" s="690" t="s">
        <v>19</v>
      </c>
      <c r="N5" s="690"/>
      <c r="O5" s="690" t="s">
        <v>27</v>
      </c>
      <c r="P5" s="690"/>
      <c r="Q5" s="690" t="s">
        <v>28</v>
      </c>
      <c r="R5" s="690"/>
      <c r="S5" s="690" t="s">
        <v>483</v>
      </c>
      <c r="T5" s="690"/>
      <c r="U5" s="690" t="s">
        <v>484</v>
      </c>
      <c r="V5" s="690"/>
      <c r="W5" s="690" t="s">
        <v>485</v>
      </c>
      <c r="X5" s="690"/>
      <c r="Y5" s="690" t="s">
        <v>486</v>
      </c>
      <c r="Z5" s="690"/>
      <c r="AA5" s="690" t="s">
        <v>498</v>
      </c>
      <c r="AB5" s="690"/>
    </row>
    <row r="6" spans="1:28" ht="73.5" customHeight="1">
      <c r="A6" s="734"/>
      <c r="B6" s="734"/>
      <c r="C6" s="734"/>
      <c r="D6" s="734"/>
      <c r="E6" s="734"/>
      <c r="F6" s="689"/>
      <c r="G6" s="281" t="s">
        <v>33</v>
      </c>
      <c r="H6" s="281" t="s">
        <v>34</v>
      </c>
      <c r="I6" s="281" t="s">
        <v>33</v>
      </c>
      <c r="J6" s="281" t="s">
        <v>34</v>
      </c>
      <c r="K6" s="281" t="s">
        <v>33</v>
      </c>
      <c r="L6" s="281" t="s">
        <v>34</v>
      </c>
      <c r="M6" s="281" t="s">
        <v>33</v>
      </c>
      <c r="N6" s="281" t="s">
        <v>34</v>
      </c>
      <c r="O6" s="281" t="s">
        <v>33</v>
      </c>
      <c r="P6" s="281" t="s">
        <v>34</v>
      </c>
      <c r="Q6" s="281" t="s">
        <v>33</v>
      </c>
      <c r="R6" s="281" t="s">
        <v>34</v>
      </c>
      <c r="S6" s="281" t="s">
        <v>33</v>
      </c>
      <c r="T6" s="281" t="s">
        <v>34</v>
      </c>
      <c r="U6" s="281" t="s">
        <v>33</v>
      </c>
      <c r="V6" s="281" t="s">
        <v>34</v>
      </c>
      <c r="W6" s="281" t="s">
        <v>33</v>
      </c>
      <c r="X6" s="281" t="s">
        <v>34</v>
      </c>
      <c r="Y6" s="281" t="s">
        <v>33</v>
      </c>
      <c r="Z6" s="281" t="s">
        <v>34</v>
      </c>
      <c r="AA6" s="281" t="s">
        <v>33</v>
      </c>
      <c r="AB6" s="281" t="s">
        <v>34</v>
      </c>
    </row>
    <row r="7" spans="1:28" ht="15">
      <c r="A7" s="254">
        <v>1</v>
      </c>
      <c r="B7" s="254">
        <v>2</v>
      </c>
      <c r="C7" s="254">
        <v>3</v>
      </c>
      <c r="D7" s="254"/>
      <c r="E7" s="254" t="s">
        <v>447</v>
      </c>
      <c r="F7" s="77">
        <v>5</v>
      </c>
      <c r="G7" s="77">
        <v>6</v>
      </c>
      <c r="H7" s="77">
        <v>7</v>
      </c>
      <c r="I7" s="77">
        <v>8</v>
      </c>
      <c r="J7" s="77">
        <v>9</v>
      </c>
      <c r="K7" s="77">
        <v>10</v>
      </c>
      <c r="L7" s="77">
        <v>11</v>
      </c>
      <c r="M7" s="77">
        <v>12</v>
      </c>
      <c r="N7" s="77">
        <v>13</v>
      </c>
      <c r="O7" s="77">
        <v>14</v>
      </c>
      <c r="P7" s="77">
        <v>15</v>
      </c>
      <c r="Q7" s="77">
        <v>16</v>
      </c>
      <c r="R7" s="77">
        <v>17</v>
      </c>
      <c r="S7" s="77">
        <v>18</v>
      </c>
      <c r="T7" s="77">
        <v>19</v>
      </c>
      <c r="U7" s="77">
        <v>20</v>
      </c>
      <c r="V7" s="77">
        <v>21</v>
      </c>
      <c r="W7" s="77">
        <v>22</v>
      </c>
      <c r="X7" s="77">
        <v>23</v>
      </c>
      <c r="Y7" s="77">
        <v>24</v>
      </c>
      <c r="Z7" s="77">
        <v>25</v>
      </c>
      <c r="AA7" s="77">
        <v>26</v>
      </c>
      <c r="AB7" s="77">
        <v>27</v>
      </c>
    </row>
    <row r="8" spans="1:28" ht="90" customHeight="1">
      <c r="A8" s="254">
        <v>1</v>
      </c>
      <c r="B8" s="297" t="s">
        <v>456</v>
      </c>
      <c r="C8" s="297" t="s">
        <v>1046</v>
      </c>
      <c r="D8" s="254" t="s">
        <v>448</v>
      </c>
      <c r="E8" s="254" t="s">
        <v>24</v>
      </c>
      <c r="F8" s="81">
        <v>102245</v>
      </c>
      <c r="G8" s="81">
        <v>103000</v>
      </c>
      <c r="H8" s="81">
        <v>102476.8</v>
      </c>
      <c r="I8" s="81">
        <v>120000</v>
      </c>
      <c r="J8" s="81">
        <v>117000</v>
      </c>
      <c r="K8" s="81">
        <v>179670</v>
      </c>
      <c r="L8" s="81">
        <v>150000</v>
      </c>
      <c r="M8" s="81">
        <v>209674</v>
      </c>
      <c r="N8" s="81">
        <v>155000</v>
      </c>
      <c r="O8" s="260" t="e">
        <f>Прил1!#REF!</f>
        <v>#REF!</v>
      </c>
      <c r="P8" s="260" t="e">
        <f>Прил1!#REF!</f>
        <v>#REF!</v>
      </c>
      <c r="Q8" s="242" t="e">
        <f>Прил1!#REF!</f>
        <v>#REF!</v>
      </c>
      <c r="R8" s="242" t="e">
        <f>Прил1!#REF!</f>
        <v>#REF!</v>
      </c>
      <c r="S8" s="242" t="e">
        <f>Прил1!#REF!</f>
        <v>#REF!</v>
      </c>
      <c r="T8" s="242" t="e">
        <f>Прил1!#REF!</f>
        <v>#REF!</v>
      </c>
      <c r="U8" s="242" t="e">
        <f>Прил1!#REF!</f>
        <v>#REF!</v>
      </c>
      <c r="V8" s="242" t="e">
        <f>Прил1!#REF!</f>
        <v>#REF!</v>
      </c>
      <c r="W8" s="242" t="e">
        <f>Прил1!#REF!</f>
        <v>#REF!</v>
      </c>
      <c r="X8" s="242" t="e">
        <f>Прил1!#REF!</f>
        <v>#REF!</v>
      </c>
      <c r="Y8" s="242" t="e">
        <f>Прил1!#REF!</f>
        <v>#REF!</v>
      </c>
      <c r="Z8" s="242" t="e">
        <f>Прил1!#REF!</f>
        <v>#REF!</v>
      </c>
      <c r="AA8" s="242" t="e">
        <f>Прил1!#REF!</f>
        <v>#REF!</v>
      </c>
      <c r="AB8" s="242" t="e">
        <f>Прил1!#REF!</f>
        <v>#REF!</v>
      </c>
    </row>
    <row r="9" spans="1:28" ht="127.5" customHeight="1">
      <c r="A9" s="254" t="s">
        <v>110</v>
      </c>
      <c r="B9" s="297" t="s">
        <v>75</v>
      </c>
      <c r="C9" s="297" t="s">
        <v>76</v>
      </c>
      <c r="D9" s="254" t="s">
        <v>448</v>
      </c>
      <c r="E9" s="254" t="s">
        <v>24</v>
      </c>
      <c r="F9" s="81">
        <v>90000</v>
      </c>
      <c r="G9" s="81">
        <v>95000</v>
      </c>
      <c r="H9" s="81">
        <v>90000</v>
      </c>
      <c r="I9" s="81">
        <v>100000</v>
      </c>
      <c r="J9" s="81">
        <v>96000</v>
      </c>
      <c r="K9" s="81">
        <v>105000</v>
      </c>
      <c r="L9" s="81">
        <v>101220</v>
      </c>
      <c r="M9" s="81">
        <v>105000</v>
      </c>
      <c r="N9" s="81">
        <v>103000</v>
      </c>
      <c r="O9" s="81">
        <v>106000</v>
      </c>
      <c r="P9" s="81">
        <v>105223</v>
      </c>
      <c r="Q9" s="77">
        <v>109000</v>
      </c>
      <c r="R9" s="77">
        <v>17215</v>
      </c>
      <c r="S9" s="78">
        <v>110000</v>
      </c>
      <c r="T9" s="78">
        <v>108500</v>
      </c>
      <c r="U9" s="78">
        <v>111000</v>
      </c>
      <c r="V9" s="78">
        <v>109000</v>
      </c>
      <c r="W9" s="78">
        <v>111500</v>
      </c>
      <c r="X9" s="78">
        <v>109500</v>
      </c>
      <c r="Y9" s="78">
        <v>112000</v>
      </c>
      <c r="Z9" s="78">
        <v>110000</v>
      </c>
      <c r="AA9" s="78">
        <v>112500</v>
      </c>
      <c r="AB9" s="78">
        <v>110500</v>
      </c>
    </row>
    <row r="10" spans="1:28" ht="101.25">
      <c r="A10" s="734" t="s">
        <v>77</v>
      </c>
      <c r="B10" s="747" t="s">
        <v>571</v>
      </c>
      <c r="C10" s="91" t="s">
        <v>566</v>
      </c>
      <c r="D10" s="254" t="s">
        <v>448</v>
      </c>
      <c r="E10" s="254" t="s">
        <v>24</v>
      </c>
      <c r="F10" s="81">
        <v>2868</v>
      </c>
      <c r="G10" s="81">
        <v>2868</v>
      </c>
      <c r="H10" s="81">
        <v>2868</v>
      </c>
      <c r="I10" s="81">
        <v>2868</v>
      </c>
      <c r="J10" s="81">
        <v>2868</v>
      </c>
      <c r="K10" s="81">
        <v>2868</v>
      </c>
      <c r="L10" s="81">
        <v>2836</v>
      </c>
      <c r="M10" s="81">
        <v>2868</v>
      </c>
      <c r="N10" s="81">
        <v>2862</v>
      </c>
      <c r="O10" s="626"/>
      <c r="P10" s="627"/>
      <c r="Q10" s="627"/>
      <c r="R10" s="627"/>
      <c r="S10" s="627"/>
      <c r="T10" s="627"/>
      <c r="U10" s="627"/>
      <c r="V10" s="627"/>
      <c r="W10" s="627"/>
      <c r="X10" s="627"/>
      <c r="Y10" s="627"/>
      <c r="Z10" s="627"/>
      <c r="AA10" s="627"/>
      <c r="AB10" s="628"/>
    </row>
    <row r="11" spans="1:28" ht="72.75" customHeight="1">
      <c r="A11" s="734"/>
      <c r="B11" s="747"/>
      <c r="C11" s="91" t="s">
        <v>572</v>
      </c>
      <c r="D11" s="254" t="s">
        <v>448</v>
      </c>
      <c r="E11" s="254" t="s">
        <v>24</v>
      </c>
      <c r="F11" s="81">
        <v>52</v>
      </c>
      <c r="G11" s="81">
        <v>53</v>
      </c>
      <c r="H11" s="81">
        <v>52</v>
      </c>
      <c r="I11" s="81">
        <v>60</v>
      </c>
      <c r="J11" s="81">
        <v>55</v>
      </c>
      <c r="K11" s="81">
        <v>60</v>
      </c>
      <c r="L11" s="81">
        <v>56</v>
      </c>
      <c r="M11" s="81">
        <v>60</v>
      </c>
      <c r="N11" s="81">
        <v>57</v>
      </c>
      <c r="O11" s="81">
        <v>60</v>
      </c>
      <c r="P11" s="81">
        <v>58</v>
      </c>
      <c r="Q11" s="77">
        <v>60</v>
      </c>
      <c r="R11" s="77">
        <v>59</v>
      </c>
      <c r="S11" s="78">
        <v>60</v>
      </c>
      <c r="T11" s="78">
        <v>59</v>
      </c>
      <c r="U11" s="78">
        <v>60</v>
      </c>
      <c r="V11" s="78">
        <v>59</v>
      </c>
      <c r="W11" s="78">
        <v>60</v>
      </c>
      <c r="X11" s="78">
        <v>59</v>
      </c>
      <c r="Y11" s="78">
        <v>60</v>
      </c>
      <c r="Z11" s="78">
        <v>59</v>
      </c>
      <c r="AA11" s="78">
        <v>60</v>
      </c>
      <c r="AB11" s="78">
        <v>60</v>
      </c>
    </row>
    <row r="12" spans="1:28" s="32" customFormat="1" ht="105" customHeight="1">
      <c r="A12" s="734"/>
      <c r="B12" s="747"/>
      <c r="C12" s="91" t="s">
        <v>567</v>
      </c>
      <c r="D12" s="254" t="s">
        <v>448</v>
      </c>
      <c r="E12" s="254" t="s">
        <v>568</v>
      </c>
      <c r="F12" s="722" t="s">
        <v>570</v>
      </c>
      <c r="G12" s="722"/>
      <c r="H12" s="722"/>
      <c r="I12" s="722"/>
      <c r="J12" s="722"/>
      <c r="K12" s="722"/>
      <c r="L12" s="722"/>
      <c r="M12" s="81">
        <v>6329</v>
      </c>
      <c r="N12" s="81">
        <v>5289</v>
      </c>
      <c r="O12" s="81">
        <v>6330</v>
      </c>
      <c r="P12" s="81">
        <v>5289</v>
      </c>
      <c r="Q12" s="77">
        <v>6331</v>
      </c>
      <c r="R12" s="77">
        <v>646</v>
      </c>
      <c r="S12" s="77">
        <v>6332</v>
      </c>
      <c r="T12" s="77">
        <v>2824</v>
      </c>
      <c r="U12" s="77">
        <v>6333</v>
      </c>
      <c r="V12" s="78">
        <v>3855</v>
      </c>
      <c r="W12" s="77">
        <v>6334</v>
      </c>
      <c r="X12" s="78">
        <v>3855</v>
      </c>
      <c r="Y12" s="77">
        <v>6335</v>
      </c>
      <c r="Z12" s="78">
        <v>0</v>
      </c>
      <c r="AA12" s="77">
        <v>6336</v>
      </c>
      <c r="AB12" s="78">
        <v>0</v>
      </c>
    </row>
    <row r="13" spans="1:28" s="32" customFormat="1" ht="69.75" customHeight="1">
      <c r="A13" s="734"/>
      <c r="B13" s="747"/>
      <c r="C13" s="91" t="s">
        <v>805</v>
      </c>
      <c r="D13" s="254" t="s">
        <v>448</v>
      </c>
      <c r="E13" s="254" t="s">
        <v>569</v>
      </c>
      <c r="F13" s="722" t="s">
        <v>570</v>
      </c>
      <c r="G13" s="722"/>
      <c r="H13" s="722"/>
      <c r="I13" s="722"/>
      <c r="J13" s="722"/>
      <c r="K13" s="722"/>
      <c r="L13" s="722"/>
      <c r="M13" s="81">
        <v>54</v>
      </c>
      <c r="N13" s="81">
        <v>54</v>
      </c>
      <c r="O13" s="81">
        <v>42</v>
      </c>
      <c r="P13" s="81">
        <v>42</v>
      </c>
      <c r="Q13" s="77">
        <v>22</v>
      </c>
      <c r="R13" s="77">
        <v>22</v>
      </c>
      <c r="S13" s="78">
        <v>6</v>
      </c>
      <c r="T13" s="78">
        <v>6</v>
      </c>
      <c r="U13" s="78">
        <v>10</v>
      </c>
      <c r="V13" s="78">
        <v>0</v>
      </c>
      <c r="W13" s="78">
        <v>10</v>
      </c>
      <c r="X13" s="78">
        <v>0</v>
      </c>
      <c r="Y13" s="78">
        <v>10</v>
      </c>
      <c r="Z13" s="78">
        <v>0</v>
      </c>
      <c r="AA13" s="78">
        <v>54</v>
      </c>
      <c r="AB13" s="78">
        <v>0</v>
      </c>
    </row>
    <row r="14" spans="1:28" s="32" customFormat="1" ht="45.75" customHeight="1">
      <c r="A14" s="734"/>
      <c r="B14" s="747"/>
      <c r="C14" s="91" t="s">
        <v>582</v>
      </c>
      <c r="D14" s="254" t="s">
        <v>448</v>
      </c>
      <c r="E14" s="254" t="s">
        <v>127</v>
      </c>
      <c r="F14" s="722" t="s">
        <v>570</v>
      </c>
      <c r="G14" s="722"/>
      <c r="H14" s="722"/>
      <c r="I14" s="722"/>
      <c r="J14" s="722"/>
      <c r="K14" s="722"/>
      <c r="L14" s="722"/>
      <c r="M14" s="81">
        <v>2</v>
      </c>
      <c r="N14" s="81">
        <v>2</v>
      </c>
      <c r="O14" s="81">
        <v>1</v>
      </c>
      <c r="P14" s="81">
        <v>1</v>
      </c>
      <c r="Q14" s="77">
        <v>0</v>
      </c>
      <c r="R14" s="77">
        <v>0</v>
      </c>
      <c r="S14" s="78">
        <v>0</v>
      </c>
      <c r="T14" s="78">
        <v>0</v>
      </c>
      <c r="U14" s="78">
        <v>0</v>
      </c>
      <c r="V14" s="78">
        <v>0</v>
      </c>
      <c r="W14" s="78">
        <v>0</v>
      </c>
      <c r="X14" s="78">
        <v>0</v>
      </c>
      <c r="Y14" s="78">
        <v>0</v>
      </c>
      <c r="Z14" s="78">
        <v>0</v>
      </c>
      <c r="AA14" s="78">
        <v>0</v>
      </c>
      <c r="AB14" s="78">
        <v>0</v>
      </c>
    </row>
    <row r="15" spans="1:28" s="32" customFormat="1" ht="45.75" customHeight="1">
      <c r="A15" s="734"/>
      <c r="B15" s="747"/>
      <c r="C15" s="91" t="s">
        <v>616</v>
      </c>
      <c r="D15" s="254" t="s">
        <v>448</v>
      </c>
      <c r="E15" s="254" t="s">
        <v>813</v>
      </c>
      <c r="F15" s="722" t="s">
        <v>570</v>
      </c>
      <c r="G15" s="722"/>
      <c r="H15" s="722"/>
      <c r="I15" s="722"/>
      <c r="J15" s="722"/>
      <c r="K15" s="722"/>
      <c r="L15" s="722"/>
      <c r="M15" s="81">
        <v>6</v>
      </c>
      <c r="N15" s="81">
        <v>6</v>
      </c>
      <c r="O15" s="81">
        <v>2</v>
      </c>
      <c r="P15" s="81">
        <v>2</v>
      </c>
      <c r="Q15" s="77">
        <v>10</v>
      </c>
      <c r="R15" s="77">
        <v>10</v>
      </c>
      <c r="S15" s="78">
        <v>66</v>
      </c>
      <c r="T15" s="78">
        <v>66</v>
      </c>
      <c r="U15" s="78">
        <v>71</v>
      </c>
      <c r="V15" s="78">
        <v>0</v>
      </c>
      <c r="W15" s="78">
        <v>71</v>
      </c>
      <c r="X15" s="78">
        <v>0</v>
      </c>
      <c r="Y15" s="78">
        <v>71</v>
      </c>
      <c r="Z15" s="78">
        <v>0</v>
      </c>
      <c r="AA15" s="78">
        <v>30</v>
      </c>
      <c r="AB15" s="78">
        <v>0</v>
      </c>
    </row>
    <row r="16" spans="1:28" s="32" customFormat="1" ht="45.75" customHeight="1">
      <c r="A16" s="734"/>
      <c r="B16" s="747"/>
      <c r="C16" s="91" t="s">
        <v>995</v>
      </c>
      <c r="D16" s="254" t="s">
        <v>448</v>
      </c>
      <c r="E16" s="254" t="s">
        <v>24</v>
      </c>
      <c r="F16" s="722" t="s">
        <v>996</v>
      </c>
      <c r="G16" s="722"/>
      <c r="H16" s="722"/>
      <c r="I16" s="722"/>
      <c r="J16" s="722"/>
      <c r="K16" s="722"/>
      <c r="L16" s="722"/>
      <c r="M16" s="722"/>
      <c r="N16" s="722"/>
      <c r="O16" s="722"/>
      <c r="P16" s="722"/>
      <c r="Q16" s="77" t="s">
        <v>997</v>
      </c>
      <c r="R16" s="77">
        <v>0</v>
      </c>
      <c r="S16" s="77" t="s">
        <v>997</v>
      </c>
      <c r="T16" s="77">
        <v>1467.6</v>
      </c>
      <c r="U16" s="77" t="s">
        <v>997</v>
      </c>
      <c r="V16" s="77">
        <v>0</v>
      </c>
      <c r="W16" s="77" t="s">
        <v>997</v>
      </c>
      <c r="X16" s="77">
        <v>0</v>
      </c>
      <c r="Y16" s="77" t="s">
        <v>997</v>
      </c>
      <c r="Z16" s="77">
        <v>0</v>
      </c>
      <c r="AA16" s="77" t="s">
        <v>997</v>
      </c>
      <c r="AB16" s="77">
        <v>0</v>
      </c>
    </row>
    <row r="17" spans="1:28" ht="140.25" customHeight="1">
      <c r="A17" s="734"/>
      <c r="B17" s="747"/>
      <c r="C17" s="297" t="s">
        <v>744</v>
      </c>
      <c r="D17" s="254" t="s">
        <v>448</v>
      </c>
      <c r="E17" s="254" t="s">
        <v>24</v>
      </c>
      <c r="F17" s="81">
        <v>6.2</v>
      </c>
      <c r="G17" s="81">
        <v>6.3</v>
      </c>
      <c r="H17" s="81">
        <v>6.2</v>
      </c>
      <c r="I17" s="81">
        <v>6.4</v>
      </c>
      <c r="J17" s="81">
        <v>6.2</v>
      </c>
      <c r="K17" s="81">
        <v>6.6</v>
      </c>
      <c r="L17" s="81">
        <v>6.2</v>
      </c>
      <c r="M17" s="81">
        <v>18</v>
      </c>
      <c r="N17" s="81">
        <v>6.2</v>
      </c>
      <c r="O17" s="81">
        <v>19</v>
      </c>
      <c r="P17" s="81">
        <v>8.7</v>
      </c>
      <c r="Q17" s="689"/>
      <c r="R17" s="689"/>
      <c r="S17" s="689"/>
      <c r="T17" s="689"/>
      <c r="U17" s="689"/>
      <c r="V17" s="689"/>
      <c r="W17" s="689"/>
      <c r="X17" s="689"/>
      <c r="Y17" s="689"/>
      <c r="Z17" s="689"/>
      <c r="AA17" s="689"/>
      <c r="AB17" s="689"/>
    </row>
    <row r="18" spans="1:28" ht="15" customHeight="1">
      <c r="A18" s="734"/>
      <c r="B18" s="747"/>
      <c r="C18" s="751">
        <v>16</v>
      </c>
      <c r="D18" s="752"/>
      <c r="E18" s="752"/>
      <c r="F18" s="752"/>
      <c r="G18" s="752"/>
      <c r="H18" s="752"/>
      <c r="I18" s="752"/>
      <c r="J18" s="752"/>
      <c r="K18" s="752"/>
      <c r="L18" s="752"/>
      <c r="M18" s="752"/>
      <c r="N18" s="752"/>
      <c r="O18" s="752"/>
      <c r="P18" s="752"/>
      <c r="Q18" s="752"/>
      <c r="R18" s="752"/>
      <c r="S18" s="752"/>
      <c r="T18" s="752"/>
      <c r="U18" s="752"/>
      <c r="V18" s="752"/>
      <c r="W18" s="752"/>
      <c r="X18" s="752"/>
      <c r="Y18" s="752"/>
      <c r="Z18" s="752"/>
      <c r="AA18" s="752"/>
      <c r="AB18" s="753"/>
    </row>
    <row r="19" spans="1:28" ht="217.5" customHeight="1">
      <c r="A19" s="734"/>
      <c r="B19" s="747"/>
      <c r="C19" s="298" t="s">
        <v>941</v>
      </c>
      <c r="D19" s="254" t="s">
        <v>448</v>
      </c>
      <c r="E19" s="254" t="s">
        <v>24</v>
      </c>
      <c r="F19" s="722" t="s">
        <v>871</v>
      </c>
      <c r="G19" s="722"/>
      <c r="H19" s="722"/>
      <c r="I19" s="722"/>
      <c r="J19" s="722"/>
      <c r="K19" s="722"/>
      <c r="L19" s="722"/>
      <c r="M19" s="722"/>
      <c r="N19" s="722"/>
      <c r="O19" s="722"/>
      <c r="P19" s="722"/>
      <c r="Q19" s="77">
        <v>14.7</v>
      </c>
      <c r="R19" s="77">
        <v>12.8</v>
      </c>
      <c r="S19" s="78">
        <v>14.8</v>
      </c>
      <c r="T19" s="78">
        <v>14.8</v>
      </c>
      <c r="U19" s="78">
        <v>15</v>
      </c>
      <c r="V19" s="78">
        <v>15</v>
      </c>
      <c r="W19" s="78">
        <v>15.2</v>
      </c>
      <c r="X19" s="78">
        <v>15.2</v>
      </c>
      <c r="Y19" s="78">
        <v>15.5</v>
      </c>
      <c r="Z19" s="78">
        <v>15.5</v>
      </c>
      <c r="AA19" s="78">
        <v>15.5</v>
      </c>
      <c r="AB19" s="78">
        <v>15.5</v>
      </c>
    </row>
    <row r="20" spans="1:28" ht="114.75" customHeight="1">
      <c r="A20" s="254" t="s">
        <v>78</v>
      </c>
      <c r="B20" s="297" t="s">
        <v>883</v>
      </c>
      <c r="C20" s="297" t="s">
        <v>66</v>
      </c>
      <c r="D20" s="254" t="s">
        <v>448</v>
      </c>
      <c r="E20" s="254" t="s">
        <v>24</v>
      </c>
      <c r="F20" s="81">
        <v>10367</v>
      </c>
      <c r="G20" s="81">
        <v>10652</v>
      </c>
      <c r="H20" s="81">
        <v>10300</v>
      </c>
      <c r="I20" s="81">
        <v>10981</v>
      </c>
      <c r="J20" s="81">
        <v>10435</v>
      </c>
      <c r="K20" s="81">
        <v>10981</v>
      </c>
      <c r="L20" s="81">
        <v>10300</v>
      </c>
      <c r="M20" s="260">
        <v>10981</v>
      </c>
      <c r="N20" s="81">
        <v>10300</v>
      </c>
      <c r="O20" s="260">
        <v>10981</v>
      </c>
      <c r="P20" s="81">
        <v>10786</v>
      </c>
      <c r="Q20" s="77">
        <v>10981</v>
      </c>
      <c r="R20" s="77">
        <v>10478</v>
      </c>
      <c r="S20" s="108">
        <v>10981</v>
      </c>
      <c r="T20" s="78">
        <v>10306</v>
      </c>
      <c r="U20" s="108">
        <v>10981</v>
      </c>
      <c r="V20" s="78">
        <v>10786</v>
      </c>
      <c r="W20" s="108">
        <v>10981</v>
      </c>
      <c r="X20" s="78">
        <v>10786</v>
      </c>
      <c r="Y20" s="78">
        <v>10981</v>
      </c>
      <c r="Z20" s="78">
        <v>10786</v>
      </c>
      <c r="AA20" s="78">
        <v>10981</v>
      </c>
      <c r="AB20" s="78">
        <v>10786</v>
      </c>
    </row>
    <row r="21" spans="1:28" ht="114" customHeight="1">
      <c r="A21" s="734" t="s">
        <v>85</v>
      </c>
      <c r="B21" s="733" t="s">
        <v>84</v>
      </c>
      <c r="C21" s="297" t="s">
        <v>79</v>
      </c>
      <c r="D21" s="254" t="s">
        <v>448</v>
      </c>
      <c r="E21" s="254" t="s">
        <v>24</v>
      </c>
      <c r="F21" s="81">
        <v>0</v>
      </c>
      <c r="G21" s="81">
        <v>1571</v>
      </c>
      <c r="H21" s="81">
        <v>0</v>
      </c>
      <c r="I21" s="81">
        <v>1704</v>
      </c>
      <c r="J21" s="81">
        <v>1500</v>
      </c>
      <c r="K21" s="81">
        <v>1704</v>
      </c>
      <c r="L21" s="81">
        <v>1500</v>
      </c>
      <c r="M21" s="81">
        <v>1704</v>
      </c>
      <c r="N21" s="81">
        <v>1500</v>
      </c>
      <c r="O21" s="81">
        <v>4676</v>
      </c>
      <c r="P21" s="81">
        <v>4676</v>
      </c>
      <c r="Q21" s="242">
        <f>Q20*Q45/100</f>
        <v>6588.6</v>
      </c>
      <c r="R21" s="242">
        <v>6428</v>
      </c>
      <c r="S21" s="242">
        <v>6574</v>
      </c>
      <c r="T21" s="242">
        <v>6574</v>
      </c>
      <c r="U21" s="242">
        <f>U20*0.8</f>
        <v>8784.800000000001</v>
      </c>
      <c r="V21" s="242">
        <f>V20*0.8</f>
        <v>8628.800000000001</v>
      </c>
      <c r="W21" s="242">
        <f>W20*0.9</f>
        <v>9882.9</v>
      </c>
      <c r="X21" s="242">
        <f>X20*0.9</f>
        <v>9707.4</v>
      </c>
      <c r="Y21" s="242">
        <f>Y20</f>
        <v>10981</v>
      </c>
      <c r="Z21" s="242">
        <f>Z20</f>
        <v>10786</v>
      </c>
      <c r="AA21" s="242">
        <f>AA20</f>
        <v>10981</v>
      </c>
      <c r="AB21" s="242">
        <f>AB20</f>
        <v>10786</v>
      </c>
    </row>
    <row r="22" spans="1:28" ht="67.5">
      <c r="A22" s="734"/>
      <c r="B22" s="733"/>
      <c r="C22" s="297" t="s">
        <v>80</v>
      </c>
      <c r="D22" s="254" t="s">
        <v>448</v>
      </c>
      <c r="E22" s="254" t="s">
        <v>24</v>
      </c>
      <c r="F22" s="81">
        <v>85</v>
      </c>
      <c r="G22" s="81">
        <v>85</v>
      </c>
      <c r="H22" s="81">
        <v>85</v>
      </c>
      <c r="I22" s="81">
        <v>85</v>
      </c>
      <c r="J22" s="81">
        <v>85</v>
      </c>
      <c r="K22" s="81">
        <v>85</v>
      </c>
      <c r="L22" s="81">
        <v>85</v>
      </c>
      <c r="M22" s="81">
        <v>85</v>
      </c>
      <c r="N22" s="81">
        <v>85</v>
      </c>
      <c r="O22" s="81">
        <v>85</v>
      </c>
      <c r="P22" s="81">
        <v>85</v>
      </c>
      <c r="Q22" s="77">
        <v>85</v>
      </c>
      <c r="R22" s="77">
        <v>85</v>
      </c>
      <c r="S22" s="78">
        <v>85</v>
      </c>
      <c r="T22" s="78">
        <v>85</v>
      </c>
      <c r="U22" s="78">
        <v>85</v>
      </c>
      <c r="V22" s="78">
        <v>85</v>
      </c>
      <c r="W22" s="78">
        <v>85</v>
      </c>
      <c r="X22" s="78">
        <v>85</v>
      </c>
      <c r="Y22" s="78">
        <v>85</v>
      </c>
      <c r="Z22" s="78">
        <v>85</v>
      </c>
      <c r="AA22" s="78">
        <v>85</v>
      </c>
      <c r="AB22" s="78">
        <v>85</v>
      </c>
    </row>
    <row r="23" spans="1:28" ht="63" customHeight="1">
      <c r="A23" s="734"/>
      <c r="B23" s="733"/>
      <c r="C23" s="297" t="s">
        <v>81</v>
      </c>
      <c r="D23" s="254" t="s">
        <v>449</v>
      </c>
      <c r="E23" s="254" t="s">
        <v>24</v>
      </c>
      <c r="F23" s="81">
        <v>0</v>
      </c>
      <c r="G23" s="81">
        <v>0</v>
      </c>
      <c r="H23" s="81">
        <v>150</v>
      </c>
      <c r="I23" s="81">
        <v>0</v>
      </c>
      <c r="J23" s="81" t="s">
        <v>82</v>
      </c>
      <c r="K23" s="81">
        <v>0</v>
      </c>
      <c r="L23" s="81" t="s">
        <v>406</v>
      </c>
      <c r="M23" s="81">
        <v>0</v>
      </c>
      <c r="N23" s="81" t="s">
        <v>407</v>
      </c>
      <c r="O23" s="81">
        <v>0</v>
      </c>
      <c r="P23" s="81" t="s">
        <v>398</v>
      </c>
      <c r="Q23" s="77">
        <v>0</v>
      </c>
      <c r="R23" s="77" t="s">
        <v>408</v>
      </c>
      <c r="S23" s="78">
        <v>0</v>
      </c>
      <c r="T23" s="77" t="s">
        <v>408</v>
      </c>
      <c r="U23" s="78">
        <v>0</v>
      </c>
      <c r="V23" s="77" t="s">
        <v>408</v>
      </c>
      <c r="W23" s="78">
        <v>0</v>
      </c>
      <c r="X23" s="77" t="s">
        <v>408</v>
      </c>
      <c r="Y23" s="78">
        <v>0</v>
      </c>
      <c r="Z23" s="77" t="s">
        <v>408</v>
      </c>
      <c r="AA23" s="78">
        <v>0</v>
      </c>
      <c r="AB23" s="77" t="s">
        <v>408</v>
      </c>
    </row>
    <row r="24" spans="1:28" s="62" customFormat="1" ht="78.75" customHeight="1">
      <c r="A24" s="734"/>
      <c r="B24" s="733"/>
      <c r="C24" s="297" t="s">
        <v>608</v>
      </c>
      <c r="D24" s="254" t="s">
        <v>448</v>
      </c>
      <c r="E24" s="254" t="s">
        <v>24</v>
      </c>
      <c r="F24" s="722" t="s">
        <v>570</v>
      </c>
      <c r="G24" s="722"/>
      <c r="H24" s="722"/>
      <c r="I24" s="722"/>
      <c r="J24" s="722"/>
      <c r="K24" s="722"/>
      <c r="L24" s="722"/>
      <c r="M24" s="81">
        <v>80</v>
      </c>
      <c r="N24" s="81">
        <v>80</v>
      </c>
      <c r="O24" s="81">
        <v>80</v>
      </c>
      <c r="P24" s="81">
        <v>80</v>
      </c>
      <c r="Q24" s="77">
        <v>80</v>
      </c>
      <c r="R24" s="77">
        <v>80</v>
      </c>
      <c r="S24" s="78">
        <v>80</v>
      </c>
      <c r="T24" s="77">
        <v>80</v>
      </c>
      <c r="U24" s="78">
        <v>80</v>
      </c>
      <c r="V24" s="77">
        <v>80</v>
      </c>
      <c r="W24" s="78">
        <v>80</v>
      </c>
      <c r="X24" s="77">
        <v>80</v>
      </c>
      <c r="Y24" s="78">
        <v>80</v>
      </c>
      <c r="Z24" s="77">
        <v>80</v>
      </c>
      <c r="AA24" s="78">
        <v>80</v>
      </c>
      <c r="AB24" s="77">
        <v>80</v>
      </c>
    </row>
    <row r="25" spans="1:28" s="62" customFormat="1" ht="135" customHeight="1">
      <c r="A25" s="734"/>
      <c r="B25" s="733"/>
      <c r="C25" s="297" t="s">
        <v>610</v>
      </c>
      <c r="D25" s="254" t="s">
        <v>448</v>
      </c>
      <c r="E25" s="254" t="s">
        <v>24</v>
      </c>
      <c r="F25" s="722" t="s">
        <v>570</v>
      </c>
      <c r="G25" s="722"/>
      <c r="H25" s="722"/>
      <c r="I25" s="722"/>
      <c r="J25" s="722"/>
      <c r="K25" s="722"/>
      <c r="L25" s="722"/>
      <c r="M25" s="81">
        <v>24</v>
      </c>
      <c r="N25" s="81">
        <v>23</v>
      </c>
      <c r="O25" s="81">
        <v>58</v>
      </c>
      <c r="P25" s="81">
        <v>58</v>
      </c>
      <c r="Q25" s="77">
        <v>58</v>
      </c>
      <c r="R25" s="77">
        <v>6</v>
      </c>
      <c r="S25" s="77">
        <v>58</v>
      </c>
      <c r="T25" s="77">
        <v>17.4</v>
      </c>
      <c r="U25" s="77">
        <v>58</v>
      </c>
      <c r="V25" s="77">
        <v>58</v>
      </c>
      <c r="W25" s="77">
        <v>58</v>
      </c>
      <c r="X25" s="77">
        <v>58</v>
      </c>
      <c r="Y25" s="77">
        <v>58</v>
      </c>
      <c r="Z25" s="77">
        <v>58</v>
      </c>
      <c r="AA25" s="77">
        <v>58</v>
      </c>
      <c r="AB25" s="77">
        <v>58</v>
      </c>
    </row>
    <row r="26" spans="1:28" s="62" customFormat="1" ht="123.75">
      <c r="A26" s="734"/>
      <c r="B26" s="733"/>
      <c r="C26" s="297" t="s">
        <v>609</v>
      </c>
      <c r="D26" s="254" t="s">
        <v>448</v>
      </c>
      <c r="E26" s="254" t="s">
        <v>24</v>
      </c>
      <c r="F26" s="722" t="s">
        <v>570</v>
      </c>
      <c r="G26" s="722"/>
      <c r="H26" s="722"/>
      <c r="I26" s="722"/>
      <c r="J26" s="722"/>
      <c r="K26" s="722"/>
      <c r="L26" s="722"/>
      <c r="M26" s="81">
        <v>9</v>
      </c>
      <c r="N26" s="81">
        <v>8</v>
      </c>
      <c r="O26" s="81">
        <v>10.4</v>
      </c>
      <c r="P26" s="81">
        <v>10.4</v>
      </c>
      <c r="Q26" s="77">
        <v>14.7</v>
      </c>
      <c r="R26" s="77">
        <v>8.2</v>
      </c>
      <c r="S26" s="77">
        <v>10.4</v>
      </c>
      <c r="T26" s="77">
        <v>3.8</v>
      </c>
      <c r="U26" s="77">
        <v>10.4</v>
      </c>
      <c r="V26" s="77">
        <v>10.4</v>
      </c>
      <c r="W26" s="77">
        <v>10.4</v>
      </c>
      <c r="X26" s="77">
        <v>10.4</v>
      </c>
      <c r="Y26" s="77">
        <v>10.4</v>
      </c>
      <c r="Z26" s="77">
        <v>10.4</v>
      </c>
      <c r="AA26" s="77">
        <v>10.4</v>
      </c>
      <c r="AB26" s="77">
        <v>10.4</v>
      </c>
    </row>
    <row r="27" spans="1:28" s="62" customFormat="1" ht="101.25" customHeight="1">
      <c r="A27" s="734"/>
      <c r="B27" s="733"/>
      <c r="C27" s="297" t="s">
        <v>611</v>
      </c>
      <c r="D27" s="254" t="s">
        <v>448</v>
      </c>
      <c r="E27" s="254" t="s">
        <v>24</v>
      </c>
      <c r="F27" s="722" t="s">
        <v>570</v>
      </c>
      <c r="G27" s="722"/>
      <c r="H27" s="722"/>
      <c r="I27" s="722"/>
      <c r="J27" s="722"/>
      <c r="K27" s="722"/>
      <c r="L27" s="722"/>
      <c r="M27" s="81">
        <v>100</v>
      </c>
      <c r="N27" s="81">
        <v>95</v>
      </c>
      <c r="O27" s="81">
        <v>100</v>
      </c>
      <c r="P27" s="81">
        <v>95</v>
      </c>
      <c r="Q27" s="77">
        <v>100</v>
      </c>
      <c r="R27" s="77">
        <v>95</v>
      </c>
      <c r="S27" s="77">
        <v>100</v>
      </c>
      <c r="T27" s="77">
        <v>95</v>
      </c>
      <c r="U27" s="77">
        <v>100</v>
      </c>
      <c r="V27" s="77">
        <v>95</v>
      </c>
      <c r="W27" s="77">
        <v>100</v>
      </c>
      <c r="X27" s="77">
        <v>95</v>
      </c>
      <c r="Y27" s="77">
        <v>100</v>
      </c>
      <c r="Z27" s="77">
        <v>95</v>
      </c>
      <c r="AA27" s="77">
        <v>100</v>
      </c>
      <c r="AB27" s="77">
        <v>95</v>
      </c>
    </row>
    <row r="28" spans="1:28" s="62" customFormat="1" ht="13.5" customHeight="1">
      <c r="A28" s="734"/>
      <c r="B28" s="733"/>
      <c r="C28" s="735" t="s">
        <v>1048</v>
      </c>
      <c r="D28" s="736"/>
      <c r="E28" s="736"/>
      <c r="F28" s="736"/>
      <c r="G28" s="736"/>
      <c r="H28" s="736"/>
      <c r="I28" s="736"/>
      <c r="J28" s="736"/>
      <c r="K28" s="736"/>
      <c r="L28" s="736"/>
      <c r="M28" s="736"/>
      <c r="N28" s="736"/>
      <c r="O28" s="736"/>
      <c r="P28" s="736"/>
      <c r="Q28" s="736"/>
      <c r="R28" s="736"/>
      <c r="S28" s="736"/>
      <c r="T28" s="736"/>
      <c r="U28" s="736"/>
      <c r="V28" s="736"/>
      <c r="W28" s="736"/>
      <c r="X28" s="736"/>
      <c r="Y28" s="736"/>
      <c r="Z28" s="736"/>
      <c r="AA28" s="736"/>
      <c r="AB28" s="737"/>
    </row>
    <row r="29" spans="1:28" s="62" customFormat="1" ht="146.25">
      <c r="A29" s="734"/>
      <c r="B29" s="733"/>
      <c r="C29" s="299" t="s">
        <v>1054</v>
      </c>
      <c r="D29" s="254" t="s">
        <v>448</v>
      </c>
      <c r="E29" s="254" t="s">
        <v>24</v>
      </c>
      <c r="F29" s="739" t="s">
        <v>1205</v>
      </c>
      <c r="G29" s="740"/>
      <c r="H29" s="740"/>
      <c r="I29" s="740"/>
      <c r="J29" s="740"/>
      <c r="K29" s="740"/>
      <c r="L29" s="740"/>
      <c r="M29" s="740"/>
      <c r="N29" s="740"/>
      <c r="O29" s="740"/>
      <c r="P29" s="740"/>
      <c r="Q29" s="740"/>
      <c r="R29" s="740"/>
      <c r="S29" s="254" t="s">
        <v>1225</v>
      </c>
      <c r="T29" s="254" t="s">
        <v>1225</v>
      </c>
      <c r="U29" s="254" t="s">
        <v>1225</v>
      </c>
      <c r="V29" s="254"/>
      <c r="W29" s="254" t="s">
        <v>1225</v>
      </c>
      <c r="X29" s="254"/>
      <c r="Y29" s="254" t="s">
        <v>1225</v>
      </c>
      <c r="Z29" s="254"/>
      <c r="AA29" s="254" t="s">
        <v>1225</v>
      </c>
      <c r="AB29" s="254"/>
    </row>
    <row r="30" spans="1:28" s="62" customFormat="1" ht="146.25">
      <c r="A30" s="734"/>
      <c r="B30" s="733"/>
      <c r="C30" s="289" t="s">
        <v>1056</v>
      </c>
      <c r="D30" s="254" t="s">
        <v>448</v>
      </c>
      <c r="E30" s="254" t="s">
        <v>24</v>
      </c>
      <c r="F30" s="739" t="s">
        <v>1205</v>
      </c>
      <c r="G30" s="740"/>
      <c r="H30" s="740"/>
      <c r="I30" s="740"/>
      <c r="J30" s="740"/>
      <c r="K30" s="740"/>
      <c r="L30" s="740"/>
      <c r="M30" s="740"/>
      <c r="N30" s="740"/>
      <c r="O30" s="740"/>
      <c r="P30" s="740"/>
      <c r="Q30" s="740"/>
      <c r="R30" s="740"/>
      <c r="S30" s="254" t="s">
        <v>1055</v>
      </c>
      <c r="T30" s="254" t="s">
        <v>1055</v>
      </c>
      <c r="U30" s="254" t="s">
        <v>1055</v>
      </c>
      <c r="V30" s="254"/>
      <c r="W30" s="254" t="s">
        <v>1055</v>
      </c>
      <c r="X30" s="254"/>
      <c r="Y30" s="254" t="s">
        <v>1055</v>
      </c>
      <c r="Z30" s="254"/>
      <c r="AA30" s="254" t="s">
        <v>1055</v>
      </c>
      <c r="AB30" s="254"/>
    </row>
    <row r="31" spans="1:28" ht="70.5" customHeight="1">
      <c r="A31" s="734"/>
      <c r="B31" s="733"/>
      <c r="C31" s="297" t="s">
        <v>83</v>
      </c>
      <c r="D31" s="254" t="s">
        <v>448</v>
      </c>
      <c r="E31" s="254" t="s">
        <v>24</v>
      </c>
      <c r="F31" s="81">
        <v>40.3</v>
      </c>
      <c r="G31" s="81">
        <v>41</v>
      </c>
      <c r="H31" s="81">
        <v>41</v>
      </c>
      <c r="I31" s="81">
        <v>41.7</v>
      </c>
      <c r="J31" s="81">
        <v>33</v>
      </c>
      <c r="K31" s="81">
        <v>42</v>
      </c>
      <c r="L31" s="81">
        <v>34</v>
      </c>
      <c r="M31" s="81">
        <v>42</v>
      </c>
      <c r="N31" s="81">
        <v>35</v>
      </c>
      <c r="O31" s="81">
        <v>42</v>
      </c>
      <c r="P31" s="81">
        <v>29.8</v>
      </c>
      <c r="Q31" s="77">
        <v>42</v>
      </c>
      <c r="R31" s="77">
        <v>31.8</v>
      </c>
      <c r="S31" s="78">
        <v>42</v>
      </c>
      <c r="T31" s="78">
        <v>29.8</v>
      </c>
      <c r="U31" s="78">
        <v>42</v>
      </c>
      <c r="V31" s="78">
        <v>29.8</v>
      </c>
      <c r="W31" s="78">
        <v>42</v>
      </c>
      <c r="X31" s="78">
        <v>29.8</v>
      </c>
      <c r="Y31" s="78">
        <v>42</v>
      </c>
      <c r="Z31" s="78">
        <v>29.8</v>
      </c>
      <c r="AA31" s="78">
        <v>42</v>
      </c>
      <c r="AB31" s="78">
        <v>29.8</v>
      </c>
    </row>
    <row r="32" spans="1:28" ht="69.75" customHeight="1">
      <c r="A32" s="734" t="s">
        <v>88</v>
      </c>
      <c r="B32" s="749" t="s">
        <v>14</v>
      </c>
      <c r="C32" s="91" t="s">
        <v>86</v>
      </c>
      <c r="D32" s="77" t="s">
        <v>448</v>
      </c>
      <c r="E32" s="77" t="s">
        <v>24</v>
      </c>
      <c r="F32" s="81">
        <v>5000</v>
      </c>
      <c r="G32" s="81">
        <v>6500</v>
      </c>
      <c r="H32" s="81">
        <v>5000</v>
      </c>
      <c r="I32" s="81">
        <v>6500</v>
      </c>
      <c r="J32" s="81">
        <v>5000</v>
      </c>
      <c r="K32" s="81">
        <v>10000</v>
      </c>
      <c r="L32" s="81">
        <v>8000</v>
      </c>
      <c r="M32" s="81">
        <v>10000</v>
      </c>
      <c r="N32" s="81">
        <v>8500</v>
      </c>
      <c r="O32" s="81">
        <v>10050</v>
      </c>
      <c r="P32" s="81">
        <v>9207</v>
      </c>
      <c r="Q32" s="77">
        <v>10050</v>
      </c>
      <c r="R32" s="77">
        <v>9777</v>
      </c>
      <c r="S32" s="78">
        <v>10100</v>
      </c>
      <c r="T32" s="78">
        <v>9816</v>
      </c>
      <c r="U32" s="78">
        <v>10100</v>
      </c>
      <c r="V32" s="78">
        <v>9207</v>
      </c>
      <c r="W32" s="78">
        <v>10150</v>
      </c>
      <c r="X32" s="78">
        <v>9208</v>
      </c>
      <c r="Y32" s="78">
        <v>10150</v>
      </c>
      <c r="Z32" s="78">
        <v>9209</v>
      </c>
      <c r="AA32" s="78">
        <v>10200</v>
      </c>
      <c r="AB32" s="78">
        <v>9210</v>
      </c>
    </row>
    <row r="33" spans="1:28" ht="59.25" customHeight="1">
      <c r="A33" s="734"/>
      <c r="B33" s="749"/>
      <c r="C33" s="91" t="s">
        <v>87</v>
      </c>
      <c r="D33" s="77" t="s">
        <v>448</v>
      </c>
      <c r="E33" s="77" t="s">
        <v>24</v>
      </c>
      <c r="F33" s="81">
        <v>2137</v>
      </c>
      <c r="G33" s="81">
        <v>2500</v>
      </c>
      <c r="H33" s="81">
        <v>2150</v>
      </c>
      <c r="I33" s="81">
        <v>2500</v>
      </c>
      <c r="J33" s="81">
        <v>2150</v>
      </c>
      <c r="K33" s="81">
        <v>2700</v>
      </c>
      <c r="L33" s="81">
        <v>2200</v>
      </c>
      <c r="M33" s="81">
        <v>2700</v>
      </c>
      <c r="N33" s="81">
        <v>2200</v>
      </c>
      <c r="O33" s="81">
        <v>2800</v>
      </c>
      <c r="P33" s="81">
        <v>2300</v>
      </c>
      <c r="Q33" s="77">
        <v>2800</v>
      </c>
      <c r="R33" s="77">
        <v>842</v>
      </c>
      <c r="S33" s="78">
        <v>2800</v>
      </c>
      <c r="T33" s="78">
        <v>2300</v>
      </c>
      <c r="U33" s="78">
        <v>2800</v>
      </c>
      <c r="V33" s="78">
        <v>2300</v>
      </c>
      <c r="W33" s="78">
        <v>2800</v>
      </c>
      <c r="X33" s="78">
        <v>2310</v>
      </c>
      <c r="Y33" s="78">
        <v>2800</v>
      </c>
      <c r="Z33" s="78">
        <v>2320</v>
      </c>
      <c r="AA33" s="78">
        <v>2800</v>
      </c>
      <c r="AB33" s="78">
        <v>2330</v>
      </c>
    </row>
    <row r="34" spans="1:28" s="32" customFormat="1" ht="102" customHeight="1">
      <c r="A34" s="254" t="s">
        <v>91</v>
      </c>
      <c r="B34" s="297" t="s">
        <v>15</v>
      </c>
      <c r="C34" s="297" t="s">
        <v>89</v>
      </c>
      <c r="D34" s="254" t="s">
        <v>449</v>
      </c>
      <c r="E34" s="254" t="s">
        <v>24</v>
      </c>
      <c r="F34" s="81">
        <v>36</v>
      </c>
      <c r="G34" s="81">
        <v>54</v>
      </c>
      <c r="H34" s="81">
        <v>9</v>
      </c>
      <c r="I34" s="81">
        <v>45</v>
      </c>
      <c r="J34" s="81">
        <v>12</v>
      </c>
      <c r="K34" s="81">
        <v>35</v>
      </c>
      <c r="L34" s="81">
        <v>11</v>
      </c>
      <c r="M34" s="81">
        <v>13</v>
      </c>
      <c r="N34" s="81">
        <v>13</v>
      </c>
      <c r="O34" s="81">
        <v>10</v>
      </c>
      <c r="P34" s="81">
        <v>10</v>
      </c>
      <c r="Q34" s="77">
        <v>12</v>
      </c>
      <c r="R34" s="77">
        <v>12</v>
      </c>
      <c r="S34" s="78">
        <v>4</v>
      </c>
      <c r="T34" s="78">
        <v>4</v>
      </c>
      <c r="U34" s="78">
        <v>5</v>
      </c>
      <c r="V34" s="78">
        <v>5</v>
      </c>
      <c r="W34" s="78">
        <v>5</v>
      </c>
      <c r="X34" s="78">
        <v>5</v>
      </c>
      <c r="Y34" s="78">
        <v>3</v>
      </c>
      <c r="Z34" s="78">
        <v>3</v>
      </c>
      <c r="AA34" s="78">
        <v>3</v>
      </c>
      <c r="AB34" s="78">
        <v>3</v>
      </c>
    </row>
    <row r="35" spans="1:28" ht="134.25" customHeight="1">
      <c r="A35" s="254" t="s">
        <v>92</v>
      </c>
      <c r="B35" s="297" t="s">
        <v>745</v>
      </c>
      <c r="C35" s="297" t="s">
        <v>615</v>
      </c>
      <c r="D35" s="254" t="s">
        <v>449</v>
      </c>
      <c r="E35" s="254" t="s">
        <v>24</v>
      </c>
      <c r="F35" s="81">
        <v>0</v>
      </c>
      <c r="G35" s="81">
        <v>1</v>
      </c>
      <c r="H35" s="81">
        <v>1</v>
      </c>
      <c r="I35" s="81">
        <v>0</v>
      </c>
      <c r="J35" s="81">
        <v>0</v>
      </c>
      <c r="K35" s="81">
        <v>0</v>
      </c>
      <c r="L35" s="81">
        <v>0</v>
      </c>
      <c r="M35" s="81">
        <v>0</v>
      </c>
      <c r="N35" s="81">
        <v>0</v>
      </c>
      <c r="O35" s="81">
        <v>0</v>
      </c>
      <c r="P35" s="81">
        <v>0</v>
      </c>
      <c r="Q35" s="81">
        <v>0</v>
      </c>
      <c r="R35" s="81">
        <v>0</v>
      </c>
      <c r="S35" s="81">
        <v>0</v>
      </c>
      <c r="T35" s="81">
        <v>0</v>
      </c>
      <c r="U35" s="81">
        <v>0</v>
      </c>
      <c r="V35" s="81">
        <v>0</v>
      </c>
      <c r="W35" s="81">
        <v>0</v>
      </c>
      <c r="X35" s="81">
        <v>0</v>
      </c>
      <c r="Y35" s="81">
        <v>0</v>
      </c>
      <c r="Z35" s="81">
        <v>0</v>
      </c>
      <c r="AA35" s="81">
        <v>0</v>
      </c>
      <c r="AB35" s="81">
        <v>0</v>
      </c>
    </row>
    <row r="36" spans="1:28" ht="107.25" customHeight="1">
      <c r="A36" s="254" t="s">
        <v>93</v>
      </c>
      <c r="B36" s="297" t="s">
        <v>746</v>
      </c>
      <c r="C36" s="297" t="s">
        <v>90</v>
      </c>
      <c r="D36" s="254" t="s">
        <v>448</v>
      </c>
      <c r="E36" s="254" t="s">
        <v>24</v>
      </c>
      <c r="F36" s="81">
        <v>0</v>
      </c>
      <c r="G36" s="81">
        <v>1</v>
      </c>
      <c r="H36" s="81">
        <v>1</v>
      </c>
      <c r="I36" s="81">
        <v>0</v>
      </c>
      <c r="J36" s="81">
        <v>0</v>
      </c>
      <c r="K36" s="81">
        <v>0</v>
      </c>
      <c r="L36" s="81">
        <v>0</v>
      </c>
      <c r="M36" s="81">
        <v>0</v>
      </c>
      <c r="N36" s="81">
        <v>0</v>
      </c>
      <c r="O36" s="81">
        <v>0</v>
      </c>
      <c r="P36" s="81">
        <v>0</v>
      </c>
      <c r="Q36" s="81">
        <v>0</v>
      </c>
      <c r="R36" s="81">
        <v>0</v>
      </c>
      <c r="S36" s="81">
        <v>0</v>
      </c>
      <c r="T36" s="81">
        <v>0</v>
      </c>
      <c r="U36" s="81">
        <v>0</v>
      </c>
      <c r="V36" s="81">
        <v>0</v>
      </c>
      <c r="W36" s="81">
        <v>0</v>
      </c>
      <c r="X36" s="81">
        <v>0</v>
      </c>
      <c r="Y36" s="81">
        <v>0</v>
      </c>
      <c r="Z36" s="81">
        <v>0</v>
      </c>
      <c r="AA36" s="81">
        <v>0</v>
      </c>
      <c r="AB36" s="81">
        <v>0</v>
      </c>
    </row>
    <row r="37" spans="1:28" s="32" customFormat="1" ht="96" customHeight="1">
      <c r="A37" s="744" t="s">
        <v>141</v>
      </c>
      <c r="B37" s="744" t="s">
        <v>923</v>
      </c>
      <c r="C37" s="91" t="s">
        <v>802</v>
      </c>
      <c r="D37" s="254" t="s">
        <v>448</v>
      </c>
      <c r="E37" s="77" t="s">
        <v>24</v>
      </c>
      <c r="F37" s="722" t="s">
        <v>806</v>
      </c>
      <c r="G37" s="722"/>
      <c r="H37" s="722"/>
      <c r="I37" s="722"/>
      <c r="J37" s="722"/>
      <c r="K37" s="722"/>
      <c r="L37" s="722"/>
      <c r="M37" s="722"/>
      <c r="N37" s="722"/>
      <c r="O37" s="81">
        <v>79.7</v>
      </c>
      <c r="P37" s="82" t="e">
        <f>Прил1!#REF!/Прил1!#REF!*100</f>
        <v>#REF!</v>
      </c>
      <c r="Q37" s="77">
        <v>79.9</v>
      </c>
      <c r="R37" s="80" t="e">
        <f>Прил1!#REF!/Прил1!#REF!*100</f>
        <v>#REF!</v>
      </c>
      <c r="S37" s="728" t="s">
        <v>1204</v>
      </c>
      <c r="T37" s="729"/>
      <c r="U37" s="729"/>
      <c r="V37" s="729"/>
      <c r="W37" s="729"/>
      <c r="X37" s="729"/>
      <c r="Y37" s="729"/>
      <c r="Z37" s="729"/>
      <c r="AA37" s="729"/>
      <c r="AB37" s="730"/>
    </row>
    <row r="38" spans="1:28" s="162" customFormat="1" ht="21" customHeight="1">
      <c r="A38" s="745"/>
      <c r="B38" s="745"/>
      <c r="C38" s="273"/>
      <c r="D38" s="300"/>
      <c r="E38" s="263"/>
      <c r="F38" s="301"/>
      <c r="G38" s="301"/>
      <c r="H38" s="301"/>
      <c r="I38" s="301"/>
      <c r="J38" s="301"/>
      <c r="K38" s="301"/>
      <c r="L38" s="301"/>
      <c r="M38" s="301"/>
      <c r="N38" s="301"/>
      <c r="O38" s="301"/>
      <c r="P38" s="302"/>
      <c r="Q38" s="263"/>
      <c r="R38" s="303"/>
      <c r="S38" s="303"/>
      <c r="T38" s="303"/>
      <c r="U38" s="303"/>
      <c r="V38" s="303"/>
      <c r="W38" s="303"/>
      <c r="X38" s="303"/>
      <c r="Y38" s="303"/>
      <c r="Z38" s="303"/>
      <c r="AA38" s="303"/>
      <c r="AB38" s="163">
        <v>18</v>
      </c>
    </row>
    <row r="39" spans="1:28" s="32" customFormat="1" ht="105.75" customHeight="1">
      <c r="A39" s="745"/>
      <c r="B39" s="745"/>
      <c r="C39" s="91" t="s">
        <v>803</v>
      </c>
      <c r="D39" s="254" t="s">
        <v>448</v>
      </c>
      <c r="E39" s="77" t="s">
        <v>24</v>
      </c>
      <c r="F39" s="722" t="s">
        <v>806</v>
      </c>
      <c r="G39" s="722"/>
      <c r="H39" s="722"/>
      <c r="I39" s="722"/>
      <c r="J39" s="722"/>
      <c r="K39" s="722"/>
      <c r="L39" s="722"/>
      <c r="M39" s="722"/>
      <c r="N39" s="722"/>
      <c r="O39" s="81">
        <v>29.2</v>
      </c>
      <c r="P39" s="82" t="e">
        <f>Прил1!#REF!/Прил1!#REF!*100</f>
        <v>#REF!</v>
      </c>
      <c r="Q39" s="79">
        <v>34.2</v>
      </c>
      <c r="R39" s="80" t="e">
        <f>Прил1!#REF!/Прил1!#REF!*100</f>
        <v>#REF!</v>
      </c>
      <c r="S39" s="727" t="s">
        <v>1204</v>
      </c>
      <c r="T39" s="727"/>
      <c r="U39" s="727"/>
      <c r="V39" s="727"/>
      <c r="W39" s="727"/>
      <c r="X39" s="727"/>
      <c r="Y39" s="727"/>
      <c r="Z39" s="727"/>
      <c r="AA39" s="727"/>
      <c r="AB39" s="727"/>
    </row>
    <row r="40" spans="1:28" s="32" customFormat="1" ht="103.5" customHeight="1">
      <c r="A40" s="745"/>
      <c r="B40" s="745"/>
      <c r="C40" s="91" t="s">
        <v>804</v>
      </c>
      <c r="D40" s="254" t="s">
        <v>448</v>
      </c>
      <c r="E40" s="77" t="s">
        <v>24</v>
      </c>
      <c r="F40" s="722" t="s">
        <v>806</v>
      </c>
      <c r="G40" s="722"/>
      <c r="H40" s="722"/>
      <c r="I40" s="722"/>
      <c r="J40" s="722"/>
      <c r="K40" s="722"/>
      <c r="L40" s="722"/>
      <c r="M40" s="722"/>
      <c r="N40" s="722"/>
      <c r="O40" s="278">
        <v>3.85</v>
      </c>
      <c r="P40" s="82" t="e">
        <f>Прил1!#REF!/Прил1!#REF!*100</f>
        <v>#REF!</v>
      </c>
      <c r="Q40" s="79">
        <v>6</v>
      </c>
      <c r="R40" s="79" t="e">
        <f>Прил1!#REF!/Прил1!#REF!*100</f>
        <v>#REF!</v>
      </c>
      <c r="S40" s="728" t="s">
        <v>1204</v>
      </c>
      <c r="T40" s="729"/>
      <c r="U40" s="729"/>
      <c r="V40" s="729"/>
      <c r="W40" s="729"/>
      <c r="X40" s="729"/>
      <c r="Y40" s="729"/>
      <c r="Z40" s="729"/>
      <c r="AA40" s="729"/>
      <c r="AB40" s="730"/>
    </row>
    <row r="41" spans="1:28" s="32" customFormat="1" ht="113.25" customHeight="1">
      <c r="A41" s="745"/>
      <c r="B41" s="745"/>
      <c r="C41" s="91" t="s">
        <v>1066</v>
      </c>
      <c r="D41" s="254" t="s">
        <v>448</v>
      </c>
      <c r="E41" s="77" t="s">
        <v>24</v>
      </c>
      <c r="F41" s="626" t="s">
        <v>1205</v>
      </c>
      <c r="G41" s="627"/>
      <c r="H41" s="627"/>
      <c r="I41" s="627"/>
      <c r="J41" s="627"/>
      <c r="K41" s="627"/>
      <c r="L41" s="627"/>
      <c r="M41" s="627"/>
      <c r="N41" s="627"/>
      <c r="O41" s="627"/>
      <c r="P41" s="627"/>
      <c r="Q41" s="627"/>
      <c r="R41" s="628"/>
      <c r="S41" s="80" t="e">
        <f>Прил1!#REF!</f>
        <v>#REF!</v>
      </c>
      <c r="T41" s="80" t="e">
        <f>Прил1!#REF!</f>
        <v>#REF!</v>
      </c>
      <c r="U41" s="80" t="e">
        <f>Прил1!#REF!</f>
        <v>#REF!</v>
      </c>
      <c r="V41" s="80" t="e">
        <f>Прил1!#REF!</f>
        <v>#REF!</v>
      </c>
      <c r="W41" s="80" t="e">
        <f>Прил1!#REF!</f>
        <v>#REF!</v>
      </c>
      <c r="X41" s="80" t="e">
        <f>Прил1!#REF!</f>
        <v>#REF!</v>
      </c>
      <c r="Y41" s="80" t="e">
        <f>Прил1!#REF!</f>
        <v>#REF!</v>
      </c>
      <c r="Z41" s="80" t="e">
        <f>Прил1!#REF!</f>
        <v>#REF!</v>
      </c>
      <c r="AA41" s="80" t="e">
        <f>Прил1!#REF!</f>
        <v>#REF!</v>
      </c>
      <c r="AB41" s="80" t="e">
        <f>Прил1!#REF!</f>
        <v>#REF!</v>
      </c>
    </row>
    <row r="42" spans="1:28" s="32" customFormat="1" ht="103.5" customHeight="1">
      <c r="A42" s="746"/>
      <c r="B42" s="746"/>
      <c r="C42" s="91" t="s">
        <v>1067</v>
      </c>
      <c r="D42" s="254" t="s">
        <v>448</v>
      </c>
      <c r="E42" s="77" t="s">
        <v>24</v>
      </c>
      <c r="F42" s="626" t="s">
        <v>1205</v>
      </c>
      <c r="G42" s="627"/>
      <c r="H42" s="627"/>
      <c r="I42" s="627"/>
      <c r="J42" s="627"/>
      <c r="K42" s="627"/>
      <c r="L42" s="627"/>
      <c r="M42" s="627"/>
      <c r="N42" s="627"/>
      <c r="O42" s="627"/>
      <c r="P42" s="627"/>
      <c r="Q42" s="627"/>
      <c r="R42" s="628"/>
      <c r="S42" s="80">
        <f>Стр_п!S13</f>
        <v>47.2</v>
      </c>
      <c r="T42" s="80">
        <f>Стр_п!T13</f>
        <v>47.2</v>
      </c>
      <c r="U42" s="80">
        <f>Стр_п!U13</f>
        <v>46.9</v>
      </c>
      <c r="V42" s="80">
        <f>Стр_п!V13</f>
        <v>46.9</v>
      </c>
      <c r="W42" s="80">
        <f>Стр_п!W13</f>
        <v>47.5</v>
      </c>
      <c r="X42" s="80">
        <f>Стр_п!X13</f>
        <v>47.5</v>
      </c>
      <c r="Y42" s="80">
        <f>Стр_п!Y13</f>
        <v>47.9</v>
      </c>
      <c r="Z42" s="80">
        <f>Стр_п!Z13</f>
        <v>47.9</v>
      </c>
      <c r="AA42" s="80">
        <f>Стр_п!AA13</f>
        <v>47.9</v>
      </c>
      <c r="AB42" s="80">
        <f>Стр_п!AB13</f>
        <v>47.9</v>
      </c>
    </row>
    <row r="43" spans="1:28" s="32" customFormat="1" ht="71.25" customHeight="1">
      <c r="A43" s="734" t="s">
        <v>676</v>
      </c>
      <c r="B43" s="734" t="s">
        <v>677</v>
      </c>
      <c r="C43" s="297" t="s">
        <v>679</v>
      </c>
      <c r="D43" s="254" t="s">
        <v>448</v>
      </c>
      <c r="E43" s="254" t="s">
        <v>24</v>
      </c>
      <c r="F43" s="722" t="s">
        <v>680</v>
      </c>
      <c r="G43" s="722"/>
      <c r="H43" s="722"/>
      <c r="I43" s="722"/>
      <c r="J43" s="722"/>
      <c r="K43" s="722"/>
      <c r="L43" s="722"/>
      <c r="M43" s="722"/>
      <c r="N43" s="722"/>
      <c r="O43" s="81">
        <v>1</v>
      </c>
      <c r="P43" s="81">
        <v>1</v>
      </c>
      <c r="Q43" s="77">
        <v>0</v>
      </c>
      <c r="R43" s="77">
        <v>0</v>
      </c>
      <c r="S43" s="78">
        <v>0</v>
      </c>
      <c r="T43" s="78">
        <v>0</v>
      </c>
      <c r="U43" s="78">
        <v>0</v>
      </c>
      <c r="V43" s="78">
        <v>0</v>
      </c>
      <c r="W43" s="78">
        <v>0</v>
      </c>
      <c r="X43" s="78">
        <v>0</v>
      </c>
      <c r="Y43" s="78">
        <v>0</v>
      </c>
      <c r="Z43" s="78">
        <v>0</v>
      </c>
      <c r="AA43" s="78">
        <v>0</v>
      </c>
      <c r="AB43" s="78">
        <v>0</v>
      </c>
    </row>
    <row r="44" spans="1:28" s="32" customFormat="1" ht="92.25" customHeight="1">
      <c r="A44" s="734"/>
      <c r="B44" s="734"/>
      <c r="C44" s="297" t="s">
        <v>938</v>
      </c>
      <c r="D44" s="254" t="s">
        <v>448</v>
      </c>
      <c r="E44" s="254" t="s">
        <v>23</v>
      </c>
      <c r="F44" s="722" t="s">
        <v>939</v>
      </c>
      <c r="G44" s="722"/>
      <c r="H44" s="722"/>
      <c r="I44" s="722"/>
      <c r="J44" s="722"/>
      <c r="K44" s="722"/>
      <c r="L44" s="722"/>
      <c r="M44" s="722"/>
      <c r="N44" s="722"/>
      <c r="O44" s="722"/>
      <c r="P44" s="722"/>
      <c r="Q44" s="77">
        <v>1</v>
      </c>
      <c r="R44" s="77">
        <v>1</v>
      </c>
      <c r="S44" s="78">
        <v>0</v>
      </c>
      <c r="T44" s="78">
        <v>0</v>
      </c>
      <c r="U44" s="78">
        <v>0</v>
      </c>
      <c r="V44" s="78">
        <v>0</v>
      </c>
      <c r="W44" s="78">
        <v>0</v>
      </c>
      <c r="X44" s="78">
        <v>0</v>
      </c>
      <c r="Y44" s="78">
        <v>0</v>
      </c>
      <c r="Z44" s="78">
        <v>0</v>
      </c>
      <c r="AA44" s="78">
        <v>0</v>
      </c>
      <c r="AB44" s="78">
        <v>0</v>
      </c>
    </row>
    <row r="45" spans="1:28" s="32" customFormat="1" ht="91.5">
      <c r="A45" s="123" t="s">
        <v>697</v>
      </c>
      <c r="B45" s="123" t="s">
        <v>698</v>
      </c>
      <c r="C45" s="297" t="s">
        <v>982</v>
      </c>
      <c r="D45" s="254" t="s">
        <v>448</v>
      </c>
      <c r="E45" s="254" t="s">
        <v>24</v>
      </c>
      <c r="F45" s="722" t="s">
        <v>807</v>
      </c>
      <c r="G45" s="722"/>
      <c r="H45" s="722"/>
      <c r="I45" s="722"/>
      <c r="J45" s="722"/>
      <c r="K45" s="722"/>
      <c r="L45" s="722"/>
      <c r="M45" s="722"/>
      <c r="N45" s="722"/>
      <c r="O45" s="82">
        <v>43.3</v>
      </c>
      <c r="P45" s="82">
        <v>43.3</v>
      </c>
      <c r="Q45" s="79">
        <v>60</v>
      </c>
      <c r="R45" s="79">
        <v>60</v>
      </c>
      <c r="S45" s="727" t="s">
        <v>1204</v>
      </c>
      <c r="T45" s="727"/>
      <c r="U45" s="727"/>
      <c r="V45" s="727"/>
      <c r="W45" s="727"/>
      <c r="X45" s="727"/>
      <c r="Y45" s="727"/>
      <c r="Z45" s="727"/>
      <c r="AA45" s="727"/>
      <c r="AB45" s="727"/>
    </row>
    <row r="46" spans="1:28" s="32" customFormat="1" ht="114" customHeight="1">
      <c r="A46" s="304" t="s">
        <v>701</v>
      </c>
      <c r="B46" s="297" t="s">
        <v>699</v>
      </c>
      <c r="C46" s="91" t="s">
        <v>566</v>
      </c>
      <c r="D46" s="254" t="s">
        <v>448</v>
      </c>
      <c r="E46" s="254" t="s">
        <v>24</v>
      </c>
      <c r="F46" s="722"/>
      <c r="G46" s="722"/>
      <c r="H46" s="722"/>
      <c r="I46" s="722"/>
      <c r="J46" s="722"/>
      <c r="K46" s="722"/>
      <c r="L46" s="722"/>
      <c r="M46" s="722"/>
      <c r="N46" s="722"/>
      <c r="O46" s="81">
        <v>3822</v>
      </c>
      <c r="P46" s="81">
        <v>3822</v>
      </c>
      <c r="Q46" s="77">
        <v>4204</v>
      </c>
      <c r="R46" s="77">
        <v>4204</v>
      </c>
      <c r="S46" s="78">
        <v>4205</v>
      </c>
      <c r="T46" s="78">
        <v>4205</v>
      </c>
      <c r="U46" s="78">
        <v>4205</v>
      </c>
      <c r="V46" s="78">
        <v>4205</v>
      </c>
      <c r="W46" s="78">
        <v>4205</v>
      </c>
      <c r="X46" s="78">
        <v>4205</v>
      </c>
      <c r="Y46" s="78">
        <v>4205</v>
      </c>
      <c r="Z46" s="78">
        <v>4205</v>
      </c>
      <c r="AA46" s="78">
        <v>4205</v>
      </c>
      <c r="AB46" s="78">
        <v>4205</v>
      </c>
    </row>
    <row r="47" spans="1:28" s="32" customFormat="1" ht="158.25" customHeight="1">
      <c r="A47" s="304" t="s">
        <v>866</v>
      </c>
      <c r="B47" s="297" t="s">
        <v>867</v>
      </c>
      <c r="C47" s="621" t="s">
        <v>870</v>
      </c>
      <c r="D47" s="734" t="s">
        <v>448</v>
      </c>
      <c r="E47" s="734" t="s">
        <v>24</v>
      </c>
      <c r="F47" s="722" t="s">
        <v>871</v>
      </c>
      <c r="G47" s="722"/>
      <c r="H47" s="722"/>
      <c r="I47" s="722"/>
      <c r="J47" s="722"/>
      <c r="K47" s="722"/>
      <c r="L47" s="722"/>
      <c r="M47" s="722"/>
      <c r="N47" s="722"/>
      <c r="O47" s="722"/>
      <c r="P47" s="722"/>
      <c r="Q47" s="689">
        <v>16</v>
      </c>
      <c r="R47" s="689">
        <v>16</v>
      </c>
      <c r="S47" s="690">
        <v>16</v>
      </c>
      <c r="T47" s="690">
        <v>16</v>
      </c>
      <c r="U47" s="690">
        <v>16</v>
      </c>
      <c r="V47" s="690">
        <v>16</v>
      </c>
      <c r="W47" s="690">
        <v>16</v>
      </c>
      <c r="X47" s="690">
        <v>16</v>
      </c>
      <c r="Y47" s="690">
        <v>16</v>
      </c>
      <c r="Z47" s="690">
        <v>0</v>
      </c>
      <c r="AA47" s="690">
        <v>16</v>
      </c>
      <c r="AB47" s="690">
        <v>0</v>
      </c>
    </row>
    <row r="48" spans="1:28" s="32" customFormat="1" ht="138.75" customHeight="1">
      <c r="A48" s="304" t="s">
        <v>869</v>
      </c>
      <c r="B48" s="305" t="s">
        <v>868</v>
      </c>
      <c r="C48" s="621"/>
      <c r="D48" s="734"/>
      <c r="E48" s="734"/>
      <c r="F48" s="722"/>
      <c r="G48" s="722"/>
      <c r="H48" s="722"/>
      <c r="I48" s="722"/>
      <c r="J48" s="722"/>
      <c r="K48" s="722"/>
      <c r="L48" s="722"/>
      <c r="M48" s="722"/>
      <c r="N48" s="722"/>
      <c r="O48" s="722"/>
      <c r="P48" s="722"/>
      <c r="Q48" s="689"/>
      <c r="R48" s="689"/>
      <c r="S48" s="690"/>
      <c r="T48" s="690"/>
      <c r="U48" s="690"/>
      <c r="V48" s="690"/>
      <c r="W48" s="690"/>
      <c r="X48" s="690"/>
      <c r="Y48" s="690"/>
      <c r="Z48" s="690"/>
      <c r="AA48" s="690"/>
      <c r="AB48" s="690"/>
    </row>
    <row r="49" spans="1:28" s="32" customFormat="1" ht="12.75" customHeight="1">
      <c r="A49" s="741">
        <v>19</v>
      </c>
      <c r="B49" s="742"/>
      <c r="C49" s="742"/>
      <c r="D49" s="742"/>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3"/>
    </row>
    <row r="50" spans="1:28" ht="30" customHeight="1">
      <c r="A50" s="306"/>
      <c r="B50" s="738" t="s">
        <v>1068</v>
      </c>
      <c r="C50" s="738"/>
      <c r="D50" s="738"/>
      <c r="E50" s="738"/>
      <c r="F50" s="738"/>
      <c r="G50" s="738"/>
      <c r="H50" s="738"/>
      <c r="I50" s="738"/>
      <c r="J50" s="738"/>
      <c r="K50" s="738"/>
      <c r="L50" s="738"/>
      <c r="M50" s="738"/>
      <c r="N50" s="738"/>
      <c r="O50" s="738"/>
      <c r="P50" s="738"/>
      <c r="Q50" s="738"/>
      <c r="R50" s="738"/>
      <c r="S50" s="738"/>
      <c r="T50" s="738"/>
      <c r="U50" s="738"/>
      <c r="V50" s="738"/>
      <c r="W50" s="738"/>
      <c r="X50" s="738"/>
      <c r="Y50" s="738"/>
      <c r="Z50" s="738"/>
      <c r="AA50" s="738"/>
      <c r="AB50" s="738"/>
    </row>
    <row r="51" spans="1:28" ht="72" customHeight="1">
      <c r="A51" s="306"/>
      <c r="B51" s="732" t="s">
        <v>1058</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row>
    <row r="52" spans="1:28" ht="14.25">
      <c r="A52" s="306"/>
      <c r="B52" s="306" t="s">
        <v>747</v>
      </c>
      <c r="C52" s="306"/>
      <c r="D52" s="307"/>
      <c r="E52" s="306"/>
      <c r="F52" s="269"/>
      <c r="G52" s="269"/>
      <c r="H52" s="269"/>
      <c r="I52" s="269"/>
      <c r="J52" s="269"/>
      <c r="K52" s="269"/>
      <c r="L52" s="269"/>
      <c r="M52" s="269"/>
      <c r="N52" s="269"/>
      <c r="O52" s="269"/>
      <c r="P52" s="269"/>
      <c r="Q52" s="269"/>
      <c r="R52" s="308"/>
      <c r="S52" s="270"/>
      <c r="T52" s="270"/>
      <c r="U52" s="270"/>
      <c r="V52" s="270"/>
      <c r="W52" s="270"/>
      <c r="X52" s="270"/>
      <c r="Y52" s="270"/>
      <c r="Z52" s="270"/>
      <c r="AA52" s="270"/>
      <c r="AB52" s="270"/>
    </row>
    <row r="53" spans="1:28" ht="14.25">
      <c r="A53" s="306"/>
      <c r="B53" s="731" t="s">
        <v>1000</v>
      </c>
      <c r="C53" s="731"/>
      <c r="D53" s="731"/>
      <c r="E53" s="731"/>
      <c r="F53" s="731"/>
      <c r="G53" s="731"/>
      <c r="H53" s="731"/>
      <c r="I53" s="731"/>
      <c r="J53" s="731"/>
      <c r="K53" s="731"/>
      <c r="L53" s="731"/>
      <c r="M53" s="731"/>
      <c r="N53" s="731"/>
      <c r="O53" s="731"/>
      <c r="P53" s="731"/>
      <c r="Q53" s="731"/>
      <c r="R53" s="731"/>
      <c r="S53" s="731"/>
      <c r="T53" s="731"/>
      <c r="U53" s="731"/>
      <c r="V53" s="731"/>
      <c r="W53" s="731"/>
      <c r="X53" s="731"/>
      <c r="Y53" s="731"/>
      <c r="Z53" s="731"/>
      <c r="AA53" s="731"/>
      <c r="AB53" s="731"/>
    </row>
    <row r="54" spans="1:28" ht="14.25">
      <c r="A54" s="306"/>
      <c r="B54" s="306" t="s">
        <v>924</v>
      </c>
      <c r="C54" s="306"/>
      <c r="D54" s="307"/>
      <c r="E54" s="306"/>
      <c r="F54" s="269"/>
      <c r="G54" s="269"/>
      <c r="H54" s="269"/>
      <c r="I54" s="269"/>
      <c r="J54" s="269"/>
      <c r="K54" s="269"/>
      <c r="L54" s="269"/>
      <c r="M54" s="269"/>
      <c r="N54" s="269"/>
      <c r="O54" s="269"/>
      <c r="P54" s="269"/>
      <c r="Q54" s="269"/>
      <c r="R54" s="308"/>
      <c r="S54" s="270"/>
      <c r="T54" s="270"/>
      <c r="U54" s="270"/>
      <c r="V54" s="270"/>
      <c r="W54" s="270"/>
      <c r="X54" s="270"/>
      <c r="Y54" s="270"/>
      <c r="Z54" s="270"/>
      <c r="AA54" s="270"/>
      <c r="AB54" s="270"/>
    </row>
    <row r="55" spans="2:28" ht="51" customHeight="1">
      <c r="B55" s="754" t="s">
        <v>1069</v>
      </c>
      <c r="C55" s="754"/>
      <c r="D55" s="754"/>
      <c r="E55" s="754"/>
      <c r="F55" s="754"/>
      <c r="G55" s="754"/>
      <c r="H55" s="754"/>
      <c r="I55" s="754"/>
      <c r="J55" s="754"/>
      <c r="K55" s="754"/>
      <c r="L55" s="754"/>
      <c r="M55" s="754"/>
      <c r="N55" s="754"/>
      <c r="O55" s="754"/>
      <c r="P55" s="754"/>
      <c r="Q55" s="754"/>
      <c r="R55" s="754"/>
      <c r="S55" s="754"/>
      <c r="T55" s="754"/>
      <c r="U55" s="754"/>
      <c r="V55" s="754"/>
      <c r="W55" s="754"/>
      <c r="X55" s="754"/>
      <c r="Y55" s="754"/>
      <c r="Z55" s="754"/>
      <c r="AA55" s="754"/>
      <c r="AB55" s="754"/>
    </row>
    <row r="56" ht="36" customHeight="1"/>
  </sheetData>
  <sheetProtection/>
  <mergeCells count="80">
    <mergeCell ref="F29:R29"/>
    <mergeCell ref="S40:AB40"/>
    <mergeCell ref="C47:C48"/>
    <mergeCell ref="F47:P48"/>
    <mergeCell ref="Q47:Q48"/>
    <mergeCell ref="W47:W48"/>
    <mergeCell ref="Y47:Y48"/>
    <mergeCell ref="Z47:Z48"/>
    <mergeCell ref="U47:U48"/>
    <mergeCell ref="V47:V48"/>
    <mergeCell ref="B55:AB55"/>
    <mergeCell ref="F44:P44"/>
    <mergeCell ref="B43:B44"/>
    <mergeCell ref="F40:N40"/>
    <mergeCell ref="F37:N37"/>
    <mergeCell ref="F42:R42"/>
    <mergeCell ref="S47:S48"/>
    <mergeCell ref="T47:T48"/>
    <mergeCell ref="X47:X48"/>
    <mergeCell ref="R47:R48"/>
    <mergeCell ref="D47:D48"/>
    <mergeCell ref="E47:E48"/>
    <mergeCell ref="A2:AB2"/>
    <mergeCell ref="S5:T5"/>
    <mergeCell ref="U5:V5"/>
    <mergeCell ref="W5:X5"/>
    <mergeCell ref="Y5:Z5"/>
    <mergeCell ref="F45:N45"/>
    <mergeCell ref="F14:L14"/>
    <mergeCell ref="F12:L12"/>
    <mergeCell ref="G4:AB4"/>
    <mergeCell ref="F39:N39"/>
    <mergeCell ref="D4:D6"/>
    <mergeCell ref="A10:A19"/>
    <mergeCell ref="I5:J5"/>
    <mergeCell ref="A43:A44"/>
    <mergeCell ref="C18:AB18"/>
    <mergeCell ref="F15:L15"/>
    <mergeCell ref="F16:P16"/>
    <mergeCell ref="F26:L26"/>
    <mergeCell ref="A3:AB3"/>
    <mergeCell ref="B32:B33"/>
    <mergeCell ref="C4:C6"/>
    <mergeCell ref="A4:A6"/>
    <mergeCell ref="Q17:AB17"/>
    <mergeCell ref="B4:B6"/>
    <mergeCell ref="A21:A31"/>
    <mergeCell ref="G5:H5"/>
    <mergeCell ref="F4:F6"/>
    <mergeCell ref="A32:A33"/>
    <mergeCell ref="B50:AB50"/>
    <mergeCell ref="O5:P5"/>
    <mergeCell ref="K5:L5"/>
    <mergeCell ref="M5:N5"/>
    <mergeCell ref="F25:L25"/>
    <mergeCell ref="F30:R30"/>
    <mergeCell ref="A49:AB49"/>
    <mergeCell ref="A37:A42"/>
    <mergeCell ref="B37:B42"/>
    <mergeCell ref="B10:B19"/>
    <mergeCell ref="B53:AB53"/>
    <mergeCell ref="B51:AB51"/>
    <mergeCell ref="F46:N46"/>
    <mergeCell ref="B21:B31"/>
    <mergeCell ref="AA5:AB5"/>
    <mergeCell ref="E4:E6"/>
    <mergeCell ref="F27:L27"/>
    <mergeCell ref="F24:L24"/>
    <mergeCell ref="F13:L13"/>
    <mergeCell ref="C28:AB28"/>
    <mergeCell ref="S45:AB45"/>
    <mergeCell ref="S39:AB39"/>
    <mergeCell ref="S37:AB37"/>
    <mergeCell ref="Q5:R5"/>
    <mergeCell ref="AA47:AA48"/>
    <mergeCell ref="F43:N43"/>
    <mergeCell ref="O10:AB10"/>
    <mergeCell ref="F41:R41"/>
    <mergeCell ref="AB47:AB48"/>
    <mergeCell ref="F19:P19"/>
  </mergeCells>
  <printOptions/>
  <pageMargins left="0.2755905511811024" right="0.3937007874015748" top="0.35433070866141736" bottom="0.15748031496062992" header="0.31496062992125984" footer="0.1968503937007874"/>
  <pageSetup horizontalDpi="600" verticalDpi="600" orientation="landscape" paperSize="9" scale="50" r:id="rId3"/>
  <rowBreaks count="4" manualBreakCount="4">
    <brk id="17" max="27" man="1"/>
    <brk id="27" max="27" man="1"/>
    <brk id="37" max="27" man="1"/>
    <brk id="48" max="27" man="1"/>
  </rowBreaks>
  <legacyDrawing r:id="rId2"/>
</worksheet>
</file>

<file path=xl/worksheets/sheet8.xml><?xml version="1.0" encoding="utf-8"?>
<worksheet xmlns="http://schemas.openxmlformats.org/spreadsheetml/2006/main" xmlns:r="http://schemas.openxmlformats.org/officeDocument/2006/relationships">
  <sheetPr>
    <tabColor rgb="FFFFC000"/>
  </sheetPr>
  <dimension ref="A1:G55"/>
  <sheetViews>
    <sheetView view="pageBreakPreview" zoomScale="75" zoomScaleSheetLayoutView="75" zoomScalePageLayoutView="0" workbookViewId="0" topLeftCell="A1">
      <selection activeCell="M47" sqref="M47"/>
    </sheetView>
  </sheetViews>
  <sheetFormatPr defaultColWidth="9.140625" defaultRowHeight="15"/>
  <cols>
    <col min="1" max="1" width="4.28125" style="0" customWidth="1"/>
    <col min="2" max="2" width="31.421875" style="0" customWidth="1"/>
    <col min="3" max="3" width="5.140625" style="0" customWidth="1"/>
    <col min="4" max="4" width="31.8515625" style="0" customWidth="1"/>
    <col min="5" max="5" width="27.140625" style="0" customWidth="1"/>
    <col min="6" max="6" width="24.00390625" style="0" customWidth="1"/>
  </cols>
  <sheetData>
    <row r="1" ht="14.25">
      <c r="G1" s="47">
        <v>20</v>
      </c>
    </row>
    <row r="2" ht="17.25" customHeight="1">
      <c r="G2" s="36" t="s">
        <v>95</v>
      </c>
    </row>
    <row r="3" spans="1:7" ht="30" customHeight="1">
      <c r="A3" s="761" t="s">
        <v>748</v>
      </c>
      <c r="B3" s="761"/>
      <c r="C3" s="761"/>
      <c r="D3" s="761"/>
      <c r="E3" s="761"/>
      <c r="F3" s="761"/>
      <c r="G3" s="761"/>
    </row>
    <row r="4" ht="10.5" customHeight="1">
      <c r="A4" s="48"/>
    </row>
    <row r="5" spans="1:7" ht="26.25" customHeight="1">
      <c r="A5" s="759" t="s">
        <v>528</v>
      </c>
      <c r="B5" s="759" t="s">
        <v>537</v>
      </c>
      <c r="C5" s="759" t="s">
        <v>527</v>
      </c>
      <c r="D5" s="759" t="s">
        <v>529</v>
      </c>
      <c r="E5" s="759"/>
      <c r="F5" s="759" t="s">
        <v>538</v>
      </c>
      <c r="G5" s="759"/>
    </row>
    <row r="6" spans="1:7" ht="70.5" customHeight="1">
      <c r="A6" s="759"/>
      <c r="B6" s="759"/>
      <c r="C6" s="759"/>
      <c r="D6" s="49" t="s">
        <v>530</v>
      </c>
      <c r="E6" s="49" t="s">
        <v>531</v>
      </c>
      <c r="F6" s="49" t="s">
        <v>532</v>
      </c>
      <c r="G6" s="49" t="s">
        <v>533</v>
      </c>
    </row>
    <row r="7" spans="1:7" ht="14.25">
      <c r="A7" s="50"/>
      <c r="B7" s="50"/>
      <c r="C7" s="50"/>
      <c r="D7" s="50"/>
      <c r="E7" s="50"/>
      <c r="F7" s="50"/>
      <c r="G7" s="50"/>
    </row>
    <row r="8" spans="1:7" ht="14.25">
      <c r="A8" s="53">
        <v>1</v>
      </c>
      <c r="B8" s="53">
        <v>2</v>
      </c>
      <c r="C8" s="53">
        <v>3</v>
      </c>
      <c r="D8" s="53">
        <v>4</v>
      </c>
      <c r="E8" s="53">
        <v>5</v>
      </c>
      <c r="F8" s="53">
        <v>6</v>
      </c>
      <c r="G8" s="53">
        <v>7</v>
      </c>
    </row>
    <row r="9" spans="1:7" ht="129" customHeight="1">
      <c r="A9" s="59" t="s">
        <v>1193</v>
      </c>
      <c r="B9" s="59" t="s">
        <v>61</v>
      </c>
      <c r="C9" s="59" t="s">
        <v>535</v>
      </c>
      <c r="D9" s="171" t="s">
        <v>965</v>
      </c>
      <c r="E9" s="171" t="s">
        <v>43</v>
      </c>
      <c r="F9" s="176" t="s">
        <v>988</v>
      </c>
      <c r="G9" s="171" t="s">
        <v>534</v>
      </c>
    </row>
    <row r="10" spans="1:7" ht="106.5" customHeight="1">
      <c r="A10" s="180" t="s">
        <v>893</v>
      </c>
      <c r="B10" s="180" t="s">
        <v>1091</v>
      </c>
      <c r="C10" s="180" t="s">
        <v>535</v>
      </c>
      <c r="D10" s="171" t="s">
        <v>1125</v>
      </c>
      <c r="E10" s="180" t="s">
        <v>43</v>
      </c>
      <c r="F10" s="177" t="s">
        <v>1126</v>
      </c>
      <c r="G10" s="171" t="s">
        <v>534</v>
      </c>
    </row>
    <row r="11" spans="1:7" ht="107.25" customHeight="1">
      <c r="A11" s="180" t="s">
        <v>894</v>
      </c>
      <c r="B11" s="180" t="s">
        <v>1102</v>
      </c>
      <c r="C11" s="180" t="s">
        <v>1103</v>
      </c>
      <c r="D11" s="171" t="s">
        <v>1111</v>
      </c>
      <c r="E11" s="180" t="s">
        <v>43</v>
      </c>
      <c r="F11" s="177" t="s">
        <v>1112</v>
      </c>
      <c r="G11" s="171" t="s">
        <v>534</v>
      </c>
    </row>
    <row r="12" spans="1:7" ht="66">
      <c r="A12" s="180" t="s">
        <v>1104</v>
      </c>
      <c r="B12" s="180" t="s">
        <v>1105</v>
      </c>
      <c r="C12" s="180" t="s">
        <v>1103</v>
      </c>
      <c r="D12" s="171" t="s">
        <v>1110</v>
      </c>
      <c r="E12" s="180" t="s">
        <v>43</v>
      </c>
      <c r="F12" s="177" t="s">
        <v>1108</v>
      </c>
      <c r="G12" s="171" t="s">
        <v>534</v>
      </c>
    </row>
    <row r="13" spans="1:7" ht="66">
      <c r="A13" s="180" t="s">
        <v>1106</v>
      </c>
      <c r="B13" s="180" t="s">
        <v>1107</v>
      </c>
      <c r="C13" s="180" t="s">
        <v>1103</v>
      </c>
      <c r="D13" s="171" t="s">
        <v>1109</v>
      </c>
      <c r="E13" s="180" t="s">
        <v>43</v>
      </c>
      <c r="F13" s="177" t="s">
        <v>1108</v>
      </c>
      <c r="G13" s="171" t="s">
        <v>534</v>
      </c>
    </row>
    <row r="14" spans="1:7" ht="53.25" customHeight="1">
      <c r="A14" s="180" t="s">
        <v>1113</v>
      </c>
      <c r="B14" s="180" t="s">
        <v>90</v>
      </c>
      <c r="C14" s="180" t="s">
        <v>1103</v>
      </c>
      <c r="D14" s="171" t="s">
        <v>1114</v>
      </c>
      <c r="E14" s="180" t="s">
        <v>43</v>
      </c>
      <c r="F14" s="177" t="s">
        <v>1108</v>
      </c>
      <c r="G14" s="171" t="s">
        <v>534</v>
      </c>
    </row>
    <row r="15" spans="1:7" ht="53.25" customHeight="1">
      <c r="A15" s="180" t="s">
        <v>1115</v>
      </c>
      <c r="B15" s="180" t="s">
        <v>1116</v>
      </c>
      <c r="C15" s="180" t="s">
        <v>1103</v>
      </c>
      <c r="D15" s="171" t="s">
        <v>1117</v>
      </c>
      <c r="E15" s="180" t="s">
        <v>43</v>
      </c>
      <c r="F15" s="177" t="s">
        <v>1108</v>
      </c>
      <c r="G15" s="171" t="s">
        <v>534</v>
      </c>
    </row>
    <row r="16" spans="1:7" ht="41.25" customHeight="1">
      <c r="A16" s="180" t="s">
        <v>1119</v>
      </c>
      <c r="B16" s="180" t="s">
        <v>1118</v>
      </c>
      <c r="C16" s="180" t="s">
        <v>1120</v>
      </c>
      <c r="D16" s="171" t="s">
        <v>1121</v>
      </c>
      <c r="E16" s="180" t="s">
        <v>43</v>
      </c>
      <c r="F16" s="181" t="s">
        <v>1194</v>
      </c>
      <c r="G16" s="171" t="s">
        <v>534</v>
      </c>
    </row>
    <row r="17" spans="1:7" ht="105" customHeight="1">
      <c r="A17" s="171" t="s">
        <v>1122</v>
      </c>
      <c r="B17" s="176" t="s">
        <v>1198</v>
      </c>
      <c r="C17" s="171" t="s">
        <v>258</v>
      </c>
      <c r="D17" s="171" t="s">
        <v>554</v>
      </c>
      <c r="E17" s="171" t="s">
        <v>43</v>
      </c>
      <c r="F17" s="176" t="s">
        <v>1199</v>
      </c>
      <c r="G17" s="171" t="s">
        <v>534</v>
      </c>
    </row>
    <row r="18" spans="1:7" ht="274.5" customHeight="1">
      <c r="A18" s="171" t="s">
        <v>1123</v>
      </c>
      <c r="B18" s="171" t="s">
        <v>261</v>
      </c>
      <c r="C18" s="171" t="s">
        <v>535</v>
      </c>
      <c r="D18" s="171" t="s">
        <v>1124</v>
      </c>
      <c r="E18" s="171" t="s">
        <v>43</v>
      </c>
      <c r="F18" s="181" t="s">
        <v>1235</v>
      </c>
      <c r="G18" s="171" t="s">
        <v>534</v>
      </c>
    </row>
    <row r="19" spans="1:7" ht="14.25">
      <c r="A19" s="115"/>
      <c r="B19" s="31"/>
      <c r="C19" s="115"/>
      <c r="D19" s="31"/>
      <c r="E19" s="31"/>
      <c r="F19" s="182"/>
      <c r="G19" s="115">
        <v>21</v>
      </c>
    </row>
    <row r="20" spans="1:7" ht="143.25" customHeight="1">
      <c r="A20" s="171" t="s">
        <v>1128</v>
      </c>
      <c r="B20" s="171" t="s">
        <v>1127</v>
      </c>
      <c r="C20" s="171" t="s">
        <v>535</v>
      </c>
      <c r="D20" s="171" t="s">
        <v>1129</v>
      </c>
      <c r="E20" s="171" t="s">
        <v>43</v>
      </c>
      <c r="F20" s="181" t="s">
        <v>1235</v>
      </c>
      <c r="G20" s="171" t="s">
        <v>534</v>
      </c>
    </row>
    <row r="21" spans="1:7" ht="143.25" customHeight="1">
      <c r="A21" s="171" t="s">
        <v>1130</v>
      </c>
      <c r="B21" s="171" t="s">
        <v>553</v>
      </c>
      <c r="C21" s="171" t="s">
        <v>258</v>
      </c>
      <c r="D21" s="171" t="s">
        <v>948</v>
      </c>
      <c r="E21" s="171" t="s">
        <v>43</v>
      </c>
      <c r="F21" s="171" t="s">
        <v>556</v>
      </c>
      <c r="G21" s="171" t="s">
        <v>534</v>
      </c>
    </row>
    <row r="22" spans="1:7" ht="92.25">
      <c r="A22" s="171" t="s">
        <v>1131</v>
      </c>
      <c r="B22" s="171" t="s">
        <v>1132</v>
      </c>
      <c r="C22" s="171" t="s">
        <v>1133</v>
      </c>
      <c r="D22" s="171" t="s">
        <v>1134</v>
      </c>
      <c r="E22" s="171" t="s">
        <v>43</v>
      </c>
      <c r="F22" s="176" t="s">
        <v>1201</v>
      </c>
      <c r="G22" s="171" t="s">
        <v>543</v>
      </c>
    </row>
    <row r="23" spans="1:7" ht="220.5" customHeight="1">
      <c r="A23" s="171" t="s">
        <v>1136</v>
      </c>
      <c r="B23" s="171" t="s">
        <v>1135</v>
      </c>
      <c r="C23" s="171" t="s">
        <v>258</v>
      </c>
      <c r="D23" s="171" t="s">
        <v>1137</v>
      </c>
      <c r="E23" s="171" t="s">
        <v>1139</v>
      </c>
      <c r="F23" s="171" t="s">
        <v>556</v>
      </c>
      <c r="G23" s="171" t="s">
        <v>534</v>
      </c>
    </row>
    <row r="24" spans="1:7" ht="220.5" customHeight="1">
      <c r="A24" s="171" t="s">
        <v>1141</v>
      </c>
      <c r="B24" s="171" t="s">
        <v>1140</v>
      </c>
      <c r="C24" s="171" t="s">
        <v>258</v>
      </c>
      <c r="D24" s="171" t="s">
        <v>1143</v>
      </c>
      <c r="E24" s="171" t="s">
        <v>1142</v>
      </c>
      <c r="F24" s="171" t="s">
        <v>556</v>
      </c>
      <c r="G24" s="171" t="s">
        <v>534</v>
      </c>
    </row>
    <row r="25" spans="1:7" ht="231.75" customHeight="1">
      <c r="A25" s="171" t="s">
        <v>1145</v>
      </c>
      <c r="B25" s="171" t="s">
        <v>1144</v>
      </c>
      <c r="C25" s="171" t="s">
        <v>258</v>
      </c>
      <c r="D25" s="171" t="s">
        <v>1146</v>
      </c>
      <c r="E25" s="171" t="s">
        <v>1147</v>
      </c>
      <c r="F25" s="171" t="s">
        <v>556</v>
      </c>
      <c r="G25" s="171" t="s">
        <v>534</v>
      </c>
    </row>
    <row r="26" spans="1:7" ht="14.25">
      <c r="A26" s="115"/>
      <c r="B26" s="31"/>
      <c r="C26" s="115"/>
      <c r="D26" s="31"/>
      <c r="E26" s="31"/>
      <c r="F26" s="182"/>
      <c r="G26" s="115">
        <v>22</v>
      </c>
    </row>
    <row r="27" spans="1:7" ht="184.5">
      <c r="A27" s="171" t="s">
        <v>1149</v>
      </c>
      <c r="B27" s="171" t="s">
        <v>1148</v>
      </c>
      <c r="C27" s="171" t="s">
        <v>258</v>
      </c>
      <c r="D27" s="171" t="s">
        <v>1150</v>
      </c>
      <c r="E27" s="171" t="s">
        <v>1151</v>
      </c>
      <c r="F27" s="171" t="s">
        <v>556</v>
      </c>
      <c r="G27" s="171" t="s">
        <v>534</v>
      </c>
    </row>
    <row r="28" spans="1:7" ht="260.25" customHeight="1">
      <c r="A28" s="171" t="s">
        <v>1153</v>
      </c>
      <c r="B28" s="171" t="s">
        <v>1152</v>
      </c>
      <c r="C28" s="171" t="s">
        <v>1154</v>
      </c>
      <c r="D28" s="57" t="s">
        <v>1167</v>
      </c>
      <c r="E28" s="57" t="s">
        <v>43</v>
      </c>
      <c r="F28" s="57" t="s">
        <v>1168</v>
      </c>
      <c r="G28" s="171" t="s">
        <v>534</v>
      </c>
    </row>
    <row r="29" spans="1:7" ht="322.5" customHeight="1">
      <c r="A29" s="171" t="s">
        <v>1156</v>
      </c>
      <c r="B29" s="171" t="s">
        <v>1155</v>
      </c>
      <c r="C29" s="171" t="s">
        <v>535</v>
      </c>
      <c r="D29" s="57" t="s">
        <v>1169</v>
      </c>
      <c r="E29" s="57" t="s">
        <v>43</v>
      </c>
      <c r="F29" s="57" t="s">
        <v>1170</v>
      </c>
      <c r="G29" s="171" t="s">
        <v>534</v>
      </c>
    </row>
    <row r="30" spans="1:7" s="56" customFormat="1" ht="114" customHeight="1">
      <c r="A30" s="171" t="s">
        <v>1158</v>
      </c>
      <c r="B30" s="171" t="s">
        <v>1157</v>
      </c>
      <c r="C30" s="171" t="s">
        <v>535</v>
      </c>
      <c r="D30" s="57" t="s">
        <v>1159</v>
      </c>
      <c r="E30" s="57" t="s">
        <v>43</v>
      </c>
      <c r="F30" s="171" t="s">
        <v>556</v>
      </c>
      <c r="G30" s="171" t="s">
        <v>534</v>
      </c>
    </row>
    <row r="31" spans="1:7" s="56" customFormat="1" ht="268.5" customHeight="1">
      <c r="A31" s="245" t="s">
        <v>1161</v>
      </c>
      <c r="B31" s="245" t="s">
        <v>1160</v>
      </c>
      <c r="C31" s="245" t="s">
        <v>535</v>
      </c>
      <c r="D31" s="243" t="s">
        <v>1162</v>
      </c>
      <c r="E31" s="243" t="s">
        <v>43</v>
      </c>
      <c r="F31" s="177" t="s">
        <v>1235</v>
      </c>
      <c r="G31" s="245" t="s">
        <v>534</v>
      </c>
    </row>
    <row r="32" spans="1:7" s="56" customFormat="1" ht="14.25">
      <c r="A32" s="182"/>
      <c r="B32" s="182"/>
      <c r="C32" s="182"/>
      <c r="D32" s="250"/>
      <c r="E32" s="250"/>
      <c r="F32" s="251"/>
      <c r="G32" s="115">
        <v>23</v>
      </c>
    </row>
    <row r="33" spans="1:7" ht="205.5" customHeight="1">
      <c r="A33" s="243" t="s">
        <v>1163</v>
      </c>
      <c r="B33" s="244" t="s">
        <v>555</v>
      </c>
      <c r="C33" s="244" t="s">
        <v>258</v>
      </c>
      <c r="D33" s="244" t="s">
        <v>949</v>
      </c>
      <c r="E33" s="244" t="s">
        <v>43</v>
      </c>
      <c r="F33" s="244" t="s">
        <v>557</v>
      </c>
      <c r="G33" s="244" t="s">
        <v>543</v>
      </c>
    </row>
    <row r="34" spans="1:7" ht="80.25" customHeight="1">
      <c r="A34" s="57" t="s">
        <v>1165</v>
      </c>
      <c r="B34" s="168" t="s">
        <v>1164</v>
      </c>
      <c r="C34" s="168" t="s">
        <v>1133</v>
      </c>
      <c r="D34" s="239" t="s">
        <v>1166</v>
      </c>
      <c r="E34" s="168" t="s">
        <v>43</v>
      </c>
      <c r="F34" s="110" t="s">
        <v>1179</v>
      </c>
      <c r="G34" s="168" t="s">
        <v>534</v>
      </c>
    </row>
    <row r="35" spans="1:7" ht="272.25" customHeight="1">
      <c r="A35" s="168" t="s">
        <v>1171</v>
      </c>
      <c r="B35" s="168" t="s">
        <v>696</v>
      </c>
      <c r="C35" s="168" t="s">
        <v>258</v>
      </c>
      <c r="D35" s="168" t="s">
        <v>884</v>
      </c>
      <c r="E35" s="168" t="s">
        <v>1138</v>
      </c>
      <c r="F35" s="168" t="s">
        <v>1236</v>
      </c>
      <c r="G35" s="168" t="s">
        <v>534</v>
      </c>
    </row>
    <row r="36" spans="1:7" ht="71.25" customHeight="1">
      <c r="A36" s="760" t="s">
        <v>1172</v>
      </c>
      <c r="B36" s="758" t="s">
        <v>695</v>
      </c>
      <c r="C36" s="760" t="s">
        <v>258</v>
      </c>
      <c r="D36" s="758" t="s">
        <v>674</v>
      </c>
      <c r="E36" s="168" t="s">
        <v>950</v>
      </c>
      <c r="F36" s="759" t="s">
        <v>985</v>
      </c>
      <c r="G36" s="760" t="s">
        <v>534</v>
      </c>
    </row>
    <row r="37" spans="1:7" ht="120.75" customHeight="1">
      <c r="A37" s="760"/>
      <c r="B37" s="758"/>
      <c r="C37" s="760"/>
      <c r="D37" s="758"/>
      <c r="E37" s="168" t="s">
        <v>972</v>
      </c>
      <c r="F37" s="759"/>
      <c r="G37" s="760"/>
    </row>
    <row r="38" spans="1:7" ht="73.5" customHeight="1">
      <c r="A38" s="760"/>
      <c r="B38" s="758"/>
      <c r="C38" s="760"/>
      <c r="D38" s="758"/>
      <c r="E38" s="168" t="s">
        <v>951</v>
      </c>
      <c r="F38" s="759"/>
      <c r="G38" s="760"/>
    </row>
    <row r="39" spans="1:7" ht="77.25" customHeight="1">
      <c r="A39" s="758" t="s">
        <v>1173</v>
      </c>
      <c r="B39" s="758" t="s">
        <v>694</v>
      </c>
      <c r="C39" s="758" t="s">
        <v>258</v>
      </c>
      <c r="D39" s="758" t="s">
        <v>674</v>
      </c>
      <c r="E39" s="244" t="s">
        <v>952</v>
      </c>
      <c r="F39" s="758" t="s">
        <v>986</v>
      </c>
      <c r="G39" s="758" t="s">
        <v>534</v>
      </c>
    </row>
    <row r="40" spans="1:7" ht="136.5" customHeight="1">
      <c r="A40" s="758"/>
      <c r="B40" s="758"/>
      <c r="C40" s="758"/>
      <c r="D40" s="758"/>
      <c r="E40" s="244" t="s">
        <v>953</v>
      </c>
      <c r="F40" s="758"/>
      <c r="G40" s="758"/>
    </row>
    <row r="41" spans="1:7" ht="70.5" customHeight="1">
      <c r="A41" s="758"/>
      <c r="B41" s="758"/>
      <c r="C41" s="758"/>
      <c r="D41" s="758"/>
      <c r="E41" s="244" t="s">
        <v>951</v>
      </c>
      <c r="F41" s="758"/>
      <c r="G41" s="758"/>
    </row>
    <row r="42" spans="1:7" ht="14.25">
      <c r="A42" s="31"/>
      <c r="B42" s="31"/>
      <c r="C42" s="31"/>
      <c r="D42" s="31"/>
      <c r="E42" s="31"/>
      <c r="F42" s="31"/>
      <c r="G42" s="115">
        <v>24</v>
      </c>
    </row>
    <row r="43" spans="1:7" ht="66" customHeight="1">
      <c r="A43" s="758" t="s">
        <v>1174</v>
      </c>
      <c r="B43" s="758" t="s">
        <v>693</v>
      </c>
      <c r="C43" s="758" t="s">
        <v>258</v>
      </c>
      <c r="D43" s="758" t="s">
        <v>674</v>
      </c>
      <c r="E43" s="244" t="s">
        <v>675</v>
      </c>
      <c r="F43" s="758" t="s">
        <v>986</v>
      </c>
      <c r="G43" s="758" t="s">
        <v>534</v>
      </c>
    </row>
    <row r="44" spans="1:7" ht="141.75" customHeight="1">
      <c r="A44" s="758"/>
      <c r="B44" s="758"/>
      <c r="C44" s="758"/>
      <c r="D44" s="758"/>
      <c r="E44" s="244" t="s">
        <v>954</v>
      </c>
      <c r="F44" s="758"/>
      <c r="G44" s="758"/>
    </row>
    <row r="45" spans="1:7" ht="72.75" customHeight="1">
      <c r="A45" s="758"/>
      <c r="B45" s="758"/>
      <c r="C45" s="758"/>
      <c r="D45" s="758"/>
      <c r="E45" s="244" t="s">
        <v>951</v>
      </c>
      <c r="F45" s="758"/>
      <c r="G45" s="758"/>
    </row>
    <row r="46" spans="1:7" ht="147.75" customHeight="1">
      <c r="A46" s="169" t="s">
        <v>1175</v>
      </c>
      <c r="B46" s="169" t="s">
        <v>1059</v>
      </c>
      <c r="C46" s="168" t="s">
        <v>258</v>
      </c>
      <c r="D46" s="171" t="s">
        <v>1176</v>
      </c>
      <c r="E46" s="171" t="s">
        <v>1177</v>
      </c>
      <c r="F46" s="171" t="s">
        <v>988</v>
      </c>
      <c r="G46" s="171" t="s">
        <v>534</v>
      </c>
    </row>
    <row r="47" spans="1:7" ht="147" customHeight="1">
      <c r="A47" s="756" t="s">
        <v>1178</v>
      </c>
      <c r="B47" s="756" t="s">
        <v>692</v>
      </c>
      <c r="C47" s="755" t="s">
        <v>258</v>
      </c>
      <c r="D47" s="758" t="s">
        <v>642</v>
      </c>
      <c r="E47" s="179" t="s">
        <v>967</v>
      </c>
      <c r="F47" s="168" t="s">
        <v>990</v>
      </c>
      <c r="G47" s="755" t="s">
        <v>534</v>
      </c>
    </row>
    <row r="48" spans="1:7" ht="120" customHeight="1">
      <c r="A48" s="757"/>
      <c r="B48" s="757"/>
      <c r="C48" s="755"/>
      <c r="D48" s="758"/>
      <c r="E48" s="179" t="s">
        <v>968</v>
      </c>
      <c r="F48" s="168" t="s">
        <v>643</v>
      </c>
      <c r="G48" s="755"/>
    </row>
    <row r="49" spans="1:7" ht="53.25" customHeight="1">
      <c r="A49" s="239" t="s">
        <v>1181</v>
      </c>
      <c r="B49" s="239" t="s">
        <v>1180</v>
      </c>
      <c r="C49" s="57" t="s">
        <v>1133</v>
      </c>
      <c r="D49" s="168" t="s">
        <v>1184</v>
      </c>
      <c r="E49" s="179" t="s">
        <v>43</v>
      </c>
      <c r="F49" s="110" t="s">
        <v>1179</v>
      </c>
      <c r="G49" s="168" t="s">
        <v>534</v>
      </c>
    </row>
    <row r="50" spans="1:7" ht="66">
      <c r="A50" s="178" t="s">
        <v>1185</v>
      </c>
      <c r="B50" s="178" t="s">
        <v>1182</v>
      </c>
      <c r="C50" s="57" t="s">
        <v>1133</v>
      </c>
      <c r="D50" s="168" t="s">
        <v>1183</v>
      </c>
      <c r="E50" s="179" t="s">
        <v>43</v>
      </c>
      <c r="F50" s="110" t="s">
        <v>1179</v>
      </c>
      <c r="G50" s="168" t="s">
        <v>534</v>
      </c>
    </row>
    <row r="51" spans="1:7" ht="116.25" customHeight="1">
      <c r="A51" s="760" t="s">
        <v>1187</v>
      </c>
      <c r="B51" s="758" t="s">
        <v>940</v>
      </c>
      <c r="C51" s="758" t="s">
        <v>258</v>
      </c>
      <c r="D51" s="762" t="s">
        <v>942</v>
      </c>
      <c r="E51" s="174" t="s">
        <v>956</v>
      </c>
      <c r="F51" s="174" t="s">
        <v>987</v>
      </c>
      <c r="G51" s="762" t="s">
        <v>534</v>
      </c>
    </row>
    <row r="52" spans="1:7" ht="66">
      <c r="A52" s="760"/>
      <c r="B52" s="758"/>
      <c r="C52" s="758"/>
      <c r="D52" s="762"/>
      <c r="E52" s="174" t="s">
        <v>955</v>
      </c>
      <c r="F52" s="175" t="s">
        <v>1200</v>
      </c>
      <c r="G52" s="762"/>
    </row>
    <row r="53" spans="1:7" ht="91.5" customHeight="1">
      <c r="A53" s="760"/>
      <c r="B53" s="758"/>
      <c r="C53" s="758"/>
      <c r="D53" s="762"/>
      <c r="E53" s="174" t="s">
        <v>943</v>
      </c>
      <c r="F53" s="174" t="s">
        <v>999</v>
      </c>
      <c r="G53" s="762"/>
    </row>
    <row r="54" spans="1:7" ht="94.5" customHeight="1">
      <c r="A54" s="172" t="s">
        <v>1188</v>
      </c>
      <c r="B54" s="168" t="s">
        <v>1189</v>
      </c>
      <c r="C54" s="168" t="s">
        <v>1133</v>
      </c>
      <c r="D54" s="184" t="s">
        <v>1191</v>
      </c>
      <c r="E54" s="174" t="s">
        <v>43</v>
      </c>
      <c r="F54" s="174" t="s">
        <v>1192</v>
      </c>
      <c r="G54" s="174" t="s">
        <v>534</v>
      </c>
    </row>
    <row r="55" spans="1:7" ht="69.75" customHeight="1">
      <c r="A55" s="168" t="s">
        <v>1190</v>
      </c>
      <c r="B55" s="168" t="s">
        <v>1186</v>
      </c>
      <c r="C55" s="168" t="s">
        <v>535</v>
      </c>
      <c r="D55" s="183" t="s">
        <v>1202</v>
      </c>
      <c r="E55" s="168" t="s">
        <v>43</v>
      </c>
      <c r="F55" s="183" t="s">
        <v>1203</v>
      </c>
      <c r="G55" s="168" t="s">
        <v>534</v>
      </c>
    </row>
  </sheetData>
  <sheetProtection/>
  <mergeCells count="34">
    <mergeCell ref="C51:C53"/>
    <mergeCell ref="D51:D53"/>
    <mergeCell ref="B51:B53"/>
    <mergeCell ref="A51:A53"/>
    <mergeCell ref="G51:G53"/>
    <mergeCell ref="A36:A38"/>
    <mergeCell ref="B36:B38"/>
    <mergeCell ref="C36:C38"/>
    <mergeCell ref="D36:D38"/>
    <mergeCell ref="F43:F45"/>
    <mergeCell ref="A3:G3"/>
    <mergeCell ref="A5:A6"/>
    <mergeCell ref="B5:B6"/>
    <mergeCell ref="C5:C6"/>
    <mergeCell ref="D5:E5"/>
    <mergeCell ref="F5:G5"/>
    <mergeCell ref="G43:G45"/>
    <mergeCell ref="F36:F38"/>
    <mergeCell ref="G36:G38"/>
    <mergeCell ref="A39:A41"/>
    <mergeCell ref="B39:B41"/>
    <mergeCell ref="C39:C41"/>
    <mergeCell ref="D39:D41"/>
    <mergeCell ref="F39:F41"/>
    <mergeCell ref="G47:G48"/>
    <mergeCell ref="A47:A48"/>
    <mergeCell ref="B47:B48"/>
    <mergeCell ref="C47:C48"/>
    <mergeCell ref="D47:D48"/>
    <mergeCell ref="G39:G41"/>
    <mergeCell ref="A43:A45"/>
    <mergeCell ref="B43:B45"/>
    <mergeCell ref="C43:C45"/>
    <mergeCell ref="D43:D45"/>
  </mergeCells>
  <hyperlinks>
    <hyperlink ref="E47" r:id="rId1" display="consultantplus://offline/ref=7ADBFA94B6B28E541DE1B7C08B58C6BCC4BFD9062D3A5B9B6656D8A53B6ADC7171258DBA03F5B75B7CB0586252961A4E07E325A72B720E76O3h7J"/>
    <hyperlink ref="E48" r:id="rId2" display="consultantplus://offline/ref=7ADBFA94B6B28E541DE1B7C08B58C6BCC7B8DC002B355B9B6656D8A53B6ADC716325D5B603FDA95A7DA50E3317OChAJ"/>
  </hyperlinks>
  <printOptions/>
  <pageMargins left="0.7" right="0.7" top="0.44" bottom="0.53" header="0.3" footer="0.3"/>
  <pageSetup horizontalDpi="600" verticalDpi="600" orientation="portrait" paperSize="9" scale="62" r:id="rId3"/>
  <rowBreaks count="4" manualBreakCount="4">
    <brk id="18" max="255" man="1"/>
    <brk id="25" max="255" man="1"/>
    <brk id="31" max="255" man="1"/>
    <brk id="41" max="255" man="1"/>
  </rowBreaks>
</worksheet>
</file>

<file path=xl/worksheets/sheet9.xml><?xml version="1.0" encoding="utf-8"?>
<worksheet xmlns="http://schemas.openxmlformats.org/spreadsheetml/2006/main" xmlns:r="http://schemas.openxmlformats.org/officeDocument/2006/relationships">
  <sheetPr>
    <tabColor rgb="FFFFC000"/>
  </sheetPr>
  <dimension ref="A1:AI50"/>
  <sheetViews>
    <sheetView view="pageBreakPreview" zoomScale="98" zoomScaleNormal="98" zoomScaleSheetLayoutView="98" zoomScalePageLayoutView="0" workbookViewId="0" topLeftCell="A37">
      <selection activeCell="L56" sqref="L56"/>
    </sheetView>
  </sheetViews>
  <sheetFormatPr defaultColWidth="9.140625" defaultRowHeight="15"/>
  <cols>
    <col min="1" max="1" width="3.140625" style="18" customWidth="1"/>
    <col min="2" max="2" width="47.00390625" style="18" customWidth="1"/>
    <col min="3" max="13" width="6.421875" style="309" customWidth="1"/>
    <col min="14" max="14" width="5.28125" style="18" customWidth="1"/>
    <col min="15" max="24" width="4.8515625" style="18" customWidth="1"/>
    <col min="25" max="30" width="5.8515625" style="18" customWidth="1"/>
    <col min="31" max="31" width="6.57421875" style="7" customWidth="1"/>
    <col min="32" max="35" width="5.8515625" style="7" customWidth="1"/>
  </cols>
  <sheetData>
    <row r="1" ht="14.25">
      <c r="AI1" s="310">
        <v>25</v>
      </c>
    </row>
    <row r="2" spans="1:35" ht="14.25">
      <c r="A2" s="763" t="s">
        <v>1077</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row>
    <row r="3" ht="6" customHeight="1">
      <c r="A3" s="311"/>
    </row>
    <row r="4" spans="1:35" ht="14.25">
      <c r="A4" s="764" t="s">
        <v>349</v>
      </c>
      <c r="B4" s="764"/>
      <c r="C4" s="764"/>
      <c r="D4" s="764"/>
      <c r="E4" s="764"/>
      <c r="F4" s="764"/>
      <c r="G4" s="764"/>
      <c r="H4" s="764"/>
      <c r="I4" s="764"/>
      <c r="J4" s="764"/>
      <c r="K4" s="764"/>
      <c r="L4" s="764"/>
      <c r="M4" s="764"/>
      <c r="N4" s="764"/>
      <c r="O4" s="764"/>
      <c r="P4" s="764"/>
      <c r="Q4" s="764"/>
      <c r="R4" s="764"/>
      <c r="S4" s="764"/>
      <c r="T4" s="764"/>
      <c r="U4" s="764"/>
      <c r="V4" s="764"/>
      <c r="W4" s="764"/>
      <c r="X4" s="764"/>
      <c r="Y4" s="764"/>
      <c r="Z4" s="764"/>
      <c r="AA4" s="764"/>
      <c r="AB4" s="764"/>
      <c r="AC4" s="764"/>
      <c r="AD4" s="764"/>
      <c r="AE4" s="312"/>
      <c r="AF4" s="312"/>
      <c r="AG4" s="312"/>
      <c r="AH4" s="312"/>
      <c r="AI4" s="312"/>
    </row>
    <row r="5" spans="1:35" ht="42" customHeight="1">
      <c r="A5" s="767" t="s">
        <v>1070</v>
      </c>
      <c r="B5" s="767"/>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row>
    <row r="6" spans="1:35" ht="31.5" customHeight="1">
      <c r="A6" s="769" t="s">
        <v>710</v>
      </c>
      <c r="B6" s="769"/>
      <c r="C6" s="769"/>
      <c r="D6" s="769"/>
      <c r="E6" s="769"/>
      <c r="F6" s="769"/>
      <c r="G6" s="769"/>
      <c r="H6" s="769"/>
      <c r="I6" s="769"/>
      <c r="J6" s="769"/>
      <c r="K6" s="769"/>
      <c r="L6" s="769"/>
      <c r="M6" s="769"/>
      <c r="N6" s="769"/>
      <c r="O6" s="769"/>
      <c r="P6" s="769"/>
      <c r="Q6" s="769"/>
      <c r="R6" s="769"/>
      <c r="S6" s="769"/>
      <c r="T6" s="769"/>
      <c r="U6" s="769"/>
      <c r="V6" s="769"/>
      <c r="W6" s="769"/>
      <c r="X6" s="769"/>
      <c r="Y6" s="769"/>
      <c r="Z6" s="769"/>
      <c r="AA6" s="769"/>
      <c r="AB6" s="769"/>
      <c r="AC6" s="769"/>
      <c r="AD6" s="769"/>
      <c r="AE6" s="769"/>
      <c r="AF6" s="769"/>
      <c r="AG6" s="769"/>
      <c r="AH6" s="769"/>
      <c r="AI6" s="769"/>
    </row>
    <row r="7" spans="1:35" ht="14.25">
      <c r="A7" s="765" t="s">
        <v>350</v>
      </c>
      <c r="B7" s="765"/>
      <c r="C7" s="765"/>
      <c r="D7" s="765"/>
      <c r="E7" s="765"/>
      <c r="F7" s="765"/>
      <c r="G7" s="765"/>
      <c r="H7" s="765"/>
      <c r="I7" s="765"/>
      <c r="J7" s="765"/>
      <c r="K7" s="765"/>
      <c r="L7" s="765"/>
      <c r="M7" s="765"/>
      <c r="N7" s="765"/>
      <c r="O7" s="765"/>
      <c r="P7" s="765"/>
      <c r="Q7" s="765"/>
      <c r="R7" s="765"/>
      <c r="S7" s="765"/>
      <c r="T7" s="765"/>
      <c r="U7" s="765"/>
      <c r="V7" s="765"/>
      <c r="W7" s="765"/>
      <c r="X7" s="765"/>
      <c r="Y7" s="765"/>
      <c r="Z7" s="765"/>
      <c r="AA7" s="765"/>
      <c r="AB7" s="765"/>
      <c r="AC7" s="765"/>
      <c r="AD7" s="765"/>
      <c r="AE7" s="312"/>
      <c r="AF7" s="312"/>
      <c r="AG7" s="312"/>
      <c r="AH7" s="312"/>
      <c r="AI7" s="312"/>
    </row>
    <row r="8" spans="1:35" ht="60.75" customHeight="1">
      <c r="A8" s="767" t="s">
        <v>885</v>
      </c>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row>
    <row r="9" spans="1:35" ht="96" customHeight="1">
      <c r="A9" s="770" t="s">
        <v>886</v>
      </c>
      <c r="B9" s="770"/>
      <c r="C9" s="770"/>
      <c r="D9" s="770"/>
      <c r="E9" s="770"/>
      <c r="F9" s="770"/>
      <c r="G9" s="770"/>
      <c r="H9" s="770"/>
      <c r="I9" s="770"/>
      <c r="J9" s="770"/>
      <c r="K9" s="770"/>
      <c r="L9" s="770"/>
      <c r="M9" s="770"/>
      <c r="N9" s="770"/>
      <c r="O9" s="770"/>
      <c r="P9" s="770"/>
      <c r="Q9" s="770"/>
      <c r="R9" s="770"/>
      <c r="S9" s="770"/>
      <c r="T9" s="770"/>
      <c r="U9" s="770"/>
      <c r="V9" s="770"/>
      <c r="W9" s="770"/>
      <c r="X9" s="770"/>
      <c r="Y9" s="770"/>
      <c r="Z9" s="770"/>
      <c r="AA9" s="770"/>
      <c r="AB9" s="770"/>
      <c r="AC9" s="770"/>
      <c r="AD9" s="770"/>
      <c r="AE9" s="770"/>
      <c r="AF9" s="770"/>
      <c r="AG9" s="770"/>
      <c r="AH9" s="770"/>
      <c r="AI9" s="770"/>
    </row>
    <row r="10" spans="1:35" ht="32.25" customHeight="1">
      <c r="A10" s="765" t="s">
        <v>661</v>
      </c>
      <c r="B10" s="765"/>
      <c r="C10" s="765"/>
      <c r="D10" s="765"/>
      <c r="E10" s="765"/>
      <c r="F10" s="765"/>
      <c r="G10" s="765"/>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row>
    <row r="11" spans="1:35" ht="14.25">
      <c r="A11" s="765" t="s">
        <v>671</v>
      </c>
      <c r="B11" s="765"/>
      <c r="C11" s="765"/>
      <c r="D11" s="765"/>
      <c r="E11" s="765"/>
      <c r="F11" s="765"/>
      <c r="G11" s="765"/>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312"/>
      <c r="AF11" s="312"/>
      <c r="AG11" s="312"/>
      <c r="AH11" s="312"/>
      <c r="AI11" s="312"/>
    </row>
    <row r="12" spans="1:35" ht="14.25">
      <c r="A12" s="766" t="s">
        <v>749</v>
      </c>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312"/>
      <c r="AF12" s="312"/>
      <c r="AG12" s="312"/>
      <c r="AH12" s="312"/>
      <c r="AI12" s="312"/>
    </row>
    <row r="13" spans="1:35" ht="14.25">
      <c r="A13" s="766" t="s">
        <v>750</v>
      </c>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312"/>
      <c r="AF13" s="312"/>
      <c r="AG13" s="312"/>
      <c r="AH13" s="312"/>
      <c r="AI13" s="312"/>
    </row>
    <row r="14" spans="1:35" ht="14.25">
      <c r="A14" s="766" t="s">
        <v>1071</v>
      </c>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312"/>
      <c r="AF14" s="312"/>
      <c r="AG14" s="312"/>
      <c r="AH14" s="312"/>
      <c r="AI14" s="312"/>
    </row>
    <row r="15" spans="1:35" ht="14.25">
      <c r="A15" s="766" t="s">
        <v>887</v>
      </c>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312"/>
      <c r="AF15" s="312"/>
      <c r="AG15" s="312"/>
      <c r="AH15" s="312"/>
      <c r="AI15" s="312"/>
    </row>
    <row r="16" spans="1:35" ht="14.25">
      <c r="A16" s="767" t="s">
        <v>501</v>
      </c>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312"/>
      <c r="AF16" s="312"/>
      <c r="AG16" s="312"/>
      <c r="AH16" s="312"/>
      <c r="AI16" s="312"/>
    </row>
    <row r="17" spans="1:35" ht="16.5" customHeight="1">
      <c r="A17" s="94"/>
      <c r="B17" s="94"/>
      <c r="C17" s="313"/>
      <c r="D17" s="313"/>
      <c r="E17" s="313"/>
      <c r="F17" s="313"/>
      <c r="G17" s="313"/>
      <c r="H17" s="313"/>
      <c r="I17" s="313"/>
      <c r="J17" s="313"/>
      <c r="K17" s="313"/>
      <c r="L17" s="313"/>
      <c r="M17" s="313"/>
      <c r="N17" s="94"/>
      <c r="O17" s="94"/>
      <c r="P17" s="94"/>
      <c r="Q17" s="94"/>
      <c r="R17" s="94"/>
      <c r="S17" s="94"/>
      <c r="T17" s="94"/>
      <c r="U17" s="94"/>
      <c r="V17" s="94"/>
      <c r="W17" s="94"/>
      <c r="X17" s="94"/>
      <c r="Y17" s="94"/>
      <c r="Z17" s="94"/>
      <c r="AA17" s="94"/>
      <c r="AB17" s="94"/>
      <c r="AC17" s="94"/>
      <c r="AD17" s="94"/>
      <c r="AE17" s="312"/>
      <c r="AF17" s="312"/>
      <c r="AG17" s="312"/>
      <c r="AH17" s="312"/>
      <c r="AI17" s="314" t="s">
        <v>95</v>
      </c>
    </row>
    <row r="18" spans="1:35" ht="21" customHeight="1" thickBot="1">
      <c r="A18" s="788" t="s">
        <v>94</v>
      </c>
      <c r="B18" s="788"/>
      <c r="C18" s="788"/>
      <c r="D18" s="788"/>
      <c r="E18" s="788"/>
      <c r="F18" s="788"/>
      <c r="G18" s="788"/>
      <c r="H18" s="788"/>
      <c r="I18" s="788"/>
      <c r="J18" s="788"/>
      <c r="K18" s="788"/>
      <c r="L18" s="788"/>
      <c r="M18" s="788"/>
      <c r="N18" s="788"/>
      <c r="O18" s="788"/>
      <c r="P18" s="788"/>
      <c r="Q18" s="788"/>
      <c r="R18" s="788"/>
      <c r="S18" s="788"/>
      <c r="T18" s="788"/>
      <c r="U18" s="788"/>
      <c r="V18" s="788"/>
      <c r="W18" s="788"/>
      <c r="X18" s="788"/>
      <c r="Y18" s="788"/>
      <c r="Z18" s="788"/>
      <c r="AA18" s="788"/>
      <c r="AB18" s="788"/>
      <c r="AC18" s="788"/>
      <c r="AD18" s="788"/>
      <c r="AE18" s="788"/>
      <c r="AF18" s="788"/>
      <c r="AG18" s="788"/>
      <c r="AH18" s="788"/>
      <c r="AI18" s="788"/>
    </row>
    <row r="19" spans="1:35" ht="35.25" customHeight="1">
      <c r="A19" s="315" t="s">
        <v>528</v>
      </c>
      <c r="B19" s="772" t="s">
        <v>97</v>
      </c>
      <c r="C19" s="774" t="s">
        <v>98</v>
      </c>
      <c r="D19" s="775"/>
      <c r="E19" s="775"/>
      <c r="F19" s="775"/>
      <c r="G19" s="775"/>
      <c r="H19" s="775"/>
      <c r="I19" s="775"/>
      <c r="J19" s="775"/>
      <c r="K19" s="775"/>
      <c r="L19" s="775"/>
      <c r="M19" s="776"/>
      <c r="N19" s="780" t="s">
        <v>99</v>
      </c>
      <c r="O19" s="781"/>
      <c r="P19" s="781"/>
      <c r="Q19" s="781"/>
      <c r="R19" s="781"/>
      <c r="S19" s="781"/>
      <c r="T19" s="781"/>
      <c r="U19" s="781"/>
      <c r="V19" s="781"/>
      <c r="W19" s="781"/>
      <c r="X19" s="772"/>
      <c r="Y19" s="784" t="s">
        <v>100</v>
      </c>
      <c r="Z19" s="781"/>
      <c r="AA19" s="781"/>
      <c r="AB19" s="781"/>
      <c r="AC19" s="781"/>
      <c r="AD19" s="781"/>
      <c r="AE19" s="781"/>
      <c r="AF19" s="781"/>
      <c r="AG19" s="781"/>
      <c r="AH19" s="781"/>
      <c r="AI19" s="785"/>
    </row>
    <row r="20" spans="1:35" ht="15" thickBot="1">
      <c r="A20" s="320" t="s">
        <v>96</v>
      </c>
      <c r="B20" s="773"/>
      <c r="C20" s="777"/>
      <c r="D20" s="778"/>
      <c r="E20" s="778"/>
      <c r="F20" s="778"/>
      <c r="G20" s="778"/>
      <c r="H20" s="778"/>
      <c r="I20" s="778"/>
      <c r="J20" s="778"/>
      <c r="K20" s="778"/>
      <c r="L20" s="778"/>
      <c r="M20" s="779"/>
      <c r="N20" s="782"/>
      <c r="O20" s="768"/>
      <c r="P20" s="768"/>
      <c r="Q20" s="768"/>
      <c r="R20" s="768"/>
      <c r="S20" s="768"/>
      <c r="T20" s="768"/>
      <c r="U20" s="768"/>
      <c r="V20" s="768"/>
      <c r="W20" s="768"/>
      <c r="X20" s="773"/>
      <c r="Y20" s="786"/>
      <c r="Z20" s="768"/>
      <c r="AA20" s="768"/>
      <c r="AB20" s="768"/>
      <c r="AC20" s="768"/>
      <c r="AD20" s="768"/>
      <c r="AE20" s="768"/>
      <c r="AF20" s="768"/>
      <c r="AG20" s="768"/>
      <c r="AH20" s="768"/>
      <c r="AI20" s="787"/>
    </row>
    <row r="21" spans="1:35" ht="15" thickBot="1">
      <c r="A21" s="321"/>
      <c r="B21" s="322"/>
      <c r="C21" s="323">
        <v>2015</v>
      </c>
      <c r="D21" s="324">
        <v>2016</v>
      </c>
      <c r="E21" s="324">
        <v>2017</v>
      </c>
      <c r="F21" s="324">
        <v>2018</v>
      </c>
      <c r="G21" s="324">
        <v>2019</v>
      </c>
      <c r="H21" s="324">
        <v>2020</v>
      </c>
      <c r="I21" s="324">
        <v>2021</v>
      </c>
      <c r="J21" s="324">
        <v>2022</v>
      </c>
      <c r="K21" s="324">
        <v>2023</v>
      </c>
      <c r="L21" s="324">
        <v>2024</v>
      </c>
      <c r="M21" s="325">
        <v>2025</v>
      </c>
      <c r="N21" s="326">
        <v>2015</v>
      </c>
      <c r="O21" s="327">
        <v>2016</v>
      </c>
      <c r="P21" s="327">
        <v>2017</v>
      </c>
      <c r="Q21" s="327">
        <v>2018</v>
      </c>
      <c r="R21" s="327">
        <v>2019</v>
      </c>
      <c r="S21" s="327">
        <v>2020</v>
      </c>
      <c r="T21" s="327">
        <v>2021</v>
      </c>
      <c r="U21" s="327">
        <v>2022</v>
      </c>
      <c r="V21" s="327">
        <v>2023</v>
      </c>
      <c r="W21" s="327">
        <v>2024</v>
      </c>
      <c r="X21" s="328">
        <v>2025</v>
      </c>
      <c r="Y21" s="329">
        <v>2015</v>
      </c>
      <c r="Z21" s="327">
        <v>2016</v>
      </c>
      <c r="AA21" s="327">
        <v>2017</v>
      </c>
      <c r="AB21" s="327">
        <v>2018</v>
      </c>
      <c r="AC21" s="327">
        <v>2019</v>
      </c>
      <c r="AD21" s="327">
        <v>2020</v>
      </c>
      <c r="AE21" s="327">
        <v>2021</v>
      </c>
      <c r="AF21" s="327">
        <v>2022</v>
      </c>
      <c r="AG21" s="327">
        <v>2023</v>
      </c>
      <c r="AH21" s="327">
        <v>2024</v>
      </c>
      <c r="AI21" s="330">
        <v>2025</v>
      </c>
    </row>
    <row r="22" spans="1:35" ht="14.25">
      <c r="A22" s="331">
        <v>1</v>
      </c>
      <c r="B22" s="331">
        <v>2</v>
      </c>
      <c r="C22" s="783">
        <v>3</v>
      </c>
      <c r="D22" s="783"/>
      <c r="E22" s="783"/>
      <c r="F22" s="783"/>
      <c r="G22" s="783"/>
      <c r="H22" s="783"/>
      <c r="I22" s="783"/>
      <c r="J22" s="783"/>
      <c r="K22" s="783"/>
      <c r="L22" s="783"/>
      <c r="M22" s="783"/>
      <c r="N22" s="771">
        <v>4</v>
      </c>
      <c r="O22" s="771"/>
      <c r="P22" s="771"/>
      <c r="Q22" s="771"/>
      <c r="R22" s="771"/>
      <c r="S22" s="771"/>
      <c r="T22" s="771"/>
      <c r="U22" s="771"/>
      <c r="V22" s="771"/>
      <c r="W22" s="771"/>
      <c r="X22" s="771"/>
      <c r="Y22" s="771">
        <v>5</v>
      </c>
      <c r="Z22" s="771"/>
      <c r="AA22" s="771"/>
      <c r="AB22" s="771"/>
      <c r="AC22" s="771"/>
      <c r="AD22" s="771"/>
      <c r="AE22" s="771"/>
      <c r="AF22" s="771"/>
      <c r="AG22" s="771"/>
      <c r="AH22" s="771"/>
      <c r="AI22" s="771"/>
    </row>
    <row r="23" spans="1:35" ht="15" customHeight="1" thickBot="1">
      <c r="A23" s="332"/>
      <c r="B23" s="768" t="s">
        <v>751</v>
      </c>
      <c r="C23" s="768"/>
      <c r="D23" s="768"/>
      <c r="E23" s="768"/>
      <c r="F23" s="768"/>
      <c r="G23" s="768"/>
      <c r="H23" s="768"/>
      <c r="I23" s="768"/>
      <c r="J23" s="768"/>
      <c r="K23" s="768"/>
      <c r="L23" s="768"/>
      <c r="M23" s="768"/>
      <c r="N23" s="768"/>
      <c r="O23" s="768"/>
      <c r="P23" s="768"/>
      <c r="Q23" s="768"/>
      <c r="R23" s="768"/>
      <c r="S23" s="768"/>
      <c r="T23" s="768"/>
      <c r="U23" s="768"/>
      <c r="V23" s="768"/>
      <c r="W23" s="768"/>
      <c r="X23" s="768"/>
      <c r="Y23" s="768"/>
      <c r="Z23" s="768"/>
      <c r="AA23" s="768"/>
      <c r="AB23" s="768"/>
      <c r="AC23" s="768"/>
      <c r="AD23" s="768"/>
      <c r="AE23" s="768"/>
      <c r="AF23" s="768"/>
      <c r="AG23" s="768"/>
      <c r="AH23" s="768"/>
      <c r="AI23" s="768"/>
    </row>
    <row r="24" spans="1:35" ht="42.75" customHeight="1">
      <c r="A24" s="333">
        <v>1</v>
      </c>
      <c r="B24" s="334" t="s">
        <v>595</v>
      </c>
      <c r="C24" s="335">
        <f>РФКиС_пер!G58</f>
        <v>14027.1</v>
      </c>
      <c r="D24" s="336">
        <f>РФКиС_пер!G59</f>
        <v>13648.8</v>
      </c>
      <c r="E24" s="337">
        <f>РФКиС_пер!G60</f>
        <v>13648.8</v>
      </c>
      <c r="F24" s="336">
        <f>РФКиС_пер!G61</f>
        <v>13648.8</v>
      </c>
      <c r="G24" s="336">
        <f>РФКиС_пер!G62</f>
        <v>10489</v>
      </c>
      <c r="H24" s="317">
        <f>РФКиС_пер!G63</f>
        <v>10554.3</v>
      </c>
      <c r="I24" s="317">
        <f>РФКиС_пер!G64</f>
        <v>10554.3</v>
      </c>
      <c r="J24" s="317">
        <f>РФКиС_пер!G65</f>
        <v>13554.3</v>
      </c>
      <c r="K24" s="317">
        <f>РФКиС_пер!G66</f>
        <v>13554.3</v>
      </c>
      <c r="L24" s="317">
        <f>РФКиС_пер!G67</f>
        <v>13554.3</v>
      </c>
      <c r="M24" s="318">
        <f>РФКиС_пер!G68</f>
        <v>10554.3</v>
      </c>
      <c r="N24" s="337">
        <f>РФКиС_п!G11</f>
        <v>53</v>
      </c>
      <c r="O24" s="336">
        <f>РФКиС_п!I11</f>
        <v>60</v>
      </c>
      <c r="P24" s="336">
        <f>РФКиС_п!K11</f>
        <v>60</v>
      </c>
      <c r="Q24" s="336">
        <f>РФКиС_п!M11</f>
        <v>60</v>
      </c>
      <c r="R24" s="336">
        <f>РФКиС_п!O11</f>
        <v>60</v>
      </c>
      <c r="S24" s="317">
        <f>РФКиС_п!Q11</f>
        <v>60</v>
      </c>
      <c r="T24" s="317">
        <f>РФКиС_п!S11</f>
        <v>60</v>
      </c>
      <c r="U24" s="317">
        <f>РФКиС_п!U11</f>
        <v>60</v>
      </c>
      <c r="V24" s="317">
        <f>РФКиС_п!W11</f>
        <v>60</v>
      </c>
      <c r="W24" s="317">
        <f>РФКиС_п!Y11</f>
        <v>60</v>
      </c>
      <c r="X24" s="338">
        <f>РФКиС_п!AA11</f>
        <v>60</v>
      </c>
      <c r="Y24" s="335">
        <f aca="true" t="shared" si="0" ref="Y24:AD24">C24/N24</f>
        <v>264.66226415094343</v>
      </c>
      <c r="Z24" s="336">
        <f t="shared" si="0"/>
        <v>227.48</v>
      </c>
      <c r="AA24" s="336">
        <f t="shared" si="0"/>
        <v>227.48</v>
      </c>
      <c r="AB24" s="336">
        <f t="shared" si="0"/>
        <v>227.48</v>
      </c>
      <c r="AC24" s="336">
        <f t="shared" si="0"/>
        <v>174.81666666666666</v>
      </c>
      <c r="AD24" s="317">
        <f t="shared" si="0"/>
        <v>175.905</v>
      </c>
      <c r="AE24" s="317">
        <f aca="true" t="shared" si="1" ref="AE24:AI28">I24/T24</f>
        <v>175.905</v>
      </c>
      <c r="AF24" s="317">
        <f t="shared" si="1"/>
        <v>225.905</v>
      </c>
      <c r="AG24" s="317">
        <f t="shared" si="1"/>
        <v>225.905</v>
      </c>
      <c r="AH24" s="317">
        <f t="shared" si="1"/>
        <v>225.905</v>
      </c>
      <c r="AI24" s="318">
        <f t="shared" si="1"/>
        <v>175.905</v>
      </c>
    </row>
    <row r="25" spans="1:35" ht="30">
      <c r="A25" s="339">
        <v>2</v>
      </c>
      <c r="B25" s="340" t="s">
        <v>594</v>
      </c>
      <c r="C25" s="88">
        <f>РФКиС_пер!G82</f>
        <v>1000</v>
      </c>
      <c r="D25" s="89">
        <f>РФКиС_пер!G83</f>
        <v>1000</v>
      </c>
      <c r="E25" s="89">
        <f>РФКиС_пер!G84</f>
        <v>1000</v>
      </c>
      <c r="F25" s="89">
        <f>РФКиС_пер!G85</f>
        <v>1000</v>
      </c>
      <c r="G25" s="89">
        <f>РФКиС_пер!G86</f>
        <v>1000</v>
      </c>
      <c r="H25" s="86">
        <f>РФКиС_пер!G87</f>
        <v>1000</v>
      </c>
      <c r="I25" s="86">
        <f>РФКиС_пер!G88</f>
        <v>1000</v>
      </c>
      <c r="J25" s="86">
        <f>РФКиС_пер!G89</f>
        <v>1000</v>
      </c>
      <c r="K25" s="341">
        <f>РФКиС_пер!G90</f>
        <v>1000</v>
      </c>
      <c r="L25" s="86">
        <f>РФКиС_пер!G91</f>
        <v>1000</v>
      </c>
      <c r="M25" s="342">
        <f>РФКиС_пер!G92</f>
        <v>1000</v>
      </c>
      <c r="N25" s="343">
        <v>1177</v>
      </c>
      <c r="O25" s="344">
        <v>1177</v>
      </c>
      <c r="P25" s="344">
        <v>850</v>
      </c>
      <c r="Q25" s="344">
        <v>850</v>
      </c>
      <c r="R25" s="344">
        <v>850</v>
      </c>
      <c r="S25" s="106">
        <v>850</v>
      </c>
      <c r="T25" s="106">
        <v>850</v>
      </c>
      <c r="U25" s="106">
        <v>850</v>
      </c>
      <c r="V25" s="106">
        <v>850</v>
      </c>
      <c r="W25" s="106">
        <v>850</v>
      </c>
      <c r="X25" s="345">
        <v>850</v>
      </c>
      <c r="Y25" s="346">
        <f aca="true" t="shared" si="2" ref="Y25:Y37">C25/N25</f>
        <v>0.8496176720475785</v>
      </c>
      <c r="Z25" s="347">
        <f aca="true" t="shared" si="3" ref="Z25:Z35">D25/O25</f>
        <v>0.8496176720475785</v>
      </c>
      <c r="AA25" s="347">
        <f aca="true" t="shared" si="4" ref="AA25:AA35">E25/P25</f>
        <v>1.1764705882352942</v>
      </c>
      <c r="AB25" s="347">
        <f aca="true" t="shared" si="5" ref="AB25:AB35">F25/Q25</f>
        <v>1.1764705882352942</v>
      </c>
      <c r="AC25" s="347">
        <f aca="true" t="shared" si="6" ref="AC25:AC35">G25/R25</f>
        <v>1.1764705882352942</v>
      </c>
      <c r="AD25" s="348">
        <f aca="true" t="shared" si="7" ref="AD25:AD35">H25/S25</f>
        <v>1.1764705882352942</v>
      </c>
      <c r="AE25" s="86">
        <f t="shared" si="1"/>
        <v>1.1764705882352942</v>
      </c>
      <c r="AF25" s="86">
        <f t="shared" si="1"/>
        <v>1.1764705882352942</v>
      </c>
      <c r="AG25" s="86">
        <f t="shared" si="1"/>
        <v>1.1764705882352942</v>
      </c>
      <c r="AH25" s="86">
        <f t="shared" si="1"/>
        <v>1.1764705882352942</v>
      </c>
      <c r="AI25" s="342">
        <f t="shared" si="1"/>
        <v>1.1764705882352942</v>
      </c>
    </row>
    <row r="26" spans="1:35" ht="60" customHeight="1">
      <c r="A26" s="339">
        <v>3</v>
      </c>
      <c r="B26" s="340" t="s">
        <v>752</v>
      </c>
      <c r="C26" s="349">
        <f>РФКиС_пер!G94</f>
        <v>29897.8</v>
      </c>
      <c r="D26" s="350">
        <f>РФКиС_пер!G95</f>
        <v>29745.899999999998</v>
      </c>
      <c r="E26" s="350">
        <f>РФКиС_пер!G96</f>
        <v>32935.4</v>
      </c>
      <c r="F26" s="350">
        <f>РФКиС_пер!G97</f>
        <v>40474.3</v>
      </c>
      <c r="G26" s="350">
        <f>РФКиС_пер!G98</f>
        <v>32184.5</v>
      </c>
      <c r="H26" s="351">
        <f>РФКиС_пер!G99</f>
        <v>58348.6</v>
      </c>
      <c r="I26" s="351">
        <f>РФКиС_пер!G100</f>
        <v>58212</v>
      </c>
      <c r="J26" s="351">
        <f>РФКиС_пер!G101</f>
        <v>54930.4</v>
      </c>
      <c r="K26" s="351">
        <f>РФКиС_пер!G102</f>
        <v>54930.4</v>
      </c>
      <c r="L26" s="351">
        <f>РФКиС_пер!G103</f>
        <v>54930.4</v>
      </c>
      <c r="M26" s="352">
        <f>РФКиС_пер!G104</f>
        <v>58212</v>
      </c>
      <c r="N26" s="343">
        <v>2227</v>
      </c>
      <c r="O26" s="344">
        <v>2227</v>
      </c>
      <c r="P26" s="344">
        <v>2052</v>
      </c>
      <c r="Q26" s="81">
        <f>РФКиС_п!M10</f>
        <v>2868</v>
      </c>
      <c r="R26" s="81">
        <f>РФКиС_п!O46</f>
        <v>3822</v>
      </c>
      <c r="S26" s="77">
        <f>РФКиС_п!Q46</f>
        <v>4204</v>
      </c>
      <c r="T26" s="77">
        <f>РФКиС_п!S46</f>
        <v>4205</v>
      </c>
      <c r="U26" s="77">
        <f>РФКиС_п!U46</f>
        <v>4205</v>
      </c>
      <c r="V26" s="77">
        <f>РФКиС_п!W46</f>
        <v>4205</v>
      </c>
      <c r="W26" s="77">
        <f>РФКиС_п!Y46</f>
        <v>4205</v>
      </c>
      <c r="X26" s="271">
        <f>РФКиС_п!AA46</f>
        <v>4205</v>
      </c>
      <c r="Y26" s="88">
        <f t="shared" si="2"/>
        <v>13.42514593623709</v>
      </c>
      <c r="Z26" s="89">
        <f t="shared" si="3"/>
        <v>13.356937584193982</v>
      </c>
      <c r="AA26" s="89">
        <f t="shared" si="4"/>
        <v>16.05038986354776</v>
      </c>
      <c r="AB26" s="89">
        <f t="shared" si="5"/>
        <v>14.112377963737798</v>
      </c>
      <c r="AC26" s="89">
        <f t="shared" si="6"/>
        <v>8.420852956567241</v>
      </c>
      <c r="AD26" s="86">
        <f t="shared" si="7"/>
        <v>13.87930542340628</v>
      </c>
      <c r="AE26" s="86">
        <f t="shared" si="1"/>
        <v>13.843519619500595</v>
      </c>
      <c r="AF26" s="86">
        <f t="shared" si="1"/>
        <v>13.063115338882284</v>
      </c>
      <c r="AG26" s="86">
        <f t="shared" si="1"/>
        <v>13.063115338882284</v>
      </c>
      <c r="AH26" s="86">
        <f t="shared" si="1"/>
        <v>13.063115338882284</v>
      </c>
      <c r="AI26" s="342">
        <f t="shared" si="1"/>
        <v>13.843519619500595</v>
      </c>
    </row>
    <row r="27" spans="1:35" ht="37.5" customHeight="1">
      <c r="A27" s="339">
        <v>4</v>
      </c>
      <c r="B27" s="340" t="s">
        <v>753</v>
      </c>
      <c r="C27" s="88">
        <f>РФКиС_пер!G106</f>
        <v>5888.6</v>
      </c>
      <c r="D27" s="89">
        <f>РФКиС_пер!G107</f>
        <v>5261.9</v>
      </c>
      <c r="E27" s="89">
        <f>РФКиС_пер!G108</f>
        <v>5261.9</v>
      </c>
      <c r="F27" s="89">
        <f>РФКиС_пер!G109</f>
        <v>5261.9</v>
      </c>
      <c r="G27" s="89">
        <f>РФКиС_пер!G110</f>
        <v>5906.5</v>
      </c>
      <c r="H27" s="86">
        <f>РФКиС_пер!G111</f>
        <v>5906.5</v>
      </c>
      <c r="I27" s="86">
        <f>РФКиС_пер!G112</f>
        <v>5906.5</v>
      </c>
      <c r="J27" s="86">
        <f>РФКиС_пер!G113</f>
        <v>5906.5</v>
      </c>
      <c r="K27" s="86">
        <f>РФКиС_пер!G114</f>
        <v>5906.5</v>
      </c>
      <c r="L27" s="86">
        <f>РФКиС_пер!G115</f>
        <v>5906.5</v>
      </c>
      <c r="M27" s="342">
        <f>РФКиС_пер!G116</f>
        <v>5906.5</v>
      </c>
      <c r="N27" s="343">
        <v>1</v>
      </c>
      <c r="O27" s="344">
        <v>1</v>
      </c>
      <c r="P27" s="344">
        <v>1</v>
      </c>
      <c r="Q27" s="344">
        <v>1</v>
      </c>
      <c r="R27" s="344">
        <v>1</v>
      </c>
      <c r="S27" s="106">
        <v>1</v>
      </c>
      <c r="T27" s="106">
        <v>1</v>
      </c>
      <c r="U27" s="106">
        <v>1</v>
      </c>
      <c r="V27" s="106">
        <v>1</v>
      </c>
      <c r="W27" s="106">
        <v>1</v>
      </c>
      <c r="X27" s="345">
        <v>1</v>
      </c>
      <c r="Y27" s="88">
        <f t="shared" si="2"/>
        <v>5888.6</v>
      </c>
      <c r="Z27" s="89">
        <f t="shared" si="3"/>
        <v>5261.9</v>
      </c>
      <c r="AA27" s="89">
        <f t="shared" si="4"/>
        <v>5261.9</v>
      </c>
      <c r="AB27" s="89">
        <f t="shared" si="5"/>
        <v>5261.9</v>
      </c>
      <c r="AC27" s="89">
        <f t="shared" si="6"/>
        <v>5906.5</v>
      </c>
      <c r="AD27" s="86">
        <f t="shared" si="7"/>
        <v>5906.5</v>
      </c>
      <c r="AE27" s="86">
        <f t="shared" si="1"/>
        <v>5906.5</v>
      </c>
      <c r="AF27" s="86">
        <f t="shared" si="1"/>
        <v>5906.5</v>
      </c>
      <c r="AG27" s="86">
        <f t="shared" si="1"/>
        <v>5906.5</v>
      </c>
      <c r="AH27" s="86">
        <f t="shared" si="1"/>
        <v>5906.5</v>
      </c>
      <c r="AI27" s="342">
        <f t="shared" si="1"/>
        <v>5906.5</v>
      </c>
    </row>
    <row r="28" spans="1:35" ht="39" customHeight="1">
      <c r="A28" s="339">
        <v>5</v>
      </c>
      <c r="B28" s="340" t="s">
        <v>754</v>
      </c>
      <c r="C28" s="88">
        <f>РФКиС_пер!G119</f>
        <v>566</v>
      </c>
      <c r="D28" s="350">
        <f>РФКиС_пер!G120</f>
        <v>0</v>
      </c>
      <c r="E28" s="350">
        <f>РФКиС_пер!G121</f>
        <v>0</v>
      </c>
      <c r="F28" s="350">
        <f>РФКиС_пер!G122</f>
        <v>0</v>
      </c>
      <c r="G28" s="350">
        <f>РФКиС_пер!G123</f>
        <v>180.5</v>
      </c>
      <c r="H28" s="351">
        <f>РФКиС_пер!G124</f>
        <v>111.7</v>
      </c>
      <c r="I28" s="351">
        <f>РФКиС_пер!G125</f>
        <v>111.6</v>
      </c>
      <c r="J28" s="351">
        <f>РФКиС_пер!G126</f>
        <v>111.7</v>
      </c>
      <c r="K28" s="351">
        <f>РФКиС_пер!G127</f>
        <v>300</v>
      </c>
      <c r="L28" s="351">
        <f>РФКиС_пер!G128</f>
        <v>883</v>
      </c>
      <c r="M28" s="352">
        <f>РФКиС_пер!G129</f>
        <v>0</v>
      </c>
      <c r="N28" s="343">
        <v>4</v>
      </c>
      <c r="O28" s="344">
        <v>0</v>
      </c>
      <c r="P28" s="344">
        <v>0</v>
      </c>
      <c r="Q28" s="344">
        <v>0</v>
      </c>
      <c r="R28" s="344">
        <v>3</v>
      </c>
      <c r="S28" s="106">
        <v>3</v>
      </c>
      <c r="T28" s="106">
        <v>3</v>
      </c>
      <c r="U28" s="106">
        <v>3</v>
      </c>
      <c r="V28" s="106">
        <v>3</v>
      </c>
      <c r="W28" s="106">
        <v>0</v>
      </c>
      <c r="X28" s="345">
        <v>0</v>
      </c>
      <c r="Y28" s="88">
        <f t="shared" si="2"/>
        <v>141.5</v>
      </c>
      <c r="Z28" s="89">
        <v>0</v>
      </c>
      <c r="AA28" s="89">
        <v>0</v>
      </c>
      <c r="AB28" s="89">
        <v>0</v>
      </c>
      <c r="AC28" s="89">
        <f>G28/R28</f>
        <v>60.166666666666664</v>
      </c>
      <c r="AD28" s="86">
        <f t="shared" si="7"/>
        <v>37.233333333333334</v>
      </c>
      <c r="AE28" s="86">
        <f t="shared" si="1"/>
        <v>37.199999999999996</v>
      </c>
      <c r="AF28" s="86">
        <f t="shared" si="1"/>
        <v>37.233333333333334</v>
      </c>
      <c r="AG28" s="79">
        <f t="shared" si="1"/>
        <v>100</v>
      </c>
      <c r="AH28" s="86">
        <v>0</v>
      </c>
      <c r="AI28" s="342">
        <v>0</v>
      </c>
    </row>
    <row r="29" spans="1:35" ht="96" customHeight="1">
      <c r="A29" s="339">
        <v>6</v>
      </c>
      <c r="B29" s="340" t="s">
        <v>596</v>
      </c>
      <c r="C29" s="88">
        <f>РФКиС_пер!G131</f>
        <v>3000</v>
      </c>
      <c r="D29" s="89">
        <f>РФКиС_пер!G132</f>
        <v>3000</v>
      </c>
      <c r="E29" s="89">
        <f>РФКиС_пер!G133</f>
        <v>3000</v>
      </c>
      <c r="F29" s="89">
        <f>РФКиС_пер!G134</f>
        <v>3000</v>
      </c>
      <c r="G29" s="89">
        <f>РФКиС_пер!G135</f>
        <v>3000</v>
      </c>
      <c r="H29" s="86">
        <f>РФКиС_пер!G136</f>
        <v>3000</v>
      </c>
      <c r="I29" s="86">
        <f>РФКиС_пер!G137</f>
        <v>3000</v>
      </c>
      <c r="J29" s="86">
        <f>РФКиС_пер!G138</f>
        <v>3000</v>
      </c>
      <c r="K29" s="86">
        <f>РФКиС_пер!G139</f>
        <v>3000</v>
      </c>
      <c r="L29" s="86">
        <f>РФКиС_пер!G140</f>
        <v>3000</v>
      </c>
      <c r="M29" s="342">
        <f>РФКиС_пер!G141</f>
        <v>3000</v>
      </c>
      <c r="N29" s="343">
        <v>17</v>
      </c>
      <c r="O29" s="344">
        <v>17</v>
      </c>
      <c r="P29" s="344">
        <v>17</v>
      </c>
      <c r="Q29" s="344">
        <v>17</v>
      </c>
      <c r="R29" s="344">
        <v>16</v>
      </c>
      <c r="S29" s="106">
        <v>16</v>
      </c>
      <c r="T29" s="106">
        <v>16</v>
      </c>
      <c r="U29" s="106">
        <v>16</v>
      </c>
      <c r="V29" s="106">
        <v>16</v>
      </c>
      <c r="W29" s="106">
        <v>16</v>
      </c>
      <c r="X29" s="345">
        <v>16</v>
      </c>
      <c r="Y29" s="88">
        <f t="shared" si="2"/>
        <v>176.47058823529412</v>
      </c>
      <c r="Z29" s="89">
        <f t="shared" si="3"/>
        <v>176.47058823529412</v>
      </c>
      <c r="AA29" s="89">
        <f t="shared" si="4"/>
        <v>176.47058823529412</v>
      </c>
      <c r="AB29" s="89">
        <f t="shared" si="5"/>
        <v>176.47058823529412</v>
      </c>
      <c r="AC29" s="89">
        <f t="shared" si="6"/>
        <v>187.5</v>
      </c>
      <c r="AD29" s="86">
        <f t="shared" si="7"/>
        <v>187.5</v>
      </c>
      <c r="AE29" s="86">
        <f aca="true" t="shared" si="8" ref="AE29:AI35">I29/T29</f>
        <v>187.5</v>
      </c>
      <c r="AF29" s="86">
        <f t="shared" si="8"/>
        <v>187.5</v>
      </c>
      <c r="AG29" s="86">
        <f t="shared" si="8"/>
        <v>187.5</v>
      </c>
      <c r="AH29" s="86">
        <f t="shared" si="8"/>
        <v>187.5</v>
      </c>
      <c r="AI29" s="342">
        <f t="shared" si="8"/>
        <v>187.5</v>
      </c>
    </row>
    <row r="30" spans="1:35" ht="30.75" thickBot="1">
      <c r="A30" s="345">
        <v>7</v>
      </c>
      <c r="B30" s="353" t="s">
        <v>613</v>
      </c>
      <c r="C30" s="354">
        <v>0</v>
      </c>
      <c r="D30" s="355">
        <v>0</v>
      </c>
      <c r="E30" s="355">
        <v>0</v>
      </c>
      <c r="F30" s="355">
        <f>РФКиС_пер!G146</f>
        <v>1010</v>
      </c>
      <c r="G30" s="355">
        <f>РФКиС_пер!G147</f>
        <v>650.6</v>
      </c>
      <c r="H30" s="356">
        <f>РФКиС_пер!G148</f>
        <v>892.3</v>
      </c>
      <c r="I30" s="356">
        <f>РФКиС_пер!G149</f>
        <v>892.3</v>
      </c>
      <c r="J30" s="356">
        <f>РФКиС_пер!G150</f>
        <v>892.3</v>
      </c>
      <c r="K30" s="356">
        <f>РФКиС_пер!G151</f>
        <v>892.3</v>
      </c>
      <c r="L30" s="356">
        <f>РФКиС_пер!G152</f>
        <v>892.3</v>
      </c>
      <c r="M30" s="357">
        <f>РФКиС_пер!G153</f>
        <v>892.3</v>
      </c>
      <c r="N30" s="343">
        <v>0</v>
      </c>
      <c r="O30" s="344">
        <v>0</v>
      </c>
      <c r="P30" s="344">
        <v>0</v>
      </c>
      <c r="Q30" s="344">
        <v>61</v>
      </c>
      <c r="R30" s="344">
        <v>61</v>
      </c>
      <c r="S30" s="106">
        <v>61</v>
      </c>
      <c r="T30" s="106">
        <v>61</v>
      </c>
      <c r="U30" s="106">
        <v>61</v>
      </c>
      <c r="V30" s="106">
        <v>61</v>
      </c>
      <c r="W30" s="106">
        <v>61</v>
      </c>
      <c r="X30" s="345">
        <v>61</v>
      </c>
      <c r="Y30" s="354">
        <v>0</v>
      </c>
      <c r="Z30" s="355">
        <v>0</v>
      </c>
      <c r="AA30" s="355">
        <v>0</v>
      </c>
      <c r="AB30" s="355">
        <f aca="true" t="shared" si="9" ref="AB30:AI32">F30/Q30</f>
        <v>16.557377049180328</v>
      </c>
      <c r="AC30" s="355">
        <f t="shared" si="9"/>
        <v>10.665573770491804</v>
      </c>
      <c r="AD30" s="356">
        <f t="shared" si="9"/>
        <v>14.627868852459015</v>
      </c>
      <c r="AE30" s="356">
        <f t="shared" si="9"/>
        <v>14.627868852459015</v>
      </c>
      <c r="AF30" s="356">
        <f t="shared" si="9"/>
        <v>14.627868852459015</v>
      </c>
      <c r="AG30" s="356">
        <f t="shared" si="9"/>
        <v>14.627868852459015</v>
      </c>
      <c r="AH30" s="356">
        <f t="shared" si="9"/>
        <v>14.627868852459015</v>
      </c>
      <c r="AI30" s="357">
        <f t="shared" si="9"/>
        <v>14.627868852459015</v>
      </c>
    </row>
    <row r="31" spans="1:35" ht="15" thickBot="1">
      <c r="A31" s="358"/>
      <c r="B31" s="273"/>
      <c r="C31" s="359"/>
      <c r="D31" s="359"/>
      <c r="E31" s="359"/>
      <c r="F31" s="359"/>
      <c r="G31" s="359"/>
      <c r="H31" s="360"/>
      <c r="I31" s="360"/>
      <c r="J31" s="360"/>
      <c r="K31" s="360"/>
      <c r="L31" s="360"/>
      <c r="M31" s="360"/>
      <c r="N31" s="361"/>
      <c r="O31" s="361"/>
      <c r="P31" s="361"/>
      <c r="Q31" s="361"/>
      <c r="R31" s="361"/>
      <c r="S31" s="358"/>
      <c r="T31" s="358"/>
      <c r="U31" s="358"/>
      <c r="V31" s="358"/>
      <c r="W31" s="358"/>
      <c r="X31" s="358"/>
      <c r="Y31" s="359"/>
      <c r="Z31" s="359"/>
      <c r="AA31" s="359"/>
      <c r="AB31" s="359"/>
      <c r="AC31" s="359"/>
      <c r="AD31" s="360"/>
      <c r="AE31" s="360"/>
      <c r="AF31" s="360"/>
      <c r="AG31" s="360"/>
      <c r="AH31" s="360"/>
      <c r="AI31" s="362">
        <v>26</v>
      </c>
    </row>
    <row r="32" spans="1:35" ht="40.5">
      <c r="A32" s="333">
        <v>8</v>
      </c>
      <c r="B32" s="363" t="s">
        <v>614</v>
      </c>
      <c r="C32" s="335">
        <v>0</v>
      </c>
      <c r="D32" s="336">
        <v>0</v>
      </c>
      <c r="E32" s="336">
        <v>0</v>
      </c>
      <c r="F32" s="336">
        <f>РФКиС_пер!G206</f>
        <v>12426.4</v>
      </c>
      <c r="G32" s="336">
        <f>РФКиС_пер!G207</f>
        <v>9280.7</v>
      </c>
      <c r="H32" s="317">
        <f>РФКиС_пер!G208</f>
        <v>17800</v>
      </c>
      <c r="I32" s="317">
        <f>РФКиС_пер!G209</f>
        <v>2500</v>
      </c>
      <c r="J32" s="317">
        <f>РФКиС_пер!G210</f>
        <v>4000</v>
      </c>
      <c r="K32" s="317">
        <f>РФКиС_пер!G211</f>
        <v>4000</v>
      </c>
      <c r="L32" s="317">
        <f>РФКиС_пер!G212</f>
        <v>4000</v>
      </c>
      <c r="M32" s="318">
        <f>РФКиС_пер!G213</f>
        <v>18000</v>
      </c>
      <c r="N32" s="364">
        <v>0</v>
      </c>
      <c r="O32" s="365">
        <v>0</v>
      </c>
      <c r="P32" s="365">
        <v>0</v>
      </c>
      <c r="Q32" s="365">
        <f>РФКиС_п!M13</f>
        <v>54</v>
      </c>
      <c r="R32" s="365">
        <f>РФКиС_п!O13</f>
        <v>42</v>
      </c>
      <c r="S32" s="319">
        <f>РФКиС_п!Q13</f>
        <v>22</v>
      </c>
      <c r="T32" s="319">
        <f>РФКиС_п!S13</f>
        <v>6</v>
      </c>
      <c r="U32" s="319">
        <f>РФКиС_п!U13</f>
        <v>10</v>
      </c>
      <c r="V32" s="319">
        <f>РФКиС_п!W13</f>
        <v>10</v>
      </c>
      <c r="W32" s="319">
        <f>РФКиС_п!Y13</f>
        <v>10</v>
      </c>
      <c r="X32" s="316">
        <f>РФКиС_п!AA13</f>
        <v>54</v>
      </c>
      <c r="Y32" s="335">
        <v>0</v>
      </c>
      <c r="Z32" s="336">
        <v>0</v>
      </c>
      <c r="AA32" s="336">
        <v>0</v>
      </c>
      <c r="AB32" s="336">
        <f t="shared" si="9"/>
        <v>230.1185185185185</v>
      </c>
      <c r="AC32" s="336">
        <f t="shared" si="9"/>
        <v>220.96904761904764</v>
      </c>
      <c r="AD32" s="317">
        <f t="shared" si="9"/>
        <v>809.0909090909091</v>
      </c>
      <c r="AE32" s="317">
        <f t="shared" si="9"/>
        <v>416.6666666666667</v>
      </c>
      <c r="AF32" s="317">
        <f t="shared" si="9"/>
        <v>400</v>
      </c>
      <c r="AG32" s="317">
        <f t="shared" si="9"/>
        <v>400</v>
      </c>
      <c r="AH32" s="317">
        <f t="shared" si="9"/>
        <v>400</v>
      </c>
      <c r="AI32" s="318">
        <f t="shared" si="9"/>
        <v>333.3333333333333</v>
      </c>
    </row>
    <row r="33" spans="1:35" ht="59.25" customHeight="1">
      <c r="A33" s="339">
        <v>9</v>
      </c>
      <c r="B33" s="366" t="s">
        <v>597</v>
      </c>
      <c r="C33" s="349">
        <f>РФКиС_пер!G351</f>
        <v>453746.69999999995</v>
      </c>
      <c r="D33" s="350">
        <f>РФКиС_пер!G352</f>
        <v>433929.5</v>
      </c>
      <c r="E33" s="350">
        <f>РФКиС_пер!G353</f>
        <v>472419</v>
      </c>
      <c r="F33" s="350">
        <f>РФКиС_пер!G354</f>
        <v>643499.4</v>
      </c>
      <c r="G33" s="350">
        <f>РФКиС_пер!G355</f>
        <v>735576.2</v>
      </c>
      <c r="H33" s="351">
        <f>РФКиС_пер!G356</f>
        <v>752223.2999999999</v>
      </c>
      <c r="I33" s="79">
        <f>РФКиС_пер!G357</f>
        <v>752223.2999999999</v>
      </c>
      <c r="J33" s="79">
        <f>РФКиС_пер!G358</f>
        <v>715662.7</v>
      </c>
      <c r="K33" s="79">
        <f>РФКиС_пер!G359</f>
        <v>716915.3999999999</v>
      </c>
      <c r="L33" s="79">
        <f>РФКиС_пер!G360</f>
        <v>705728.1</v>
      </c>
      <c r="M33" s="367">
        <f>РФКиС_пер!G361</f>
        <v>741036</v>
      </c>
      <c r="N33" s="252">
        <v>10652</v>
      </c>
      <c r="O33" s="81">
        <v>10981</v>
      </c>
      <c r="P33" s="81">
        <v>10981</v>
      </c>
      <c r="Q33" s="260">
        <f>РФКиС_п!M20</f>
        <v>10981</v>
      </c>
      <c r="R33" s="260">
        <f>РФКиС_п!O20</f>
        <v>10981</v>
      </c>
      <c r="S33" s="77">
        <f>РФКиС_п!Q20</f>
        <v>10981</v>
      </c>
      <c r="T33" s="242">
        <f>РФКиС_п!S20</f>
        <v>10981</v>
      </c>
      <c r="U33" s="242">
        <f>РФКиС_п!U20</f>
        <v>10981</v>
      </c>
      <c r="V33" s="242">
        <f>РФКиС_п!W20</f>
        <v>10981</v>
      </c>
      <c r="W33" s="77">
        <f>РФКиС_п!Y20</f>
        <v>10981</v>
      </c>
      <c r="X33" s="271">
        <f>РФКиС_п!AA20</f>
        <v>10981</v>
      </c>
      <c r="Y33" s="368">
        <f t="shared" si="2"/>
        <v>42.597324446113404</v>
      </c>
      <c r="Z33" s="89">
        <f t="shared" si="3"/>
        <v>39.51639194973136</v>
      </c>
      <c r="AA33" s="89">
        <f t="shared" si="4"/>
        <v>43.02149166742555</v>
      </c>
      <c r="AB33" s="89">
        <f t="shared" si="5"/>
        <v>58.60116564975868</v>
      </c>
      <c r="AC33" s="89">
        <f t="shared" si="6"/>
        <v>66.98626718878062</v>
      </c>
      <c r="AD33" s="86">
        <f t="shared" si="7"/>
        <v>68.50225844640742</v>
      </c>
      <c r="AE33" s="86">
        <f t="shared" si="8"/>
        <v>68.50225844640742</v>
      </c>
      <c r="AF33" s="86">
        <f t="shared" si="8"/>
        <v>65.17281668336217</v>
      </c>
      <c r="AG33" s="86">
        <f t="shared" si="8"/>
        <v>65.28689554685364</v>
      </c>
      <c r="AH33" s="86">
        <f t="shared" si="8"/>
        <v>64.26810855113378</v>
      </c>
      <c r="AI33" s="342">
        <f t="shared" si="8"/>
        <v>67.48347145068755</v>
      </c>
    </row>
    <row r="34" spans="1:35" ht="35.25" customHeight="1">
      <c r="A34" s="339">
        <v>10</v>
      </c>
      <c r="B34" s="366" t="s">
        <v>598</v>
      </c>
      <c r="C34" s="88">
        <f>РФКиС_пер!G370</f>
        <v>59399.3</v>
      </c>
      <c r="D34" s="89">
        <f>РФКиС_пер!G371</f>
        <v>251775.59999999998</v>
      </c>
      <c r="E34" s="89">
        <f>РФКиС_пер!G372</f>
        <v>256318.1</v>
      </c>
      <c r="F34" s="89">
        <f>РФКиС_пер!G373</f>
        <v>254429.40000000002</v>
      </c>
      <c r="G34" s="89">
        <f>РФКиС_пер!G374</f>
        <v>147413.2</v>
      </c>
      <c r="H34" s="86">
        <f>РФКиС_пер!G375</f>
        <v>30722.5</v>
      </c>
      <c r="I34" s="79">
        <f>РФКиС_пер!G376</f>
        <v>36551</v>
      </c>
      <c r="J34" s="79">
        <f>РФКиС_пер!G377</f>
        <v>30551</v>
      </c>
      <c r="K34" s="79">
        <f>РФКиС_пер!G378</f>
        <v>551</v>
      </c>
      <c r="L34" s="79">
        <f>РФКиС_пер!G379</f>
        <v>551</v>
      </c>
      <c r="M34" s="367">
        <f>РФКиС_пер!G380</f>
        <v>551</v>
      </c>
      <c r="N34" s="252">
        <v>17</v>
      </c>
      <c r="O34" s="81">
        <v>17</v>
      </c>
      <c r="P34" s="81">
        <v>17</v>
      </c>
      <c r="Q34" s="81">
        <v>17</v>
      </c>
      <c r="R34" s="81">
        <v>16</v>
      </c>
      <c r="S34" s="77">
        <v>16</v>
      </c>
      <c r="T34" s="77">
        <v>16</v>
      </c>
      <c r="U34" s="77">
        <v>16</v>
      </c>
      <c r="V34" s="77">
        <v>16</v>
      </c>
      <c r="W34" s="77">
        <v>16</v>
      </c>
      <c r="X34" s="271">
        <v>16</v>
      </c>
      <c r="Y34" s="368">
        <f t="shared" si="2"/>
        <v>3494.0764705882357</v>
      </c>
      <c r="Z34" s="89">
        <f t="shared" si="3"/>
        <v>14810.329411764704</v>
      </c>
      <c r="AA34" s="89">
        <f t="shared" si="4"/>
        <v>15077.535294117648</v>
      </c>
      <c r="AB34" s="89">
        <f t="shared" si="5"/>
        <v>14966.435294117648</v>
      </c>
      <c r="AC34" s="89">
        <f t="shared" si="6"/>
        <v>9213.325</v>
      </c>
      <c r="AD34" s="86">
        <f t="shared" si="7"/>
        <v>1920.15625</v>
      </c>
      <c r="AE34" s="86">
        <f t="shared" si="8"/>
        <v>2284.4375</v>
      </c>
      <c r="AF34" s="86">
        <f t="shared" si="8"/>
        <v>1909.4375</v>
      </c>
      <c r="AG34" s="86">
        <f t="shared" si="8"/>
        <v>34.4375</v>
      </c>
      <c r="AH34" s="86">
        <f t="shared" si="8"/>
        <v>34.4375</v>
      </c>
      <c r="AI34" s="342">
        <f t="shared" si="8"/>
        <v>34.4375</v>
      </c>
    </row>
    <row r="35" spans="1:35" ht="20.25">
      <c r="A35" s="339">
        <v>11</v>
      </c>
      <c r="B35" s="366" t="s">
        <v>607</v>
      </c>
      <c r="C35" s="88">
        <f>РФКиС_пер!G382</f>
        <v>9622</v>
      </c>
      <c r="D35" s="89">
        <f>РФКиС_пер!G383</f>
        <v>4343</v>
      </c>
      <c r="E35" s="89">
        <f>РФКиС_пер!G384</f>
        <v>4343</v>
      </c>
      <c r="F35" s="89">
        <f>РФКиС_пер!G385</f>
        <v>4343</v>
      </c>
      <c r="G35" s="89">
        <f>РФКиС_пер!G386</f>
        <v>4343</v>
      </c>
      <c r="H35" s="86">
        <f>РФКиС_пер!G387</f>
        <v>1883</v>
      </c>
      <c r="I35" s="79">
        <f>РФКиС_пер!G388</f>
        <v>1883</v>
      </c>
      <c r="J35" s="79">
        <f>РФКиС_пер!G389</f>
        <v>1883</v>
      </c>
      <c r="K35" s="79">
        <f>РФКиС_пер!G390</f>
        <v>1583</v>
      </c>
      <c r="L35" s="79">
        <f>РФКиС_пер!G391</f>
        <v>1883</v>
      </c>
      <c r="M35" s="367">
        <f>РФКиС_пер!G392</f>
        <v>1883</v>
      </c>
      <c r="N35" s="252">
        <v>16</v>
      </c>
      <c r="O35" s="81">
        <v>16</v>
      </c>
      <c r="P35" s="81">
        <v>16</v>
      </c>
      <c r="Q35" s="81">
        <f>РФКиС_п!M34</f>
        <v>13</v>
      </c>
      <c r="R35" s="81">
        <f>РФКиС_п!O34</f>
        <v>10</v>
      </c>
      <c r="S35" s="77">
        <f>РФКиС_п!Q34</f>
        <v>12</v>
      </c>
      <c r="T35" s="77">
        <f>РФКиС_п!S34</f>
        <v>4</v>
      </c>
      <c r="U35" s="77">
        <f>РФКиС_п!U34</f>
        <v>5</v>
      </c>
      <c r="V35" s="77">
        <f>РФКиС_п!W34</f>
        <v>5</v>
      </c>
      <c r="W35" s="77">
        <f>РФКиС_п!Y34</f>
        <v>3</v>
      </c>
      <c r="X35" s="271">
        <f>РФКиС_п!AA34</f>
        <v>3</v>
      </c>
      <c r="Y35" s="368">
        <f t="shared" si="2"/>
        <v>601.375</v>
      </c>
      <c r="Z35" s="89">
        <f t="shared" si="3"/>
        <v>271.4375</v>
      </c>
      <c r="AA35" s="89">
        <f t="shared" si="4"/>
        <v>271.4375</v>
      </c>
      <c r="AB35" s="89">
        <f t="shared" si="5"/>
        <v>334.0769230769231</v>
      </c>
      <c r="AC35" s="89">
        <f t="shared" si="6"/>
        <v>434.3</v>
      </c>
      <c r="AD35" s="86">
        <f t="shared" si="7"/>
        <v>156.91666666666666</v>
      </c>
      <c r="AE35" s="86">
        <f t="shared" si="8"/>
        <v>470.75</v>
      </c>
      <c r="AF35" s="86">
        <f t="shared" si="8"/>
        <v>376.6</v>
      </c>
      <c r="AG35" s="86">
        <f t="shared" si="8"/>
        <v>316.6</v>
      </c>
      <c r="AH35" s="86">
        <f t="shared" si="8"/>
        <v>627.6666666666666</v>
      </c>
      <c r="AI35" s="342">
        <f t="shared" si="8"/>
        <v>627.6666666666666</v>
      </c>
    </row>
    <row r="36" spans="1:35" ht="40.5">
      <c r="A36" s="339">
        <v>12</v>
      </c>
      <c r="B36" s="366" t="s">
        <v>755</v>
      </c>
      <c r="C36" s="88">
        <f>РФКиС_пер!G394</f>
        <v>1590.2</v>
      </c>
      <c r="D36" s="89"/>
      <c r="E36" s="89"/>
      <c r="F36" s="89"/>
      <c r="G36" s="89"/>
      <c r="H36" s="86"/>
      <c r="I36" s="86"/>
      <c r="J36" s="86"/>
      <c r="K36" s="86"/>
      <c r="L36" s="86"/>
      <c r="M36" s="342"/>
      <c r="N36" s="343">
        <v>1</v>
      </c>
      <c r="O36" s="344"/>
      <c r="P36" s="344"/>
      <c r="Q36" s="344"/>
      <c r="R36" s="344"/>
      <c r="S36" s="106"/>
      <c r="T36" s="106"/>
      <c r="U36" s="106"/>
      <c r="V36" s="106"/>
      <c r="W36" s="106"/>
      <c r="X36" s="345"/>
      <c r="Y36" s="88">
        <f t="shared" si="2"/>
        <v>1590.2</v>
      </c>
      <c r="Z36" s="89"/>
      <c r="AA36" s="89"/>
      <c r="AB36" s="89"/>
      <c r="AC36" s="89"/>
      <c r="AD36" s="86"/>
      <c r="AE36" s="369"/>
      <c r="AF36" s="369"/>
      <c r="AG36" s="369"/>
      <c r="AH36" s="369"/>
      <c r="AI36" s="370"/>
    </row>
    <row r="37" spans="1:35" ht="30">
      <c r="A37" s="339">
        <v>13</v>
      </c>
      <c r="B37" s="366" t="s">
        <v>756</v>
      </c>
      <c r="C37" s="88">
        <f>РФКиС_пер!G406</f>
        <v>1665.9</v>
      </c>
      <c r="D37" s="89"/>
      <c r="E37" s="89"/>
      <c r="F37" s="89"/>
      <c r="G37" s="89"/>
      <c r="H37" s="86"/>
      <c r="I37" s="86"/>
      <c r="J37" s="86"/>
      <c r="K37" s="86"/>
      <c r="L37" s="86"/>
      <c r="M37" s="342"/>
      <c r="N37" s="343">
        <v>1</v>
      </c>
      <c r="O37" s="344"/>
      <c r="P37" s="344"/>
      <c r="Q37" s="344"/>
      <c r="R37" s="344"/>
      <c r="S37" s="106"/>
      <c r="T37" s="106"/>
      <c r="U37" s="106"/>
      <c r="V37" s="106"/>
      <c r="W37" s="106"/>
      <c r="X37" s="345"/>
      <c r="Y37" s="88">
        <f t="shared" si="2"/>
        <v>1665.9</v>
      </c>
      <c r="Z37" s="89"/>
      <c r="AA37" s="89"/>
      <c r="AB37" s="89"/>
      <c r="AC37" s="89"/>
      <c r="AD37" s="86"/>
      <c r="AE37" s="369"/>
      <c r="AF37" s="369"/>
      <c r="AG37" s="369"/>
      <c r="AH37" s="369"/>
      <c r="AI37" s="370"/>
    </row>
    <row r="38" spans="1:35" s="19" customFormat="1" ht="20.25">
      <c r="A38" s="339">
        <v>14</v>
      </c>
      <c r="B38" s="371" t="s">
        <v>599</v>
      </c>
      <c r="C38" s="372"/>
      <c r="D38" s="373"/>
      <c r="E38" s="373"/>
      <c r="F38" s="373">
        <f>РФКиС_пер!G267</f>
        <v>981.1</v>
      </c>
      <c r="G38" s="373"/>
      <c r="H38" s="374"/>
      <c r="I38" s="374"/>
      <c r="J38" s="374"/>
      <c r="K38" s="374"/>
      <c r="L38" s="374"/>
      <c r="M38" s="375"/>
      <c r="N38" s="376"/>
      <c r="O38" s="377"/>
      <c r="P38" s="377"/>
      <c r="Q38" s="378">
        <v>1</v>
      </c>
      <c r="R38" s="377"/>
      <c r="S38" s="379"/>
      <c r="T38" s="379"/>
      <c r="U38" s="379"/>
      <c r="V38" s="379"/>
      <c r="W38" s="379"/>
      <c r="X38" s="380"/>
      <c r="Y38" s="381"/>
      <c r="Z38" s="382"/>
      <c r="AA38" s="382"/>
      <c r="AB38" s="383">
        <f>F38/Q38</f>
        <v>981.1</v>
      </c>
      <c r="AC38" s="382"/>
      <c r="AD38" s="384"/>
      <c r="AE38" s="385"/>
      <c r="AF38" s="385"/>
      <c r="AG38" s="385"/>
      <c r="AH38" s="385"/>
      <c r="AI38" s="386"/>
    </row>
    <row r="39" spans="1:35" s="29" customFormat="1" ht="30">
      <c r="A39" s="387">
        <v>15</v>
      </c>
      <c r="B39" s="388" t="s">
        <v>600</v>
      </c>
      <c r="C39" s="389"/>
      <c r="D39" s="390"/>
      <c r="E39" s="390"/>
      <c r="F39" s="373">
        <f>РФКиС_пер!G279</f>
        <v>74.3</v>
      </c>
      <c r="G39" s="390"/>
      <c r="H39" s="391"/>
      <c r="I39" s="391"/>
      <c r="J39" s="391"/>
      <c r="K39" s="391"/>
      <c r="L39" s="391"/>
      <c r="M39" s="392"/>
      <c r="N39" s="393"/>
      <c r="O39" s="394"/>
      <c r="P39" s="394"/>
      <c r="Q39" s="377">
        <v>1</v>
      </c>
      <c r="R39" s="394"/>
      <c r="S39" s="395"/>
      <c r="T39" s="395"/>
      <c r="U39" s="395"/>
      <c r="V39" s="395"/>
      <c r="W39" s="395"/>
      <c r="X39" s="396"/>
      <c r="Y39" s="397"/>
      <c r="Z39" s="398"/>
      <c r="AA39" s="398"/>
      <c r="AB39" s="382">
        <f>F39/Q39</f>
        <v>74.3</v>
      </c>
      <c r="AC39" s="398"/>
      <c r="AD39" s="399"/>
      <c r="AE39" s="369"/>
      <c r="AF39" s="369"/>
      <c r="AG39" s="369"/>
      <c r="AH39" s="369"/>
      <c r="AI39" s="370"/>
    </row>
    <row r="40" spans="1:35" s="65" customFormat="1" ht="20.25">
      <c r="A40" s="400">
        <v>16</v>
      </c>
      <c r="B40" s="401" t="s">
        <v>617</v>
      </c>
      <c r="C40" s="368"/>
      <c r="D40" s="82"/>
      <c r="E40" s="82"/>
      <c r="F40" s="82">
        <f>РФКиС_пер!G291</f>
        <v>344</v>
      </c>
      <c r="G40" s="82">
        <f>РФКиС_пер!G292+РФКиС_пер!G293</f>
        <v>760.6</v>
      </c>
      <c r="H40" s="79">
        <f>РФКиС_пер!G294+РФКиС_пер!G295</f>
        <v>600</v>
      </c>
      <c r="I40" s="79">
        <f>SUM(РФКиС_пер!I296:I299)</f>
        <v>1515</v>
      </c>
      <c r="J40" s="79">
        <f>SUM(РФКиС_пер!I300:I303)</f>
        <v>1515</v>
      </c>
      <c r="K40" s="79">
        <f>SUM(РФКиС_пер!I304:I307)</f>
        <v>1515</v>
      </c>
      <c r="L40" s="79">
        <f>SUM(РФКиС_пер!I308:I311)</f>
        <v>1515</v>
      </c>
      <c r="M40" s="367">
        <f>РФКиС_пер!G312</f>
        <v>400</v>
      </c>
      <c r="N40" s="402"/>
      <c r="O40" s="403"/>
      <c r="P40" s="403"/>
      <c r="Q40" s="404">
        <f>РФКиС_п!M15</f>
        <v>6</v>
      </c>
      <c r="R40" s="404">
        <f>РФКиС_п!O15</f>
        <v>2</v>
      </c>
      <c r="S40" s="78">
        <f>РФКиС_п!Q15</f>
        <v>10</v>
      </c>
      <c r="T40" s="78">
        <f>РФКиС_п!S15</f>
        <v>66</v>
      </c>
      <c r="U40" s="78">
        <f>РФКиС_п!U15</f>
        <v>71</v>
      </c>
      <c r="V40" s="78">
        <f>РФКиС_п!W15</f>
        <v>71</v>
      </c>
      <c r="W40" s="78">
        <f>РФКиС_п!Y15</f>
        <v>71</v>
      </c>
      <c r="X40" s="154">
        <f>РФКиС_п!AA15</f>
        <v>30</v>
      </c>
      <c r="Y40" s="405"/>
      <c r="Z40" s="403"/>
      <c r="AA40" s="403"/>
      <c r="AB40" s="406">
        <f>F40/Q40</f>
        <v>57.333333333333336</v>
      </c>
      <c r="AC40" s="406">
        <f aca="true" t="shared" si="10" ref="AC40:AI40">G40/R40</f>
        <v>380.3</v>
      </c>
      <c r="AD40" s="80">
        <f t="shared" si="10"/>
        <v>60</v>
      </c>
      <c r="AE40" s="80">
        <f t="shared" si="10"/>
        <v>22.954545454545453</v>
      </c>
      <c r="AF40" s="80">
        <f t="shared" si="10"/>
        <v>21.338028169014084</v>
      </c>
      <c r="AG40" s="80">
        <f t="shared" si="10"/>
        <v>21.338028169014084</v>
      </c>
      <c r="AH40" s="80">
        <f t="shared" si="10"/>
        <v>21.338028169014084</v>
      </c>
      <c r="AI40" s="407">
        <f t="shared" si="10"/>
        <v>13.333333333333334</v>
      </c>
    </row>
    <row r="41" spans="1:35" s="65" customFormat="1" ht="30">
      <c r="A41" s="408">
        <v>17</v>
      </c>
      <c r="B41" s="371" t="s">
        <v>618</v>
      </c>
      <c r="C41" s="409"/>
      <c r="D41" s="410"/>
      <c r="E41" s="410"/>
      <c r="F41" s="410">
        <f>РФКиС_пер!G317</f>
        <v>717</v>
      </c>
      <c r="G41" s="410"/>
      <c r="H41" s="411"/>
      <c r="I41" s="412"/>
      <c r="J41" s="412"/>
      <c r="K41" s="412"/>
      <c r="L41" s="412"/>
      <c r="M41" s="413"/>
      <c r="N41" s="414"/>
      <c r="O41" s="415"/>
      <c r="P41" s="415"/>
      <c r="Q41" s="416">
        <v>1</v>
      </c>
      <c r="R41" s="415"/>
      <c r="S41" s="417"/>
      <c r="T41" s="417"/>
      <c r="U41" s="417"/>
      <c r="V41" s="417"/>
      <c r="W41" s="417"/>
      <c r="X41" s="418"/>
      <c r="Y41" s="405"/>
      <c r="Z41" s="403"/>
      <c r="AA41" s="403"/>
      <c r="AB41" s="404">
        <f>F41/Q41</f>
        <v>717</v>
      </c>
      <c r="AC41" s="403"/>
      <c r="AD41" s="419"/>
      <c r="AE41" s="420"/>
      <c r="AF41" s="420"/>
      <c r="AG41" s="420"/>
      <c r="AH41" s="420"/>
      <c r="AI41" s="421"/>
    </row>
    <row r="42" spans="1:35" s="65" customFormat="1" ht="50.25" customHeight="1">
      <c r="A42" s="408">
        <v>18</v>
      </c>
      <c r="B42" s="371" t="s">
        <v>672</v>
      </c>
      <c r="C42" s="409"/>
      <c r="D42" s="410"/>
      <c r="E42" s="410"/>
      <c r="F42" s="410"/>
      <c r="G42" s="410">
        <f>РФКиС_пер!G330</f>
        <v>998.4000000000001</v>
      </c>
      <c r="H42" s="411"/>
      <c r="I42" s="412"/>
      <c r="J42" s="412"/>
      <c r="K42" s="412"/>
      <c r="L42" s="412"/>
      <c r="M42" s="413"/>
      <c r="N42" s="414"/>
      <c r="O42" s="415"/>
      <c r="P42" s="415"/>
      <c r="Q42" s="416"/>
      <c r="R42" s="416">
        <v>1</v>
      </c>
      <c r="S42" s="417"/>
      <c r="T42" s="417"/>
      <c r="U42" s="417"/>
      <c r="V42" s="417"/>
      <c r="W42" s="417"/>
      <c r="X42" s="418"/>
      <c r="Y42" s="422"/>
      <c r="Z42" s="415"/>
      <c r="AA42" s="415"/>
      <c r="AB42" s="416"/>
      <c r="AC42" s="416">
        <f>G42/R42</f>
        <v>998.4000000000001</v>
      </c>
      <c r="AD42" s="417"/>
      <c r="AE42" s="423"/>
      <c r="AF42" s="423"/>
      <c r="AG42" s="423"/>
      <c r="AH42" s="423"/>
      <c r="AI42" s="424"/>
    </row>
    <row r="43" spans="1:35" s="65" customFormat="1" ht="20.25">
      <c r="A43" s="408">
        <v>19</v>
      </c>
      <c r="B43" s="371" t="s">
        <v>677</v>
      </c>
      <c r="C43" s="409"/>
      <c r="D43" s="410"/>
      <c r="E43" s="410"/>
      <c r="F43" s="410"/>
      <c r="G43" s="410">
        <f>РФКиС_пер!G423</f>
        <v>2999.7000000000003</v>
      </c>
      <c r="H43" s="411">
        <f>РФКиС_пер!G424</f>
        <v>26033.5</v>
      </c>
      <c r="I43" s="412"/>
      <c r="J43" s="412"/>
      <c r="K43" s="412"/>
      <c r="L43" s="412"/>
      <c r="M43" s="413"/>
      <c r="N43" s="414"/>
      <c r="O43" s="415"/>
      <c r="P43" s="415"/>
      <c r="Q43" s="416"/>
      <c r="R43" s="416">
        <v>1</v>
      </c>
      <c r="S43" s="153">
        <v>1</v>
      </c>
      <c r="T43" s="417"/>
      <c r="U43" s="417"/>
      <c r="V43" s="417"/>
      <c r="W43" s="417"/>
      <c r="X43" s="418"/>
      <c r="Y43" s="422"/>
      <c r="Z43" s="415"/>
      <c r="AA43" s="415"/>
      <c r="AB43" s="416"/>
      <c r="AC43" s="425">
        <f>G43/R43</f>
        <v>2999.7000000000003</v>
      </c>
      <c r="AD43" s="153">
        <f>H43/S43</f>
        <v>26033.5</v>
      </c>
      <c r="AE43" s="423"/>
      <c r="AF43" s="423"/>
      <c r="AG43" s="423"/>
      <c r="AH43" s="423"/>
      <c r="AI43" s="424"/>
    </row>
    <row r="44" spans="1:35" s="65" customFormat="1" ht="20.25">
      <c r="A44" s="400">
        <v>20</v>
      </c>
      <c r="B44" s="401" t="s">
        <v>698</v>
      </c>
      <c r="C44" s="368"/>
      <c r="D44" s="82"/>
      <c r="E44" s="82"/>
      <c r="F44" s="82"/>
      <c r="G44" s="82">
        <f>РФКиС_пер!G435</f>
        <v>15234.7</v>
      </c>
      <c r="H44" s="79"/>
      <c r="I44" s="426"/>
      <c r="J44" s="426"/>
      <c r="K44" s="426"/>
      <c r="L44" s="426"/>
      <c r="M44" s="427"/>
      <c r="N44" s="402"/>
      <c r="O44" s="403"/>
      <c r="P44" s="403"/>
      <c r="Q44" s="404"/>
      <c r="R44" s="404">
        <v>16</v>
      </c>
      <c r="S44" s="419"/>
      <c r="T44" s="419"/>
      <c r="U44" s="419"/>
      <c r="V44" s="419"/>
      <c r="W44" s="419"/>
      <c r="X44" s="428"/>
      <c r="Y44" s="405"/>
      <c r="Z44" s="403"/>
      <c r="AA44" s="403"/>
      <c r="AB44" s="404"/>
      <c r="AC44" s="406">
        <f>G44/R44</f>
        <v>952.16875</v>
      </c>
      <c r="AD44" s="419"/>
      <c r="AE44" s="420"/>
      <c r="AF44" s="420"/>
      <c r="AG44" s="420"/>
      <c r="AH44" s="420"/>
      <c r="AI44" s="421"/>
    </row>
    <row r="45" spans="1:35" s="65" customFormat="1" ht="20.25">
      <c r="A45" s="408">
        <v>21</v>
      </c>
      <c r="B45" s="371" t="s">
        <v>699</v>
      </c>
      <c r="C45" s="409"/>
      <c r="D45" s="410"/>
      <c r="E45" s="410"/>
      <c r="F45" s="410"/>
      <c r="G45" s="410">
        <f>РФКиС_пер!G447</f>
        <v>14656.599999999999</v>
      </c>
      <c r="H45" s="411">
        <f>РФКиС_пер!G448</f>
        <v>17287.8</v>
      </c>
      <c r="I45" s="429">
        <f>РФКиС_пер!G449</f>
        <v>18484.6</v>
      </c>
      <c r="J45" s="429">
        <f>РФКиС_пер!G450</f>
        <v>17403.9</v>
      </c>
      <c r="K45" s="429">
        <f>РФКиС_пер!G451</f>
        <v>17403.9</v>
      </c>
      <c r="L45" s="411">
        <f>РФКиС_пер!G452</f>
        <v>17287.8</v>
      </c>
      <c r="M45" s="430">
        <f>РФКиС_пер!G453</f>
        <v>17287.8</v>
      </c>
      <c r="N45" s="414"/>
      <c r="O45" s="415"/>
      <c r="P45" s="415"/>
      <c r="Q45" s="416"/>
      <c r="R45" s="416">
        <f>РФКиС_п!O46</f>
        <v>3822</v>
      </c>
      <c r="S45" s="153">
        <f>РФКиС_п!Q46</f>
        <v>4204</v>
      </c>
      <c r="T45" s="153">
        <f>РФКиС_п!S46</f>
        <v>4205</v>
      </c>
      <c r="U45" s="153">
        <f>РФКиС_п!U46</f>
        <v>4205</v>
      </c>
      <c r="V45" s="153">
        <f>РФКиС_п!W46</f>
        <v>4205</v>
      </c>
      <c r="W45" s="153">
        <f>РФКиС_п!Y46</f>
        <v>4205</v>
      </c>
      <c r="X45" s="155">
        <f>РФКиС_п!AA46</f>
        <v>4205</v>
      </c>
      <c r="Y45" s="422"/>
      <c r="Z45" s="415"/>
      <c r="AA45" s="415"/>
      <c r="AB45" s="416"/>
      <c r="AC45" s="425">
        <f>G45/R45</f>
        <v>3.8347985347985345</v>
      </c>
      <c r="AD45" s="429">
        <f aca="true" t="shared" si="11" ref="AD45:AI46">H45/S45</f>
        <v>4.1122264509990485</v>
      </c>
      <c r="AE45" s="429">
        <f t="shared" si="11"/>
        <v>4.395862068965517</v>
      </c>
      <c r="AF45" s="429">
        <f t="shared" si="11"/>
        <v>4.1388585017835915</v>
      </c>
      <c r="AG45" s="429">
        <f t="shared" si="11"/>
        <v>4.1388585017835915</v>
      </c>
      <c r="AH45" s="429">
        <f t="shared" si="11"/>
        <v>4.111248513674197</v>
      </c>
      <c r="AI45" s="430">
        <f t="shared" si="11"/>
        <v>4.111248513674197</v>
      </c>
    </row>
    <row r="46" spans="1:35" s="65" customFormat="1" ht="30">
      <c r="A46" s="400">
        <v>22</v>
      </c>
      <c r="B46" s="401" t="s">
        <v>867</v>
      </c>
      <c r="C46" s="368"/>
      <c r="D46" s="82"/>
      <c r="E46" s="82"/>
      <c r="F46" s="82"/>
      <c r="G46" s="82"/>
      <c r="H46" s="79">
        <f>РФКиС_пер!G460</f>
        <v>3253.8</v>
      </c>
      <c r="I46" s="80">
        <f>РФКиС_пер!G461</f>
        <v>4650.4</v>
      </c>
      <c r="J46" s="80">
        <f>РФКиС_пер!G462</f>
        <v>4966</v>
      </c>
      <c r="K46" s="80">
        <f>РФКиС_пер!G463</f>
        <v>4966</v>
      </c>
      <c r="L46" s="80">
        <f>РФКиС_пер!G464</f>
        <v>3256.2</v>
      </c>
      <c r="M46" s="407">
        <f>РФКиС_пер!G465</f>
        <v>3256.2</v>
      </c>
      <c r="N46" s="402"/>
      <c r="O46" s="403"/>
      <c r="P46" s="403"/>
      <c r="Q46" s="404"/>
      <c r="R46" s="404"/>
      <c r="S46" s="78">
        <v>16</v>
      </c>
      <c r="T46" s="78">
        <v>16</v>
      </c>
      <c r="U46" s="78">
        <v>16</v>
      </c>
      <c r="V46" s="78">
        <v>16</v>
      </c>
      <c r="W46" s="78">
        <v>16</v>
      </c>
      <c r="X46" s="154">
        <v>16</v>
      </c>
      <c r="Y46" s="405"/>
      <c r="Z46" s="403"/>
      <c r="AA46" s="403"/>
      <c r="AB46" s="404"/>
      <c r="AC46" s="406"/>
      <c r="AD46" s="80">
        <f>H46/S46</f>
        <v>203.3625</v>
      </c>
      <c r="AE46" s="80">
        <f t="shared" si="11"/>
        <v>290.65</v>
      </c>
      <c r="AF46" s="80">
        <f t="shared" si="11"/>
        <v>310.375</v>
      </c>
      <c r="AG46" s="80">
        <f t="shared" si="11"/>
        <v>310.375</v>
      </c>
      <c r="AH46" s="80">
        <f t="shared" si="11"/>
        <v>203.5125</v>
      </c>
      <c r="AI46" s="407">
        <f t="shared" si="11"/>
        <v>203.5125</v>
      </c>
    </row>
    <row r="47" spans="1:35" s="65" customFormat="1" ht="30">
      <c r="A47" s="408">
        <v>23</v>
      </c>
      <c r="B47" s="371" t="s">
        <v>868</v>
      </c>
      <c r="C47" s="409"/>
      <c r="D47" s="410"/>
      <c r="E47" s="410"/>
      <c r="F47" s="410"/>
      <c r="G47" s="410"/>
      <c r="H47" s="411">
        <f>РФКиС_пер!G472</f>
        <v>18781.699999999997</v>
      </c>
      <c r="I47" s="429">
        <f>РФКиС_пер!G473</f>
        <v>32454.100000000002</v>
      </c>
      <c r="J47" s="411">
        <f>РФКиС_пер!G474</f>
        <v>7212</v>
      </c>
      <c r="K47" s="429">
        <f>РФКиС_пер!G475</f>
        <v>7212</v>
      </c>
      <c r="L47" s="411">
        <f>РФКиС_пер!G476</f>
        <v>6260.5</v>
      </c>
      <c r="M47" s="430">
        <f>РФКиС_пер!G477</f>
        <v>6260.5</v>
      </c>
      <c r="N47" s="414"/>
      <c r="O47" s="415"/>
      <c r="P47" s="415"/>
      <c r="Q47" s="416"/>
      <c r="R47" s="416"/>
      <c r="S47" s="153">
        <v>16</v>
      </c>
      <c r="T47" s="153">
        <v>16</v>
      </c>
      <c r="U47" s="153">
        <v>16</v>
      </c>
      <c r="V47" s="153">
        <v>16</v>
      </c>
      <c r="W47" s="153">
        <v>16</v>
      </c>
      <c r="X47" s="155">
        <v>16</v>
      </c>
      <c r="Y47" s="422"/>
      <c r="Z47" s="415"/>
      <c r="AA47" s="415"/>
      <c r="AB47" s="416"/>
      <c r="AC47" s="425"/>
      <c r="AD47" s="429">
        <f>H47/S47</f>
        <v>1173.8562499999998</v>
      </c>
      <c r="AE47" s="429">
        <f>I47/T47</f>
        <v>2028.3812500000001</v>
      </c>
      <c r="AF47" s="429">
        <f>J47/U47</f>
        <v>450.75</v>
      </c>
      <c r="AG47" s="429">
        <f>K47/V47</f>
        <v>450.75</v>
      </c>
      <c r="AH47" s="429">
        <f>L47/W47</f>
        <v>391.28125</v>
      </c>
      <c r="AI47" s="430">
        <f>M47/X47</f>
        <v>391.28125</v>
      </c>
    </row>
    <row r="48" spans="1:35" s="65" customFormat="1" ht="36" customHeight="1" thickBot="1">
      <c r="A48" s="431">
        <v>24</v>
      </c>
      <c r="B48" s="432" t="s">
        <v>1047</v>
      </c>
      <c r="C48" s="433"/>
      <c r="D48" s="434"/>
      <c r="E48" s="434"/>
      <c r="F48" s="434"/>
      <c r="G48" s="434"/>
      <c r="H48" s="435"/>
      <c r="I48" s="436">
        <f>РФКиС_пер!G344</f>
        <v>299.3</v>
      </c>
      <c r="J48" s="435"/>
      <c r="K48" s="436"/>
      <c r="L48" s="435"/>
      <c r="M48" s="437"/>
      <c r="N48" s="438"/>
      <c r="O48" s="439"/>
      <c r="P48" s="439"/>
      <c r="Q48" s="440"/>
      <c r="R48" s="440"/>
      <c r="S48" s="83"/>
      <c r="T48" s="83">
        <v>1</v>
      </c>
      <c r="U48" s="83"/>
      <c r="V48" s="83"/>
      <c r="W48" s="83"/>
      <c r="X48" s="156"/>
      <c r="Y48" s="441"/>
      <c r="Z48" s="439"/>
      <c r="AA48" s="439"/>
      <c r="AB48" s="440"/>
      <c r="AC48" s="442"/>
      <c r="AD48" s="436"/>
      <c r="AE48" s="436">
        <f>I48/T48</f>
        <v>299.3</v>
      </c>
      <c r="AF48" s="436"/>
      <c r="AG48" s="436"/>
      <c r="AH48" s="436"/>
      <c r="AI48" s="437"/>
    </row>
    <row r="49" spans="3:13" ht="14.25">
      <c r="C49" s="443"/>
      <c r="D49" s="443"/>
      <c r="E49" s="443"/>
      <c r="F49" s="443"/>
      <c r="G49" s="443"/>
      <c r="H49" s="443"/>
      <c r="I49" s="443"/>
      <c r="J49" s="443"/>
      <c r="K49" s="443"/>
      <c r="L49" s="443"/>
      <c r="M49" s="443"/>
    </row>
    <row r="50" spans="3:13" ht="14.25">
      <c r="C50" s="443"/>
      <c r="D50" s="443"/>
      <c r="E50" s="443"/>
      <c r="F50" s="443"/>
      <c r="G50" s="443"/>
      <c r="H50" s="443"/>
      <c r="I50" s="443"/>
      <c r="J50" s="443"/>
      <c r="K50" s="443"/>
      <c r="L50" s="443"/>
      <c r="M50" s="443"/>
    </row>
  </sheetData>
  <sheetProtection/>
  <mergeCells count="23">
    <mergeCell ref="A11:AD11"/>
    <mergeCell ref="A12:AD12"/>
    <mergeCell ref="A13:AD13"/>
    <mergeCell ref="A16:AD16"/>
    <mergeCell ref="A10:AI10"/>
    <mergeCell ref="A18:AI18"/>
    <mergeCell ref="Y22:AI22"/>
    <mergeCell ref="B19:B20"/>
    <mergeCell ref="C19:M20"/>
    <mergeCell ref="N19:X20"/>
    <mergeCell ref="C22:M22"/>
    <mergeCell ref="N22:X22"/>
    <mergeCell ref="Y19:AI20"/>
    <mergeCell ref="A2:AI2"/>
    <mergeCell ref="A4:AD4"/>
    <mergeCell ref="A7:AD7"/>
    <mergeCell ref="A14:AD14"/>
    <mergeCell ref="A15:AD15"/>
    <mergeCell ref="B23:AI23"/>
    <mergeCell ref="A5:AI5"/>
    <mergeCell ref="A6:AI6"/>
    <mergeCell ref="A8:AI8"/>
    <mergeCell ref="A9:AI9"/>
  </mergeCells>
  <printOptions/>
  <pageMargins left="0.35433070866141736" right="0.3937007874015748" top="0.35433070866141736" bottom="0.3937007874015748" header="0.31496062992125984" footer="0.31496062992125984"/>
  <pageSetup horizontalDpi="600" verticalDpi="600" orientation="landscape" paperSize="9" scale="58" r:id="rId1"/>
  <rowBreaks count="1" manualBreakCount="1">
    <brk id="30"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2022-01-13T07:07:19Z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