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0" yWindow="65236" windowWidth="12408" windowHeight="7320" activeTab="0"/>
  </bookViews>
  <sheets>
    <sheet name="Обеспечение АВ" sheetId="1" r:id="rId1"/>
  </sheets>
  <definedNames>
    <definedName name="_xlnm.Print_Area" localSheetId="0">'Обеспечение АВ'!$A$1:$Q$267</definedName>
  </definedNames>
  <calcPr fullCalcOnLoad="1"/>
</workbook>
</file>

<file path=xl/sharedStrings.xml><?xml version="1.0" encoding="utf-8"?>
<sst xmlns="http://schemas.openxmlformats.org/spreadsheetml/2006/main" count="215" uniqueCount="101">
  <si>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</si>
  <si>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</si>
  <si>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</si>
  <si>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</si>
  <si>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</si>
  <si>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</si>
  <si>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</si>
  <si>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</si>
  <si>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</si>
  <si>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</si>
  <si>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</si>
  <si>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</si>
  <si>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</si>
  <si>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</si>
  <si>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</si>
  <si>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</si>
  <si>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</si>
  <si>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</si>
  <si>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</si>
  <si>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Развитие территорий, занятых аварийным жилищным фондом Города Томска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</si>
  <si>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</si>
  <si>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</si>
  <si>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</si>
  <si>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</si>
  <si>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</si>
  <si>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</si>
  <si>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</si>
  <si>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</si>
  <si>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</si>
  <si>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</si>
  <si>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</si>
  <si>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</si>
  <si>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</si>
  <si>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</si>
  <si>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</si>
  <si>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</si>
  <si>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</si>
  <si>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</si>
  <si>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</si>
  <si>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</si>
  <si>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Итого в 2019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</si>
  <si>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</si>
  <si>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</si>
  <si>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1.4.</t>
  </si>
  <si>
    <t>1.4.1.</t>
  </si>
  <si>
    <t>Итого по задаче 4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</si>
  <si>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</si>
  <si>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</si>
  <si>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</si>
  <si>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</si>
  <si>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</si>
  <si>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администрация Города Томска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</si>
  <si>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</si>
  <si>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</si>
  <si>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</si>
  <si>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в 2023</t>
  </si>
  <si>
    <t>1.4.2.</t>
  </si>
  <si>
    <t>Задача 2 Подпрограммы</t>
  </si>
  <si>
    <t>Задача 1 Подпрограммы</t>
  </si>
  <si>
    <t>№</t>
  </si>
  <si>
    <t>Задача 4 Подпрограммы</t>
  </si>
  <si>
    <t>Задача 3 Подпрограммы.</t>
  </si>
  <si>
    <t xml:space="preserve">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</si>
  <si>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</si>
  <si>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</si>
  <si>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</si>
  <si>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 xml:space="preserve">ИТОГО в 2021 </t>
  </si>
  <si>
    <t xml:space="preserve">ИТОГО в 2022 </t>
  </si>
  <si>
    <t>Задача 5 Подпрограммы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</si>
  <si>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</si>
  <si>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</si>
  <si>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</si>
  <si>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</si>
  <si>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</si>
  <si>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по задаче 5</t>
  </si>
  <si>
    <t>Уровень приоритетности мероприятий</t>
  </si>
  <si>
    <t>Критерий уровня приоритетности мероприятий</t>
  </si>
  <si>
    <t>х</t>
  </si>
  <si>
    <t>I</t>
  </si>
  <si>
    <t>А, Б, В</t>
  </si>
  <si>
    <t xml:space="preserve">ИТОГО в 2023 </t>
  </si>
  <si>
    <t>Е</t>
  </si>
  <si>
    <t>ПЕРЕЧЕНЬ МЕРОПРИЯТИЙ И РЕСУРСНОЕ ОБЕСПЕЧЕНИЕ ПОДПРОГРАММЫ «РАССЕЛЕНИЕ АВАРИЙНОГО ЖИЛЬЯ» НА 2017 - 2025 ГОДЫ</t>
  </si>
  <si>
    <t>Приложение 10 к подпрограмме «Расселение аварийного жилья»  на 2017 - 2025 годы</t>
  </si>
  <si>
    <t>Укрупненное (основное) мероприятие: Расселение жилых помещений аварийного жилищного фонда Города Томска (решается в рамках задач 1, 2, 3, 4 Подпрограммы)</t>
  </si>
  <si>
    <t>Ответственный исполнитель, соисполнители, участники</t>
  </si>
  <si>
    <t>III</t>
  </si>
  <si>
    <t>А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</si>
  <si>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5 Подпрограммы)</t>
  </si>
  <si>
    <t>21 2 01 40010 414</t>
  </si>
  <si>
    <t xml:space="preserve">21 2 01 20540, 40010 412
</t>
  </si>
  <si>
    <t>21 2 01 99990 244</t>
  </si>
  <si>
    <t>21 2 01 99990 853, 831</t>
  </si>
  <si>
    <t xml:space="preserve"> 2120199990 244</t>
  </si>
  <si>
    <t xml:space="preserve"> 212F367483 412, 212 F367484 412, 212F36748S 412, F3 4И950 412</t>
  </si>
  <si>
    <t>212F367483 853, 831; 212 F367484 853, 831; 212F36748S 853, 831</t>
  </si>
  <si>
    <t xml:space="preserve">А, Б, В </t>
  </si>
  <si>
    <t>&lt;1&gt;</t>
  </si>
  <si>
    <t>федерального бюджета &lt;1&gt;</t>
  </si>
  <si>
    <t>ИТОГО в 2024</t>
  </si>
  <si>
    <t>Приложение 12 к постановлению администрации Города Томска от 31.03.2022 № 282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</si>
</sst>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193" fontId="48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4" fontId="48" fillId="0" borderId="0" xfId="0" applyNumberFormat="1" applyFont="1" applyFill="1" applyAlignment="1">
      <alignment/>
    </xf>
    <xf numFmtId="0" fontId="10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2"/>
  <sheetViews>
    <sheetView tabSelected="1" view="pageBreakPreview" zoomScaleNormal="70" zoomScaleSheetLayoutView="100" zoomScalePageLayoutView="0" workbookViewId="0" topLeftCell="A1">
      <selection activeCell="I1" sqref="I1:Q1"/>
    </sheetView>
  </sheetViews>
  <sheetFormatPr defaultColWidth="9.140625" defaultRowHeight="12.75"/>
  <cols>
    <col min="1" max="1" width="5.7109375" style="25" customWidth="1"/>
    <col min="2" max="2" width="26.421875" style="25" customWidth="1"/>
    <col min="3" max="3" width="7.140625" style="25" customWidth="1"/>
    <col min="4" max="4" width="6.140625" style="25" customWidth="1"/>
    <col min="5" max="5" width="5.7109375" style="25" customWidth="1"/>
    <col min="6" max="6" width="7.421875" style="25" customWidth="1"/>
    <col min="7" max="7" width="12.57421875" style="25" customWidth="1"/>
    <col min="8" max="8" width="9.8515625" style="25" bestFit="1" customWidth="1"/>
    <col min="9" max="9" width="11.421875" style="25" bestFit="1" customWidth="1"/>
    <col min="10" max="10" width="10.7109375" style="25" bestFit="1" customWidth="1"/>
    <col min="11" max="11" width="11.421875" style="25" customWidth="1"/>
    <col min="12" max="12" width="9.7109375" style="25" customWidth="1"/>
    <col min="13" max="13" width="9.8515625" style="25" customWidth="1"/>
    <col min="14" max="14" width="9.28125" style="25" customWidth="1"/>
    <col min="15" max="15" width="10.8515625" style="25" customWidth="1"/>
    <col min="16" max="16" width="9.140625" style="25" bestFit="1" customWidth="1"/>
    <col min="17" max="17" width="18.421875" style="25" customWidth="1"/>
    <col min="18" max="18" width="10.140625" style="25" bestFit="1" customWidth="1"/>
    <col min="19" max="19" width="10.7109375" style="25" bestFit="1" customWidth="1"/>
    <col min="20" max="16384" width="9.140625" style="25" customWidth="1"/>
  </cols>
  <sheetData>
    <row r="1" spans="9:17" ht="14.25" customHeight="1">
      <c r="I1" s="57" t="s">
        <v>100</v>
      </c>
      <c r="J1" s="58"/>
      <c r="K1" s="58"/>
      <c r="L1" s="58"/>
      <c r="M1" s="58"/>
      <c r="N1" s="58"/>
      <c r="O1" s="58"/>
      <c r="P1" s="58"/>
      <c r="Q1" s="58"/>
    </row>
    <row r="2" spans="9:17" ht="17.25" customHeight="1">
      <c r="I2" s="59" t="s">
        <v>83</v>
      </c>
      <c r="J2" s="60"/>
      <c r="K2" s="60"/>
      <c r="L2" s="60"/>
      <c r="M2" s="60"/>
      <c r="N2" s="60"/>
      <c r="O2" s="60"/>
      <c r="P2" s="60"/>
      <c r="Q2" s="60"/>
    </row>
    <row r="3" spans="11:17" ht="6" customHeight="1">
      <c r="K3" s="26"/>
      <c r="L3" s="27"/>
      <c r="M3" s="27"/>
      <c r="N3" s="27"/>
      <c r="O3" s="27"/>
      <c r="P3" s="27"/>
      <c r="Q3" s="27"/>
    </row>
    <row r="4" spans="1:17" ht="21.75" customHeight="1">
      <c r="A4" s="61" t="s">
        <v>82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35.25" customHeight="1">
      <c r="A5" s="33" t="s">
        <v>59</v>
      </c>
      <c r="B5" s="33" t="s">
        <v>0</v>
      </c>
      <c r="C5" s="32" t="s">
        <v>1</v>
      </c>
      <c r="D5" s="36" t="s">
        <v>75</v>
      </c>
      <c r="E5" s="36" t="s">
        <v>76</v>
      </c>
      <c r="F5" s="32" t="s">
        <v>2</v>
      </c>
      <c r="G5" s="33" t="s">
        <v>3</v>
      </c>
      <c r="H5" s="33"/>
      <c r="I5" s="33" t="s">
        <v>4</v>
      </c>
      <c r="J5" s="33"/>
      <c r="K5" s="33"/>
      <c r="L5" s="33"/>
      <c r="M5" s="33"/>
      <c r="N5" s="33"/>
      <c r="O5" s="33"/>
      <c r="P5" s="33"/>
      <c r="Q5" s="33" t="s">
        <v>85</v>
      </c>
    </row>
    <row r="6" spans="1:17" ht="35.25" customHeight="1">
      <c r="A6" s="33"/>
      <c r="B6" s="33"/>
      <c r="C6" s="32"/>
      <c r="D6" s="37"/>
      <c r="E6" s="37"/>
      <c r="F6" s="32"/>
      <c r="G6" s="33"/>
      <c r="H6" s="33"/>
      <c r="I6" s="33" t="s">
        <v>5</v>
      </c>
      <c r="J6" s="33"/>
      <c r="K6" s="33" t="s">
        <v>98</v>
      </c>
      <c r="L6" s="33"/>
      <c r="M6" s="33" t="s">
        <v>6</v>
      </c>
      <c r="N6" s="33"/>
      <c r="O6" s="33" t="s">
        <v>7</v>
      </c>
      <c r="P6" s="33"/>
      <c r="Q6" s="33"/>
    </row>
    <row r="7" spans="1:17" ht="35.25" customHeight="1">
      <c r="A7" s="33"/>
      <c r="B7" s="33"/>
      <c r="C7" s="32"/>
      <c r="D7" s="38"/>
      <c r="E7" s="38"/>
      <c r="F7" s="32"/>
      <c r="G7" s="3" t="s">
        <v>8</v>
      </c>
      <c r="H7" s="3" t="s">
        <v>9</v>
      </c>
      <c r="I7" s="3" t="s">
        <v>8</v>
      </c>
      <c r="J7" s="3" t="s">
        <v>9</v>
      </c>
      <c r="K7" s="3" t="s">
        <v>8</v>
      </c>
      <c r="L7" s="3" t="s">
        <v>9</v>
      </c>
      <c r="M7" s="3" t="s">
        <v>8</v>
      </c>
      <c r="N7" s="3" t="s">
        <v>9</v>
      </c>
      <c r="O7" s="3" t="s">
        <v>8</v>
      </c>
      <c r="P7" s="3" t="s">
        <v>10</v>
      </c>
      <c r="Q7" s="33"/>
    </row>
    <row r="8" spans="1:17" ht="12.75">
      <c r="A8" s="2">
        <v>1</v>
      </c>
      <c r="B8" s="2">
        <v>2</v>
      </c>
      <c r="C8" s="2">
        <v>3</v>
      </c>
      <c r="D8" s="2"/>
      <c r="E8" s="2"/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</row>
    <row r="9" spans="1:17" ht="12.75">
      <c r="A9" s="34">
        <v>1</v>
      </c>
      <c r="B9" s="34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 t="s">
        <v>84</v>
      </c>
      <c r="C10" s="35"/>
      <c r="D10" s="33" t="s">
        <v>77</v>
      </c>
      <c r="E10" s="33" t="s">
        <v>77</v>
      </c>
      <c r="F10" s="4" t="s">
        <v>12</v>
      </c>
      <c r="G10" s="5">
        <f>SUM(G11:G19)</f>
        <v>7188520.5</v>
      </c>
      <c r="H10" s="5">
        <f aca="true" t="shared" si="0" ref="H10:P10">SUM(H11:H19)</f>
        <v>1714561.5</v>
      </c>
      <c r="I10" s="5">
        <f>SUM(I11:I19)</f>
        <v>4571449.389999999</v>
      </c>
      <c r="J10" s="5">
        <f>SUM(J11:J19)</f>
        <v>1292127.9</v>
      </c>
      <c r="K10" s="5">
        <f>SUM(K11:K19)</f>
        <v>0</v>
      </c>
      <c r="L10" s="5">
        <f>SUM(L11:L19)</f>
        <v>0</v>
      </c>
      <c r="M10" s="5">
        <f t="shared" si="0"/>
        <v>0</v>
      </c>
      <c r="N10" s="5">
        <f t="shared" si="0"/>
        <v>0</v>
      </c>
      <c r="O10" s="5">
        <f t="shared" si="0"/>
        <v>2617071.1100000003</v>
      </c>
      <c r="P10" s="5">
        <f t="shared" si="0"/>
        <v>422433.6</v>
      </c>
      <c r="Q10" s="35"/>
    </row>
    <row r="11" spans="1:17" ht="12.75">
      <c r="A11" s="34"/>
      <c r="B11" s="34"/>
      <c r="C11" s="35"/>
      <c r="D11" s="33"/>
      <c r="E11" s="33"/>
      <c r="F11" s="4">
        <v>2017</v>
      </c>
      <c r="G11" s="5">
        <f>I11+K11+M11+O11</f>
        <v>600000</v>
      </c>
      <c r="H11" s="5">
        <f aca="true" t="shared" si="1" ref="H11:H19">J11+L11+N11+P11</f>
        <v>88298.3</v>
      </c>
      <c r="I11" s="5">
        <f aca="true" t="shared" si="2" ref="I11:P14">I33+I138+I174+I206</f>
        <v>400000</v>
      </c>
      <c r="J11" s="5">
        <f t="shared" si="2"/>
        <v>88298.3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200000</v>
      </c>
      <c r="P11" s="5">
        <f t="shared" si="2"/>
        <v>0</v>
      </c>
      <c r="Q11" s="35"/>
    </row>
    <row r="12" spans="1:17" ht="12.75">
      <c r="A12" s="34"/>
      <c r="B12" s="34"/>
      <c r="C12" s="35"/>
      <c r="D12" s="33"/>
      <c r="E12" s="33"/>
      <c r="F12" s="4">
        <v>2018</v>
      </c>
      <c r="G12" s="5">
        <f>I12+K12+M12+O12</f>
        <v>679351.8</v>
      </c>
      <c r="H12" s="5">
        <f>J12+L12+N12+P12</f>
        <v>392029.6</v>
      </c>
      <c r="I12" s="5">
        <f t="shared" si="2"/>
        <v>479351.8</v>
      </c>
      <c r="J12" s="5">
        <f t="shared" si="2"/>
        <v>192029.59999999998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200000</v>
      </c>
      <c r="P12" s="5">
        <f t="shared" si="2"/>
        <v>200000</v>
      </c>
      <c r="Q12" s="35"/>
    </row>
    <row r="13" spans="1:17" ht="12.75">
      <c r="A13" s="34"/>
      <c r="B13" s="34"/>
      <c r="C13" s="35"/>
      <c r="D13" s="33"/>
      <c r="E13" s="33"/>
      <c r="F13" s="4">
        <v>2019</v>
      </c>
      <c r="G13" s="5">
        <f aca="true" t="shared" si="3" ref="G13:H15">I13+K13+M13+O13</f>
        <v>2513871.7</v>
      </c>
      <c r="H13" s="5">
        <f t="shared" si="3"/>
        <v>334667.4</v>
      </c>
      <c r="I13" s="5">
        <f t="shared" si="2"/>
        <v>962070.7000000001</v>
      </c>
      <c r="J13" s="5">
        <f t="shared" si="2"/>
        <v>179278.9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1551801</v>
      </c>
      <c r="P13" s="5">
        <f t="shared" si="2"/>
        <v>155388.5</v>
      </c>
      <c r="Q13" s="35"/>
    </row>
    <row r="14" spans="1:17" ht="12.75">
      <c r="A14" s="34"/>
      <c r="B14" s="34"/>
      <c r="C14" s="35"/>
      <c r="D14" s="33"/>
      <c r="E14" s="33"/>
      <c r="F14" s="4">
        <v>2020</v>
      </c>
      <c r="G14" s="5">
        <f t="shared" si="3"/>
        <v>842873.71</v>
      </c>
      <c r="H14" s="5">
        <f t="shared" si="3"/>
        <v>177292.90000000002</v>
      </c>
      <c r="I14" s="5">
        <f t="shared" si="2"/>
        <v>414375.30000000005</v>
      </c>
      <c r="J14" s="5">
        <f t="shared" si="2"/>
        <v>169703.7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428498.41</v>
      </c>
      <c r="P14" s="5">
        <f t="shared" si="2"/>
        <v>7589.2</v>
      </c>
      <c r="Q14" s="35"/>
    </row>
    <row r="15" spans="1:17" ht="12.75">
      <c r="A15" s="34"/>
      <c r="B15" s="34"/>
      <c r="C15" s="35"/>
      <c r="D15" s="33"/>
      <c r="E15" s="33"/>
      <c r="F15" s="4">
        <v>2021</v>
      </c>
      <c r="G15" s="5">
        <f t="shared" si="3"/>
        <v>684322.1699999999</v>
      </c>
      <c r="H15" s="5">
        <f t="shared" si="3"/>
        <v>302763.3</v>
      </c>
      <c r="I15" s="5">
        <f aca="true" t="shared" si="4" ref="I15:O19">I37+I142+I178+I210</f>
        <v>510142.47</v>
      </c>
      <c r="J15" s="5">
        <f t="shared" si="4"/>
        <v>296367.5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5">
        <f t="shared" si="4"/>
        <v>0</v>
      </c>
      <c r="O15" s="5">
        <f t="shared" si="4"/>
        <v>174179.7</v>
      </c>
      <c r="P15" s="5">
        <v>6395.8</v>
      </c>
      <c r="Q15" s="35"/>
    </row>
    <row r="16" spans="1:17" ht="12.75">
      <c r="A16" s="34"/>
      <c r="B16" s="34"/>
      <c r="C16" s="35"/>
      <c r="D16" s="33"/>
      <c r="E16" s="33"/>
      <c r="F16" s="4">
        <v>2022</v>
      </c>
      <c r="G16" s="5">
        <f>I16+K16+M16+O16</f>
        <v>288224.82</v>
      </c>
      <c r="H16" s="5">
        <f t="shared" si="1"/>
        <v>215095</v>
      </c>
      <c r="I16" s="5">
        <f t="shared" si="4"/>
        <v>225632.82</v>
      </c>
      <c r="J16" s="5">
        <f t="shared" si="4"/>
        <v>162034.9</v>
      </c>
      <c r="K16" s="5">
        <f t="shared" si="4"/>
        <v>0</v>
      </c>
      <c r="L16" s="5">
        <f t="shared" si="4"/>
        <v>0</v>
      </c>
      <c r="M16" s="5">
        <f t="shared" si="4"/>
        <v>0</v>
      </c>
      <c r="N16" s="5">
        <f t="shared" si="4"/>
        <v>0</v>
      </c>
      <c r="O16" s="5">
        <f t="shared" si="4"/>
        <v>62592</v>
      </c>
      <c r="P16" s="5">
        <f>P38+P143+P179+P211</f>
        <v>53060.1</v>
      </c>
      <c r="Q16" s="35"/>
    </row>
    <row r="17" spans="1:19" ht="12.75">
      <c r="A17" s="34"/>
      <c r="B17" s="34"/>
      <c r="C17" s="35"/>
      <c r="D17" s="33"/>
      <c r="E17" s="33"/>
      <c r="F17" s="4">
        <v>2023</v>
      </c>
      <c r="G17" s="5">
        <f>I17+K17+M17+O17</f>
        <v>543677.5</v>
      </c>
      <c r="H17" s="5">
        <f t="shared" si="1"/>
        <v>55657.5</v>
      </c>
      <c r="I17" s="5">
        <f>I39+I144+I180+I212</f>
        <v>543677.5</v>
      </c>
      <c r="J17" s="5">
        <f t="shared" si="4"/>
        <v>55657.5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5">
        <f>P39+P144+P180+P212</f>
        <v>0</v>
      </c>
      <c r="Q17" s="35"/>
      <c r="S17" s="28"/>
    </row>
    <row r="18" spans="1:17" ht="12.75">
      <c r="A18" s="34"/>
      <c r="B18" s="34"/>
      <c r="C18" s="35"/>
      <c r="D18" s="33"/>
      <c r="E18" s="33"/>
      <c r="F18" s="4">
        <v>2024</v>
      </c>
      <c r="G18" s="5">
        <f>I18+K18+M18+O18</f>
        <v>523166.8</v>
      </c>
      <c r="H18" s="5">
        <f t="shared" si="1"/>
        <v>55657.5</v>
      </c>
      <c r="I18" s="5">
        <f>I40+I145+I181+I213</f>
        <v>523166.8</v>
      </c>
      <c r="J18" s="5">
        <f t="shared" si="4"/>
        <v>55657.5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>P40+P145+P181+P213</f>
        <v>0</v>
      </c>
      <c r="Q18" s="35"/>
    </row>
    <row r="19" spans="1:17" ht="12.75">
      <c r="A19" s="34"/>
      <c r="B19" s="34"/>
      <c r="C19" s="35"/>
      <c r="D19" s="33"/>
      <c r="E19" s="33"/>
      <c r="F19" s="4">
        <v>2025</v>
      </c>
      <c r="G19" s="5">
        <f>I19+K19+M19+O19</f>
        <v>513032</v>
      </c>
      <c r="H19" s="5">
        <f t="shared" si="1"/>
        <v>93100</v>
      </c>
      <c r="I19" s="5">
        <f t="shared" si="4"/>
        <v>513032</v>
      </c>
      <c r="J19" s="5">
        <f t="shared" si="4"/>
        <v>93100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>P41+P146+P182+P214</f>
        <v>0</v>
      </c>
      <c r="Q19" s="35"/>
    </row>
    <row r="20" spans="1:17" ht="15" customHeight="1">
      <c r="A20" s="39" t="s">
        <v>22</v>
      </c>
      <c r="B20" s="40" t="s">
        <v>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39"/>
      <c r="B21" s="40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0.5" customHeight="1">
      <c r="A22" s="41" t="s">
        <v>23</v>
      </c>
      <c r="B22" s="33" t="s">
        <v>14</v>
      </c>
      <c r="C22" s="40"/>
      <c r="D22" s="45" t="s">
        <v>78</v>
      </c>
      <c r="E22" s="40" t="s">
        <v>79</v>
      </c>
      <c r="F22" s="2" t="s">
        <v>12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33" t="s">
        <v>15</v>
      </c>
    </row>
    <row r="23" spans="1:17" ht="10.5" customHeight="1">
      <c r="A23" s="41"/>
      <c r="B23" s="33"/>
      <c r="C23" s="40"/>
      <c r="D23" s="46"/>
      <c r="E23" s="40"/>
      <c r="F23" s="2">
        <v>2017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33"/>
    </row>
    <row r="24" spans="1:17" ht="10.5" customHeight="1">
      <c r="A24" s="41"/>
      <c r="B24" s="33"/>
      <c r="C24" s="40"/>
      <c r="D24" s="46"/>
      <c r="E24" s="40"/>
      <c r="F24" s="2">
        <v>2018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33"/>
    </row>
    <row r="25" spans="1:17" ht="10.5" customHeight="1">
      <c r="A25" s="41"/>
      <c r="B25" s="33"/>
      <c r="C25" s="40"/>
      <c r="D25" s="46"/>
      <c r="E25" s="40"/>
      <c r="F25" s="2">
        <v>2019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33"/>
    </row>
    <row r="26" spans="1:17" ht="10.5" customHeight="1">
      <c r="A26" s="41"/>
      <c r="B26" s="33"/>
      <c r="C26" s="40"/>
      <c r="D26" s="46"/>
      <c r="E26" s="40"/>
      <c r="F26" s="2">
        <v>2020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33"/>
    </row>
    <row r="27" spans="1:17" ht="10.5" customHeight="1">
      <c r="A27" s="41"/>
      <c r="B27" s="33"/>
      <c r="C27" s="40"/>
      <c r="D27" s="46"/>
      <c r="E27" s="40"/>
      <c r="F27" s="2">
        <v>2021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33"/>
    </row>
    <row r="28" spans="1:17" ht="10.5" customHeight="1">
      <c r="A28" s="41"/>
      <c r="B28" s="33"/>
      <c r="C28" s="40"/>
      <c r="D28" s="46"/>
      <c r="E28" s="40"/>
      <c r="F28" s="2">
        <v>2022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33"/>
    </row>
    <row r="29" spans="1:17" ht="10.5" customHeight="1">
      <c r="A29" s="41"/>
      <c r="B29" s="33"/>
      <c r="C29" s="40"/>
      <c r="D29" s="46"/>
      <c r="E29" s="40"/>
      <c r="F29" s="2">
        <v>2023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33"/>
    </row>
    <row r="30" spans="1:17" ht="10.5" customHeight="1">
      <c r="A30" s="41"/>
      <c r="B30" s="33"/>
      <c r="C30" s="40"/>
      <c r="D30" s="46"/>
      <c r="E30" s="40"/>
      <c r="F30" s="2">
        <v>2024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33"/>
    </row>
    <row r="31" spans="1:17" ht="10.5" customHeight="1">
      <c r="A31" s="41"/>
      <c r="B31" s="33"/>
      <c r="C31" s="40"/>
      <c r="D31" s="48"/>
      <c r="E31" s="40"/>
      <c r="F31" s="2">
        <v>2025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33"/>
    </row>
    <row r="32" spans="1:17" ht="10.5" customHeight="1">
      <c r="A32" s="35"/>
      <c r="B32" s="34" t="s">
        <v>16</v>
      </c>
      <c r="C32" s="35"/>
      <c r="D32" s="33" t="s">
        <v>77</v>
      </c>
      <c r="E32" s="33" t="s">
        <v>77</v>
      </c>
      <c r="F32" s="4" t="s">
        <v>12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35"/>
    </row>
    <row r="33" spans="1:17" ht="10.5" customHeight="1">
      <c r="A33" s="35"/>
      <c r="B33" s="34"/>
      <c r="C33" s="35"/>
      <c r="D33" s="33"/>
      <c r="E33" s="33"/>
      <c r="F33" s="4">
        <v>2017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35"/>
    </row>
    <row r="34" spans="1:17" ht="10.5" customHeight="1">
      <c r="A34" s="35"/>
      <c r="B34" s="34"/>
      <c r="C34" s="35"/>
      <c r="D34" s="33"/>
      <c r="E34" s="33"/>
      <c r="F34" s="4">
        <v>2018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35"/>
    </row>
    <row r="35" spans="1:17" ht="10.5" customHeight="1">
      <c r="A35" s="35"/>
      <c r="B35" s="34"/>
      <c r="C35" s="35"/>
      <c r="D35" s="33"/>
      <c r="E35" s="33"/>
      <c r="F35" s="4">
        <v>2019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35"/>
    </row>
    <row r="36" spans="1:17" ht="10.5" customHeight="1">
      <c r="A36" s="35"/>
      <c r="B36" s="34"/>
      <c r="C36" s="35"/>
      <c r="D36" s="33"/>
      <c r="E36" s="33"/>
      <c r="F36" s="4">
        <v>2020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35"/>
    </row>
    <row r="37" spans="1:17" ht="10.5" customHeight="1">
      <c r="A37" s="35"/>
      <c r="B37" s="34"/>
      <c r="C37" s="35"/>
      <c r="D37" s="33"/>
      <c r="E37" s="33"/>
      <c r="F37" s="4">
        <v>2021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35"/>
    </row>
    <row r="38" spans="1:17" ht="10.5" customHeight="1">
      <c r="A38" s="35"/>
      <c r="B38" s="34"/>
      <c r="C38" s="35"/>
      <c r="D38" s="33"/>
      <c r="E38" s="33"/>
      <c r="F38" s="4">
        <v>2022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35"/>
    </row>
    <row r="39" spans="1:17" ht="10.5" customHeight="1">
      <c r="A39" s="35"/>
      <c r="B39" s="34"/>
      <c r="C39" s="35"/>
      <c r="D39" s="33"/>
      <c r="E39" s="33"/>
      <c r="F39" s="4">
        <v>2023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35"/>
    </row>
    <row r="40" spans="1:17" ht="10.5" customHeight="1">
      <c r="A40" s="35"/>
      <c r="B40" s="34"/>
      <c r="C40" s="35"/>
      <c r="D40" s="33"/>
      <c r="E40" s="33"/>
      <c r="F40" s="4">
        <v>2024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35"/>
    </row>
    <row r="41" spans="1:17" ht="10.5" customHeight="1">
      <c r="A41" s="35"/>
      <c r="B41" s="34"/>
      <c r="C41" s="35"/>
      <c r="D41" s="33"/>
      <c r="E41" s="33"/>
      <c r="F41" s="4">
        <v>2025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35"/>
    </row>
    <row r="42" spans="1:17" ht="15" customHeight="1">
      <c r="A42" s="39" t="s">
        <v>24</v>
      </c>
      <c r="B42" s="40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2.75">
      <c r="A43" s="39"/>
      <c r="B43" s="40" t="s">
        <v>17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29.25" customHeight="1">
      <c r="A44" s="42" t="s">
        <v>25</v>
      </c>
      <c r="B44" s="45" t="s">
        <v>28</v>
      </c>
      <c r="C44" s="45" t="s">
        <v>89</v>
      </c>
      <c r="D44" s="45" t="s">
        <v>78</v>
      </c>
      <c r="E44" s="40" t="s">
        <v>79</v>
      </c>
      <c r="F44" s="2" t="s">
        <v>12</v>
      </c>
      <c r="G44" s="1">
        <v>309350.9</v>
      </c>
      <c r="H44" s="1">
        <v>0</v>
      </c>
      <c r="I44" s="1">
        <v>309350.9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45" t="s">
        <v>15</v>
      </c>
    </row>
    <row r="45" spans="1:17" ht="26.25" customHeight="1">
      <c r="A45" s="43"/>
      <c r="B45" s="46"/>
      <c r="C45" s="46"/>
      <c r="D45" s="46"/>
      <c r="E45" s="40"/>
      <c r="F45" s="2">
        <v>2017</v>
      </c>
      <c r="G45" s="1">
        <v>309350.9</v>
      </c>
      <c r="H45" s="1">
        <v>0</v>
      </c>
      <c r="I45" s="1">
        <v>309350.9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46"/>
    </row>
    <row r="46" spans="1:17" ht="19.5" customHeight="1">
      <c r="A46" s="43"/>
      <c r="B46" s="46"/>
      <c r="C46" s="46"/>
      <c r="D46" s="46"/>
      <c r="E46" s="40"/>
      <c r="F46" s="2">
        <v>2018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46"/>
    </row>
    <row r="47" spans="1:17" ht="24.75" customHeight="1">
      <c r="A47" s="43"/>
      <c r="B47" s="46"/>
      <c r="C47" s="46"/>
      <c r="D47" s="46"/>
      <c r="E47" s="40"/>
      <c r="F47" s="2">
        <v>2019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46"/>
    </row>
    <row r="48" spans="1:17" ht="19.5" customHeight="1">
      <c r="A48" s="43"/>
      <c r="B48" s="46"/>
      <c r="C48" s="46"/>
      <c r="D48" s="46"/>
      <c r="E48" s="40"/>
      <c r="F48" s="2">
        <v>2020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46"/>
    </row>
    <row r="49" spans="1:17" ht="19.5" customHeight="1">
      <c r="A49" s="43"/>
      <c r="B49" s="46"/>
      <c r="C49" s="46"/>
      <c r="D49" s="46"/>
      <c r="E49" s="40"/>
      <c r="F49" s="2">
        <v>2021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46"/>
    </row>
    <row r="50" spans="1:17" ht="18.75" customHeight="1">
      <c r="A50" s="43"/>
      <c r="B50" s="46"/>
      <c r="C50" s="46"/>
      <c r="D50" s="46"/>
      <c r="E50" s="40"/>
      <c r="F50" s="2">
        <v>2022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46"/>
    </row>
    <row r="51" spans="1:17" ht="19.5" customHeight="1">
      <c r="A51" s="43"/>
      <c r="B51" s="46"/>
      <c r="C51" s="46"/>
      <c r="D51" s="46"/>
      <c r="E51" s="40"/>
      <c r="F51" s="2">
        <v>2023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46"/>
    </row>
    <row r="52" spans="1:17" ht="19.5" customHeight="1">
      <c r="A52" s="43"/>
      <c r="B52" s="46"/>
      <c r="C52" s="46"/>
      <c r="D52" s="46"/>
      <c r="E52" s="40"/>
      <c r="F52" s="2">
        <v>2024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46"/>
    </row>
    <row r="53" spans="1:17" ht="14.25" customHeight="1">
      <c r="A53" s="56"/>
      <c r="B53" s="48"/>
      <c r="C53" s="48"/>
      <c r="D53" s="48"/>
      <c r="E53" s="40"/>
      <c r="F53" s="2">
        <v>2025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48"/>
    </row>
    <row r="54" spans="1:17" ht="14.25" customHeight="1">
      <c r="A54" s="41" t="s">
        <v>26</v>
      </c>
      <c r="B54" s="33" t="s">
        <v>42</v>
      </c>
      <c r="C54" s="45" t="s">
        <v>90</v>
      </c>
      <c r="D54" s="45" t="s">
        <v>78</v>
      </c>
      <c r="E54" s="40" t="s">
        <v>79</v>
      </c>
      <c r="F54" s="4" t="s">
        <v>12</v>
      </c>
      <c r="G54" s="5">
        <f aca="true" t="shared" si="5" ref="G54:H63">I54+K54+M54+O54</f>
        <v>3500060.09</v>
      </c>
      <c r="H54" s="5">
        <f t="shared" si="5"/>
        <v>603952.8</v>
      </c>
      <c r="I54" s="5">
        <f>SUM(I55:I63)</f>
        <v>3500060.09</v>
      </c>
      <c r="J54" s="5">
        <f>SUM(J55:J63)</f>
        <v>603952.8</v>
      </c>
      <c r="K54" s="5">
        <f aca="true" t="shared" si="6" ref="K54:P54">SUM(K55:K63)</f>
        <v>0</v>
      </c>
      <c r="L54" s="5">
        <f t="shared" si="6"/>
        <v>0</v>
      </c>
      <c r="M54" s="5">
        <f t="shared" si="6"/>
        <v>0</v>
      </c>
      <c r="N54" s="5">
        <f t="shared" si="6"/>
        <v>0</v>
      </c>
      <c r="O54" s="5">
        <f t="shared" si="6"/>
        <v>0</v>
      </c>
      <c r="P54" s="5">
        <f t="shared" si="6"/>
        <v>0</v>
      </c>
      <c r="Q54" s="33" t="s">
        <v>15</v>
      </c>
    </row>
    <row r="55" spans="1:17" ht="14.25" customHeight="1">
      <c r="A55" s="41"/>
      <c r="B55" s="33"/>
      <c r="C55" s="46"/>
      <c r="D55" s="46"/>
      <c r="E55" s="40"/>
      <c r="F55" s="2">
        <v>2017</v>
      </c>
      <c r="G55" s="1">
        <f t="shared" si="5"/>
        <v>90649.1</v>
      </c>
      <c r="H55" s="1">
        <f t="shared" si="5"/>
        <v>88298.3</v>
      </c>
      <c r="I55" s="1">
        <v>90649.1</v>
      </c>
      <c r="J55" s="1">
        <v>88298.3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33"/>
    </row>
    <row r="56" spans="1:17" ht="14.25" customHeight="1">
      <c r="A56" s="41"/>
      <c r="B56" s="33"/>
      <c r="C56" s="46"/>
      <c r="D56" s="46"/>
      <c r="E56" s="40"/>
      <c r="F56" s="2">
        <v>2018</v>
      </c>
      <c r="G56" s="1">
        <f t="shared" si="5"/>
        <v>400000</v>
      </c>
      <c r="H56" s="1">
        <f t="shared" si="5"/>
        <v>116232.9</v>
      </c>
      <c r="I56" s="1">
        <v>400000</v>
      </c>
      <c r="J56" s="8">
        <v>116232.9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33"/>
    </row>
    <row r="57" spans="1:17" ht="14.25" customHeight="1">
      <c r="A57" s="41"/>
      <c r="B57" s="33"/>
      <c r="C57" s="46"/>
      <c r="D57" s="46"/>
      <c r="E57" s="40"/>
      <c r="F57" s="2">
        <v>2019</v>
      </c>
      <c r="G57" s="1">
        <f>I57+K57+M57+O57</f>
        <v>800238</v>
      </c>
      <c r="H57" s="1">
        <f>J57+L57+N57+P57</f>
        <v>17828.4</v>
      </c>
      <c r="I57" s="1">
        <v>800238</v>
      </c>
      <c r="J57" s="1">
        <v>17828.4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3"/>
    </row>
    <row r="58" spans="1:17" ht="14.25" customHeight="1">
      <c r="A58" s="41"/>
      <c r="B58" s="33"/>
      <c r="C58" s="46"/>
      <c r="D58" s="46"/>
      <c r="E58" s="40"/>
      <c r="F58" s="2">
        <v>2020</v>
      </c>
      <c r="G58" s="1">
        <f t="shared" si="5"/>
        <v>283542.4</v>
      </c>
      <c r="H58" s="1">
        <f t="shared" si="5"/>
        <v>39022.5</v>
      </c>
      <c r="I58" s="1">
        <v>283542.4</v>
      </c>
      <c r="J58" s="1">
        <v>39022.5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3"/>
    </row>
    <row r="59" spans="1:17" ht="14.25" customHeight="1">
      <c r="A59" s="41"/>
      <c r="B59" s="33"/>
      <c r="C59" s="46"/>
      <c r="D59" s="46"/>
      <c r="E59" s="40"/>
      <c r="F59" s="2">
        <v>2021</v>
      </c>
      <c r="G59" s="1">
        <f t="shared" si="5"/>
        <v>193267.27</v>
      </c>
      <c r="H59" s="1">
        <f t="shared" si="5"/>
        <v>6525.2</v>
      </c>
      <c r="I59" s="1">
        <v>193267.27</v>
      </c>
      <c r="J59" s="1">
        <v>6525.2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33"/>
    </row>
    <row r="60" spans="1:17" ht="14.25" customHeight="1">
      <c r="A60" s="41"/>
      <c r="B60" s="33"/>
      <c r="C60" s="46"/>
      <c r="D60" s="46"/>
      <c r="E60" s="40"/>
      <c r="F60" s="2">
        <v>2022</v>
      </c>
      <c r="G60" s="1">
        <f t="shared" si="5"/>
        <v>193267.32</v>
      </c>
      <c r="H60" s="1">
        <f t="shared" si="5"/>
        <v>151900.1</v>
      </c>
      <c r="I60" s="1">
        <v>193267.32</v>
      </c>
      <c r="J60" s="1">
        <v>151900.1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33"/>
    </row>
    <row r="61" spans="1:17" ht="14.25" customHeight="1">
      <c r="A61" s="41"/>
      <c r="B61" s="33"/>
      <c r="C61" s="46"/>
      <c r="D61" s="46"/>
      <c r="E61" s="40"/>
      <c r="F61" s="2">
        <v>2023</v>
      </c>
      <c r="G61" s="1">
        <f t="shared" si="5"/>
        <v>513032</v>
      </c>
      <c r="H61" s="1">
        <f t="shared" si="5"/>
        <v>45522.7</v>
      </c>
      <c r="I61" s="1">
        <v>513032</v>
      </c>
      <c r="J61" s="1">
        <v>45522.7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33"/>
    </row>
    <row r="62" spans="1:17" ht="14.25" customHeight="1">
      <c r="A62" s="41"/>
      <c r="B62" s="33"/>
      <c r="C62" s="46"/>
      <c r="D62" s="46"/>
      <c r="E62" s="40"/>
      <c r="F62" s="2">
        <v>2024</v>
      </c>
      <c r="G62" s="1">
        <f t="shared" si="5"/>
        <v>513032</v>
      </c>
      <c r="H62" s="1">
        <f t="shared" si="5"/>
        <v>45522.7</v>
      </c>
      <c r="I62" s="1">
        <v>513032</v>
      </c>
      <c r="J62" s="1">
        <v>45522.7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33"/>
    </row>
    <row r="63" spans="1:17" ht="14.25" customHeight="1">
      <c r="A63" s="41"/>
      <c r="B63" s="33"/>
      <c r="C63" s="48"/>
      <c r="D63" s="48"/>
      <c r="E63" s="40"/>
      <c r="F63" s="2">
        <v>2025</v>
      </c>
      <c r="G63" s="1">
        <f t="shared" si="5"/>
        <v>513032</v>
      </c>
      <c r="H63" s="1">
        <f t="shared" si="5"/>
        <v>93100</v>
      </c>
      <c r="I63" s="1">
        <v>513032</v>
      </c>
      <c r="J63" s="1">
        <v>93100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33"/>
    </row>
    <row r="64" spans="1:18" ht="23.25" customHeight="1">
      <c r="A64" s="41" t="s">
        <v>27</v>
      </c>
      <c r="B64" s="33" t="s">
        <v>29</v>
      </c>
      <c r="C64" s="40"/>
      <c r="D64" s="45" t="s">
        <v>78</v>
      </c>
      <c r="E64" s="40" t="s">
        <v>79</v>
      </c>
      <c r="F64" s="2" t="s">
        <v>12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33" t="s">
        <v>15</v>
      </c>
      <c r="R64" s="29"/>
    </row>
    <row r="65" spans="1:18" ht="12.75">
      <c r="A65" s="41"/>
      <c r="B65" s="33"/>
      <c r="C65" s="40"/>
      <c r="D65" s="46"/>
      <c r="E65" s="40"/>
      <c r="F65" s="2">
        <v>2017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33"/>
      <c r="R65" s="29"/>
    </row>
    <row r="66" spans="1:18" ht="12.75">
      <c r="A66" s="41"/>
      <c r="B66" s="33"/>
      <c r="C66" s="40"/>
      <c r="D66" s="46"/>
      <c r="E66" s="40"/>
      <c r="F66" s="2">
        <v>2018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33"/>
      <c r="R66" s="29"/>
    </row>
    <row r="67" spans="1:18" ht="12.75">
      <c r="A67" s="41"/>
      <c r="B67" s="33"/>
      <c r="C67" s="40"/>
      <c r="D67" s="46"/>
      <c r="E67" s="40"/>
      <c r="F67" s="2">
        <v>2019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33"/>
      <c r="R67" s="29"/>
    </row>
    <row r="68" spans="1:18" ht="12.75">
      <c r="A68" s="41"/>
      <c r="B68" s="33"/>
      <c r="C68" s="40"/>
      <c r="D68" s="46"/>
      <c r="E68" s="40"/>
      <c r="F68" s="2">
        <v>2020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33"/>
      <c r="R68" s="29"/>
    </row>
    <row r="69" spans="1:18" ht="12.75">
      <c r="A69" s="41"/>
      <c r="B69" s="33"/>
      <c r="C69" s="40"/>
      <c r="D69" s="46"/>
      <c r="E69" s="40"/>
      <c r="F69" s="2">
        <v>2021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33"/>
      <c r="R69" s="29"/>
    </row>
    <row r="70" spans="1:18" ht="12.75">
      <c r="A70" s="41"/>
      <c r="B70" s="33"/>
      <c r="C70" s="40"/>
      <c r="D70" s="46"/>
      <c r="E70" s="40"/>
      <c r="F70" s="2">
        <v>2022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33"/>
      <c r="R70" s="29"/>
    </row>
    <row r="71" spans="1:18" ht="12.75">
      <c r="A71" s="41"/>
      <c r="B71" s="33"/>
      <c r="C71" s="40"/>
      <c r="D71" s="46"/>
      <c r="E71" s="40"/>
      <c r="F71" s="2">
        <v>2023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33"/>
      <c r="R71" s="29"/>
    </row>
    <row r="72" spans="1:18" ht="12.75">
      <c r="A72" s="41"/>
      <c r="B72" s="33"/>
      <c r="C72" s="40"/>
      <c r="D72" s="46"/>
      <c r="E72" s="40"/>
      <c r="F72" s="2">
        <v>2024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33"/>
      <c r="R72" s="29"/>
    </row>
    <row r="73" spans="1:18" ht="31.5" customHeight="1">
      <c r="A73" s="42"/>
      <c r="B73" s="45"/>
      <c r="C73" s="51"/>
      <c r="D73" s="48"/>
      <c r="E73" s="40"/>
      <c r="F73" s="2">
        <v>2025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33"/>
      <c r="R73" s="29"/>
    </row>
    <row r="74" spans="1:18" ht="12.75">
      <c r="A74" s="42" t="s">
        <v>30</v>
      </c>
      <c r="B74" s="45" t="s">
        <v>31</v>
      </c>
      <c r="C74" s="45" t="s">
        <v>91</v>
      </c>
      <c r="D74" s="45" t="s">
        <v>78</v>
      </c>
      <c r="E74" s="51" t="s">
        <v>96</v>
      </c>
      <c r="F74" s="4" t="s">
        <v>12</v>
      </c>
      <c r="G74" s="5">
        <f>I74+K74+M74+O74</f>
        <v>2585.5000000000005</v>
      </c>
      <c r="H74" s="5">
        <f aca="true" t="shared" si="7" ref="H74:H90">J74+L74+N74+P74</f>
        <v>1944.5999999999997</v>
      </c>
      <c r="I74" s="5">
        <f>I75+I80+I85+I90+I95+I99+I103+I104+I105</f>
        <v>2585.5000000000005</v>
      </c>
      <c r="J74" s="5">
        <f aca="true" t="shared" si="8" ref="J74:P74">J75+J80+J85+J90+J95+J99+J103+J104+J105</f>
        <v>1944.5999999999997</v>
      </c>
      <c r="K74" s="5">
        <f t="shared" si="8"/>
        <v>0</v>
      </c>
      <c r="L74" s="5">
        <f t="shared" si="8"/>
        <v>0</v>
      </c>
      <c r="M74" s="5">
        <f t="shared" si="8"/>
        <v>0</v>
      </c>
      <c r="N74" s="5">
        <f t="shared" si="8"/>
        <v>0</v>
      </c>
      <c r="O74" s="5">
        <f t="shared" si="8"/>
        <v>0</v>
      </c>
      <c r="P74" s="5">
        <f t="shared" si="8"/>
        <v>0</v>
      </c>
      <c r="Q74" s="9"/>
      <c r="R74" s="29"/>
    </row>
    <row r="75" spans="1:18" ht="12.75" customHeight="1">
      <c r="A75" s="43"/>
      <c r="B75" s="46"/>
      <c r="C75" s="46"/>
      <c r="D75" s="52"/>
      <c r="E75" s="52"/>
      <c r="F75" s="2">
        <v>2017</v>
      </c>
      <c r="G75" s="1">
        <v>0</v>
      </c>
      <c r="H75" s="1">
        <f t="shared" si="7"/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9"/>
      <c r="R75" s="29"/>
    </row>
    <row r="76" spans="1:18" ht="18.75">
      <c r="A76" s="43"/>
      <c r="B76" s="46"/>
      <c r="C76" s="46"/>
      <c r="D76" s="52"/>
      <c r="E76" s="52"/>
      <c r="F76" s="2">
        <v>2018</v>
      </c>
      <c r="G76" s="1">
        <f>I76+K76+M76+O76</f>
        <v>46.4</v>
      </c>
      <c r="H76" s="1">
        <f>J76+L76+N76+P76</f>
        <v>46.4</v>
      </c>
      <c r="I76" s="1">
        <v>46.4</v>
      </c>
      <c r="J76" s="1">
        <v>46.4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3" t="s">
        <v>33</v>
      </c>
      <c r="R76" s="29"/>
    </row>
    <row r="77" spans="1:18" ht="18.75">
      <c r="A77" s="43"/>
      <c r="B77" s="46"/>
      <c r="C77" s="46"/>
      <c r="D77" s="52"/>
      <c r="E77" s="52"/>
      <c r="F77" s="2">
        <v>2018</v>
      </c>
      <c r="G77" s="1">
        <f aca="true" t="shared" si="9" ref="G77:G89">I77+K77+M77+O77</f>
        <v>195.4</v>
      </c>
      <c r="H77" s="1">
        <f t="shared" si="7"/>
        <v>133.4</v>
      </c>
      <c r="I77" s="1">
        <v>195.4</v>
      </c>
      <c r="J77" s="1">
        <v>133.4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3" t="s">
        <v>34</v>
      </c>
      <c r="R77" s="29"/>
    </row>
    <row r="78" spans="1:18" ht="15">
      <c r="A78" s="43"/>
      <c r="B78" s="46"/>
      <c r="C78" s="46"/>
      <c r="D78" s="52"/>
      <c r="E78" s="52"/>
      <c r="F78" s="2">
        <v>2018</v>
      </c>
      <c r="G78" s="1">
        <f t="shared" si="9"/>
        <v>41.7</v>
      </c>
      <c r="H78" s="1">
        <f t="shared" si="7"/>
        <v>41.7</v>
      </c>
      <c r="I78" s="1">
        <v>41.7</v>
      </c>
      <c r="J78" s="1">
        <f>11.7+30</f>
        <v>41.7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0" t="s">
        <v>35</v>
      </c>
      <c r="R78" s="29"/>
    </row>
    <row r="79" spans="1:18" ht="18.75">
      <c r="A79" s="43"/>
      <c r="B79" s="46"/>
      <c r="C79" s="46"/>
      <c r="D79" s="52"/>
      <c r="E79" s="52"/>
      <c r="F79" s="2">
        <v>2018</v>
      </c>
      <c r="G79" s="1">
        <f t="shared" si="9"/>
        <v>69.6</v>
      </c>
      <c r="H79" s="1">
        <f t="shared" si="7"/>
        <v>39.5</v>
      </c>
      <c r="I79" s="1">
        <v>69.6</v>
      </c>
      <c r="J79" s="1">
        <v>39.5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3" t="s">
        <v>36</v>
      </c>
      <c r="R79" s="29"/>
    </row>
    <row r="80" spans="1:18" ht="20.25">
      <c r="A80" s="43"/>
      <c r="B80" s="46"/>
      <c r="C80" s="46"/>
      <c r="D80" s="52"/>
      <c r="E80" s="52"/>
      <c r="F80" s="4" t="s">
        <v>32</v>
      </c>
      <c r="G80" s="5">
        <f t="shared" si="9"/>
        <v>353.1</v>
      </c>
      <c r="H80" s="5">
        <f t="shared" si="7"/>
        <v>261</v>
      </c>
      <c r="I80" s="5">
        <f>I76+I77+I78+I79</f>
        <v>353.1</v>
      </c>
      <c r="J80" s="5">
        <f>J76+J77+J78+J79</f>
        <v>261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9"/>
      <c r="R80" s="29"/>
    </row>
    <row r="81" spans="1:18" ht="18.75">
      <c r="A81" s="43"/>
      <c r="B81" s="46"/>
      <c r="C81" s="46"/>
      <c r="D81" s="52"/>
      <c r="E81" s="52"/>
      <c r="F81" s="2">
        <v>2019</v>
      </c>
      <c r="G81" s="1">
        <f>I81+K81+M81+O81</f>
        <v>303</v>
      </c>
      <c r="H81" s="1">
        <f>J81+L81+N81+P81</f>
        <v>101</v>
      </c>
      <c r="I81" s="1">
        <v>303</v>
      </c>
      <c r="J81" s="1">
        <v>101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3" t="s">
        <v>33</v>
      </c>
      <c r="R81" s="29"/>
    </row>
    <row r="82" spans="1:18" ht="18.75">
      <c r="A82" s="43"/>
      <c r="B82" s="46"/>
      <c r="C82" s="46"/>
      <c r="D82" s="52"/>
      <c r="E82" s="52"/>
      <c r="F82" s="2">
        <v>2019</v>
      </c>
      <c r="G82" s="1">
        <f t="shared" si="9"/>
        <v>110.6</v>
      </c>
      <c r="H82" s="1">
        <f t="shared" si="7"/>
        <v>94.6</v>
      </c>
      <c r="I82" s="1">
        <v>110.6</v>
      </c>
      <c r="J82" s="1">
        <v>94.6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3" t="s">
        <v>34</v>
      </c>
      <c r="R82" s="29"/>
    </row>
    <row r="83" spans="1:18" ht="15">
      <c r="A83" s="43"/>
      <c r="B83" s="46"/>
      <c r="C83" s="46"/>
      <c r="D83" s="52"/>
      <c r="E83" s="52"/>
      <c r="F83" s="2">
        <v>2019</v>
      </c>
      <c r="G83" s="1">
        <f t="shared" si="9"/>
        <v>65.1</v>
      </c>
      <c r="H83" s="1">
        <f t="shared" si="7"/>
        <v>65.1</v>
      </c>
      <c r="I83" s="1">
        <v>65.1</v>
      </c>
      <c r="J83" s="1">
        <v>65.1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0" t="s">
        <v>35</v>
      </c>
      <c r="R83" s="29"/>
    </row>
    <row r="84" spans="1:18" ht="18.75">
      <c r="A84" s="43"/>
      <c r="B84" s="46"/>
      <c r="C84" s="46"/>
      <c r="D84" s="52"/>
      <c r="E84" s="52"/>
      <c r="F84" s="2">
        <v>2019</v>
      </c>
      <c r="G84" s="1">
        <f t="shared" si="9"/>
        <v>50.1</v>
      </c>
      <c r="H84" s="1">
        <f t="shared" si="7"/>
        <v>36.9</v>
      </c>
      <c r="I84" s="1">
        <v>50.1</v>
      </c>
      <c r="J84" s="1">
        <v>36.9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3" t="s">
        <v>36</v>
      </c>
      <c r="R84" s="29"/>
    </row>
    <row r="85" spans="1:18" ht="20.25">
      <c r="A85" s="43"/>
      <c r="B85" s="46"/>
      <c r="C85" s="46"/>
      <c r="D85" s="52"/>
      <c r="E85" s="52"/>
      <c r="F85" s="4" t="s">
        <v>40</v>
      </c>
      <c r="G85" s="5">
        <f>G81+G82+G83+G84</f>
        <v>528.8000000000001</v>
      </c>
      <c r="H85" s="5">
        <f>H81+H82+H83+H84</f>
        <v>297.59999999999997</v>
      </c>
      <c r="I85" s="5">
        <f>I81+I82+I83+I84</f>
        <v>528.8000000000001</v>
      </c>
      <c r="J85" s="5">
        <f>J81+J82+J83+J84</f>
        <v>297.59999999999997</v>
      </c>
      <c r="K85" s="5">
        <f aca="true" t="shared" si="10" ref="K85:P85">K82+K83+K84</f>
        <v>0</v>
      </c>
      <c r="L85" s="5">
        <f t="shared" si="10"/>
        <v>0</v>
      </c>
      <c r="M85" s="5">
        <f t="shared" si="10"/>
        <v>0</v>
      </c>
      <c r="N85" s="5">
        <f t="shared" si="10"/>
        <v>0</v>
      </c>
      <c r="O85" s="5">
        <f t="shared" si="10"/>
        <v>0</v>
      </c>
      <c r="P85" s="5">
        <f t="shared" si="10"/>
        <v>0</v>
      </c>
      <c r="Q85" s="11"/>
      <c r="R85" s="29"/>
    </row>
    <row r="86" spans="1:18" ht="18.75">
      <c r="A86" s="43"/>
      <c r="B86" s="46"/>
      <c r="C86" s="46"/>
      <c r="D86" s="52"/>
      <c r="E86" s="52"/>
      <c r="F86" s="2">
        <v>2020</v>
      </c>
      <c r="G86" s="1">
        <f t="shared" si="9"/>
        <v>127.8</v>
      </c>
      <c r="H86" s="1">
        <f t="shared" si="7"/>
        <v>61.2</v>
      </c>
      <c r="I86" s="1">
        <v>127.8</v>
      </c>
      <c r="J86" s="12">
        <v>61.2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3" t="s">
        <v>33</v>
      </c>
      <c r="R86" s="29"/>
    </row>
    <row r="87" spans="1:18" ht="18.75">
      <c r="A87" s="43"/>
      <c r="B87" s="46"/>
      <c r="C87" s="46"/>
      <c r="D87" s="52"/>
      <c r="E87" s="52"/>
      <c r="F87" s="2">
        <v>2020</v>
      </c>
      <c r="G87" s="1">
        <f t="shared" si="9"/>
        <v>75</v>
      </c>
      <c r="H87" s="1">
        <f t="shared" si="7"/>
        <v>75</v>
      </c>
      <c r="I87" s="1">
        <v>75</v>
      </c>
      <c r="J87" s="12">
        <f>69+6</f>
        <v>75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3" t="s">
        <v>34</v>
      </c>
      <c r="R87" s="29"/>
    </row>
    <row r="88" spans="1:18" ht="15">
      <c r="A88" s="43"/>
      <c r="B88" s="46"/>
      <c r="C88" s="46"/>
      <c r="D88" s="52"/>
      <c r="E88" s="52"/>
      <c r="F88" s="2">
        <v>2020</v>
      </c>
      <c r="G88" s="1">
        <f t="shared" si="9"/>
        <v>48</v>
      </c>
      <c r="H88" s="1">
        <f t="shared" si="7"/>
        <v>48</v>
      </c>
      <c r="I88" s="12">
        <v>48</v>
      </c>
      <c r="J88" s="12">
        <v>48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0" t="s">
        <v>35</v>
      </c>
      <c r="R88" s="29"/>
    </row>
    <row r="89" spans="1:18" ht="18.75">
      <c r="A89" s="43"/>
      <c r="B89" s="46"/>
      <c r="C89" s="46"/>
      <c r="D89" s="52"/>
      <c r="E89" s="52"/>
      <c r="F89" s="2">
        <v>2020</v>
      </c>
      <c r="G89" s="1">
        <f t="shared" si="9"/>
        <v>120</v>
      </c>
      <c r="H89" s="1">
        <f t="shared" si="7"/>
        <v>95</v>
      </c>
      <c r="I89" s="12">
        <v>120</v>
      </c>
      <c r="J89" s="12">
        <v>95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3" t="s">
        <v>36</v>
      </c>
      <c r="R89" s="29"/>
    </row>
    <row r="90" spans="1:18" ht="20.25">
      <c r="A90" s="43"/>
      <c r="B90" s="46"/>
      <c r="C90" s="46"/>
      <c r="D90" s="52"/>
      <c r="E90" s="52"/>
      <c r="F90" s="4" t="s">
        <v>46</v>
      </c>
      <c r="G90" s="5">
        <f>I90</f>
        <v>370.8</v>
      </c>
      <c r="H90" s="5">
        <f t="shared" si="7"/>
        <v>279.2</v>
      </c>
      <c r="I90" s="5">
        <f>I86+I87+I88+I89</f>
        <v>370.8</v>
      </c>
      <c r="J90" s="5">
        <f>J86+J87+J88+J89</f>
        <v>279.2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13"/>
      <c r="R90" s="29"/>
    </row>
    <row r="91" spans="1:18" ht="18.75">
      <c r="A91" s="49"/>
      <c r="B91" s="49"/>
      <c r="C91" s="52"/>
      <c r="D91" s="52"/>
      <c r="E91" s="52"/>
      <c r="F91" s="2">
        <v>2021</v>
      </c>
      <c r="G91" s="1">
        <f aca="true" t="shared" si="11" ref="G91:H106">I91+K91+M91+O91</f>
        <v>230.8</v>
      </c>
      <c r="H91" s="1">
        <f t="shared" si="11"/>
        <v>230.8</v>
      </c>
      <c r="I91" s="1">
        <v>230.8</v>
      </c>
      <c r="J91" s="1">
        <v>230.8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3" t="s">
        <v>33</v>
      </c>
      <c r="R91" s="29"/>
    </row>
    <row r="92" spans="1:18" ht="18.75">
      <c r="A92" s="49"/>
      <c r="B92" s="49"/>
      <c r="C92" s="52"/>
      <c r="D92" s="52"/>
      <c r="E92" s="52"/>
      <c r="F92" s="2">
        <v>2021</v>
      </c>
      <c r="G92" s="1">
        <f t="shared" si="11"/>
        <v>176.8</v>
      </c>
      <c r="H92" s="1">
        <f t="shared" si="11"/>
        <v>176.8</v>
      </c>
      <c r="I92" s="1">
        <v>176.8</v>
      </c>
      <c r="J92" s="1">
        <v>176.8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3" t="s">
        <v>34</v>
      </c>
      <c r="R92" s="29"/>
    </row>
    <row r="93" spans="1:18" ht="15">
      <c r="A93" s="49"/>
      <c r="B93" s="49"/>
      <c r="C93" s="52"/>
      <c r="D93" s="52"/>
      <c r="E93" s="52"/>
      <c r="F93" s="2">
        <v>2021</v>
      </c>
      <c r="G93" s="1">
        <f t="shared" si="11"/>
        <v>123.3</v>
      </c>
      <c r="H93" s="1">
        <f t="shared" si="11"/>
        <v>123.3</v>
      </c>
      <c r="I93" s="1">
        <v>123.3</v>
      </c>
      <c r="J93" s="1">
        <v>123.3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0" t="s">
        <v>35</v>
      </c>
      <c r="R93" s="29"/>
    </row>
    <row r="94" spans="1:18" ht="18.75">
      <c r="A94" s="49"/>
      <c r="B94" s="49"/>
      <c r="C94" s="52"/>
      <c r="D94" s="52"/>
      <c r="E94" s="52"/>
      <c r="F94" s="2">
        <v>2021</v>
      </c>
      <c r="G94" s="1">
        <f t="shared" si="11"/>
        <v>171.5</v>
      </c>
      <c r="H94" s="1">
        <f t="shared" si="11"/>
        <v>171.5</v>
      </c>
      <c r="I94" s="1">
        <v>171.5</v>
      </c>
      <c r="J94" s="1">
        <v>171.5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3" t="s">
        <v>36</v>
      </c>
      <c r="R94" s="29"/>
    </row>
    <row r="95" spans="1:18" ht="20.25">
      <c r="A95" s="49"/>
      <c r="B95" s="49"/>
      <c r="C95" s="52"/>
      <c r="D95" s="52"/>
      <c r="E95" s="52"/>
      <c r="F95" s="4" t="s">
        <v>47</v>
      </c>
      <c r="G95" s="5">
        <f>I95</f>
        <v>702.4</v>
      </c>
      <c r="H95" s="5">
        <f>H91+H92+H93+H94</f>
        <v>702.4</v>
      </c>
      <c r="I95" s="5">
        <f>I91+I92+I93+I94</f>
        <v>702.4</v>
      </c>
      <c r="J95" s="5">
        <f>J91+J92+J93+J94</f>
        <v>702.4</v>
      </c>
      <c r="K95" s="5">
        <f aca="true" t="shared" si="12" ref="K95:P95">K91+K93+K94</f>
        <v>0</v>
      </c>
      <c r="L95" s="5">
        <f t="shared" si="12"/>
        <v>0</v>
      </c>
      <c r="M95" s="5">
        <f t="shared" si="12"/>
        <v>0</v>
      </c>
      <c r="N95" s="5">
        <f t="shared" si="12"/>
        <v>0</v>
      </c>
      <c r="O95" s="5">
        <f t="shared" si="12"/>
        <v>0</v>
      </c>
      <c r="P95" s="5">
        <f t="shared" si="12"/>
        <v>0</v>
      </c>
      <c r="Q95" s="13"/>
      <c r="R95" s="29"/>
    </row>
    <row r="96" spans="1:18" ht="18.75">
      <c r="A96" s="49"/>
      <c r="B96" s="49"/>
      <c r="C96" s="52"/>
      <c r="D96" s="52"/>
      <c r="E96" s="52"/>
      <c r="F96" s="2">
        <v>2022</v>
      </c>
      <c r="G96" s="1">
        <f t="shared" si="11"/>
        <v>134.8</v>
      </c>
      <c r="H96" s="1">
        <f t="shared" si="11"/>
        <v>134.8</v>
      </c>
      <c r="I96" s="12">
        <v>134.8</v>
      </c>
      <c r="J96" s="1">
        <v>134.8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3" t="s">
        <v>33</v>
      </c>
      <c r="R96" s="29"/>
    </row>
    <row r="97" spans="1:18" ht="15">
      <c r="A97" s="49"/>
      <c r="B97" s="49"/>
      <c r="C97" s="52"/>
      <c r="D97" s="52"/>
      <c r="E97" s="52"/>
      <c r="F97" s="2">
        <v>2022</v>
      </c>
      <c r="G97" s="1">
        <f t="shared" si="11"/>
        <v>48</v>
      </c>
      <c r="H97" s="1">
        <f t="shared" si="11"/>
        <v>0</v>
      </c>
      <c r="I97" s="12">
        <v>48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0" t="s">
        <v>35</v>
      </c>
      <c r="R97" s="29"/>
    </row>
    <row r="98" spans="1:18" ht="18.75">
      <c r="A98" s="49"/>
      <c r="B98" s="49"/>
      <c r="C98" s="52"/>
      <c r="D98" s="52"/>
      <c r="E98" s="52"/>
      <c r="F98" s="2">
        <v>2022</v>
      </c>
      <c r="G98" s="1">
        <f t="shared" si="11"/>
        <v>65</v>
      </c>
      <c r="H98" s="1">
        <f t="shared" si="11"/>
        <v>0</v>
      </c>
      <c r="I98" s="12">
        <v>65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3" t="s">
        <v>36</v>
      </c>
      <c r="R98" s="29"/>
    </row>
    <row r="99" spans="1:18" ht="20.25">
      <c r="A99" s="49"/>
      <c r="B99" s="49"/>
      <c r="C99" s="52"/>
      <c r="D99" s="52"/>
      <c r="E99" s="52"/>
      <c r="F99" s="4" t="s">
        <v>48</v>
      </c>
      <c r="G99" s="5">
        <f>I99</f>
        <v>247.8</v>
      </c>
      <c r="H99" s="5">
        <f>H96+H97</f>
        <v>134.8</v>
      </c>
      <c r="I99" s="5">
        <f>I96+I97+I98</f>
        <v>247.8</v>
      </c>
      <c r="J99" s="5">
        <f aca="true" t="shared" si="13" ref="J99:P99">J96+J97+J98</f>
        <v>134.8</v>
      </c>
      <c r="K99" s="5">
        <f t="shared" si="13"/>
        <v>0</v>
      </c>
      <c r="L99" s="5">
        <f t="shared" si="13"/>
        <v>0</v>
      </c>
      <c r="M99" s="5">
        <f t="shared" si="13"/>
        <v>0</v>
      </c>
      <c r="N99" s="5">
        <f t="shared" si="13"/>
        <v>0</v>
      </c>
      <c r="O99" s="5">
        <f t="shared" si="13"/>
        <v>0</v>
      </c>
      <c r="P99" s="5">
        <f t="shared" si="13"/>
        <v>0</v>
      </c>
      <c r="Q99" s="15"/>
      <c r="R99" s="29"/>
    </row>
    <row r="100" spans="1:18" ht="18.75">
      <c r="A100" s="49"/>
      <c r="B100" s="49"/>
      <c r="C100" s="52"/>
      <c r="D100" s="52"/>
      <c r="E100" s="52"/>
      <c r="F100" s="2">
        <v>2023</v>
      </c>
      <c r="G100" s="1">
        <f>I100+K100+M100+O100</f>
        <v>134.8</v>
      </c>
      <c r="H100" s="1">
        <f>J100+L100+N100+P100</f>
        <v>134.8</v>
      </c>
      <c r="I100" s="12">
        <v>134.8</v>
      </c>
      <c r="J100" s="1">
        <v>134.8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3" t="s">
        <v>33</v>
      </c>
      <c r="R100" s="29"/>
    </row>
    <row r="101" spans="1:18" ht="15">
      <c r="A101" s="49"/>
      <c r="B101" s="49"/>
      <c r="C101" s="52"/>
      <c r="D101" s="52"/>
      <c r="E101" s="52"/>
      <c r="F101" s="2">
        <v>2023</v>
      </c>
      <c r="G101" s="1">
        <f t="shared" si="11"/>
        <v>48</v>
      </c>
      <c r="H101" s="1">
        <f t="shared" si="11"/>
        <v>0</v>
      </c>
      <c r="I101" s="12">
        <v>48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0" t="s">
        <v>35</v>
      </c>
      <c r="R101" s="29"/>
    </row>
    <row r="102" spans="1:18" ht="18.75">
      <c r="A102" s="49"/>
      <c r="B102" s="49"/>
      <c r="C102" s="52"/>
      <c r="D102" s="52"/>
      <c r="E102" s="52"/>
      <c r="F102" s="2">
        <v>2023</v>
      </c>
      <c r="G102" s="1">
        <f t="shared" si="11"/>
        <v>65</v>
      </c>
      <c r="H102" s="1">
        <f t="shared" si="11"/>
        <v>0</v>
      </c>
      <c r="I102" s="12">
        <v>65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3" t="s">
        <v>36</v>
      </c>
      <c r="R102" s="29"/>
    </row>
    <row r="103" spans="1:18" ht="20.25">
      <c r="A103" s="49"/>
      <c r="B103" s="49"/>
      <c r="C103" s="52"/>
      <c r="D103" s="52"/>
      <c r="E103" s="52"/>
      <c r="F103" s="4" t="s">
        <v>55</v>
      </c>
      <c r="G103" s="5">
        <f t="shared" si="11"/>
        <v>247.8</v>
      </c>
      <c r="H103" s="5">
        <f t="shared" si="11"/>
        <v>134.8</v>
      </c>
      <c r="I103" s="5">
        <f>I100+I101+I102</f>
        <v>247.8</v>
      </c>
      <c r="J103" s="5">
        <f aca="true" t="shared" si="14" ref="J103:P103">J100+J101+J102</f>
        <v>134.8</v>
      </c>
      <c r="K103" s="5">
        <f t="shared" si="14"/>
        <v>0</v>
      </c>
      <c r="L103" s="5">
        <f t="shared" si="14"/>
        <v>0</v>
      </c>
      <c r="M103" s="5">
        <f t="shared" si="14"/>
        <v>0</v>
      </c>
      <c r="N103" s="5">
        <f t="shared" si="14"/>
        <v>0</v>
      </c>
      <c r="O103" s="5">
        <f t="shared" si="14"/>
        <v>0</v>
      </c>
      <c r="P103" s="5">
        <f t="shared" si="14"/>
        <v>0</v>
      </c>
      <c r="Q103" s="15"/>
      <c r="R103" s="29"/>
    </row>
    <row r="104" spans="1:18" ht="18.75">
      <c r="A104" s="49"/>
      <c r="B104" s="49"/>
      <c r="C104" s="52"/>
      <c r="D104" s="52"/>
      <c r="E104" s="52"/>
      <c r="F104" s="2">
        <v>2024</v>
      </c>
      <c r="G104" s="1">
        <f>I104+K104+M104+O104</f>
        <v>134.8</v>
      </c>
      <c r="H104" s="1">
        <f>J104+L104+N104+P104</f>
        <v>134.8</v>
      </c>
      <c r="I104" s="12">
        <v>134.8</v>
      </c>
      <c r="J104" s="1">
        <v>134.8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3" t="s">
        <v>33</v>
      </c>
      <c r="R104" s="29"/>
    </row>
    <row r="105" spans="1:18" ht="12.75">
      <c r="A105" s="44"/>
      <c r="B105" s="44"/>
      <c r="C105" s="47"/>
      <c r="D105" s="47"/>
      <c r="E105" s="47"/>
      <c r="F105" s="2">
        <v>2025</v>
      </c>
      <c r="G105" s="1">
        <f t="shared" si="11"/>
        <v>0</v>
      </c>
      <c r="H105" s="1">
        <f t="shared" si="11"/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7"/>
      <c r="R105" s="29"/>
    </row>
    <row r="106" spans="1:17" ht="12.75">
      <c r="A106" s="42" t="s">
        <v>37</v>
      </c>
      <c r="B106" s="45" t="s">
        <v>41</v>
      </c>
      <c r="C106" s="45" t="s">
        <v>92</v>
      </c>
      <c r="D106" s="45" t="s">
        <v>78</v>
      </c>
      <c r="E106" s="51" t="s">
        <v>79</v>
      </c>
      <c r="F106" s="4" t="s">
        <v>12</v>
      </c>
      <c r="G106" s="5">
        <f t="shared" si="11"/>
        <v>651938.8999999999</v>
      </c>
      <c r="H106" s="5">
        <f t="shared" si="11"/>
        <v>648324.8</v>
      </c>
      <c r="I106" s="5">
        <f aca="true" t="shared" si="15" ref="I106:O106">I112+I118+I119+I122+I123+I124+I125+I126</f>
        <v>651938.8999999999</v>
      </c>
      <c r="J106" s="5">
        <f t="shared" si="15"/>
        <v>648324.8</v>
      </c>
      <c r="K106" s="5">
        <f t="shared" si="15"/>
        <v>0</v>
      </c>
      <c r="L106" s="5">
        <f t="shared" si="15"/>
        <v>0</v>
      </c>
      <c r="M106" s="5">
        <f t="shared" si="15"/>
        <v>0</v>
      </c>
      <c r="N106" s="5">
        <f t="shared" si="15"/>
        <v>0</v>
      </c>
      <c r="O106" s="5">
        <f t="shared" si="15"/>
        <v>0</v>
      </c>
      <c r="P106" s="5">
        <f>P107+P112+P118+P119+P121+P123+P124+P125+P126</f>
        <v>0</v>
      </c>
      <c r="Q106" s="2"/>
    </row>
    <row r="107" spans="1:17" ht="12.75">
      <c r="A107" s="43"/>
      <c r="B107" s="46"/>
      <c r="C107" s="46"/>
      <c r="D107" s="46"/>
      <c r="E107" s="73"/>
      <c r="F107" s="2">
        <v>2017</v>
      </c>
      <c r="G107" s="1">
        <v>0</v>
      </c>
      <c r="H107" s="1">
        <f>J107+L107+N107+P107</f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8"/>
    </row>
    <row r="108" spans="1:17" ht="18.75">
      <c r="A108" s="43"/>
      <c r="B108" s="46"/>
      <c r="C108" s="46"/>
      <c r="D108" s="46"/>
      <c r="E108" s="73"/>
      <c r="F108" s="2">
        <v>2018</v>
      </c>
      <c r="G108" s="1">
        <v>22554.8</v>
      </c>
      <c r="H108" s="1">
        <v>22554.8</v>
      </c>
      <c r="I108" s="1">
        <v>22554.8</v>
      </c>
      <c r="J108" s="1">
        <v>22554.8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3" t="s">
        <v>33</v>
      </c>
    </row>
    <row r="109" spans="1:17" ht="18.75">
      <c r="A109" s="43"/>
      <c r="B109" s="46"/>
      <c r="C109" s="46"/>
      <c r="D109" s="46"/>
      <c r="E109" s="73"/>
      <c r="F109" s="2">
        <v>2018</v>
      </c>
      <c r="G109" s="1">
        <f aca="true" t="shared" si="16" ref="G109:H112">I109+K109+M109+O109</f>
        <v>23668</v>
      </c>
      <c r="H109" s="1">
        <f t="shared" si="16"/>
        <v>23668</v>
      </c>
      <c r="I109" s="1">
        <f>18864+4804</f>
        <v>23668</v>
      </c>
      <c r="J109" s="1">
        <f>18864+4804</f>
        <v>23668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" t="s">
        <v>34</v>
      </c>
    </row>
    <row r="110" spans="1:17" ht="18.75">
      <c r="A110" s="43"/>
      <c r="B110" s="46"/>
      <c r="C110" s="46"/>
      <c r="D110" s="46"/>
      <c r="E110" s="73"/>
      <c r="F110" s="2">
        <v>2018</v>
      </c>
      <c r="G110" s="1">
        <f t="shared" si="16"/>
        <v>12109.1</v>
      </c>
      <c r="H110" s="1">
        <f t="shared" si="16"/>
        <v>12109.1</v>
      </c>
      <c r="I110" s="1">
        <f>2322+9787.1</f>
        <v>12109.1</v>
      </c>
      <c r="J110" s="1">
        <f>2322+9787.1</f>
        <v>12109.1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3" t="s">
        <v>35</v>
      </c>
    </row>
    <row r="111" spans="1:17" ht="18.75">
      <c r="A111" s="43"/>
      <c r="B111" s="46"/>
      <c r="C111" s="46"/>
      <c r="D111" s="46"/>
      <c r="E111" s="73"/>
      <c r="F111" s="2">
        <v>2018</v>
      </c>
      <c r="G111" s="1">
        <f t="shared" si="16"/>
        <v>20666.8</v>
      </c>
      <c r="H111" s="1">
        <f t="shared" si="16"/>
        <v>17203.8</v>
      </c>
      <c r="I111" s="1">
        <f>13008.4+7658.4</f>
        <v>20666.8</v>
      </c>
      <c r="J111" s="1">
        <v>17203.8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3" t="s">
        <v>36</v>
      </c>
    </row>
    <row r="112" spans="1:17" ht="20.25">
      <c r="A112" s="43"/>
      <c r="B112" s="46"/>
      <c r="C112" s="46"/>
      <c r="D112" s="46"/>
      <c r="E112" s="73"/>
      <c r="F112" s="4" t="s">
        <v>32</v>
      </c>
      <c r="G112" s="5">
        <f t="shared" si="16"/>
        <v>78998.7</v>
      </c>
      <c r="H112" s="5">
        <f aca="true" t="shared" si="17" ref="H112:H118">J112+L112+N112+P112</f>
        <v>75535.7</v>
      </c>
      <c r="I112" s="5">
        <f>SUM(I108:I111)</f>
        <v>78998.7</v>
      </c>
      <c r="J112" s="5">
        <f>SUM(J108:J111)</f>
        <v>75535.7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3"/>
    </row>
    <row r="113" spans="1:17" ht="18.75">
      <c r="A113" s="43"/>
      <c r="B113" s="46"/>
      <c r="C113" s="46"/>
      <c r="D113" s="46"/>
      <c r="E113" s="73"/>
      <c r="F113" s="2">
        <v>2019</v>
      </c>
      <c r="G113" s="1">
        <f aca="true" t="shared" si="18" ref="G113:G118">I113+K113+M113+O113</f>
        <v>3290.4</v>
      </c>
      <c r="H113" s="1">
        <f t="shared" si="17"/>
        <v>3290.4</v>
      </c>
      <c r="I113" s="1">
        <v>3290.4</v>
      </c>
      <c r="J113" s="1">
        <v>3290.4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3" t="s">
        <v>33</v>
      </c>
    </row>
    <row r="114" spans="1:17" ht="18.75">
      <c r="A114" s="43"/>
      <c r="B114" s="46"/>
      <c r="C114" s="46"/>
      <c r="D114" s="46"/>
      <c r="E114" s="73"/>
      <c r="F114" s="2">
        <v>2019</v>
      </c>
      <c r="G114" s="8">
        <f t="shared" si="18"/>
        <v>52027.3</v>
      </c>
      <c r="H114" s="8">
        <f t="shared" si="17"/>
        <v>52027.3</v>
      </c>
      <c r="I114" s="8">
        <v>52027.3</v>
      </c>
      <c r="J114" s="8">
        <v>52027.3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3" t="s">
        <v>34</v>
      </c>
    </row>
    <row r="115" spans="1:19" ht="18.75">
      <c r="A115" s="43"/>
      <c r="B115" s="46"/>
      <c r="C115" s="46"/>
      <c r="D115" s="46"/>
      <c r="E115" s="73"/>
      <c r="F115" s="2">
        <v>2019</v>
      </c>
      <c r="G115" s="8">
        <f t="shared" si="18"/>
        <v>11366.8</v>
      </c>
      <c r="H115" s="8">
        <f t="shared" si="17"/>
        <v>11215.8</v>
      </c>
      <c r="I115" s="1">
        <f>7404.6+3962.2</f>
        <v>11366.8</v>
      </c>
      <c r="J115" s="1">
        <v>11215.8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3" t="s">
        <v>35</v>
      </c>
      <c r="S115" s="28"/>
    </row>
    <row r="116" spans="1:17" ht="18.75">
      <c r="A116" s="43"/>
      <c r="B116" s="46"/>
      <c r="C116" s="46"/>
      <c r="D116" s="52"/>
      <c r="E116" s="52"/>
      <c r="F116" s="2">
        <v>2019</v>
      </c>
      <c r="G116" s="1">
        <f t="shared" si="18"/>
        <v>19159.7</v>
      </c>
      <c r="H116" s="1">
        <f t="shared" si="17"/>
        <v>19159.7</v>
      </c>
      <c r="I116" s="1">
        <f>17356.4+1803.3</f>
        <v>19159.7</v>
      </c>
      <c r="J116" s="1">
        <f>17356.4+1803.3</f>
        <v>19159.7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3" t="s">
        <v>36</v>
      </c>
    </row>
    <row r="117" spans="1:17" ht="12.75">
      <c r="A117" s="43"/>
      <c r="B117" s="46"/>
      <c r="C117" s="46"/>
      <c r="D117" s="52"/>
      <c r="E117" s="52"/>
      <c r="F117" s="2">
        <v>2019</v>
      </c>
      <c r="G117" s="1">
        <f t="shared" si="18"/>
        <v>75459.7</v>
      </c>
      <c r="H117" s="1">
        <f>J117+L117+N117+P117</f>
        <v>75459.7</v>
      </c>
      <c r="I117" s="1">
        <v>75459.7</v>
      </c>
      <c r="J117" s="1">
        <v>75459.7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9" t="s">
        <v>51</v>
      </c>
    </row>
    <row r="118" spans="1:17" ht="20.25">
      <c r="A118" s="43"/>
      <c r="B118" s="46"/>
      <c r="C118" s="46"/>
      <c r="D118" s="52"/>
      <c r="E118" s="52"/>
      <c r="F118" s="4" t="s">
        <v>40</v>
      </c>
      <c r="G118" s="5">
        <f t="shared" si="18"/>
        <v>161303.9</v>
      </c>
      <c r="H118" s="5">
        <f t="shared" si="17"/>
        <v>161152.9</v>
      </c>
      <c r="I118" s="5">
        <f>I113+I114+I115+I116+I117</f>
        <v>161303.9</v>
      </c>
      <c r="J118" s="5">
        <f>J113+J114+J115+J116+J117</f>
        <v>161152.9</v>
      </c>
      <c r="K118" s="5">
        <f aca="true" t="shared" si="19" ref="K118:P118">K113+K114+K115+K116</f>
        <v>0</v>
      </c>
      <c r="L118" s="5">
        <f t="shared" si="19"/>
        <v>0</v>
      </c>
      <c r="M118" s="5">
        <f t="shared" si="19"/>
        <v>0</v>
      </c>
      <c r="N118" s="5">
        <f t="shared" si="19"/>
        <v>0</v>
      </c>
      <c r="O118" s="5">
        <f t="shared" si="19"/>
        <v>0</v>
      </c>
      <c r="P118" s="5">
        <f t="shared" si="19"/>
        <v>0</v>
      </c>
      <c r="Q118" s="7"/>
    </row>
    <row r="119" spans="1:17" ht="12.75">
      <c r="A119" s="43"/>
      <c r="B119" s="46"/>
      <c r="C119" s="46"/>
      <c r="D119" s="52"/>
      <c r="E119" s="52"/>
      <c r="F119" s="4">
        <v>2020</v>
      </c>
      <c r="G119" s="1">
        <f>I119</f>
        <v>130402.1</v>
      </c>
      <c r="H119" s="1">
        <f>J119</f>
        <v>130402</v>
      </c>
      <c r="I119" s="1">
        <f>129515.3+886.8</f>
        <v>130402.1</v>
      </c>
      <c r="J119" s="1">
        <f>129515.3+886.7</f>
        <v>130402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3" t="s">
        <v>51</v>
      </c>
    </row>
    <row r="120" spans="1:17" ht="18" customHeight="1">
      <c r="A120" s="43"/>
      <c r="B120" s="46"/>
      <c r="C120" s="46"/>
      <c r="D120" s="52"/>
      <c r="E120" s="52"/>
      <c r="F120" s="2">
        <v>2021</v>
      </c>
      <c r="G120" s="23">
        <f>I120+K120+M120+O120</f>
        <v>281234.2</v>
      </c>
      <c r="H120" s="1">
        <f>J120</f>
        <v>281234.2</v>
      </c>
      <c r="I120" s="1">
        <v>281234.2</v>
      </c>
      <c r="J120" s="1">
        <v>281234.2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3" t="s">
        <v>51</v>
      </c>
    </row>
    <row r="121" spans="1:17" ht="17.25" customHeight="1" hidden="1">
      <c r="A121" s="43"/>
      <c r="B121" s="46"/>
      <c r="C121" s="46"/>
      <c r="D121" s="52"/>
      <c r="E121" s="52"/>
      <c r="F121" s="2">
        <v>2021</v>
      </c>
      <c r="G121" s="1">
        <v>0</v>
      </c>
      <c r="H121" s="1">
        <f aca="true" t="shared" si="20" ref="G121:H126">J121+L121+N121+P121</f>
        <v>0</v>
      </c>
      <c r="I121" s="8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3" t="s">
        <v>35</v>
      </c>
    </row>
    <row r="122" spans="1:17" ht="24.75" customHeight="1">
      <c r="A122" s="43"/>
      <c r="B122" s="46"/>
      <c r="C122" s="46"/>
      <c r="D122" s="52"/>
      <c r="E122" s="52"/>
      <c r="F122" s="4" t="s">
        <v>47</v>
      </c>
      <c r="G122" s="5">
        <f t="shared" si="20"/>
        <v>281234.2</v>
      </c>
      <c r="H122" s="5">
        <f t="shared" si="20"/>
        <v>281234.2</v>
      </c>
      <c r="I122" s="24">
        <f aca="true" t="shared" si="21" ref="I122:P122">I120+I121</f>
        <v>281234.2</v>
      </c>
      <c r="J122" s="24">
        <f t="shared" si="21"/>
        <v>281234.2</v>
      </c>
      <c r="K122" s="12">
        <f t="shared" si="21"/>
        <v>0</v>
      </c>
      <c r="L122" s="12">
        <f t="shared" si="21"/>
        <v>0</v>
      </c>
      <c r="M122" s="12">
        <f t="shared" si="21"/>
        <v>0</v>
      </c>
      <c r="N122" s="8">
        <f t="shared" si="21"/>
        <v>0</v>
      </c>
      <c r="O122" s="8">
        <f t="shared" si="21"/>
        <v>0</v>
      </c>
      <c r="P122" s="8">
        <f t="shared" si="21"/>
        <v>0</v>
      </c>
      <c r="Q122" s="3"/>
    </row>
    <row r="123" spans="1:17" ht="12.75">
      <c r="A123" s="43"/>
      <c r="B123" s="46"/>
      <c r="C123" s="46"/>
      <c r="D123" s="52"/>
      <c r="E123" s="52"/>
      <c r="F123" s="2">
        <v>2022</v>
      </c>
      <c r="G123" s="1">
        <f t="shared" si="20"/>
        <v>0</v>
      </c>
      <c r="H123" s="1">
        <f t="shared" si="20"/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3"/>
    </row>
    <row r="124" spans="1:17" ht="12.75">
      <c r="A124" s="43"/>
      <c r="B124" s="46"/>
      <c r="C124" s="46"/>
      <c r="D124" s="52"/>
      <c r="E124" s="52"/>
      <c r="F124" s="2">
        <v>2023</v>
      </c>
      <c r="G124" s="1">
        <f t="shared" si="20"/>
        <v>0</v>
      </c>
      <c r="H124" s="1">
        <f t="shared" si="20"/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4"/>
    </row>
    <row r="125" spans="1:17" ht="12.75">
      <c r="A125" s="43"/>
      <c r="B125" s="46"/>
      <c r="C125" s="46"/>
      <c r="D125" s="52"/>
      <c r="E125" s="52"/>
      <c r="F125" s="2">
        <v>2024</v>
      </c>
      <c r="G125" s="1">
        <f t="shared" si="20"/>
        <v>0</v>
      </c>
      <c r="H125" s="1">
        <f t="shared" si="20"/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4"/>
    </row>
    <row r="126" spans="1:17" ht="12.75">
      <c r="A126" s="44"/>
      <c r="B126" s="44"/>
      <c r="C126" s="47"/>
      <c r="D126" s="47"/>
      <c r="E126" s="47"/>
      <c r="F126" s="2">
        <v>2025</v>
      </c>
      <c r="G126" s="1">
        <f t="shared" si="20"/>
        <v>0</v>
      </c>
      <c r="H126" s="1">
        <f t="shared" si="20"/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6"/>
    </row>
    <row r="127" spans="1:17" ht="12.75">
      <c r="A127" s="45" t="s">
        <v>49</v>
      </c>
      <c r="B127" s="45" t="s">
        <v>50</v>
      </c>
      <c r="C127" s="45" t="s">
        <v>91</v>
      </c>
      <c r="D127" s="45" t="s">
        <v>78</v>
      </c>
      <c r="E127" s="40" t="s">
        <v>79</v>
      </c>
      <c r="F127" s="2" t="s">
        <v>12</v>
      </c>
      <c r="G127" s="1">
        <f aca="true" t="shared" si="22" ref="G127:P127">G131</f>
        <v>60</v>
      </c>
      <c r="H127" s="1">
        <f t="shared" si="22"/>
        <v>0</v>
      </c>
      <c r="I127" s="1">
        <f t="shared" si="22"/>
        <v>60</v>
      </c>
      <c r="J127" s="1">
        <f t="shared" si="22"/>
        <v>0</v>
      </c>
      <c r="K127" s="1">
        <f t="shared" si="22"/>
        <v>0</v>
      </c>
      <c r="L127" s="1">
        <f t="shared" si="22"/>
        <v>0</v>
      </c>
      <c r="M127" s="1">
        <f t="shared" si="22"/>
        <v>0</v>
      </c>
      <c r="N127" s="1">
        <f t="shared" si="22"/>
        <v>0</v>
      </c>
      <c r="O127" s="1">
        <f t="shared" si="22"/>
        <v>0</v>
      </c>
      <c r="P127" s="1">
        <f t="shared" si="22"/>
        <v>0</v>
      </c>
      <c r="Q127" s="72"/>
    </row>
    <row r="128" spans="1:17" ht="12.75">
      <c r="A128" s="46"/>
      <c r="B128" s="46"/>
      <c r="C128" s="46"/>
      <c r="D128" s="46"/>
      <c r="E128" s="40"/>
      <c r="F128" s="2">
        <v>2017</v>
      </c>
      <c r="G128" s="1">
        <f aca="true" t="shared" si="23" ref="G128:H136">I128+K128+M128+O128</f>
        <v>0</v>
      </c>
      <c r="H128" s="1">
        <f t="shared" si="23"/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49"/>
    </row>
    <row r="129" spans="1:17" ht="12.75">
      <c r="A129" s="46"/>
      <c r="B129" s="46"/>
      <c r="C129" s="46"/>
      <c r="D129" s="46"/>
      <c r="E129" s="40"/>
      <c r="F129" s="2">
        <v>2018</v>
      </c>
      <c r="G129" s="1">
        <f t="shared" si="23"/>
        <v>0</v>
      </c>
      <c r="H129" s="1">
        <f t="shared" si="23"/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49"/>
    </row>
    <row r="130" spans="1:17" ht="12.75">
      <c r="A130" s="46"/>
      <c r="B130" s="46"/>
      <c r="C130" s="46"/>
      <c r="D130" s="46"/>
      <c r="E130" s="40"/>
      <c r="F130" s="2">
        <v>2019</v>
      </c>
      <c r="G130" s="1">
        <f t="shared" si="23"/>
        <v>0</v>
      </c>
      <c r="H130" s="1">
        <f t="shared" si="23"/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44"/>
    </row>
    <row r="131" spans="1:17" ht="18.75">
      <c r="A131" s="46"/>
      <c r="B131" s="46"/>
      <c r="C131" s="46"/>
      <c r="D131" s="46"/>
      <c r="E131" s="40"/>
      <c r="F131" s="2">
        <v>2020</v>
      </c>
      <c r="G131" s="1">
        <f>I131</f>
        <v>60</v>
      </c>
      <c r="H131" s="1">
        <f t="shared" si="23"/>
        <v>0</v>
      </c>
      <c r="I131" s="1">
        <v>60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3" t="s">
        <v>33</v>
      </c>
    </row>
    <row r="132" spans="1:17" ht="12.75">
      <c r="A132" s="46"/>
      <c r="B132" s="46"/>
      <c r="C132" s="46"/>
      <c r="D132" s="46"/>
      <c r="E132" s="40"/>
      <c r="F132" s="2">
        <v>2021</v>
      </c>
      <c r="G132" s="1">
        <f>I132+K132+M132+O132</f>
        <v>0</v>
      </c>
      <c r="H132" s="1">
        <f t="shared" si="23"/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72"/>
    </row>
    <row r="133" spans="1:17" ht="12.75">
      <c r="A133" s="46"/>
      <c r="B133" s="46"/>
      <c r="C133" s="46"/>
      <c r="D133" s="46"/>
      <c r="E133" s="40"/>
      <c r="F133" s="2">
        <v>2022</v>
      </c>
      <c r="G133" s="1">
        <f>I133+K133+M133+O133</f>
        <v>0</v>
      </c>
      <c r="H133" s="1">
        <f t="shared" si="23"/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49"/>
    </row>
    <row r="134" spans="1:17" ht="12.75">
      <c r="A134" s="46"/>
      <c r="B134" s="46"/>
      <c r="C134" s="46"/>
      <c r="D134" s="46"/>
      <c r="E134" s="40"/>
      <c r="F134" s="2">
        <v>2023</v>
      </c>
      <c r="G134" s="1">
        <f>I134+K134+M134+O134</f>
        <v>0</v>
      </c>
      <c r="H134" s="1">
        <f t="shared" si="23"/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49"/>
    </row>
    <row r="135" spans="1:17" ht="12.75">
      <c r="A135" s="46"/>
      <c r="B135" s="46"/>
      <c r="C135" s="46"/>
      <c r="D135" s="46"/>
      <c r="E135" s="40"/>
      <c r="F135" s="2">
        <v>2024</v>
      </c>
      <c r="G135" s="1">
        <f>I135+K135+M135+O135</f>
        <v>0</v>
      </c>
      <c r="H135" s="1">
        <f t="shared" si="23"/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49"/>
    </row>
    <row r="136" spans="1:17" ht="12.75">
      <c r="A136" s="48"/>
      <c r="B136" s="48"/>
      <c r="C136" s="48"/>
      <c r="D136" s="48"/>
      <c r="E136" s="40"/>
      <c r="F136" s="2">
        <v>2025</v>
      </c>
      <c r="G136" s="1">
        <f>I136+K136+M136+O136</f>
        <v>0</v>
      </c>
      <c r="H136" s="1">
        <f t="shared" si="23"/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44"/>
    </row>
    <row r="137" spans="1:17" ht="12.75">
      <c r="A137" s="35"/>
      <c r="B137" s="34" t="s">
        <v>18</v>
      </c>
      <c r="C137" s="35"/>
      <c r="D137" s="33" t="s">
        <v>77</v>
      </c>
      <c r="E137" s="33" t="s">
        <v>77</v>
      </c>
      <c r="F137" s="4" t="s">
        <v>12</v>
      </c>
      <c r="G137" s="5">
        <f>SUM(G138:G146)</f>
        <v>4464055.39</v>
      </c>
      <c r="H137" s="5">
        <f>SUM(H138:H146)</f>
        <v>1254222.2</v>
      </c>
      <c r="I137" s="5">
        <f>SUM(I138:I146)</f>
        <v>4463995.39</v>
      </c>
      <c r="J137" s="5">
        <f>SUM(J138:J146)</f>
        <v>1254222.2</v>
      </c>
      <c r="K137" s="5">
        <f aca="true" t="shared" si="24" ref="K137:P137">SUM(K138:K146)</f>
        <v>0</v>
      </c>
      <c r="L137" s="5">
        <f t="shared" si="24"/>
        <v>0</v>
      </c>
      <c r="M137" s="5">
        <f t="shared" si="24"/>
        <v>0</v>
      </c>
      <c r="N137" s="5">
        <f t="shared" si="24"/>
        <v>0</v>
      </c>
      <c r="O137" s="5">
        <f t="shared" si="24"/>
        <v>0</v>
      </c>
      <c r="P137" s="5">
        <f t="shared" si="24"/>
        <v>0</v>
      </c>
      <c r="Q137" s="35"/>
    </row>
    <row r="138" spans="1:17" ht="12.75">
      <c r="A138" s="35"/>
      <c r="B138" s="34"/>
      <c r="C138" s="35"/>
      <c r="D138" s="33"/>
      <c r="E138" s="33"/>
      <c r="F138" s="4">
        <v>2017</v>
      </c>
      <c r="G138" s="5">
        <f aca="true" t="shared" si="25" ref="G138:P138">G45+G55+G65+G75+G107</f>
        <v>400000</v>
      </c>
      <c r="H138" s="5">
        <f t="shared" si="25"/>
        <v>88298.3</v>
      </c>
      <c r="I138" s="5">
        <f t="shared" si="25"/>
        <v>400000</v>
      </c>
      <c r="J138" s="5">
        <f t="shared" si="25"/>
        <v>88298.3</v>
      </c>
      <c r="K138" s="5">
        <f t="shared" si="25"/>
        <v>0</v>
      </c>
      <c r="L138" s="5">
        <f t="shared" si="25"/>
        <v>0</v>
      </c>
      <c r="M138" s="5">
        <f t="shared" si="25"/>
        <v>0</v>
      </c>
      <c r="N138" s="5">
        <f t="shared" si="25"/>
        <v>0</v>
      </c>
      <c r="O138" s="5">
        <f t="shared" si="25"/>
        <v>0</v>
      </c>
      <c r="P138" s="5">
        <f t="shared" si="25"/>
        <v>0</v>
      </c>
      <c r="Q138" s="35"/>
    </row>
    <row r="139" spans="1:17" ht="12.75">
      <c r="A139" s="35"/>
      <c r="B139" s="34"/>
      <c r="C139" s="35"/>
      <c r="D139" s="33"/>
      <c r="E139" s="33"/>
      <c r="F139" s="4">
        <v>2018</v>
      </c>
      <c r="G139" s="5">
        <f aca="true" t="shared" si="26" ref="G139:P139">G46+G56+G66+G80+G112</f>
        <v>479351.8</v>
      </c>
      <c r="H139" s="5">
        <f t="shared" si="26"/>
        <v>192029.59999999998</v>
      </c>
      <c r="I139" s="5">
        <f t="shared" si="26"/>
        <v>479351.8</v>
      </c>
      <c r="J139" s="5">
        <f t="shared" si="26"/>
        <v>192029.59999999998</v>
      </c>
      <c r="K139" s="5">
        <f t="shared" si="26"/>
        <v>0</v>
      </c>
      <c r="L139" s="5">
        <f t="shared" si="26"/>
        <v>0</v>
      </c>
      <c r="M139" s="5">
        <f t="shared" si="26"/>
        <v>0</v>
      </c>
      <c r="N139" s="5">
        <f t="shared" si="26"/>
        <v>0</v>
      </c>
      <c r="O139" s="5">
        <f t="shared" si="26"/>
        <v>0</v>
      </c>
      <c r="P139" s="5">
        <f t="shared" si="26"/>
        <v>0</v>
      </c>
      <c r="Q139" s="35"/>
    </row>
    <row r="140" spans="1:17" ht="12.75">
      <c r="A140" s="35"/>
      <c r="B140" s="34"/>
      <c r="C140" s="35"/>
      <c r="D140" s="33"/>
      <c r="E140" s="33"/>
      <c r="F140" s="4">
        <v>2019</v>
      </c>
      <c r="G140" s="5">
        <f>G47+G57+G67+G85+G118</f>
        <v>962070.7000000001</v>
      </c>
      <c r="H140" s="5">
        <f>H47+H57+H67+H85+H118</f>
        <v>179278.9</v>
      </c>
      <c r="I140" s="5">
        <f aca="true" t="shared" si="27" ref="I140:P140">I47+I57+I67+I85+I118+I130</f>
        <v>962070.7000000001</v>
      </c>
      <c r="J140" s="5">
        <f t="shared" si="27"/>
        <v>179278.9</v>
      </c>
      <c r="K140" s="5">
        <f t="shared" si="27"/>
        <v>0</v>
      </c>
      <c r="L140" s="5">
        <f t="shared" si="27"/>
        <v>0</v>
      </c>
      <c r="M140" s="5">
        <f t="shared" si="27"/>
        <v>0</v>
      </c>
      <c r="N140" s="5">
        <f t="shared" si="27"/>
        <v>0</v>
      </c>
      <c r="O140" s="5">
        <f t="shared" si="27"/>
        <v>0</v>
      </c>
      <c r="P140" s="5">
        <f t="shared" si="27"/>
        <v>0</v>
      </c>
      <c r="Q140" s="35"/>
    </row>
    <row r="141" spans="1:17" ht="12.75">
      <c r="A141" s="35"/>
      <c r="B141" s="34"/>
      <c r="C141" s="35"/>
      <c r="D141" s="33"/>
      <c r="E141" s="33"/>
      <c r="F141" s="4">
        <v>2020</v>
      </c>
      <c r="G141" s="5">
        <f>I141+K141+M141+O141+G131</f>
        <v>414435.30000000005</v>
      </c>
      <c r="H141" s="5">
        <f aca="true" t="shared" si="28" ref="H141:H146">J141+L141+N141+P141</f>
        <v>169703.7</v>
      </c>
      <c r="I141" s="5">
        <f aca="true" t="shared" si="29" ref="I141:P141">I48+I58+I68+I90+I119+I131</f>
        <v>414375.30000000005</v>
      </c>
      <c r="J141" s="5">
        <f t="shared" si="29"/>
        <v>169703.7</v>
      </c>
      <c r="K141" s="5">
        <f t="shared" si="29"/>
        <v>0</v>
      </c>
      <c r="L141" s="5">
        <f t="shared" si="29"/>
        <v>0</v>
      </c>
      <c r="M141" s="5">
        <f t="shared" si="29"/>
        <v>0</v>
      </c>
      <c r="N141" s="5">
        <f t="shared" si="29"/>
        <v>0</v>
      </c>
      <c r="O141" s="5">
        <f t="shared" si="29"/>
        <v>0</v>
      </c>
      <c r="P141" s="5">
        <f t="shared" si="29"/>
        <v>0</v>
      </c>
      <c r="Q141" s="35"/>
    </row>
    <row r="142" spans="1:17" ht="12.75">
      <c r="A142" s="35"/>
      <c r="B142" s="34"/>
      <c r="C142" s="35"/>
      <c r="D142" s="33"/>
      <c r="E142" s="33"/>
      <c r="F142" s="4">
        <v>2021</v>
      </c>
      <c r="G142" s="5">
        <f>I142+K142+M142+O142</f>
        <v>475203.87</v>
      </c>
      <c r="H142" s="5">
        <f t="shared" si="28"/>
        <v>288461.8</v>
      </c>
      <c r="I142" s="5">
        <f>I49+I59+I69+I95+I122+I132</f>
        <v>475203.87</v>
      </c>
      <c r="J142" s="5">
        <f>J49+J59+J69+J95+J122+J132</f>
        <v>288461.8</v>
      </c>
      <c r="K142" s="5">
        <f aca="true" t="shared" si="30" ref="K142:P142">K49+K59+K69+K95+K121+K132</f>
        <v>0</v>
      </c>
      <c r="L142" s="5">
        <f t="shared" si="30"/>
        <v>0</v>
      </c>
      <c r="M142" s="5">
        <f t="shared" si="30"/>
        <v>0</v>
      </c>
      <c r="N142" s="5">
        <f t="shared" si="30"/>
        <v>0</v>
      </c>
      <c r="O142" s="5">
        <f t="shared" si="30"/>
        <v>0</v>
      </c>
      <c r="P142" s="5">
        <f t="shared" si="30"/>
        <v>0</v>
      </c>
      <c r="Q142" s="35"/>
    </row>
    <row r="143" spans="1:17" ht="12.75">
      <c r="A143" s="35"/>
      <c r="B143" s="34"/>
      <c r="C143" s="35"/>
      <c r="D143" s="33"/>
      <c r="E143" s="33"/>
      <c r="F143" s="4">
        <v>2022</v>
      </c>
      <c r="G143" s="5">
        <f>I143+K143+M143+O143</f>
        <v>193515.12</v>
      </c>
      <c r="H143" s="5">
        <f t="shared" si="28"/>
        <v>152034.9</v>
      </c>
      <c r="I143" s="5">
        <f aca="true" t="shared" si="31" ref="I143:P143">I50+I60+I70+I99+I123+I133</f>
        <v>193515.12</v>
      </c>
      <c r="J143" s="5">
        <f t="shared" si="31"/>
        <v>152034.9</v>
      </c>
      <c r="K143" s="5">
        <f t="shared" si="31"/>
        <v>0</v>
      </c>
      <c r="L143" s="5">
        <f t="shared" si="31"/>
        <v>0</v>
      </c>
      <c r="M143" s="5">
        <f t="shared" si="31"/>
        <v>0</v>
      </c>
      <c r="N143" s="5">
        <f t="shared" si="31"/>
        <v>0</v>
      </c>
      <c r="O143" s="5">
        <f t="shared" si="31"/>
        <v>0</v>
      </c>
      <c r="P143" s="5">
        <f t="shared" si="31"/>
        <v>0</v>
      </c>
      <c r="Q143" s="35"/>
    </row>
    <row r="144" spans="1:17" ht="12.75">
      <c r="A144" s="35"/>
      <c r="B144" s="34"/>
      <c r="C144" s="35"/>
      <c r="D144" s="33"/>
      <c r="E144" s="33"/>
      <c r="F144" s="4">
        <v>2023</v>
      </c>
      <c r="G144" s="5">
        <f>I144+K144+M144+O144</f>
        <v>513279.8</v>
      </c>
      <c r="H144" s="5">
        <f t="shared" si="28"/>
        <v>45657.5</v>
      </c>
      <c r="I144" s="5">
        <f aca="true" t="shared" si="32" ref="I144:P146">I51+I61+I71+I103+I124+I134</f>
        <v>513279.8</v>
      </c>
      <c r="J144" s="5">
        <f t="shared" si="32"/>
        <v>45657.5</v>
      </c>
      <c r="K144" s="5">
        <f t="shared" si="32"/>
        <v>0</v>
      </c>
      <c r="L144" s="5">
        <f t="shared" si="32"/>
        <v>0</v>
      </c>
      <c r="M144" s="5">
        <f t="shared" si="32"/>
        <v>0</v>
      </c>
      <c r="N144" s="5">
        <f t="shared" si="32"/>
        <v>0</v>
      </c>
      <c r="O144" s="5">
        <f t="shared" si="32"/>
        <v>0</v>
      </c>
      <c r="P144" s="5">
        <f t="shared" si="32"/>
        <v>0</v>
      </c>
      <c r="Q144" s="35"/>
    </row>
    <row r="145" spans="1:17" ht="12.75">
      <c r="A145" s="35"/>
      <c r="B145" s="34"/>
      <c r="C145" s="35"/>
      <c r="D145" s="33"/>
      <c r="E145" s="33"/>
      <c r="F145" s="4">
        <v>2024</v>
      </c>
      <c r="G145" s="5">
        <f>I145+K145+M145+O145</f>
        <v>513166.8</v>
      </c>
      <c r="H145" s="5">
        <f t="shared" si="28"/>
        <v>45657.5</v>
      </c>
      <c r="I145" s="5">
        <f>I52+I62+I72+I104+I125+I135</f>
        <v>513166.8</v>
      </c>
      <c r="J145" s="5">
        <f t="shared" si="32"/>
        <v>45657.5</v>
      </c>
      <c r="K145" s="5">
        <f t="shared" si="32"/>
        <v>0</v>
      </c>
      <c r="L145" s="5">
        <f t="shared" si="32"/>
        <v>0</v>
      </c>
      <c r="M145" s="5">
        <f t="shared" si="32"/>
        <v>0</v>
      </c>
      <c r="N145" s="5">
        <f t="shared" si="32"/>
        <v>0</v>
      </c>
      <c r="O145" s="5">
        <f t="shared" si="32"/>
        <v>0</v>
      </c>
      <c r="P145" s="5">
        <f t="shared" si="32"/>
        <v>0</v>
      </c>
      <c r="Q145" s="35"/>
    </row>
    <row r="146" spans="1:17" ht="12.75">
      <c r="A146" s="35"/>
      <c r="B146" s="34"/>
      <c r="C146" s="35"/>
      <c r="D146" s="33"/>
      <c r="E146" s="33"/>
      <c r="F146" s="4">
        <v>2025</v>
      </c>
      <c r="G146" s="5">
        <f>I146+K146+M146+O146</f>
        <v>513032</v>
      </c>
      <c r="H146" s="5">
        <f t="shared" si="28"/>
        <v>93100</v>
      </c>
      <c r="I146" s="5">
        <f t="shared" si="32"/>
        <v>513032</v>
      </c>
      <c r="J146" s="5">
        <f t="shared" si="32"/>
        <v>93100</v>
      </c>
      <c r="K146" s="5">
        <f t="shared" si="32"/>
        <v>0</v>
      </c>
      <c r="L146" s="5">
        <f t="shared" si="32"/>
        <v>0</v>
      </c>
      <c r="M146" s="5">
        <f t="shared" si="32"/>
        <v>0</v>
      </c>
      <c r="N146" s="5">
        <f t="shared" si="32"/>
        <v>0</v>
      </c>
      <c r="O146" s="5">
        <f t="shared" si="32"/>
        <v>0</v>
      </c>
      <c r="P146" s="5">
        <f t="shared" si="32"/>
        <v>0</v>
      </c>
      <c r="Q146" s="35"/>
    </row>
    <row r="147" spans="1:17" s="18" customFormat="1" ht="13.5" customHeight="1">
      <c r="A147" s="45" t="s">
        <v>39</v>
      </c>
      <c r="B147" s="40" t="s">
        <v>61</v>
      </c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</row>
    <row r="148" spans="1:17" s="18" customFormat="1" ht="13.5" customHeight="1">
      <c r="A148" s="44"/>
      <c r="B148" s="53" t="s">
        <v>62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5"/>
    </row>
    <row r="149" spans="1:17" s="18" customFormat="1" ht="13.5" customHeight="1">
      <c r="A149" s="45" t="s">
        <v>38</v>
      </c>
      <c r="B149" s="45" t="s">
        <v>63</v>
      </c>
      <c r="C149" s="50" t="s">
        <v>93</v>
      </c>
      <c r="D149" s="45" t="s">
        <v>86</v>
      </c>
      <c r="E149" s="50" t="s">
        <v>87</v>
      </c>
      <c r="F149" s="2" t="s">
        <v>12</v>
      </c>
      <c r="G149" s="5">
        <f>I149+K149+M149+O149</f>
        <v>107454</v>
      </c>
      <c r="H149" s="5">
        <f>J149+L149+N149+P149</f>
        <v>37905.7</v>
      </c>
      <c r="I149" s="5">
        <f>I150+I151+I152+I153+I158+I163+I167+I171</f>
        <v>107454</v>
      </c>
      <c r="J149" s="5">
        <f>J150+J151+J152+J153+J158+J163+J167+J171</f>
        <v>37905.7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51"/>
    </row>
    <row r="150" spans="1:17" s="18" customFormat="1" ht="13.5" customHeight="1">
      <c r="A150" s="49"/>
      <c r="B150" s="49"/>
      <c r="C150" s="49"/>
      <c r="D150" s="46"/>
      <c r="E150" s="52"/>
      <c r="F150" s="2">
        <v>2017</v>
      </c>
      <c r="G150" s="1">
        <f>I150+K150+M150+O150</f>
        <v>0</v>
      </c>
      <c r="H150" s="1">
        <f>J150+L150+N150+P150</f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52"/>
    </row>
    <row r="151" spans="1:17" s="18" customFormat="1" ht="13.5" customHeight="1">
      <c r="A151" s="49"/>
      <c r="B151" s="49"/>
      <c r="C151" s="49"/>
      <c r="D151" s="46"/>
      <c r="E151" s="52"/>
      <c r="F151" s="2">
        <v>2018</v>
      </c>
      <c r="G151" s="1">
        <f aca="true" t="shared" si="33" ref="G151:H172">I151+K151+M151+O151</f>
        <v>0</v>
      </c>
      <c r="H151" s="1">
        <f t="shared" si="33"/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52"/>
    </row>
    <row r="152" spans="1:17" s="18" customFormat="1" ht="13.5" customHeight="1">
      <c r="A152" s="49"/>
      <c r="B152" s="49"/>
      <c r="C152" s="49"/>
      <c r="D152" s="46"/>
      <c r="E152" s="52"/>
      <c r="F152" s="2">
        <v>2019</v>
      </c>
      <c r="G152" s="1">
        <f t="shared" si="33"/>
        <v>0</v>
      </c>
      <c r="H152" s="1">
        <f t="shared" si="33"/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52"/>
    </row>
    <row r="153" spans="1:17" s="18" customFormat="1" ht="13.5" customHeight="1">
      <c r="A153" s="49"/>
      <c r="B153" s="49"/>
      <c r="C153" s="49"/>
      <c r="D153" s="46"/>
      <c r="E153" s="52"/>
      <c r="F153" s="2">
        <v>2020</v>
      </c>
      <c r="G153" s="1">
        <f t="shared" si="33"/>
        <v>0</v>
      </c>
      <c r="H153" s="1">
        <f t="shared" si="33"/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47"/>
    </row>
    <row r="154" spans="1:17" s="18" customFormat="1" ht="18.75">
      <c r="A154" s="49"/>
      <c r="B154" s="49"/>
      <c r="C154" s="49"/>
      <c r="D154" s="46"/>
      <c r="E154" s="52"/>
      <c r="F154" s="2">
        <v>2021</v>
      </c>
      <c r="G154" s="1">
        <f t="shared" si="33"/>
        <v>24063</v>
      </c>
      <c r="H154" s="1">
        <f t="shared" si="33"/>
        <v>5383.6</v>
      </c>
      <c r="I154" s="1">
        <v>24063</v>
      </c>
      <c r="J154" s="1">
        <v>5383.6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3" t="s">
        <v>33</v>
      </c>
    </row>
    <row r="155" spans="1:17" s="18" customFormat="1" ht="18.75">
      <c r="A155" s="49"/>
      <c r="B155" s="49"/>
      <c r="C155" s="49"/>
      <c r="D155" s="46"/>
      <c r="E155" s="52"/>
      <c r="F155" s="2">
        <v>2021</v>
      </c>
      <c r="G155" s="1">
        <f t="shared" si="33"/>
        <v>3140.4</v>
      </c>
      <c r="H155" s="1">
        <f t="shared" si="33"/>
        <v>1246.1</v>
      </c>
      <c r="I155" s="1">
        <f>3140.4</f>
        <v>3140.4</v>
      </c>
      <c r="J155" s="1">
        <v>1246.1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3" t="s">
        <v>34</v>
      </c>
    </row>
    <row r="156" spans="1:17" s="18" customFormat="1" ht="18.75">
      <c r="A156" s="49"/>
      <c r="B156" s="49"/>
      <c r="C156" s="49"/>
      <c r="D156" s="46"/>
      <c r="E156" s="52"/>
      <c r="F156" s="2">
        <v>2021</v>
      </c>
      <c r="G156" s="1">
        <f t="shared" si="33"/>
        <v>4670.5</v>
      </c>
      <c r="H156" s="1">
        <f t="shared" si="33"/>
        <v>597.1</v>
      </c>
      <c r="I156" s="1">
        <v>4670.5</v>
      </c>
      <c r="J156" s="1">
        <v>597.1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3" t="s">
        <v>35</v>
      </c>
    </row>
    <row r="157" spans="1:17" s="18" customFormat="1" ht="18.75">
      <c r="A157" s="49"/>
      <c r="B157" s="49"/>
      <c r="C157" s="49"/>
      <c r="D157" s="46"/>
      <c r="E157" s="52"/>
      <c r="F157" s="2">
        <v>2021</v>
      </c>
      <c r="G157" s="1">
        <f t="shared" si="33"/>
        <v>3064.7</v>
      </c>
      <c r="H157" s="1">
        <f t="shared" si="33"/>
        <v>678.9</v>
      </c>
      <c r="I157" s="1">
        <v>3064.7</v>
      </c>
      <c r="J157" s="1">
        <v>678.9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3" t="s">
        <v>36</v>
      </c>
    </row>
    <row r="158" spans="1:16" s="18" customFormat="1" ht="20.25">
      <c r="A158" s="49"/>
      <c r="B158" s="49"/>
      <c r="C158" s="49"/>
      <c r="D158" s="46"/>
      <c r="E158" s="52"/>
      <c r="F158" s="4" t="s">
        <v>66</v>
      </c>
      <c r="G158" s="5">
        <f t="shared" si="33"/>
        <v>34938.6</v>
      </c>
      <c r="H158" s="5">
        <f t="shared" si="33"/>
        <v>7905.700000000001</v>
      </c>
      <c r="I158" s="5">
        <f>I154+I155+I156+I157</f>
        <v>34938.6</v>
      </c>
      <c r="J158" s="5">
        <f>J154+J155+J156+J157</f>
        <v>7905.700000000001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</row>
    <row r="159" spans="1:17" s="18" customFormat="1" ht="21.75" customHeight="1">
      <c r="A159" s="49"/>
      <c r="B159" s="49"/>
      <c r="C159" s="49"/>
      <c r="D159" s="49"/>
      <c r="E159" s="52"/>
      <c r="F159" s="2">
        <v>2022</v>
      </c>
      <c r="G159" s="1">
        <f t="shared" si="33"/>
        <v>24063</v>
      </c>
      <c r="H159" s="1">
        <f t="shared" si="33"/>
        <v>3420</v>
      </c>
      <c r="I159" s="1">
        <v>24063</v>
      </c>
      <c r="J159" s="1">
        <v>3420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3" t="s">
        <v>33</v>
      </c>
    </row>
    <row r="160" spans="1:17" s="18" customFormat="1" ht="21.75" customHeight="1">
      <c r="A160" s="49"/>
      <c r="B160" s="49"/>
      <c r="C160" s="49"/>
      <c r="D160" s="49"/>
      <c r="E160" s="52"/>
      <c r="F160" s="2">
        <v>2022</v>
      </c>
      <c r="G160" s="1">
        <f t="shared" si="33"/>
        <v>3620</v>
      </c>
      <c r="H160" s="1">
        <f t="shared" si="33"/>
        <v>3620</v>
      </c>
      <c r="I160" s="1">
        <v>3620</v>
      </c>
      <c r="J160" s="1">
        <v>3620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3" t="s">
        <v>34</v>
      </c>
    </row>
    <row r="161" spans="1:17" s="18" customFormat="1" ht="21.75" customHeight="1">
      <c r="A161" s="49"/>
      <c r="B161" s="49"/>
      <c r="C161" s="49"/>
      <c r="D161" s="49"/>
      <c r="E161" s="52"/>
      <c r="F161" s="2">
        <v>2022</v>
      </c>
      <c r="G161" s="1">
        <f t="shared" si="33"/>
        <v>1370</v>
      </c>
      <c r="H161" s="1">
        <f t="shared" si="33"/>
        <v>1370</v>
      </c>
      <c r="I161" s="1">
        <v>1370</v>
      </c>
      <c r="J161" s="1">
        <v>1370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3" t="s">
        <v>35</v>
      </c>
    </row>
    <row r="162" spans="1:17" s="18" customFormat="1" ht="21.75" customHeight="1">
      <c r="A162" s="49"/>
      <c r="B162" s="49"/>
      <c r="C162" s="49"/>
      <c r="D162" s="49"/>
      <c r="E162" s="52"/>
      <c r="F162" s="2">
        <v>2022</v>
      </c>
      <c r="G162" s="1">
        <f t="shared" si="33"/>
        <v>3064.7</v>
      </c>
      <c r="H162" s="1">
        <f t="shared" si="33"/>
        <v>1590</v>
      </c>
      <c r="I162" s="1">
        <v>3064.7</v>
      </c>
      <c r="J162" s="1">
        <v>1590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3" t="s">
        <v>36</v>
      </c>
    </row>
    <row r="163" spans="1:17" s="18" customFormat="1" ht="20.25">
      <c r="A163" s="49"/>
      <c r="B163" s="49"/>
      <c r="C163" s="49"/>
      <c r="D163" s="49"/>
      <c r="E163" s="52"/>
      <c r="F163" s="4" t="s">
        <v>67</v>
      </c>
      <c r="G163" s="5">
        <f t="shared" si="33"/>
        <v>32117.7</v>
      </c>
      <c r="H163" s="5">
        <f t="shared" si="33"/>
        <v>10000</v>
      </c>
      <c r="I163" s="5">
        <f>I159+I160+I161+I162</f>
        <v>32117.7</v>
      </c>
      <c r="J163" s="5">
        <f>J159+J160+J161+J162</f>
        <v>10000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6"/>
    </row>
    <row r="164" spans="1:17" s="18" customFormat="1" ht="18.75">
      <c r="A164" s="49"/>
      <c r="B164" s="49"/>
      <c r="C164" s="49"/>
      <c r="D164" s="49"/>
      <c r="E164" s="52"/>
      <c r="F164" s="2">
        <v>2023</v>
      </c>
      <c r="G164" s="1">
        <f t="shared" si="33"/>
        <v>24063</v>
      </c>
      <c r="H164" s="1">
        <f t="shared" si="33"/>
        <v>4760</v>
      </c>
      <c r="I164" s="1">
        <v>24063</v>
      </c>
      <c r="J164" s="1">
        <v>4760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3" t="s">
        <v>33</v>
      </c>
    </row>
    <row r="165" spans="1:17" s="18" customFormat="1" ht="18.75">
      <c r="A165" s="49"/>
      <c r="B165" s="49"/>
      <c r="C165" s="49"/>
      <c r="D165" s="49"/>
      <c r="E165" s="52"/>
      <c r="F165" s="2">
        <v>2023</v>
      </c>
      <c r="G165" s="1">
        <f t="shared" si="33"/>
        <v>3270</v>
      </c>
      <c r="H165" s="1">
        <f t="shared" si="33"/>
        <v>3270</v>
      </c>
      <c r="I165" s="1">
        <v>3270</v>
      </c>
      <c r="J165" s="1">
        <v>3270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3" t="s">
        <v>34</v>
      </c>
    </row>
    <row r="166" spans="1:17" s="18" customFormat="1" ht="18.75">
      <c r="A166" s="49"/>
      <c r="B166" s="49"/>
      <c r="C166" s="49"/>
      <c r="D166" s="49"/>
      <c r="E166" s="52"/>
      <c r="F166" s="2">
        <v>2023</v>
      </c>
      <c r="G166" s="1">
        <f t="shared" si="33"/>
        <v>3064.7</v>
      </c>
      <c r="H166" s="1">
        <f t="shared" si="33"/>
        <v>1970</v>
      </c>
      <c r="I166" s="1">
        <v>3064.7</v>
      </c>
      <c r="J166" s="1">
        <v>1970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3" t="s">
        <v>36</v>
      </c>
    </row>
    <row r="167" spans="1:17" s="18" customFormat="1" ht="20.25">
      <c r="A167" s="49"/>
      <c r="B167" s="49"/>
      <c r="C167" s="49"/>
      <c r="D167" s="49"/>
      <c r="E167" s="52"/>
      <c r="F167" s="4" t="s">
        <v>80</v>
      </c>
      <c r="G167" s="5">
        <f t="shared" si="33"/>
        <v>30397.7</v>
      </c>
      <c r="H167" s="5">
        <f t="shared" si="33"/>
        <v>10000</v>
      </c>
      <c r="I167" s="5">
        <f>SUM(I164:I166)</f>
        <v>30397.7</v>
      </c>
      <c r="J167" s="5">
        <f>J164+J165+J166</f>
        <v>10000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6"/>
    </row>
    <row r="168" spans="1:17" s="18" customFormat="1" ht="18.75">
      <c r="A168" s="49"/>
      <c r="B168" s="49"/>
      <c r="C168" s="49"/>
      <c r="D168" s="49"/>
      <c r="E168" s="52"/>
      <c r="F168" s="2">
        <v>2024</v>
      </c>
      <c r="G168" s="1">
        <f>I168+K168+M168+O168</f>
        <v>6350</v>
      </c>
      <c r="H168" s="1">
        <f>J168+L168+N168+P168</f>
        <v>6350</v>
      </c>
      <c r="I168" s="1">
        <v>6350</v>
      </c>
      <c r="J168" s="1">
        <v>6350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3" t="s">
        <v>33</v>
      </c>
    </row>
    <row r="169" spans="1:17" s="18" customFormat="1" ht="18.75">
      <c r="A169" s="49"/>
      <c r="B169" s="49"/>
      <c r="C169" s="49"/>
      <c r="D169" s="49"/>
      <c r="E169" s="52"/>
      <c r="F169" s="2">
        <v>2024</v>
      </c>
      <c r="G169" s="1">
        <f>I169+K169+M169+O169</f>
        <v>2100</v>
      </c>
      <c r="H169" s="1">
        <f>J169+L169+N169+P169</f>
        <v>2100</v>
      </c>
      <c r="I169" s="1">
        <v>2100</v>
      </c>
      <c r="J169" s="1">
        <v>2100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3" t="s">
        <v>34</v>
      </c>
    </row>
    <row r="170" spans="1:17" s="18" customFormat="1" ht="30" customHeight="1">
      <c r="A170" s="49"/>
      <c r="B170" s="49"/>
      <c r="C170" s="49"/>
      <c r="D170" s="49"/>
      <c r="E170" s="52"/>
      <c r="F170" s="2">
        <v>2024</v>
      </c>
      <c r="G170" s="1">
        <f t="shared" si="33"/>
        <v>1550</v>
      </c>
      <c r="H170" s="1">
        <f t="shared" si="33"/>
        <v>1550</v>
      </c>
      <c r="I170" s="1">
        <v>1550</v>
      </c>
      <c r="J170" s="1">
        <v>1550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3" t="s">
        <v>36</v>
      </c>
    </row>
    <row r="171" spans="1:17" s="18" customFormat="1" ht="20.25" customHeight="1">
      <c r="A171" s="49"/>
      <c r="B171" s="49"/>
      <c r="C171" s="49"/>
      <c r="D171" s="49"/>
      <c r="E171" s="52"/>
      <c r="F171" s="4" t="s">
        <v>99</v>
      </c>
      <c r="G171" s="5">
        <f>I171+K171+M171+O171</f>
        <v>10000</v>
      </c>
      <c r="H171" s="5">
        <f>J171+L171+N171+P171</f>
        <v>10000</v>
      </c>
      <c r="I171" s="5">
        <f>SUM(I168:I170)</f>
        <v>10000</v>
      </c>
      <c r="J171" s="5">
        <f>SUM(J168:J170)</f>
        <v>10000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6"/>
    </row>
    <row r="172" spans="1:17" s="18" customFormat="1" ht="13.5" customHeight="1">
      <c r="A172" s="44"/>
      <c r="B172" s="44"/>
      <c r="C172" s="44"/>
      <c r="D172" s="44"/>
      <c r="E172" s="47"/>
      <c r="F172" s="2">
        <v>2025</v>
      </c>
      <c r="G172" s="1">
        <f t="shared" si="33"/>
        <v>0</v>
      </c>
      <c r="H172" s="1">
        <f t="shared" si="33"/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6"/>
    </row>
    <row r="173" spans="1:17" s="18" customFormat="1" ht="12.75">
      <c r="A173" s="63"/>
      <c r="B173" s="34" t="s">
        <v>20</v>
      </c>
      <c r="C173" s="35"/>
      <c r="D173" s="45" t="s">
        <v>77</v>
      </c>
      <c r="E173" s="45" t="s">
        <v>77</v>
      </c>
      <c r="F173" s="4" t="s">
        <v>12</v>
      </c>
      <c r="G173" s="5">
        <f>SUM(G174:G182)</f>
        <v>107454</v>
      </c>
      <c r="H173" s="5">
        <f>SUM(H174:H182)</f>
        <v>37905.7</v>
      </c>
      <c r="I173" s="5">
        <f>SUM(I174:I182)</f>
        <v>107454</v>
      </c>
      <c r="J173" s="5">
        <f>SUM(J174:J182)</f>
        <v>37905.7</v>
      </c>
      <c r="K173" s="5">
        <f aca="true" t="shared" si="34" ref="K173:P178">K139+K149</f>
        <v>0</v>
      </c>
      <c r="L173" s="5">
        <f t="shared" si="34"/>
        <v>0</v>
      </c>
      <c r="M173" s="5">
        <f t="shared" si="34"/>
        <v>0</v>
      </c>
      <c r="N173" s="5">
        <f t="shared" si="34"/>
        <v>0</v>
      </c>
      <c r="O173" s="5">
        <f t="shared" si="34"/>
        <v>0</v>
      </c>
      <c r="P173" s="5">
        <f t="shared" si="34"/>
        <v>0</v>
      </c>
      <c r="Q173" s="33"/>
    </row>
    <row r="174" spans="1:17" s="18" customFormat="1" ht="12.75">
      <c r="A174" s="64"/>
      <c r="B174" s="34"/>
      <c r="C174" s="35"/>
      <c r="D174" s="49"/>
      <c r="E174" s="49"/>
      <c r="F174" s="4">
        <v>2017</v>
      </c>
      <c r="G174" s="5">
        <f>I174+K174+M174+O174</f>
        <v>0</v>
      </c>
      <c r="H174" s="5">
        <f>J174+L174+N174+P174</f>
        <v>0</v>
      </c>
      <c r="I174" s="5">
        <f aca="true" t="shared" si="35" ref="I174:J177">I150</f>
        <v>0</v>
      </c>
      <c r="J174" s="5">
        <f t="shared" si="35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  <c r="N174" s="5">
        <f t="shared" si="34"/>
        <v>0</v>
      </c>
      <c r="O174" s="5">
        <f t="shared" si="34"/>
        <v>0</v>
      </c>
      <c r="P174" s="5">
        <f t="shared" si="34"/>
        <v>0</v>
      </c>
      <c r="Q174" s="33"/>
    </row>
    <row r="175" spans="1:17" s="18" customFormat="1" ht="12.75">
      <c r="A175" s="64"/>
      <c r="B175" s="34"/>
      <c r="C175" s="35"/>
      <c r="D175" s="49"/>
      <c r="E175" s="49"/>
      <c r="F175" s="4">
        <v>2018</v>
      </c>
      <c r="G175" s="5">
        <f aca="true" t="shared" si="36" ref="G175:G182">I175+K175+M175+O175</f>
        <v>0</v>
      </c>
      <c r="H175" s="5">
        <f aca="true" t="shared" si="37" ref="H175:H182">J175+L175+N175+P175</f>
        <v>0</v>
      </c>
      <c r="I175" s="5">
        <f t="shared" si="35"/>
        <v>0</v>
      </c>
      <c r="J175" s="5">
        <f t="shared" si="35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  <c r="N175" s="5">
        <f t="shared" si="34"/>
        <v>0</v>
      </c>
      <c r="O175" s="5">
        <f t="shared" si="34"/>
        <v>0</v>
      </c>
      <c r="P175" s="5">
        <f t="shared" si="34"/>
        <v>0</v>
      </c>
      <c r="Q175" s="33"/>
    </row>
    <row r="176" spans="1:17" s="18" customFormat="1" ht="12.75">
      <c r="A176" s="64"/>
      <c r="B176" s="34"/>
      <c r="C176" s="35"/>
      <c r="D176" s="49"/>
      <c r="E176" s="49"/>
      <c r="F176" s="4">
        <v>2019</v>
      </c>
      <c r="G176" s="5">
        <f t="shared" si="36"/>
        <v>0</v>
      </c>
      <c r="H176" s="5">
        <f t="shared" si="37"/>
        <v>0</v>
      </c>
      <c r="I176" s="5">
        <f t="shared" si="35"/>
        <v>0</v>
      </c>
      <c r="J176" s="5">
        <f t="shared" si="35"/>
        <v>0</v>
      </c>
      <c r="K176" s="5">
        <f t="shared" si="34"/>
        <v>0</v>
      </c>
      <c r="L176" s="5">
        <f t="shared" si="34"/>
        <v>0</v>
      </c>
      <c r="M176" s="5">
        <f t="shared" si="34"/>
        <v>0</v>
      </c>
      <c r="N176" s="5">
        <f t="shared" si="34"/>
        <v>0</v>
      </c>
      <c r="O176" s="5">
        <f t="shared" si="34"/>
        <v>0</v>
      </c>
      <c r="P176" s="5">
        <f t="shared" si="34"/>
        <v>0</v>
      </c>
      <c r="Q176" s="33"/>
    </row>
    <row r="177" spans="1:17" s="18" customFormat="1" ht="12.75">
      <c r="A177" s="64"/>
      <c r="B177" s="34"/>
      <c r="C177" s="35"/>
      <c r="D177" s="49"/>
      <c r="E177" s="49"/>
      <c r="F177" s="4">
        <v>2020</v>
      </c>
      <c r="G177" s="5">
        <f t="shared" si="36"/>
        <v>0</v>
      </c>
      <c r="H177" s="5">
        <f t="shared" si="37"/>
        <v>0</v>
      </c>
      <c r="I177" s="5">
        <f t="shared" si="35"/>
        <v>0</v>
      </c>
      <c r="J177" s="5">
        <f t="shared" si="35"/>
        <v>0</v>
      </c>
      <c r="K177" s="5">
        <f t="shared" si="34"/>
        <v>0</v>
      </c>
      <c r="L177" s="5">
        <f t="shared" si="34"/>
        <v>0</v>
      </c>
      <c r="M177" s="5">
        <f t="shared" si="34"/>
        <v>0</v>
      </c>
      <c r="N177" s="5">
        <f t="shared" si="34"/>
        <v>0</v>
      </c>
      <c r="O177" s="5">
        <f t="shared" si="34"/>
        <v>0</v>
      </c>
      <c r="P177" s="5">
        <f t="shared" si="34"/>
        <v>0</v>
      </c>
      <c r="Q177" s="33"/>
    </row>
    <row r="178" spans="1:17" s="18" customFormat="1" ht="12.75">
      <c r="A178" s="64"/>
      <c r="B178" s="34"/>
      <c r="C178" s="35"/>
      <c r="D178" s="49"/>
      <c r="E178" s="49"/>
      <c r="F178" s="4">
        <v>2021</v>
      </c>
      <c r="G178" s="5">
        <f t="shared" si="36"/>
        <v>34938.6</v>
      </c>
      <c r="H178" s="5">
        <f t="shared" si="37"/>
        <v>7905.700000000001</v>
      </c>
      <c r="I178" s="5">
        <f>I158</f>
        <v>34938.6</v>
      </c>
      <c r="J178" s="5">
        <f>J158</f>
        <v>7905.700000000001</v>
      </c>
      <c r="K178" s="5">
        <f t="shared" si="34"/>
        <v>0</v>
      </c>
      <c r="L178" s="5">
        <f t="shared" si="34"/>
        <v>0</v>
      </c>
      <c r="M178" s="5">
        <f t="shared" si="34"/>
        <v>0</v>
      </c>
      <c r="N178" s="5">
        <f t="shared" si="34"/>
        <v>0</v>
      </c>
      <c r="O178" s="5">
        <f t="shared" si="34"/>
        <v>0</v>
      </c>
      <c r="P178" s="5">
        <f t="shared" si="34"/>
        <v>0</v>
      </c>
      <c r="Q178" s="33"/>
    </row>
    <row r="179" spans="1:17" s="18" customFormat="1" ht="12.75">
      <c r="A179" s="64"/>
      <c r="B179" s="34"/>
      <c r="C179" s="35"/>
      <c r="D179" s="49"/>
      <c r="E179" s="49"/>
      <c r="F179" s="4">
        <v>2022</v>
      </c>
      <c r="G179" s="5">
        <f t="shared" si="36"/>
        <v>32117.7</v>
      </c>
      <c r="H179" s="5">
        <f t="shared" si="37"/>
        <v>10000</v>
      </c>
      <c r="I179" s="5">
        <f>I163</f>
        <v>32117.7</v>
      </c>
      <c r="J179" s="5">
        <f>J163</f>
        <v>10000</v>
      </c>
      <c r="K179" s="5">
        <f aca="true" t="shared" si="38" ref="K179:P179">K145+K159</f>
        <v>0</v>
      </c>
      <c r="L179" s="5">
        <f t="shared" si="38"/>
        <v>0</v>
      </c>
      <c r="M179" s="5">
        <f t="shared" si="38"/>
        <v>0</v>
      </c>
      <c r="N179" s="5">
        <f t="shared" si="38"/>
        <v>0</v>
      </c>
      <c r="O179" s="5">
        <f t="shared" si="38"/>
        <v>0</v>
      </c>
      <c r="P179" s="5">
        <f t="shared" si="38"/>
        <v>0</v>
      </c>
      <c r="Q179" s="33"/>
    </row>
    <row r="180" spans="1:17" s="18" customFormat="1" ht="12.75">
      <c r="A180" s="64"/>
      <c r="B180" s="34"/>
      <c r="C180" s="35"/>
      <c r="D180" s="49"/>
      <c r="E180" s="49"/>
      <c r="F180" s="4">
        <v>2023</v>
      </c>
      <c r="G180" s="5">
        <f t="shared" si="36"/>
        <v>30397.7</v>
      </c>
      <c r="H180" s="5">
        <f t="shared" si="37"/>
        <v>10000</v>
      </c>
      <c r="I180" s="5">
        <f>I167</f>
        <v>30397.7</v>
      </c>
      <c r="J180" s="5">
        <f>J167</f>
        <v>10000</v>
      </c>
      <c r="K180" s="5">
        <f aca="true" t="shared" si="39" ref="K180:P180">K146+K164</f>
        <v>0</v>
      </c>
      <c r="L180" s="5">
        <f t="shared" si="39"/>
        <v>0</v>
      </c>
      <c r="M180" s="5">
        <f t="shared" si="39"/>
        <v>0</v>
      </c>
      <c r="N180" s="5">
        <f t="shared" si="39"/>
        <v>0</v>
      </c>
      <c r="O180" s="5">
        <f t="shared" si="39"/>
        <v>0</v>
      </c>
      <c r="P180" s="5">
        <f t="shared" si="39"/>
        <v>0</v>
      </c>
      <c r="Q180" s="33"/>
    </row>
    <row r="181" spans="1:17" s="18" customFormat="1" ht="12.75">
      <c r="A181" s="64"/>
      <c r="B181" s="34"/>
      <c r="C181" s="35"/>
      <c r="D181" s="49"/>
      <c r="E181" s="49"/>
      <c r="F181" s="4">
        <v>2024</v>
      </c>
      <c r="G181" s="5">
        <f t="shared" si="36"/>
        <v>10000</v>
      </c>
      <c r="H181" s="5">
        <f t="shared" si="37"/>
        <v>10000</v>
      </c>
      <c r="I181" s="5">
        <f>I171</f>
        <v>10000</v>
      </c>
      <c r="J181" s="5">
        <f>J171</f>
        <v>10000</v>
      </c>
      <c r="K181" s="5">
        <f aca="true" t="shared" si="40" ref="K181:P181">K147+K170</f>
        <v>0</v>
      </c>
      <c r="L181" s="5">
        <f t="shared" si="40"/>
        <v>0</v>
      </c>
      <c r="M181" s="5">
        <f t="shared" si="40"/>
        <v>0</v>
      </c>
      <c r="N181" s="5">
        <f t="shared" si="40"/>
        <v>0</v>
      </c>
      <c r="O181" s="5">
        <f t="shared" si="40"/>
        <v>0</v>
      </c>
      <c r="P181" s="5">
        <f t="shared" si="40"/>
        <v>0</v>
      </c>
      <c r="Q181" s="33"/>
    </row>
    <row r="182" spans="1:17" s="18" customFormat="1" ht="12.75">
      <c r="A182" s="65"/>
      <c r="B182" s="34"/>
      <c r="C182" s="35"/>
      <c r="D182" s="44"/>
      <c r="E182" s="44"/>
      <c r="F182" s="4">
        <v>2025</v>
      </c>
      <c r="G182" s="5">
        <f t="shared" si="36"/>
        <v>0</v>
      </c>
      <c r="H182" s="5">
        <f t="shared" si="37"/>
        <v>0</v>
      </c>
      <c r="I182" s="5">
        <f>I172</f>
        <v>0</v>
      </c>
      <c r="J182" s="5">
        <f>J172</f>
        <v>0</v>
      </c>
      <c r="K182" s="5">
        <f aca="true" t="shared" si="41" ref="K182:P182">K148+K172</f>
        <v>0</v>
      </c>
      <c r="L182" s="5">
        <f t="shared" si="41"/>
        <v>0</v>
      </c>
      <c r="M182" s="5">
        <f t="shared" si="41"/>
        <v>0</v>
      </c>
      <c r="N182" s="5">
        <f t="shared" si="41"/>
        <v>0</v>
      </c>
      <c r="O182" s="5">
        <f t="shared" si="41"/>
        <v>0</v>
      </c>
      <c r="P182" s="5">
        <f t="shared" si="41"/>
        <v>0</v>
      </c>
      <c r="Q182" s="33"/>
    </row>
    <row r="183" spans="1:17" ht="15" customHeight="1">
      <c r="A183" s="39" t="s">
        <v>43</v>
      </c>
      <c r="B183" s="40" t="s">
        <v>60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ht="12.75">
      <c r="A184" s="39"/>
      <c r="B184" s="40" t="s">
        <v>19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ht="17.25" customHeight="1">
      <c r="A185" s="41" t="s">
        <v>44</v>
      </c>
      <c r="B185" s="33" t="s">
        <v>64</v>
      </c>
      <c r="C185" s="40"/>
      <c r="D185" s="33" t="s">
        <v>78</v>
      </c>
      <c r="E185" s="33" t="s">
        <v>81</v>
      </c>
      <c r="F185" s="2" t="s">
        <v>12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33" t="s">
        <v>52</v>
      </c>
    </row>
    <row r="186" spans="1:17" ht="12.75">
      <c r="A186" s="41"/>
      <c r="B186" s="33"/>
      <c r="C186" s="40"/>
      <c r="D186" s="33"/>
      <c r="E186" s="33"/>
      <c r="F186" s="2">
        <v>2017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33"/>
    </row>
    <row r="187" spans="1:17" ht="12.75">
      <c r="A187" s="41"/>
      <c r="B187" s="33"/>
      <c r="C187" s="40"/>
      <c r="D187" s="33"/>
      <c r="E187" s="33"/>
      <c r="F187" s="2">
        <v>2018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33"/>
    </row>
    <row r="188" spans="1:17" ht="12.75">
      <c r="A188" s="41"/>
      <c r="B188" s="33"/>
      <c r="C188" s="40"/>
      <c r="D188" s="33"/>
      <c r="E188" s="33"/>
      <c r="F188" s="2">
        <v>2019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33"/>
    </row>
    <row r="189" spans="1:17" ht="12.75">
      <c r="A189" s="41"/>
      <c r="B189" s="33"/>
      <c r="C189" s="40"/>
      <c r="D189" s="33"/>
      <c r="E189" s="33"/>
      <c r="F189" s="2">
        <v>2020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33"/>
    </row>
    <row r="190" spans="1:17" ht="12.75">
      <c r="A190" s="41"/>
      <c r="B190" s="33"/>
      <c r="C190" s="40"/>
      <c r="D190" s="33"/>
      <c r="E190" s="33"/>
      <c r="F190" s="2">
        <v>2021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33"/>
    </row>
    <row r="191" spans="1:17" ht="12.75">
      <c r="A191" s="41"/>
      <c r="B191" s="33"/>
      <c r="C191" s="40"/>
      <c r="D191" s="33"/>
      <c r="E191" s="33"/>
      <c r="F191" s="2">
        <v>2022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33"/>
    </row>
    <row r="192" spans="1:17" ht="12.75">
      <c r="A192" s="41"/>
      <c r="B192" s="33"/>
      <c r="C192" s="40"/>
      <c r="D192" s="33"/>
      <c r="E192" s="33"/>
      <c r="F192" s="2">
        <v>2023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33"/>
    </row>
    <row r="193" spans="1:17" ht="12.75">
      <c r="A193" s="41"/>
      <c r="B193" s="33"/>
      <c r="C193" s="40"/>
      <c r="D193" s="33"/>
      <c r="E193" s="33"/>
      <c r="F193" s="2">
        <v>2024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33"/>
    </row>
    <row r="194" spans="1:17" ht="12.75">
      <c r="A194" s="41"/>
      <c r="B194" s="33"/>
      <c r="C194" s="40"/>
      <c r="D194" s="33"/>
      <c r="E194" s="33"/>
      <c r="F194" s="2">
        <v>2025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33"/>
    </row>
    <row r="195" spans="1:17" ht="14.25" customHeight="1">
      <c r="A195" s="41" t="s">
        <v>56</v>
      </c>
      <c r="B195" s="33" t="s">
        <v>65</v>
      </c>
      <c r="C195" s="40"/>
      <c r="D195" s="33" t="s">
        <v>78</v>
      </c>
      <c r="E195" s="33" t="s">
        <v>81</v>
      </c>
      <c r="F195" s="4" t="s">
        <v>12</v>
      </c>
      <c r="G195" s="5">
        <f>SUM(G196:G204)</f>
        <v>2617071.1100000003</v>
      </c>
      <c r="H195" s="5">
        <f>SUM(H196:H204)</f>
        <v>422433.6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f>SUM(O196:O204)</f>
        <v>2617071.1100000003</v>
      </c>
      <c r="P195" s="5">
        <f>SUM(P196:P204)</f>
        <v>422433.6</v>
      </c>
      <c r="Q195" s="33" t="s">
        <v>52</v>
      </c>
    </row>
    <row r="196" spans="1:17" ht="12.75">
      <c r="A196" s="41"/>
      <c r="B196" s="33"/>
      <c r="C196" s="40"/>
      <c r="D196" s="33"/>
      <c r="E196" s="33"/>
      <c r="F196" s="2">
        <v>2017</v>
      </c>
      <c r="G196" s="1">
        <f>I196+K196+M196+O196</f>
        <v>200000</v>
      </c>
      <c r="H196" s="1">
        <f>J196+L196+N196+P196</f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200000</v>
      </c>
      <c r="P196" s="1">
        <v>0</v>
      </c>
      <c r="Q196" s="33"/>
    </row>
    <row r="197" spans="1:17" ht="12.75">
      <c r="A197" s="41"/>
      <c r="B197" s="33"/>
      <c r="C197" s="40"/>
      <c r="D197" s="33"/>
      <c r="E197" s="33"/>
      <c r="F197" s="2">
        <v>2018</v>
      </c>
      <c r="G197" s="1">
        <f aca="true" t="shared" si="42" ref="G197:G204">I197+K197+M197+O197</f>
        <v>200000</v>
      </c>
      <c r="H197" s="1">
        <f>J197+L197+N197+P197</f>
        <v>200000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200000</v>
      </c>
      <c r="P197" s="1">
        <v>200000</v>
      </c>
      <c r="Q197" s="33"/>
    </row>
    <row r="198" spans="1:17" ht="12.75">
      <c r="A198" s="41"/>
      <c r="B198" s="33"/>
      <c r="C198" s="40"/>
      <c r="D198" s="33"/>
      <c r="E198" s="33"/>
      <c r="F198" s="2">
        <v>2019</v>
      </c>
      <c r="G198" s="1">
        <f t="shared" si="42"/>
        <v>1551801</v>
      </c>
      <c r="H198" s="1">
        <f>J198+L198+N198+P198</f>
        <v>155388.5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1551801</v>
      </c>
      <c r="P198" s="1">
        <v>155388.5</v>
      </c>
      <c r="Q198" s="33"/>
    </row>
    <row r="199" spans="1:17" ht="12.75">
      <c r="A199" s="41"/>
      <c r="B199" s="33"/>
      <c r="C199" s="40"/>
      <c r="D199" s="33"/>
      <c r="E199" s="33"/>
      <c r="F199" s="2">
        <v>2020</v>
      </c>
      <c r="G199" s="1">
        <f t="shared" si="42"/>
        <v>428498.41</v>
      </c>
      <c r="H199" s="1">
        <f aca="true" t="shared" si="43" ref="H199:H204">J199+L199+N199+P199</f>
        <v>7589.2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428498.41</v>
      </c>
      <c r="P199" s="1">
        <v>7589.2</v>
      </c>
      <c r="Q199" s="33"/>
    </row>
    <row r="200" spans="1:17" ht="12.75">
      <c r="A200" s="41"/>
      <c r="B200" s="33"/>
      <c r="C200" s="40"/>
      <c r="D200" s="33"/>
      <c r="E200" s="33"/>
      <c r="F200" s="2">
        <v>2021</v>
      </c>
      <c r="G200" s="1">
        <f t="shared" si="42"/>
        <v>174179.7</v>
      </c>
      <c r="H200" s="1">
        <f t="shared" si="43"/>
        <v>6395.8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174179.7</v>
      </c>
      <c r="P200" s="1">
        <v>6395.8</v>
      </c>
      <c r="Q200" s="33"/>
    </row>
    <row r="201" spans="1:17" ht="12.75">
      <c r="A201" s="41"/>
      <c r="B201" s="33"/>
      <c r="C201" s="40"/>
      <c r="D201" s="33"/>
      <c r="E201" s="33"/>
      <c r="F201" s="2">
        <v>2022</v>
      </c>
      <c r="G201" s="1">
        <f t="shared" si="42"/>
        <v>62592</v>
      </c>
      <c r="H201" s="1">
        <f t="shared" si="43"/>
        <v>53060.1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62592</v>
      </c>
      <c r="P201" s="1">
        <v>53060.1</v>
      </c>
      <c r="Q201" s="33"/>
    </row>
    <row r="202" spans="1:17" ht="12.75">
      <c r="A202" s="41"/>
      <c r="B202" s="33"/>
      <c r="C202" s="40"/>
      <c r="D202" s="33"/>
      <c r="E202" s="33"/>
      <c r="F202" s="2">
        <v>2023</v>
      </c>
      <c r="G202" s="1">
        <f t="shared" si="42"/>
        <v>0</v>
      </c>
      <c r="H202" s="1">
        <f t="shared" si="43"/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33"/>
    </row>
    <row r="203" spans="1:17" ht="12.75">
      <c r="A203" s="41"/>
      <c r="B203" s="33"/>
      <c r="C203" s="40"/>
      <c r="D203" s="33"/>
      <c r="E203" s="33"/>
      <c r="F203" s="2">
        <v>2024</v>
      </c>
      <c r="G203" s="1">
        <f t="shared" si="42"/>
        <v>0</v>
      </c>
      <c r="H203" s="1">
        <f t="shared" si="43"/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33"/>
    </row>
    <row r="204" spans="1:17" ht="17.25" customHeight="1">
      <c r="A204" s="41"/>
      <c r="B204" s="33"/>
      <c r="C204" s="40"/>
      <c r="D204" s="33"/>
      <c r="E204" s="33"/>
      <c r="F204" s="2">
        <v>2025</v>
      </c>
      <c r="G204" s="1">
        <f t="shared" si="42"/>
        <v>0</v>
      </c>
      <c r="H204" s="1">
        <f t="shared" si="43"/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33"/>
    </row>
    <row r="205" spans="1:17" ht="12.75">
      <c r="A205" s="35"/>
      <c r="B205" s="34" t="s">
        <v>45</v>
      </c>
      <c r="C205" s="35"/>
      <c r="D205" s="45" t="s">
        <v>77</v>
      </c>
      <c r="E205" s="45" t="s">
        <v>77</v>
      </c>
      <c r="F205" s="4" t="s">
        <v>12</v>
      </c>
      <c r="G205" s="5">
        <f>SUM(G206:G214)</f>
        <v>2617071.1100000003</v>
      </c>
      <c r="H205" s="5">
        <f>SUM(H206:H214)</f>
        <v>422433.6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f>SUM(O206:O214)</f>
        <v>2617071.1100000003</v>
      </c>
      <c r="P205" s="5">
        <f>SUM(P206:P214)</f>
        <v>422433.6</v>
      </c>
      <c r="Q205" s="40"/>
    </row>
    <row r="206" spans="1:17" ht="12.75">
      <c r="A206" s="35"/>
      <c r="B206" s="34"/>
      <c r="C206" s="35"/>
      <c r="D206" s="49"/>
      <c r="E206" s="49"/>
      <c r="F206" s="4">
        <v>2017</v>
      </c>
      <c r="G206" s="5">
        <f>I206+K206+M206+O206</f>
        <v>200000</v>
      </c>
      <c r="H206" s="5">
        <f>J206+L206+N206+P206</f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f>O196</f>
        <v>200000</v>
      </c>
      <c r="P206" s="5">
        <f>P196</f>
        <v>0</v>
      </c>
      <c r="Q206" s="40"/>
    </row>
    <row r="207" spans="1:17" ht="12.75">
      <c r="A207" s="35"/>
      <c r="B207" s="34"/>
      <c r="C207" s="35"/>
      <c r="D207" s="49"/>
      <c r="E207" s="49"/>
      <c r="F207" s="4">
        <v>2018</v>
      </c>
      <c r="G207" s="5">
        <f aca="true" t="shared" si="44" ref="G207:G214">I207+K207+M207+O207</f>
        <v>200000</v>
      </c>
      <c r="H207" s="5">
        <f aca="true" t="shared" si="45" ref="H207:H214">J207+L207+N207+P207</f>
        <v>200000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f aca="true" t="shared" si="46" ref="O207:P214">O197</f>
        <v>200000</v>
      </c>
      <c r="P207" s="5">
        <f aca="true" t="shared" si="47" ref="P207:P214">P197</f>
        <v>200000</v>
      </c>
      <c r="Q207" s="40"/>
    </row>
    <row r="208" spans="1:17" ht="12.75">
      <c r="A208" s="35"/>
      <c r="B208" s="34"/>
      <c r="C208" s="35"/>
      <c r="D208" s="49"/>
      <c r="E208" s="49"/>
      <c r="F208" s="4">
        <v>2019</v>
      </c>
      <c r="G208" s="5">
        <f t="shared" si="44"/>
        <v>1551801</v>
      </c>
      <c r="H208" s="5">
        <f t="shared" si="45"/>
        <v>155388.5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f t="shared" si="46"/>
        <v>1551801</v>
      </c>
      <c r="P208" s="5">
        <f t="shared" si="47"/>
        <v>155388.5</v>
      </c>
      <c r="Q208" s="40"/>
    </row>
    <row r="209" spans="1:17" ht="12.75">
      <c r="A209" s="35"/>
      <c r="B209" s="34"/>
      <c r="C209" s="35"/>
      <c r="D209" s="49"/>
      <c r="E209" s="49"/>
      <c r="F209" s="4">
        <v>2020</v>
      </c>
      <c r="G209" s="5">
        <f t="shared" si="44"/>
        <v>428498.41</v>
      </c>
      <c r="H209" s="5">
        <f t="shared" si="45"/>
        <v>7589.2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f t="shared" si="46"/>
        <v>428498.41</v>
      </c>
      <c r="P209" s="5">
        <f t="shared" si="46"/>
        <v>7589.2</v>
      </c>
      <c r="Q209" s="40"/>
    </row>
    <row r="210" spans="1:17" ht="12.75">
      <c r="A210" s="35"/>
      <c r="B210" s="34"/>
      <c r="C210" s="35"/>
      <c r="D210" s="49"/>
      <c r="E210" s="49"/>
      <c r="F210" s="4">
        <v>2021</v>
      </c>
      <c r="G210" s="5">
        <f t="shared" si="44"/>
        <v>174179.7</v>
      </c>
      <c r="H210" s="5">
        <f t="shared" si="45"/>
        <v>6395.8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f t="shared" si="46"/>
        <v>174179.7</v>
      </c>
      <c r="P210" s="5">
        <f t="shared" si="47"/>
        <v>6395.8</v>
      </c>
      <c r="Q210" s="40"/>
    </row>
    <row r="211" spans="1:17" ht="12.75">
      <c r="A211" s="35"/>
      <c r="B211" s="34"/>
      <c r="C211" s="35"/>
      <c r="D211" s="49"/>
      <c r="E211" s="49"/>
      <c r="F211" s="4">
        <v>2022</v>
      </c>
      <c r="G211" s="5">
        <f t="shared" si="44"/>
        <v>62592</v>
      </c>
      <c r="H211" s="5">
        <f t="shared" si="45"/>
        <v>53060.1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f t="shared" si="46"/>
        <v>62592</v>
      </c>
      <c r="P211" s="5">
        <f t="shared" si="47"/>
        <v>53060.1</v>
      </c>
      <c r="Q211" s="40"/>
    </row>
    <row r="212" spans="1:17" ht="12.75">
      <c r="A212" s="35"/>
      <c r="B212" s="34"/>
      <c r="C212" s="35"/>
      <c r="D212" s="49"/>
      <c r="E212" s="49"/>
      <c r="F212" s="4">
        <v>2023</v>
      </c>
      <c r="G212" s="5">
        <f t="shared" si="44"/>
        <v>0</v>
      </c>
      <c r="H212" s="5">
        <f t="shared" si="45"/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f t="shared" si="46"/>
        <v>0</v>
      </c>
      <c r="P212" s="5">
        <f t="shared" si="47"/>
        <v>0</v>
      </c>
      <c r="Q212" s="40"/>
    </row>
    <row r="213" spans="1:17" ht="12.75">
      <c r="A213" s="35"/>
      <c r="B213" s="34"/>
      <c r="C213" s="35"/>
      <c r="D213" s="49"/>
      <c r="E213" s="49"/>
      <c r="F213" s="4">
        <v>2024</v>
      </c>
      <c r="G213" s="5">
        <f t="shared" si="44"/>
        <v>0</v>
      </c>
      <c r="H213" s="5">
        <f t="shared" si="45"/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f t="shared" si="46"/>
        <v>0</v>
      </c>
      <c r="P213" s="5">
        <f t="shared" si="47"/>
        <v>0</v>
      </c>
      <c r="Q213" s="40"/>
    </row>
    <row r="214" spans="1:17" ht="13.5" customHeight="1">
      <c r="A214" s="35"/>
      <c r="B214" s="34"/>
      <c r="C214" s="35"/>
      <c r="D214" s="44"/>
      <c r="E214" s="44"/>
      <c r="F214" s="4">
        <v>2025</v>
      </c>
      <c r="G214" s="5">
        <f t="shared" si="44"/>
        <v>0</v>
      </c>
      <c r="H214" s="5">
        <f t="shared" si="45"/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f t="shared" si="46"/>
        <v>0</v>
      </c>
      <c r="P214" s="5">
        <f t="shared" si="47"/>
        <v>0</v>
      </c>
      <c r="Q214" s="40"/>
    </row>
    <row r="215" spans="1:17" ht="13.5" customHeight="1">
      <c r="A215" s="69"/>
      <c r="B215" s="34" t="s">
        <v>88</v>
      </c>
      <c r="C215" s="69"/>
      <c r="D215" s="45" t="s">
        <v>77</v>
      </c>
      <c r="E215" s="45" t="s">
        <v>77</v>
      </c>
      <c r="F215" s="4" t="s">
        <v>12</v>
      </c>
      <c r="G215" s="5">
        <f>I215+K215+M215+O215</f>
        <v>9243429.2</v>
      </c>
      <c r="H215" s="5">
        <f>J215+L215+N215</f>
        <v>2394878.5000000005</v>
      </c>
      <c r="I215" s="5">
        <f aca="true" t="shared" si="48" ref="I215:N215">SUM(I216:I224)</f>
        <v>1918092.5999999999</v>
      </c>
      <c r="J215" s="5">
        <f t="shared" si="48"/>
        <v>734164.0000000001</v>
      </c>
      <c r="K215" s="5">
        <f t="shared" si="48"/>
        <v>6897643.1</v>
      </c>
      <c r="L215" s="5">
        <f t="shared" si="48"/>
        <v>1487189.3</v>
      </c>
      <c r="M215" s="5">
        <f t="shared" si="48"/>
        <v>427693.5</v>
      </c>
      <c r="N215" s="5">
        <f t="shared" si="48"/>
        <v>173525.2</v>
      </c>
      <c r="O215" s="5">
        <f aca="true" t="shared" si="49" ref="J215:P216">O247</f>
        <v>0</v>
      </c>
      <c r="P215" s="5">
        <f t="shared" si="49"/>
        <v>0</v>
      </c>
      <c r="Q215" s="40"/>
    </row>
    <row r="216" spans="1:17" ht="13.5" customHeight="1">
      <c r="A216" s="70"/>
      <c r="B216" s="34"/>
      <c r="C216" s="70"/>
      <c r="D216" s="49"/>
      <c r="E216" s="49"/>
      <c r="F216" s="4">
        <v>2017</v>
      </c>
      <c r="G216" s="5">
        <f>G248</f>
        <v>0</v>
      </c>
      <c r="H216" s="5">
        <f>H248</f>
        <v>0</v>
      </c>
      <c r="I216" s="5">
        <f>I248</f>
        <v>0</v>
      </c>
      <c r="J216" s="5">
        <f t="shared" si="49"/>
        <v>0</v>
      </c>
      <c r="K216" s="5">
        <f t="shared" si="49"/>
        <v>0</v>
      </c>
      <c r="L216" s="5">
        <f t="shared" si="49"/>
        <v>0</v>
      </c>
      <c r="M216" s="5">
        <f t="shared" si="49"/>
        <v>0</v>
      </c>
      <c r="N216" s="5">
        <f t="shared" si="49"/>
        <v>0</v>
      </c>
      <c r="O216" s="5">
        <f t="shared" si="49"/>
        <v>0</v>
      </c>
      <c r="P216" s="5">
        <f t="shared" si="49"/>
        <v>0</v>
      </c>
      <c r="Q216" s="40"/>
    </row>
    <row r="217" spans="1:17" ht="13.5" customHeight="1">
      <c r="A217" s="70"/>
      <c r="B217" s="34"/>
      <c r="C217" s="70"/>
      <c r="D217" s="49"/>
      <c r="E217" s="49"/>
      <c r="F217" s="4">
        <v>2018</v>
      </c>
      <c r="G217" s="5">
        <f aca="true" t="shared" si="50" ref="G217:P221">G249</f>
        <v>0</v>
      </c>
      <c r="H217" s="5">
        <f t="shared" si="50"/>
        <v>0</v>
      </c>
      <c r="I217" s="5">
        <f t="shared" si="50"/>
        <v>0</v>
      </c>
      <c r="J217" s="5">
        <f t="shared" si="50"/>
        <v>0</v>
      </c>
      <c r="K217" s="5">
        <f t="shared" si="50"/>
        <v>0</v>
      </c>
      <c r="L217" s="5">
        <f t="shared" si="50"/>
        <v>0</v>
      </c>
      <c r="M217" s="5">
        <f t="shared" si="50"/>
        <v>0</v>
      </c>
      <c r="N217" s="5">
        <f t="shared" si="50"/>
        <v>0</v>
      </c>
      <c r="O217" s="5">
        <f t="shared" si="50"/>
        <v>0</v>
      </c>
      <c r="P217" s="5">
        <f t="shared" si="50"/>
        <v>0</v>
      </c>
      <c r="Q217" s="40"/>
    </row>
    <row r="218" spans="1:17" ht="13.5" customHeight="1">
      <c r="A218" s="70"/>
      <c r="B218" s="34"/>
      <c r="C218" s="70"/>
      <c r="D218" s="49"/>
      <c r="E218" s="49"/>
      <c r="F218" s="4">
        <v>2019</v>
      </c>
      <c r="G218" s="5">
        <f aca="true" t="shared" si="51" ref="G218:H221">I218+K218+M218+O218</f>
        <v>1011893.6</v>
      </c>
      <c r="H218" s="5">
        <f t="shared" si="51"/>
        <v>777996.1</v>
      </c>
      <c r="I218" s="5">
        <f aca="true" t="shared" si="52" ref="I218:N218">I250</f>
        <v>300205.3</v>
      </c>
      <c r="J218" s="5">
        <f t="shared" si="52"/>
        <v>278357.30000000005</v>
      </c>
      <c r="K218" s="5">
        <f t="shared" si="52"/>
        <v>690337.7</v>
      </c>
      <c r="L218" s="5">
        <f t="shared" si="52"/>
        <v>484649.7</v>
      </c>
      <c r="M218" s="5">
        <f t="shared" si="52"/>
        <v>21350.6</v>
      </c>
      <c r="N218" s="5">
        <f t="shared" si="52"/>
        <v>14989.099999999999</v>
      </c>
      <c r="O218" s="5">
        <f t="shared" si="50"/>
        <v>0</v>
      </c>
      <c r="P218" s="5">
        <f t="shared" si="50"/>
        <v>0</v>
      </c>
      <c r="Q218" s="40"/>
    </row>
    <row r="219" spans="1:17" ht="13.5" customHeight="1">
      <c r="A219" s="70"/>
      <c r="B219" s="34"/>
      <c r="C219" s="70"/>
      <c r="D219" s="49"/>
      <c r="E219" s="49"/>
      <c r="F219" s="4">
        <v>2020</v>
      </c>
      <c r="G219" s="5">
        <f t="shared" si="51"/>
        <v>779985.3</v>
      </c>
      <c r="H219" s="5">
        <f t="shared" si="51"/>
        <v>567861</v>
      </c>
      <c r="I219" s="5">
        <f>I251</f>
        <v>201003</v>
      </c>
      <c r="J219" s="5">
        <f t="shared" si="50"/>
        <v>79936.4</v>
      </c>
      <c r="K219" s="5">
        <f t="shared" si="50"/>
        <v>353679.1</v>
      </c>
      <c r="L219" s="5">
        <f t="shared" si="50"/>
        <v>353679.1</v>
      </c>
      <c r="M219" s="5">
        <f t="shared" si="50"/>
        <v>225303.2</v>
      </c>
      <c r="N219" s="5">
        <f t="shared" si="50"/>
        <v>134245.5</v>
      </c>
      <c r="O219" s="5">
        <f t="shared" si="50"/>
        <v>0</v>
      </c>
      <c r="P219" s="5">
        <f t="shared" si="50"/>
        <v>0</v>
      </c>
      <c r="Q219" s="40"/>
    </row>
    <row r="220" spans="1:17" ht="13.5" customHeight="1">
      <c r="A220" s="70"/>
      <c r="B220" s="34"/>
      <c r="C220" s="70"/>
      <c r="D220" s="49"/>
      <c r="E220" s="49"/>
      <c r="F220" s="4">
        <v>2021</v>
      </c>
      <c r="G220" s="5">
        <f t="shared" si="51"/>
        <v>1226125.8</v>
      </c>
      <c r="H220" s="5">
        <f t="shared" si="51"/>
        <v>692232.1</v>
      </c>
      <c r="I220" s="5">
        <f>I252</f>
        <v>299441.80000000005</v>
      </c>
      <c r="J220" s="5">
        <f t="shared" si="50"/>
        <v>194850.7</v>
      </c>
      <c r="K220" s="5">
        <f t="shared" si="50"/>
        <v>898883.6000000001</v>
      </c>
      <c r="L220" s="5">
        <f t="shared" si="50"/>
        <v>482491.80000000005</v>
      </c>
      <c r="M220" s="5">
        <f t="shared" si="50"/>
        <v>27800.4</v>
      </c>
      <c r="N220" s="5">
        <f t="shared" si="50"/>
        <v>14889.6</v>
      </c>
      <c r="O220" s="5">
        <f t="shared" si="50"/>
        <v>0</v>
      </c>
      <c r="P220" s="5">
        <f t="shared" si="50"/>
        <v>0</v>
      </c>
      <c r="Q220" s="40"/>
    </row>
    <row r="221" spans="1:17" ht="13.5" customHeight="1">
      <c r="A221" s="70"/>
      <c r="B221" s="34"/>
      <c r="C221" s="70"/>
      <c r="D221" s="49"/>
      <c r="E221" s="49"/>
      <c r="F221" s="4">
        <v>2022</v>
      </c>
      <c r="G221" s="5">
        <f t="shared" si="51"/>
        <v>2414969.6</v>
      </c>
      <c r="H221" s="5">
        <f t="shared" si="51"/>
        <v>268753.1</v>
      </c>
      <c r="I221" s="5">
        <f>I253</f>
        <v>450393.9</v>
      </c>
      <c r="J221" s="5">
        <f t="shared" si="50"/>
        <v>92983.4</v>
      </c>
      <c r="K221" s="5">
        <f t="shared" si="50"/>
        <v>1905638.5</v>
      </c>
      <c r="L221" s="5">
        <f t="shared" si="50"/>
        <v>166368.7</v>
      </c>
      <c r="M221" s="5">
        <f t="shared" si="50"/>
        <v>58937.200000000004</v>
      </c>
      <c r="N221" s="5">
        <f t="shared" si="50"/>
        <v>9401</v>
      </c>
      <c r="O221" s="5">
        <f t="shared" si="50"/>
        <v>0</v>
      </c>
      <c r="P221" s="5">
        <f t="shared" si="50"/>
        <v>0</v>
      </c>
      <c r="Q221" s="40"/>
    </row>
    <row r="222" spans="1:17" ht="13.5" customHeight="1">
      <c r="A222" s="70"/>
      <c r="B222" s="34"/>
      <c r="C222" s="70"/>
      <c r="D222" s="49"/>
      <c r="E222" s="49"/>
      <c r="F222" s="4">
        <v>2023</v>
      </c>
      <c r="G222" s="5">
        <f>I222+K222+M222+O222</f>
        <v>2192161.5999999996</v>
      </c>
      <c r="H222" s="5">
        <f aca="true" t="shared" si="53" ref="H222:P222">H254</f>
        <v>44018.1</v>
      </c>
      <c r="I222" s="5">
        <f t="shared" si="53"/>
        <v>360549.4</v>
      </c>
      <c r="J222" s="5">
        <f t="shared" si="53"/>
        <v>44018.1</v>
      </c>
      <c r="K222" s="5">
        <f t="shared" si="53"/>
        <v>1776663.9</v>
      </c>
      <c r="L222" s="5">
        <f t="shared" si="53"/>
        <v>0</v>
      </c>
      <c r="M222" s="5">
        <f t="shared" si="53"/>
        <v>54948.3</v>
      </c>
      <c r="N222" s="5">
        <f t="shared" si="53"/>
        <v>0</v>
      </c>
      <c r="O222" s="5">
        <f t="shared" si="53"/>
        <v>0</v>
      </c>
      <c r="P222" s="5">
        <f t="shared" si="53"/>
        <v>0</v>
      </c>
      <c r="Q222" s="40"/>
    </row>
    <row r="223" spans="1:17" ht="13.5" customHeight="1">
      <c r="A223" s="70"/>
      <c r="B223" s="34"/>
      <c r="C223" s="70"/>
      <c r="D223" s="49"/>
      <c r="E223" s="49"/>
      <c r="F223" s="4">
        <v>2024</v>
      </c>
      <c r="G223" s="5">
        <f>I223+K223+M223+O223</f>
        <v>1618293.3</v>
      </c>
      <c r="H223" s="5">
        <f aca="true" t="shared" si="54" ref="H223:M223">H255</f>
        <v>44018.1</v>
      </c>
      <c r="I223" s="5">
        <f t="shared" si="54"/>
        <v>306499.2</v>
      </c>
      <c r="J223" s="5">
        <f t="shared" si="54"/>
        <v>44018.1</v>
      </c>
      <c r="K223" s="5">
        <f t="shared" si="54"/>
        <v>1272440.3</v>
      </c>
      <c r="L223" s="5">
        <f t="shared" si="54"/>
        <v>0</v>
      </c>
      <c r="M223" s="5">
        <f t="shared" si="54"/>
        <v>39353.8</v>
      </c>
      <c r="N223" s="5">
        <f aca="true" t="shared" si="55" ref="N223:P224">N255</f>
        <v>0</v>
      </c>
      <c r="O223" s="5">
        <f t="shared" si="55"/>
        <v>0</v>
      </c>
      <c r="P223" s="5">
        <f t="shared" si="55"/>
        <v>0</v>
      </c>
      <c r="Q223" s="40"/>
    </row>
    <row r="224" spans="1:17" ht="12" customHeight="1">
      <c r="A224" s="71"/>
      <c r="B224" s="34"/>
      <c r="C224" s="71"/>
      <c r="D224" s="44"/>
      <c r="E224" s="44"/>
      <c r="F224" s="4">
        <v>2025</v>
      </c>
      <c r="G224" s="5">
        <f>I224+K224+M224+O224</f>
        <v>0</v>
      </c>
      <c r="H224" s="5">
        <f aca="true" t="shared" si="56" ref="H224:M224">H256</f>
        <v>0</v>
      </c>
      <c r="I224" s="5">
        <f t="shared" si="56"/>
        <v>0</v>
      </c>
      <c r="J224" s="5">
        <f t="shared" si="56"/>
        <v>0</v>
      </c>
      <c r="K224" s="5">
        <f t="shared" si="56"/>
        <v>0</v>
      </c>
      <c r="L224" s="5">
        <f t="shared" si="56"/>
        <v>0</v>
      </c>
      <c r="M224" s="5">
        <f t="shared" si="56"/>
        <v>0</v>
      </c>
      <c r="N224" s="5">
        <f t="shared" si="55"/>
        <v>0</v>
      </c>
      <c r="O224" s="5">
        <f t="shared" si="55"/>
        <v>0</v>
      </c>
      <c r="P224" s="5">
        <f t="shared" si="55"/>
        <v>0</v>
      </c>
      <c r="Q224" s="40"/>
    </row>
    <row r="225" spans="1:17" ht="13.5" customHeight="1">
      <c r="A225" s="45" t="s">
        <v>69</v>
      </c>
      <c r="B225" s="40" t="s">
        <v>68</v>
      </c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1:17" ht="13.5" customHeight="1">
      <c r="A226" s="44"/>
      <c r="B226" s="40" t="s">
        <v>54</v>
      </c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1:17" ht="14.25" customHeight="1">
      <c r="A227" s="45" t="s">
        <v>70</v>
      </c>
      <c r="B227" s="45" t="s">
        <v>71</v>
      </c>
      <c r="C227" s="66" t="s">
        <v>94</v>
      </c>
      <c r="D227" s="45" t="s">
        <v>78</v>
      </c>
      <c r="E227" s="40" t="s">
        <v>79</v>
      </c>
      <c r="F227" s="4" t="s">
        <v>12</v>
      </c>
      <c r="G227" s="5">
        <f>I227+K227+M227+O227</f>
        <v>5332185.2</v>
      </c>
      <c r="H227" s="5">
        <f>J227+L227+N227+P227</f>
        <v>756982.1</v>
      </c>
      <c r="I227" s="5">
        <f>SUM(I228:I236)</f>
        <v>490481.9</v>
      </c>
      <c r="J227" s="5">
        <f aca="true" t="shared" si="57" ref="J227:P227">SUM(J228:J236)</f>
        <v>156116.6</v>
      </c>
      <c r="K227" s="5">
        <f t="shared" si="57"/>
        <v>4576844.5</v>
      </c>
      <c r="L227" s="5">
        <f t="shared" si="57"/>
        <v>463263.5</v>
      </c>
      <c r="M227" s="5">
        <f t="shared" si="57"/>
        <v>264858.80000000005</v>
      </c>
      <c r="N227" s="5">
        <f t="shared" si="57"/>
        <v>137602</v>
      </c>
      <c r="O227" s="5">
        <f t="shared" si="57"/>
        <v>0</v>
      </c>
      <c r="P227" s="5">
        <f t="shared" si="57"/>
        <v>0</v>
      </c>
      <c r="Q227" s="33" t="s">
        <v>15</v>
      </c>
    </row>
    <row r="228" spans="1:17" ht="14.25" customHeight="1">
      <c r="A228" s="49"/>
      <c r="B228" s="49"/>
      <c r="C228" s="67"/>
      <c r="D228" s="46"/>
      <c r="E228" s="40"/>
      <c r="F228" s="2">
        <v>2017</v>
      </c>
      <c r="G228" s="1">
        <f>I228+K228+M228+O228</f>
        <v>0</v>
      </c>
      <c r="H228" s="1">
        <f>J228+L228+N228+P228</f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33"/>
    </row>
    <row r="229" spans="1:17" ht="14.25" customHeight="1">
      <c r="A229" s="49"/>
      <c r="B229" s="49"/>
      <c r="C229" s="67"/>
      <c r="D229" s="46"/>
      <c r="E229" s="40"/>
      <c r="F229" s="2">
        <v>2018</v>
      </c>
      <c r="G229" s="1">
        <f aca="true" t="shared" si="58" ref="G229:G236">I229+K229+M229+O229</f>
        <v>0</v>
      </c>
      <c r="H229" s="1">
        <f aca="true" t="shared" si="59" ref="H229:H236">J229+L229+N229+P229</f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33"/>
    </row>
    <row r="230" spans="1:17" ht="14.25" customHeight="1">
      <c r="A230" s="49"/>
      <c r="B230" s="49"/>
      <c r="C230" s="67"/>
      <c r="D230" s="46"/>
      <c r="E230" s="40"/>
      <c r="F230" s="2">
        <v>2019</v>
      </c>
      <c r="G230" s="1">
        <f t="shared" si="58"/>
        <v>634536.2999999999</v>
      </c>
      <c r="H230" s="1">
        <f t="shared" si="59"/>
        <v>400638.8</v>
      </c>
      <c r="I230" s="1">
        <f>76071.3+101892.3</f>
        <v>177963.6</v>
      </c>
      <c r="J230" s="20">
        <v>156115.6</v>
      </c>
      <c r="K230" s="1">
        <v>442875.5</v>
      </c>
      <c r="L230" s="21">
        <v>237187.5</v>
      </c>
      <c r="M230" s="1">
        <v>13697.2</v>
      </c>
      <c r="N230" s="20">
        <v>7335.7</v>
      </c>
      <c r="O230" s="1">
        <v>0</v>
      </c>
      <c r="P230" s="1">
        <v>0</v>
      </c>
      <c r="Q230" s="33"/>
    </row>
    <row r="231" spans="1:17" ht="14.25" customHeight="1">
      <c r="A231" s="49"/>
      <c r="B231" s="49"/>
      <c r="C231" s="67"/>
      <c r="D231" s="46"/>
      <c r="E231" s="40"/>
      <c r="F231" s="2">
        <v>2020</v>
      </c>
      <c r="G231" s="1">
        <f t="shared" si="58"/>
        <v>402939.4</v>
      </c>
      <c r="H231" s="1">
        <f t="shared" si="59"/>
        <v>293152</v>
      </c>
      <c r="I231" s="1">
        <v>109788.4</v>
      </c>
      <c r="J231" s="1">
        <v>1</v>
      </c>
      <c r="K231" s="1">
        <v>164748.6</v>
      </c>
      <c r="L231" s="1">
        <f>158854.8+5893.8</f>
        <v>164748.59999999998</v>
      </c>
      <c r="M231" s="1">
        <v>128402.4</v>
      </c>
      <c r="N231" s="1">
        <f>4913.1+123307+182.3</f>
        <v>128402.40000000001</v>
      </c>
      <c r="O231" s="1">
        <v>0</v>
      </c>
      <c r="P231" s="1">
        <v>0</v>
      </c>
      <c r="Q231" s="33"/>
    </row>
    <row r="232" spans="1:17" ht="14.25" customHeight="1">
      <c r="A232" s="49"/>
      <c r="B232" s="49"/>
      <c r="C232" s="67"/>
      <c r="D232" s="46"/>
      <c r="E232" s="40"/>
      <c r="F232" s="2">
        <v>2021</v>
      </c>
      <c r="G232" s="1">
        <f t="shared" si="58"/>
        <v>597085</v>
      </c>
      <c r="H232" s="1">
        <f t="shared" si="59"/>
        <v>63191.3</v>
      </c>
      <c r="I232" s="1">
        <v>104591.1</v>
      </c>
      <c r="J232" s="1">
        <v>0</v>
      </c>
      <c r="K232" s="1">
        <v>477719.2</v>
      </c>
      <c r="L232" s="1">
        <v>61327.4</v>
      </c>
      <c r="M232" s="1">
        <v>14774.7</v>
      </c>
      <c r="N232" s="1">
        <v>1863.9</v>
      </c>
      <c r="O232" s="1">
        <v>0</v>
      </c>
      <c r="P232" s="1">
        <v>0</v>
      </c>
      <c r="Q232" s="33"/>
    </row>
    <row r="233" spans="1:17" ht="14.25" customHeight="1">
      <c r="A233" s="49"/>
      <c r="B233" s="49"/>
      <c r="C233" s="67"/>
      <c r="D233" s="46"/>
      <c r="E233" s="40"/>
      <c r="F233" s="2">
        <v>2022</v>
      </c>
      <c r="G233" s="1">
        <f t="shared" si="58"/>
        <v>1419713.5999999999</v>
      </c>
      <c r="H233" s="1">
        <f t="shared" si="59"/>
        <v>0</v>
      </c>
      <c r="I233" s="1">
        <v>49069.4</v>
      </c>
      <c r="J233" s="1">
        <v>0</v>
      </c>
      <c r="K233" s="1">
        <v>1329524.9</v>
      </c>
      <c r="L233" s="1">
        <v>0</v>
      </c>
      <c r="M233" s="1">
        <v>41119.3</v>
      </c>
      <c r="N233" s="1">
        <v>0</v>
      </c>
      <c r="O233" s="1">
        <v>0</v>
      </c>
      <c r="P233" s="1">
        <v>0</v>
      </c>
      <c r="Q233" s="33"/>
    </row>
    <row r="234" spans="1:17" ht="14.25" customHeight="1">
      <c r="A234" s="49"/>
      <c r="B234" s="49"/>
      <c r="C234" s="67"/>
      <c r="D234" s="46"/>
      <c r="E234" s="40"/>
      <c r="F234" s="2">
        <v>2023</v>
      </c>
      <c r="G234" s="1">
        <f t="shared" si="58"/>
        <v>1419713.5999999999</v>
      </c>
      <c r="H234" s="1">
        <f t="shared" si="59"/>
        <v>0</v>
      </c>
      <c r="I234" s="1">
        <v>49069.4</v>
      </c>
      <c r="J234" s="1">
        <v>0</v>
      </c>
      <c r="K234" s="1">
        <v>1329524.9</v>
      </c>
      <c r="L234" s="1">
        <v>0</v>
      </c>
      <c r="M234" s="1">
        <v>41119.3</v>
      </c>
      <c r="N234" s="1">
        <v>0</v>
      </c>
      <c r="O234" s="1">
        <v>0</v>
      </c>
      <c r="P234" s="1">
        <v>0</v>
      </c>
      <c r="Q234" s="33"/>
    </row>
    <row r="235" spans="1:17" ht="14.25" customHeight="1">
      <c r="A235" s="49"/>
      <c r="B235" s="49"/>
      <c r="C235" s="67"/>
      <c r="D235" s="46"/>
      <c r="E235" s="40"/>
      <c r="F235" s="2">
        <v>2024</v>
      </c>
      <c r="G235" s="1">
        <f t="shared" si="58"/>
        <v>858197.3</v>
      </c>
      <c r="H235" s="1">
        <f t="shared" si="59"/>
        <v>0</v>
      </c>
      <c r="I235" s="1">
        <v>0</v>
      </c>
      <c r="J235" s="1">
        <v>0</v>
      </c>
      <c r="K235" s="1">
        <v>832451.4</v>
      </c>
      <c r="L235" s="1">
        <v>0</v>
      </c>
      <c r="M235" s="1">
        <v>25745.9</v>
      </c>
      <c r="N235" s="1">
        <v>0</v>
      </c>
      <c r="O235" s="1">
        <v>0</v>
      </c>
      <c r="P235" s="1">
        <v>0</v>
      </c>
      <c r="Q235" s="33"/>
    </row>
    <row r="236" spans="1:17" ht="13.5" customHeight="1">
      <c r="A236" s="44"/>
      <c r="B236" s="44"/>
      <c r="C236" s="68"/>
      <c r="D236" s="48"/>
      <c r="E236" s="40"/>
      <c r="F236" s="2">
        <v>2025</v>
      </c>
      <c r="G236" s="1">
        <f t="shared" si="58"/>
        <v>0</v>
      </c>
      <c r="H236" s="1">
        <f t="shared" si="59"/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33"/>
    </row>
    <row r="237" spans="1:17" ht="15" customHeight="1">
      <c r="A237" s="45" t="s">
        <v>72</v>
      </c>
      <c r="B237" s="45" t="s">
        <v>73</v>
      </c>
      <c r="C237" s="66" t="s">
        <v>95</v>
      </c>
      <c r="D237" s="45" t="s">
        <v>78</v>
      </c>
      <c r="E237" s="40" t="s">
        <v>79</v>
      </c>
      <c r="F237" s="4" t="s">
        <v>12</v>
      </c>
      <c r="G237" s="5">
        <f>SUM(G238:G246)</f>
        <v>3911244</v>
      </c>
      <c r="H237" s="5">
        <f aca="true" t="shared" si="60" ref="H237:P237">SUM(H238:H246)</f>
        <v>1637896.4000000004</v>
      </c>
      <c r="I237" s="5">
        <f t="shared" si="60"/>
        <v>1427610.7</v>
      </c>
      <c r="J237" s="5">
        <f t="shared" si="60"/>
        <v>578047.4</v>
      </c>
      <c r="K237" s="5">
        <f t="shared" si="60"/>
        <v>2320798.6</v>
      </c>
      <c r="L237" s="5">
        <f t="shared" si="60"/>
        <v>1023925.8</v>
      </c>
      <c r="M237" s="5">
        <f t="shared" si="60"/>
        <v>162834.69999999998</v>
      </c>
      <c r="N237" s="5">
        <f t="shared" si="60"/>
        <v>35923.2</v>
      </c>
      <c r="O237" s="5">
        <f t="shared" si="60"/>
        <v>0</v>
      </c>
      <c r="P237" s="5">
        <f t="shared" si="60"/>
        <v>0</v>
      </c>
      <c r="Q237" s="33" t="s">
        <v>15</v>
      </c>
    </row>
    <row r="238" spans="1:17" ht="15" customHeight="1">
      <c r="A238" s="49"/>
      <c r="B238" s="49"/>
      <c r="C238" s="67"/>
      <c r="D238" s="46"/>
      <c r="E238" s="40"/>
      <c r="F238" s="2">
        <v>2017</v>
      </c>
      <c r="G238" s="1">
        <f aca="true" t="shared" si="61" ref="G238:H240">I238+K238+M238+O238</f>
        <v>0</v>
      </c>
      <c r="H238" s="1">
        <f t="shared" si="61"/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33"/>
    </row>
    <row r="239" spans="1:17" ht="15" customHeight="1">
      <c r="A239" s="49"/>
      <c r="B239" s="49"/>
      <c r="C239" s="67"/>
      <c r="D239" s="46"/>
      <c r="E239" s="40"/>
      <c r="F239" s="2">
        <v>2018</v>
      </c>
      <c r="G239" s="1">
        <f t="shared" si="61"/>
        <v>0</v>
      </c>
      <c r="H239" s="1">
        <f t="shared" si="61"/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33"/>
    </row>
    <row r="240" spans="1:17" ht="15" customHeight="1">
      <c r="A240" s="49"/>
      <c r="B240" s="49"/>
      <c r="C240" s="67"/>
      <c r="D240" s="46"/>
      <c r="E240" s="40"/>
      <c r="F240" s="2">
        <v>2019</v>
      </c>
      <c r="G240" s="1">
        <f t="shared" si="61"/>
        <v>377357.30000000005</v>
      </c>
      <c r="H240" s="1">
        <f t="shared" si="61"/>
        <v>377357.30000000005</v>
      </c>
      <c r="I240" s="20">
        <v>122241.7</v>
      </c>
      <c r="J240" s="20">
        <f>103059.8+19181.9</f>
        <v>122241.70000000001</v>
      </c>
      <c r="K240" s="20">
        <v>247462.2</v>
      </c>
      <c r="L240" s="20">
        <v>247462.2</v>
      </c>
      <c r="M240" s="20">
        <v>7653.4</v>
      </c>
      <c r="N240" s="20">
        <v>7653.4</v>
      </c>
      <c r="O240" s="1">
        <v>0</v>
      </c>
      <c r="P240" s="1">
        <v>0</v>
      </c>
      <c r="Q240" s="33"/>
    </row>
    <row r="241" spans="1:17" ht="14.25" customHeight="1">
      <c r="A241" s="49"/>
      <c r="B241" s="49"/>
      <c r="C241" s="67"/>
      <c r="D241" s="46"/>
      <c r="E241" s="40"/>
      <c r="F241" s="2">
        <v>2020</v>
      </c>
      <c r="G241" s="1">
        <f aca="true" t="shared" si="62" ref="G241:G246">I241+K241+M241+O241</f>
        <v>377045.89999999997</v>
      </c>
      <c r="H241" s="1">
        <f aca="true" t="shared" si="63" ref="H241:H246">J241+L241+N241+P241</f>
        <v>274709</v>
      </c>
      <c r="I241" s="1">
        <v>91214.6</v>
      </c>
      <c r="J241" s="1">
        <f>58502+21433.4</f>
        <v>79935.4</v>
      </c>
      <c r="K241" s="1">
        <v>188930.5</v>
      </c>
      <c r="L241" s="1">
        <f>43396.1+145534.4</f>
        <v>188930.5</v>
      </c>
      <c r="M241" s="1">
        <v>96900.8</v>
      </c>
      <c r="N241" s="1">
        <f>1342.1+4501</f>
        <v>5843.1</v>
      </c>
      <c r="O241" s="1">
        <v>0</v>
      </c>
      <c r="P241" s="1">
        <v>0</v>
      </c>
      <c r="Q241" s="33"/>
    </row>
    <row r="242" spans="1:18" ht="14.25" customHeight="1">
      <c r="A242" s="49"/>
      <c r="B242" s="49"/>
      <c r="C242" s="67"/>
      <c r="D242" s="46"/>
      <c r="E242" s="40"/>
      <c r="F242" s="2">
        <v>2021</v>
      </c>
      <c r="G242" s="1">
        <f t="shared" si="62"/>
        <v>629040.8</v>
      </c>
      <c r="H242" s="1">
        <f t="shared" si="63"/>
        <v>629040.8</v>
      </c>
      <c r="I242" s="1">
        <v>194850.7</v>
      </c>
      <c r="J242" s="1">
        <v>194850.7</v>
      </c>
      <c r="K242" s="1">
        <v>421164.4</v>
      </c>
      <c r="L242" s="1">
        <v>421164.4</v>
      </c>
      <c r="M242" s="1">
        <v>13025.7</v>
      </c>
      <c r="N242" s="1">
        <v>13025.7</v>
      </c>
      <c r="O242" s="1">
        <v>0</v>
      </c>
      <c r="P242" s="1">
        <v>0</v>
      </c>
      <c r="Q242" s="33"/>
      <c r="R242" s="30"/>
    </row>
    <row r="243" spans="1:17" ht="15" customHeight="1">
      <c r="A243" s="49"/>
      <c r="B243" s="49"/>
      <c r="C243" s="67"/>
      <c r="D243" s="46"/>
      <c r="E243" s="40"/>
      <c r="F243" s="2">
        <v>2022</v>
      </c>
      <c r="G243" s="1">
        <f t="shared" si="62"/>
        <v>995256</v>
      </c>
      <c r="H243" s="1">
        <f t="shared" si="63"/>
        <v>268753.1</v>
      </c>
      <c r="I243" s="1">
        <v>401324.5</v>
      </c>
      <c r="J243" s="1">
        <v>92983.4</v>
      </c>
      <c r="K243" s="1">
        <v>576113.6</v>
      </c>
      <c r="L243" s="1">
        <v>166368.7</v>
      </c>
      <c r="M243" s="1">
        <v>17817.9</v>
      </c>
      <c r="N243" s="1">
        <v>9401</v>
      </c>
      <c r="O243" s="1">
        <v>0</v>
      </c>
      <c r="P243" s="1">
        <v>0</v>
      </c>
      <c r="Q243" s="33"/>
    </row>
    <row r="244" spans="1:17" ht="15" customHeight="1">
      <c r="A244" s="49"/>
      <c r="B244" s="49"/>
      <c r="C244" s="67"/>
      <c r="D244" s="46"/>
      <c r="E244" s="40"/>
      <c r="F244" s="2">
        <v>2023</v>
      </c>
      <c r="G244" s="1">
        <f t="shared" si="62"/>
        <v>772448</v>
      </c>
      <c r="H244" s="1">
        <f t="shared" si="63"/>
        <v>44018.1</v>
      </c>
      <c r="I244" s="1">
        <v>311480</v>
      </c>
      <c r="J244" s="1">
        <v>44018.1</v>
      </c>
      <c r="K244" s="1">
        <v>447139</v>
      </c>
      <c r="L244" s="1">
        <v>0</v>
      </c>
      <c r="M244" s="1">
        <v>13829</v>
      </c>
      <c r="N244" s="1">
        <v>0</v>
      </c>
      <c r="O244" s="1">
        <v>0</v>
      </c>
      <c r="P244" s="1">
        <v>0</v>
      </c>
      <c r="Q244" s="33"/>
    </row>
    <row r="245" spans="1:17" ht="15" customHeight="1">
      <c r="A245" s="49"/>
      <c r="B245" s="49"/>
      <c r="C245" s="67"/>
      <c r="D245" s="46"/>
      <c r="E245" s="40"/>
      <c r="F245" s="2">
        <v>2024</v>
      </c>
      <c r="G245" s="1">
        <f t="shared" si="62"/>
        <v>760096.0000000001</v>
      </c>
      <c r="H245" s="1">
        <f t="shared" si="63"/>
        <v>44018.1</v>
      </c>
      <c r="I245" s="1">
        <v>306499.2</v>
      </c>
      <c r="J245" s="1">
        <v>44018.1</v>
      </c>
      <c r="K245" s="1">
        <v>439988.9</v>
      </c>
      <c r="L245" s="1">
        <v>0</v>
      </c>
      <c r="M245" s="1">
        <v>13607.9</v>
      </c>
      <c r="N245" s="1">
        <v>0</v>
      </c>
      <c r="O245" s="1">
        <v>0</v>
      </c>
      <c r="P245" s="1">
        <v>0</v>
      </c>
      <c r="Q245" s="33"/>
    </row>
    <row r="246" spans="1:17" ht="15" customHeight="1">
      <c r="A246" s="44"/>
      <c r="B246" s="44"/>
      <c r="C246" s="68"/>
      <c r="D246" s="48"/>
      <c r="E246" s="40"/>
      <c r="F246" s="2">
        <v>2025</v>
      </c>
      <c r="G246" s="1">
        <f t="shared" si="62"/>
        <v>0</v>
      </c>
      <c r="H246" s="1">
        <f t="shared" si="63"/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33"/>
    </row>
    <row r="247" spans="1:17" ht="12.75">
      <c r="A247" s="63"/>
      <c r="B247" s="34" t="s">
        <v>74</v>
      </c>
      <c r="C247" s="35"/>
      <c r="D247" s="45" t="s">
        <v>77</v>
      </c>
      <c r="E247" s="45" t="s">
        <v>77</v>
      </c>
      <c r="F247" s="4" t="s">
        <v>12</v>
      </c>
      <c r="G247" s="5">
        <f>G227+G237</f>
        <v>9243429.2</v>
      </c>
      <c r="H247" s="5">
        <f>H227+H237</f>
        <v>2394878.5000000005</v>
      </c>
      <c r="I247" s="5">
        <f aca="true" t="shared" si="64" ref="I247:N247">SUM(I248:I256)</f>
        <v>1918092.5999999999</v>
      </c>
      <c r="J247" s="5">
        <f t="shared" si="64"/>
        <v>734164.0000000001</v>
      </c>
      <c r="K247" s="5">
        <f t="shared" si="64"/>
        <v>6897643.1</v>
      </c>
      <c r="L247" s="5">
        <f t="shared" si="64"/>
        <v>1487189.3</v>
      </c>
      <c r="M247" s="5">
        <f t="shared" si="64"/>
        <v>427693.5</v>
      </c>
      <c r="N247" s="5">
        <f t="shared" si="64"/>
        <v>173525.2</v>
      </c>
      <c r="O247" s="5">
        <f>O227+O237</f>
        <v>0</v>
      </c>
      <c r="P247" s="5">
        <f>P227+P237</f>
        <v>0</v>
      </c>
      <c r="Q247" s="33"/>
    </row>
    <row r="248" spans="1:17" ht="12.75">
      <c r="A248" s="64"/>
      <c r="B248" s="34"/>
      <c r="C248" s="35"/>
      <c r="D248" s="49"/>
      <c r="E248" s="49"/>
      <c r="F248" s="4">
        <v>2017</v>
      </c>
      <c r="G248" s="5">
        <f>I248+K248+M248+O248</f>
        <v>0</v>
      </c>
      <c r="H248" s="5">
        <f>J248+L248+N248+P248</f>
        <v>0</v>
      </c>
      <c r="I248" s="5">
        <f aca="true" t="shared" si="65" ref="I248:I256">I228+I238</f>
        <v>0</v>
      </c>
      <c r="J248" s="5">
        <f aca="true" t="shared" si="66" ref="J248:P248">J228+J238</f>
        <v>0</v>
      </c>
      <c r="K248" s="5">
        <f t="shared" si="66"/>
        <v>0</v>
      </c>
      <c r="L248" s="5">
        <f t="shared" si="66"/>
        <v>0</v>
      </c>
      <c r="M248" s="5">
        <f t="shared" si="66"/>
        <v>0</v>
      </c>
      <c r="N248" s="5">
        <f t="shared" si="66"/>
        <v>0</v>
      </c>
      <c r="O248" s="5">
        <f t="shared" si="66"/>
        <v>0</v>
      </c>
      <c r="P248" s="5">
        <f t="shared" si="66"/>
        <v>0</v>
      </c>
      <c r="Q248" s="33"/>
    </row>
    <row r="249" spans="1:17" ht="12.75">
      <c r="A249" s="64"/>
      <c r="B249" s="34"/>
      <c r="C249" s="35"/>
      <c r="D249" s="49"/>
      <c r="E249" s="49"/>
      <c r="F249" s="4">
        <v>2018</v>
      </c>
      <c r="G249" s="5">
        <f aca="true" t="shared" si="67" ref="G249:G256">I249+K249+M249+O249</f>
        <v>0</v>
      </c>
      <c r="H249" s="5">
        <f aca="true" t="shared" si="68" ref="H249:H256">J249+L249+N249+P249</f>
        <v>0</v>
      </c>
      <c r="I249" s="5">
        <f t="shared" si="65"/>
        <v>0</v>
      </c>
      <c r="J249" s="5">
        <f aca="true" t="shared" si="69" ref="J249:P249">J229+J239</f>
        <v>0</v>
      </c>
      <c r="K249" s="5">
        <f t="shared" si="69"/>
        <v>0</v>
      </c>
      <c r="L249" s="5">
        <f t="shared" si="69"/>
        <v>0</v>
      </c>
      <c r="M249" s="5">
        <f t="shared" si="69"/>
        <v>0</v>
      </c>
      <c r="N249" s="5">
        <f t="shared" si="69"/>
        <v>0</v>
      </c>
      <c r="O249" s="5">
        <f t="shared" si="69"/>
        <v>0</v>
      </c>
      <c r="P249" s="5">
        <f t="shared" si="69"/>
        <v>0</v>
      </c>
      <c r="Q249" s="33"/>
    </row>
    <row r="250" spans="1:17" ht="12.75">
      <c r="A250" s="64"/>
      <c r="B250" s="34"/>
      <c r="C250" s="35"/>
      <c r="D250" s="49"/>
      <c r="E250" s="49"/>
      <c r="F250" s="4">
        <v>2019</v>
      </c>
      <c r="G250" s="5">
        <f t="shared" si="67"/>
        <v>1011893.6</v>
      </c>
      <c r="H250" s="5">
        <f t="shared" si="68"/>
        <v>777996.1</v>
      </c>
      <c r="I250" s="5">
        <f t="shared" si="65"/>
        <v>300205.3</v>
      </c>
      <c r="J250" s="5">
        <f aca="true" t="shared" si="70" ref="J250:P250">J230+J240</f>
        <v>278357.30000000005</v>
      </c>
      <c r="K250" s="5">
        <f t="shared" si="70"/>
        <v>690337.7</v>
      </c>
      <c r="L250" s="5">
        <f t="shared" si="70"/>
        <v>484649.7</v>
      </c>
      <c r="M250" s="5">
        <f t="shared" si="70"/>
        <v>21350.6</v>
      </c>
      <c r="N250" s="5">
        <f t="shared" si="70"/>
        <v>14989.099999999999</v>
      </c>
      <c r="O250" s="5">
        <f t="shared" si="70"/>
        <v>0</v>
      </c>
      <c r="P250" s="5">
        <f t="shared" si="70"/>
        <v>0</v>
      </c>
      <c r="Q250" s="33"/>
    </row>
    <row r="251" spans="1:17" ht="12.75">
      <c r="A251" s="64"/>
      <c r="B251" s="34"/>
      <c r="C251" s="35"/>
      <c r="D251" s="49"/>
      <c r="E251" s="49"/>
      <c r="F251" s="4">
        <v>2020</v>
      </c>
      <c r="G251" s="5">
        <f t="shared" si="67"/>
        <v>779985.3</v>
      </c>
      <c r="H251" s="5">
        <f t="shared" si="68"/>
        <v>567861</v>
      </c>
      <c r="I251" s="5">
        <f t="shared" si="65"/>
        <v>201003</v>
      </c>
      <c r="J251" s="5">
        <f>J231+J241</f>
        <v>79936.4</v>
      </c>
      <c r="K251" s="5">
        <f aca="true" t="shared" si="71" ref="K251:P251">K231+K241</f>
        <v>353679.1</v>
      </c>
      <c r="L251" s="5">
        <f t="shared" si="71"/>
        <v>353679.1</v>
      </c>
      <c r="M251" s="5">
        <f t="shared" si="71"/>
        <v>225303.2</v>
      </c>
      <c r="N251" s="5">
        <f t="shared" si="71"/>
        <v>134245.5</v>
      </c>
      <c r="O251" s="5">
        <f t="shared" si="71"/>
        <v>0</v>
      </c>
      <c r="P251" s="5">
        <f t="shared" si="71"/>
        <v>0</v>
      </c>
      <c r="Q251" s="33"/>
    </row>
    <row r="252" spans="1:17" ht="12.75">
      <c r="A252" s="64"/>
      <c r="B252" s="34"/>
      <c r="C252" s="35"/>
      <c r="D252" s="49"/>
      <c r="E252" s="49"/>
      <c r="F252" s="4">
        <v>2021</v>
      </c>
      <c r="G252" s="5">
        <f t="shared" si="67"/>
        <v>1226125.8</v>
      </c>
      <c r="H252" s="5">
        <f t="shared" si="68"/>
        <v>692232.1</v>
      </c>
      <c r="I252" s="5">
        <f t="shared" si="65"/>
        <v>299441.80000000005</v>
      </c>
      <c r="J252" s="5">
        <f aca="true" t="shared" si="72" ref="J252:P252">J232+J242</f>
        <v>194850.7</v>
      </c>
      <c r="K252" s="5">
        <f t="shared" si="72"/>
        <v>898883.6000000001</v>
      </c>
      <c r="L252" s="5">
        <f t="shared" si="72"/>
        <v>482491.80000000005</v>
      </c>
      <c r="M252" s="5">
        <f t="shared" si="72"/>
        <v>27800.4</v>
      </c>
      <c r="N252" s="5">
        <f t="shared" si="72"/>
        <v>14889.6</v>
      </c>
      <c r="O252" s="5">
        <f t="shared" si="72"/>
        <v>0</v>
      </c>
      <c r="P252" s="5">
        <f t="shared" si="72"/>
        <v>0</v>
      </c>
      <c r="Q252" s="33"/>
    </row>
    <row r="253" spans="1:17" ht="12.75">
      <c r="A253" s="64"/>
      <c r="B253" s="34"/>
      <c r="C253" s="35"/>
      <c r="D253" s="49"/>
      <c r="E253" s="49"/>
      <c r="F253" s="4">
        <v>2022</v>
      </c>
      <c r="G253" s="5">
        <f t="shared" si="67"/>
        <v>2414969.6</v>
      </c>
      <c r="H253" s="5">
        <f t="shared" si="68"/>
        <v>268753.1</v>
      </c>
      <c r="I253" s="5">
        <f t="shared" si="65"/>
        <v>450393.9</v>
      </c>
      <c r="J253" s="5">
        <f aca="true" t="shared" si="73" ref="J253:P253">J233+J243</f>
        <v>92983.4</v>
      </c>
      <c r="K253" s="5">
        <f t="shared" si="73"/>
        <v>1905638.5</v>
      </c>
      <c r="L253" s="5">
        <f t="shared" si="73"/>
        <v>166368.7</v>
      </c>
      <c r="M253" s="5">
        <f t="shared" si="73"/>
        <v>58937.200000000004</v>
      </c>
      <c r="N253" s="5">
        <f t="shared" si="73"/>
        <v>9401</v>
      </c>
      <c r="O253" s="5">
        <f t="shared" si="73"/>
        <v>0</v>
      </c>
      <c r="P253" s="5">
        <f t="shared" si="73"/>
        <v>0</v>
      </c>
      <c r="Q253" s="33"/>
    </row>
    <row r="254" spans="1:17" ht="12.75">
      <c r="A254" s="64"/>
      <c r="B254" s="34"/>
      <c r="C254" s="35"/>
      <c r="D254" s="49"/>
      <c r="E254" s="49"/>
      <c r="F254" s="4">
        <v>2023</v>
      </c>
      <c r="G254" s="5">
        <f t="shared" si="67"/>
        <v>2192161.5999999996</v>
      </c>
      <c r="H254" s="5">
        <f t="shared" si="68"/>
        <v>44018.1</v>
      </c>
      <c r="I254" s="5">
        <f t="shared" si="65"/>
        <v>360549.4</v>
      </c>
      <c r="J254" s="5">
        <f aca="true" t="shared" si="74" ref="J254:P254">J234+J244</f>
        <v>44018.1</v>
      </c>
      <c r="K254" s="5">
        <f t="shared" si="74"/>
        <v>1776663.9</v>
      </c>
      <c r="L254" s="5">
        <f t="shared" si="74"/>
        <v>0</v>
      </c>
      <c r="M254" s="5">
        <f t="shared" si="74"/>
        <v>54948.3</v>
      </c>
      <c r="N254" s="5">
        <f t="shared" si="74"/>
        <v>0</v>
      </c>
      <c r="O254" s="5">
        <f t="shared" si="74"/>
        <v>0</v>
      </c>
      <c r="P254" s="5">
        <f t="shared" si="74"/>
        <v>0</v>
      </c>
      <c r="Q254" s="33"/>
    </row>
    <row r="255" spans="1:17" ht="12.75">
      <c r="A255" s="64"/>
      <c r="B255" s="34"/>
      <c r="C255" s="35"/>
      <c r="D255" s="49"/>
      <c r="E255" s="49"/>
      <c r="F255" s="4">
        <v>2024</v>
      </c>
      <c r="G255" s="5">
        <f t="shared" si="67"/>
        <v>1618293.3</v>
      </c>
      <c r="H255" s="5">
        <f t="shared" si="68"/>
        <v>44018.1</v>
      </c>
      <c r="I255" s="5">
        <f t="shared" si="65"/>
        <v>306499.2</v>
      </c>
      <c r="J255" s="5">
        <f aca="true" t="shared" si="75" ref="J255:P255">J235+J245</f>
        <v>44018.1</v>
      </c>
      <c r="K255" s="5">
        <f t="shared" si="75"/>
        <v>1272440.3</v>
      </c>
      <c r="L255" s="5">
        <f t="shared" si="75"/>
        <v>0</v>
      </c>
      <c r="M255" s="5">
        <f t="shared" si="75"/>
        <v>39353.8</v>
      </c>
      <c r="N255" s="5">
        <f t="shared" si="75"/>
        <v>0</v>
      </c>
      <c r="O255" s="5">
        <f t="shared" si="75"/>
        <v>0</v>
      </c>
      <c r="P255" s="5">
        <f t="shared" si="75"/>
        <v>0</v>
      </c>
      <c r="Q255" s="33"/>
    </row>
    <row r="256" spans="1:17" ht="12.75">
      <c r="A256" s="65"/>
      <c r="B256" s="34"/>
      <c r="C256" s="35"/>
      <c r="D256" s="44"/>
      <c r="E256" s="44"/>
      <c r="F256" s="4">
        <v>2025</v>
      </c>
      <c r="G256" s="5">
        <f t="shared" si="67"/>
        <v>0</v>
      </c>
      <c r="H256" s="5">
        <f t="shared" si="68"/>
        <v>0</v>
      </c>
      <c r="I256" s="5">
        <f t="shared" si="65"/>
        <v>0</v>
      </c>
      <c r="J256" s="5">
        <f aca="true" t="shared" si="76" ref="J256:P256">J236+J246</f>
        <v>0</v>
      </c>
      <c r="K256" s="5">
        <f t="shared" si="76"/>
        <v>0</v>
      </c>
      <c r="L256" s="5">
        <f t="shared" si="76"/>
        <v>0</v>
      </c>
      <c r="M256" s="5">
        <f t="shared" si="76"/>
        <v>0</v>
      </c>
      <c r="N256" s="5">
        <f t="shared" si="76"/>
        <v>0</v>
      </c>
      <c r="O256" s="5">
        <f t="shared" si="76"/>
        <v>0</v>
      </c>
      <c r="P256" s="5">
        <f t="shared" si="76"/>
        <v>0</v>
      </c>
      <c r="Q256" s="33"/>
    </row>
    <row r="257" spans="1:17" ht="12.75">
      <c r="A257" s="35"/>
      <c r="B257" s="34" t="s">
        <v>21</v>
      </c>
      <c r="C257" s="35"/>
      <c r="D257" s="45" t="s">
        <v>77</v>
      </c>
      <c r="E257" s="45" t="s">
        <v>77</v>
      </c>
      <c r="F257" s="4" t="s">
        <v>12</v>
      </c>
      <c r="G257" s="5">
        <f>I257+K257+M257+O257</f>
        <v>16431949.7</v>
      </c>
      <c r="H257" s="5">
        <f>J257+L257+N257+P257</f>
        <v>4109440.0000000005</v>
      </c>
      <c r="I257" s="5">
        <f>SUM(I258:I266)</f>
        <v>6489541.99</v>
      </c>
      <c r="J257" s="5">
        <f>SUM(J258:J266)</f>
        <v>2026291.9000000004</v>
      </c>
      <c r="K257" s="5">
        <f aca="true" t="shared" si="77" ref="K257:P257">SUM(K258:K266)</f>
        <v>6897643.1</v>
      </c>
      <c r="L257" s="5">
        <f t="shared" si="77"/>
        <v>1487189.3</v>
      </c>
      <c r="M257" s="5">
        <f t="shared" si="77"/>
        <v>427693.5</v>
      </c>
      <c r="N257" s="5">
        <f t="shared" si="77"/>
        <v>173525.2</v>
      </c>
      <c r="O257" s="5">
        <f t="shared" si="77"/>
        <v>2617071.1100000003</v>
      </c>
      <c r="P257" s="5">
        <f t="shared" si="77"/>
        <v>422433.6</v>
      </c>
      <c r="Q257" s="40"/>
    </row>
    <row r="258" spans="1:17" ht="12.75">
      <c r="A258" s="35"/>
      <c r="B258" s="34"/>
      <c r="C258" s="35"/>
      <c r="D258" s="49"/>
      <c r="E258" s="49"/>
      <c r="F258" s="4">
        <v>2017</v>
      </c>
      <c r="G258" s="5">
        <f>I258+K258+M258+O258</f>
        <v>600000</v>
      </c>
      <c r="H258" s="5">
        <f>J258+L258+N258+P258</f>
        <v>88298.3</v>
      </c>
      <c r="I258" s="5">
        <f aca="true" t="shared" si="78" ref="I258:P261">I11+I216</f>
        <v>400000</v>
      </c>
      <c r="J258" s="5">
        <f t="shared" si="78"/>
        <v>88298.3</v>
      </c>
      <c r="K258" s="5">
        <f t="shared" si="78"/>
        <v>0</v>
      </c>
      <c r="L258" s="5">
        <f t="shared" si="78"/>
        <v>0</v>
      </c>
      <c r="M258" s="5">
        <f t="shared" si="78"/>
        <v>0</v>
      </c>
      <c r="N258" s="5">
        <f t="shared" si="78"/>
        <v>0</v>
      </c>
      <c r="O258" s="5">
        <f t="shared" si="78"/>
        <v>200000</v>
      </c>
      <c r="P258" s="5">
        <f t="shared" si="78"/>
        <v>0</v>
      </c>
      <c r="Q258" s="40"/>
    </row>
    <row r="259" spans="1:17" ht="12.75">
      <c r="A259" s="35"/>
      <c r="B259" s="34"/>
      <c r="C259" s="35"/>
      <c r="D259" s="49"/>
      <c r="E259" s="49"/>
      <c r="F259" s="4">
        <v>2018</v>
      </c>
      <c r="G259" s="5">
        <f aca="true" t="shared" si="79" ref="G259:G266">I259+K259+M259+O259</f>
        <v>679351.8</v>
      </c>
      <c r="H259" s="5">
        <f aca="true" t="shared" si="80" ref="H259:H266">J259+L259+N259+P259</f>
        <v>392029.6</v>
      </c>
      <c r="I259" s="5">
        <f t="shared" si="78"/>
        <v>479351.8</v>
      </c>
      <c r="J259" s="5">
        <f t="shared" si="78"/>
        <v>192029.59999999998</v>
      </c>
      <c r="K259" s="5">
        <f t="shared" si="78"/>
        <v>0</v>
      </c>
      <c r="L259" s="5">
        <f t="shared" si="78"/>
        <v>0</v>
      </c>
      <c r="M259" s="5">
        <f t="shared" si="78"/>
        <v>0</v>
      </c>
      <c r="N259" s="5">
        <f t="shared" si="78"/>
        <v>0</v>
      </c>
      <c r="O259" s="5">
        <f t="shared" si="78"/>
        <v>200000</v>
      </c>
      <c r="P259" s="5">
        <f t="shared" si="78"/>
        <v>200000</v>
      </c>
      <c r="Q259" s="40"/>
    </row>
    <row r="260" spans="1:19" ht="13.5" customHeight="1">
      <c r="A260" s="35"/>
      <c r="B260" s="34"/>
      <c r="C260" s="35"/>
      <c r="D260" s="49"/>
      <c r="E260" s="49"/>
      <c r="F260" s="4">
        <v>2019</v>
      </c>
      <c r="G260" s="5">
        <f t="shared" si="79"/>
        <v>3525765.3</v>
      </c>
      <c r="H260" s="5">
        <f t="shared" si="80"/>
        <v>1112663.5</v>
      </c>
      <c r="I260" s="5">
        <f t="shared" si="78"/>
        <v>1262276</v>
      </c>
      <c r="J260" s="5">
        <f t="shared" si="78"/>
        <v>457636.20000000007</v>
      </c>
      <c r="K260" s="5">
        <f t="shared" si="78"/>
        <v>690337.7</v>
      </c>
      <c r="L260" s="5">
        <f t="shared" si="78"/>
        <v>484649.7</v>
      </c>
      <c r="M260" s="5">
        <f t="shared" si="78"/>
        <v>21350.6</v>
      </c>
      <c r="N260" s="5">
        <f t="shared" si="78"/>
        <v>14989.099999999999</v>
      </c>
      <c r="O260" s="5">
        <f t="shared" si="78"/>
        <v>1551801</v>
      </c>
      <c r="P260" s="5">
        <f t="shared" si="78"/>
        <v>155388.5</v>
      </c>
      <c r="Q260" s="40"/>
      <c r="S260" s="28"/>
    </row>
    <row r="261" spans="1:19" ht="12.75">
      <c r="A261" s="35"/>
      <c r="B261" s="34"/>
      <c r="C261" s="35"/>
      <c r="D261" s="49"/>
      <c r="E261" s="49"/>
      <c r="F261" s="4">
        <v>2020</v>
      </c>
      <c r="G261" s="5">
        <f t="shared" si="79"/>
        <v>1622859.01</v>
      </c>
      <c r="H261" s="5">
        <f t="shared" si="80"/>
        <v>745153.8999999999</v>
      </c>
      <c r="I261" s="5">
        <f t="shared" si="78"/>
        <v>615378.3</v>
      </c>
      <c r="J261" s="5">
        <f t="shared" si="78"/>
        <v>249640.1</v>
      </c>
      <c r="K261" s="5">
        <f t="shared" si="78"/>
        <v>353679.1</v>
      </c>
      <c r="L261" s="5">
        <f t="shared" si="78"/>
        <v>353679.1</v>
      </c>
      <c r="M261" s="5">
        <f t="shared" si="78"/>
        <v>225303.2</v>
      </c>
      <c r="N261" s="5">
        <f t="shared" si="78"/>
        <v>134245.5</v>
      </c>
      <c r="O261" s="5">
        <f t="shared" si="78"/>
        <v>428498.41</v>
      </c>
      <c r="P261" s="5">
        <f t="shared" si="78"/>
        <v>7589.2</v>
      </c>
      <c r="Q261" s="40"/>
      <c r="S261" s="28"/>
    </row>
    <row r="262" spans="1:17" ht="12.75">
      <c r="A262" s="35"/>
      <c r="B262" s="34"/>
      <c r="C262" s="35"/>
      <c r="D262" s="49"/>
      <c r="E262" s="49"/>
      <c r="F262" s="4">
        <v>2021</v>
      </c>
      <c r="G262" s="5">
        <f t="shared" si="79"/>
        <v>1910447.97</v>
      </c>
      <c r="H262" s="5">
        <f t="shared" si="80"/>
        <v>994995.4</v>
      </c>
      <c r="I262" s="5">
        <f aca="true" t="shared" si="81" ref="I262:O266">I15+I220</f>
        <v>809584.27</v>
      </c>
      <c r="J262" s="5">
        <f t="shared" si="81"/>
        <v>491218.2</v>
      </c>
      <c r="K262" s="5">
        <f t="shared" si="81"/>
        <v>898883.6000000001</v>
      </c>
      <c r="L262" s="5">
        <f t="shared" si="81"/>
        <v>482491.80000000005</v>
      </c>
      <c r="M262" s="5">
        <f t="shared" si="81"/>
        <v>27800.4</v>
      </c>
      <c r="N262" s="5">
        <f t="shared" si="81"/>
        <v>14889.6</v>
      </c>
      <c r="O262" s="5">
        <f t="shared" si="81"/>
        <v>174179.7</v>
      </c>
      <c r="P262" s="5">
        <v>6395.8</v>
      </c>
      <c r="Q262" s="40"/>
    </row>
    <row r="263" spans="1:17" ht="12.75">
      <c r="A263" s="35"/>
      <c r="B263" s="34"/>
      <c r="C263" s="35"/>
      <c r="D263" s="49"/>
      <c r="E263" s="49"/>
      <c r="F263" s="4">
        <v>2022</v>
      </c>
      <c r="G263" s="5">
        <f t="shared" si="79"/>
        <v>2703194.42</v>
      </c>
      <c r="H263" s="5">
        <f t="shared" si="80"/>
        <v>483848.1</v>
      </c>
      <c r="I263" s="5">
        <f t="shared" si="81"/>
        <v>676026.72</v>
      </c>
      <c r="J263" s="5">
        <f t="shared" si="81"/>
        <v>255018.3</v>
      </c>
      <c r="K263" s="5">
        <f t="shared" si="81"/>
        <v>1905638.5</v>
      </c>
      <c r="L263" s="5">
        <f t="shared" si="81"/>
        <v>166368.7</v>
      </c>
      <c r="M263" s="5">
        <f t="shared" si="81"/>
        <v>58937.200000000004</v>
      </c>
      <c r="N263" s="5">
        <f t="shared" si="81"/>
        <v>9401</v>
      </c>
      <c r="O263" s="5">
        <f t="shared" si="81"/>
        <v>62592</v>
      </c>
      <c r="P263" s="5">
        <f>P16+P221</f>
        <v>53060.1</v>
      </c>
      <c r="Q263" s="40"/>
    </row>
    <row r="264" spans="1:17" ht="12.75">
      <c r="A264" s="35"/>
      <c r="B264" s="34"/>
      <c r="C264" s="35"/>
      <c r="D264" s="49"/>
      <c r="E264" s="49"/>
      <c r="F264" s="4">
        <v>2023</v>
      </c>
      <c r="G264" s="5">
        <f t="shared" si="79"/>
        <v>2735839.0999999996</v>
      </c>
      <c r="H264" s="5">
        <f t="shared" si="80"/>
        <v>99675.6</v>
      </c>
      <c r="I264" s="5">
        <f t="shared" si="81"/>
        <v>904226.9</v>
      </c>
      <c r="J264" s="5">
        <f t="shared" si="81"/>
        <v>99675.6</v>
      </c>
      <c r="K264" s="5">
        <f t="shared" si="81"/>
        <v>1776663.9</v>
      </c>
      <c r="L264" s="5">
        <f t="shared" si="81"/>
        <v>0</v>
      </c>
      <c r="M264" s="5">
        <f t="shared" si="81"/>
        <v>54948.3</v>
      </c>
      <c r="N264" s="5">
        <f t="shared" si="81"/>
        <v>0</v>
      </c>
      <c r="O264" s="5">
        <f t="shared" si="81"/>
        <v>0</v>
      </c>
      <c r="P264" s="5">
        <f>P17+P222</f>
        <v>0</v>
      </c>
      <c r="Q264" s="40"/>
    </row>
    <row r="265" spans="1:17" ht="12.75">
      <c r="A265" s="35"/>
      <c r="B265" s="34"/>
      <c r="C265" s="35"/>
      <c r="D265" s="49"/>
      <c r="E265" s="49"/>
      <c r="F265" s="4">
        <v>2024</v>
      </c>
      <c r="G265" s="5">
        <f t="shared" si="79"/>
        <v>2141460.0999999996</v>
      </c>
      <c r="H265" s="5">
        <f t="shared" si="80"/>
        <v>99675.6</v>
      </c>
      <c r="I265" s="5">
        <f t="shared" si="81"/>
        <v>829666</v>
      </c>
      <c r="J265" s="5">
        <f t="shared" si="81"/>
        <v>99675.6</v>
      </c>
      <c r="K265" s="5">
        <f t="shared" si="81"/>
        <v>1272440.3</v>
      </c>
      <c r="L265" s="5">
        <f t="shared" si="81"/>
        <v>0</v>
      </c>
      <c r="M265" s="5">
        <f t="shared" si="81"/>
        <v>39353.8</v>
      </c>
      <c r="N265" s="5">
        <f t="shared" si="81"/>
        <v>0</v>
      </c>
      <c r="O265" s="5">
        <f t="shared" si="81"/>
        <v>0</v>
      </c>
      <c r="P265" s="5">
        <f>P18+P223</f>
        <v>0</v>
      </c>
      <c r="Q265" s="40"/>
    </row>
    <row r="266" spans="1:17" ht="12.75">
      <c r="A266" s="35"/>
      <c r="B266" s="34"/>
      <c r="C266" s="35"/>
      <c r="D266" s="44"/>
      <c r="E266" s="44"/>
      <c r="F266" s="4">
        <v>2025</v>
      </c>
      <c r="G266" s="5">
        <f t="shared" si="79"/>
        <v>513032</v>
      </c>
      <c r="H266" s="5">
        <f t="shared" si="80"/>
        <v>93100</v>
      </c>
      <c r="I266" s="5">
        <f t="shared" si="81"/>
        <v>513032</v>
      </c>
      <c r="J266" s="5">
        <f t="shared" si="81"/>
        <v>93100</v>
      </c>
      <c r="K266" s="5">
        <f t="shared" si="81"/>
        <v>0</v>
      </c>
      <c r="L266" s="5">
        <f t="shared" si="81"/>
        <v>0</v>
      </c>
      <c r="M266" s="5">
        <f t="shared" si="81"/>
        <v>0</v>
      </c>
      <c r="N266" s="5">
        <f t="shared" si="81"/>
        <v>0</v>
      </c>
      <c r="O266" s="5">
        <f t="shared" si="81"/>
        <v>0</v>
      </c>
      <c r="P266" s="5">
        <f>P19+P224</f>
        <v>0</v>
      </c>
      <c r="Q266" s="40"/>
    </row>
    <row r="267" spans="1:17" ht="24" customHeight="1">
      <c r="A267" s="22" t="s">
        <v>97</v>
      </c>
      <c r="B267" s="31" t="s">
        <v>53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ht="12.75">
      <c r="I268" s="28"/>
    </row>
    <row r="270" ht="12.75">
      <c r="J270" s="28">
        <f>H262-P262</f>
        <v>988599.6</v>
      </c>
    </row>
    <row r="272" ht="12.75">
      <c r="J272" s="28"/>
    </row>
  </sheetData>
  <sheetProtection/>
  <mergeCells count="152">
    <mergeCell ref="E215:E224"/>
    <mergeCell ref="D227:D236"/>
    <mergeCell ref="E227:E236"/>
    <mergeCell ref="D237:D246"/>
    <mergeCell ref="E237:E246"/>
    <mergeCell ref="D185:D194"/>
    <mergeCell ref="E185:E194"/>
    <mergeCell ref="D195:D204"/>
    <mergeCell ref="E195:E204"/>
    <mergeCell ref="D205:D214"/>
    <mergeCell ref="E205:E214"/>
    <mergeCell ref="D173:D182"/>
    <mergeCell ref="E173:E182"/>
    <mergeCell ref="D44:D53"/>
    <mergeCell ref="E44:E53"/>
    <mergeCell ref="D74:D105"/>
    <mergeCell ref="E74:E105"/>
    <mergeCell ref="D64:D73"/>
    <mergeCell ref="E64:E73"/>
    <mergeCell ref="E127:E136"/>
    <mergeCell ref="D137:D146"/>
    <mergeCell ref="E137:E146"/>
    <mergeCell ref="D106:D126"/>
    <mergeCell ref="E106:E126"/>
    <mergeCell ref="D149:D172"/>
    <mergeCell ref="E149:E172"/>
    <mergeCell ref="B173:B182"/>
    <mergeCell ref="C173:C182"/>
    <mergeCell ref="E5:E7"/>
    <mergeCell ref="D10:D19"/>
    <mergeCell ref="E10:E19"/>
    <mergeCell ref="D22:D31"/>
    <mergeCell ref="E22:E31"/>
    <mergeCell ref="D32:D41"/>
    <mergeCell ref="E32:E41"/>
    <mergeCell ref="D127:D136"/>
    <mergeCell ref="A127:A136"/>
    <mergeCell ref="B127:B136"/>
    <mergeCell ref="C127:C136"/>
    <mergeCell ref="Q132:Q136"/>
    <mergeCell ref="Q127:Q130"/>
    <mergeCell ref="Q205:Q214"/>
    <mergeCell ref="A183:A184"/>
    <mergeCell ref="B183:Q183"/>
    <mergeCell ref="B184:Q184"/>
    <mergeCell ref="A173:A182"/>
    <mergeCell ref="A225:A226"/>
    <mergeCell ref="B205:B214"/>
    <mergeCell ref="C205:C214"/>
    <mergeCell ref="B215:B224"/>
    <mergeCell ref="A215:A224"/>
    <mergeCell ref="C215:C224"/>
    <mergeCell ref="A205:A214"/>
    <mergeCell ref="B226:Q226"/>
    <mergeCell ref="Q215:Q224"/>
    <mergeCell ref="D215:D224"/>
    <mergeCell ref="A74:A105"/>
    <mergeCell ref="B147:Q147"/>
    <mergeCell ref="A237:A246"/>
    <mergeCell ref="B247:B256"/>
    <mergeCell ref="A247:A256"/>
    <mergeCell ref="C237:C246"/>
    <mergeCell ref="C247:C256"/>
    <mergeCell ref="A227:A236"/>
    <mergeCell ref="B227:B236"/>
    <mergeCell ref="C227:C236"/>
    <mergeCell ref="Q195:Q204"/>
    <mergeCell ref="A4:Q4"/>
    <mergeCell ref="Q227:Q236"/>
    <mergeCell ref="D247:D256"/>
    <mergeCell ref="E247:E256"/>
    <mergeCell ref="A64:A73"/>
    <mergeCell ref="B64:B73"/>
    <mergeCell ref="C64:C73"/>
    <mergeCell ref="C74:C105"/>
    <mergeCell ref="B74:B105"/>
    <mergeCell ref="B225:Q225"/>
    <mergeCell ref="Q173:Q182"/>
    <mergeCell ref="A44:A53"/>
    <mergeCell ref="Q54:Q63"/>
    <mergeCell ref="A32:A41"/>
    <mergeCell ref="I1:Q1"/>
    <mergeCell ref="I2:Q2"/>
    <mergeCell ref="A195:A204"/>
    <mergeCell ref="B195:B204"/>
    <mergeCell ref="C195:C204"/>
    <mergeCell ref="A257:A266"/>
    <mergeCell ref="B257:B266"/>
    <mergeCell ref="C257:C266"/>
    <mergeCell ref="Q257:Q266"/>
    <mergeCell ref="Q237:Q246"/>
    <mergeCell ref="Q247:Q256"/>
    <mergeCell ref="B237:B246"/>
    <mergeCell ref="D257:D266"/>
    <mergeCell ref="E257:E266"/>
    <mergeCell ref="Q149:Q153"/>
    <mergeCell ref="A149:A172"/>
    <mergeCell ref="C44:C53"/>
    <mergeCell ref="Q44:Q53"/>
    <mergeCell ref="A54:A63"/>
    <mergeCell ref="B54:B63"/>
    <mergeCell ref="C54:C63"/>
    <mergeCell ref="E54:E63"/>
    <mergeCell ref="A137:A146"/>
    <mergeCell ref="B148:Q148"/>
    <mergeCell ref="A185:A194"/>
    <mergeCell ref="B185:B194"/>
    <mergeCell ref="C185:C194"/>
    <mergeCell ref="B149:B172"/>
    <mergeCell ref="C149:C172"/>
    <mergeCell ref="C32:C41"/>
    <mergeCell ref="B32:B41"/>
    <mergeCell ref="B137:B146"/>
    <mergeCell ref="C137:C146"/>
    <mergeCell ref="A147:A148"/>
    <mergeCell ref="Q32:Q41"/>
    <mergeCell ref="A42:A43"/>
    <mergeCell ref="B42:Q42"/>
    <mergeCell ref="B43:Q43"/>
    <mergeCell ref="Q137:Q146"/>
    <mergeCell ref="A106:A126"/>
    <mergeCell ref="B106:B126"/>
    <mergeCell ref="C106:C126"/>
    <mergeCell ref="B44:B53"/>
    <mergeCell ref="D54:D63"/>
    <mergeCell ref="A20:A21"/>
    <mergeCell ref="B20:Q20"/>
    <mergeCell ref="B21:Q21"/>
    <mergeCell ref="A22:A31"/>
    <mergeCell ref="B22:B31"/>
    <mergeCell ref="C22:C31"/>
    <mergeCell ref="Q22:Q31"/>
    <mergeCell ref="A5:A7"/>
    <mergeCell ref="B5:B7"/>
    <mergeCell ref="A9:A19"/>
    <mergeCell ref="B9:Q9"/>
    <mergeCell ref="B10:B19"/>
    <mergeCell ref="C10:C19"/>
    <mergeCell ref="Q10:Q19"/>
    <mergeCell ref="I5:P5"/>
    <mergeCell ref="M6:N6"/>
    <mergeCell ref="D5:D7"/>
    <mergeCell ref="B267:Q267"/>
    <mergeCell ref="C5:C7"/>
    <mergeCell ref="O6:P6"/>
    <mergeCell ref="F5:F7"/>
    <mergeCell ref="G5:H6"/>
    <mergeCell ref="I6:J6"/>
    <mergeCell ref="K6:L6"/>
    <mergeCell ref="Q5:Q7"/>
    <mergeCell ref="Q64:Q73"/>
    <mergeCell ref="Q185:Q194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0" r:id="rId1"/>
  <rowBreaks count="1" manualBreakCount="1">
    <brk id="1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2022-03-01T16:15:17Z</cp:lastPrinted>
  <dcterms:created xsi:type="dcterms:W3CDTF">1996-10-08T23:32:33Z</dcterms:created>
  <dcterms:modified xsi:type="dcterms:W3CDTF">2022-04-04T04:33:36Z</dcterms:modified>
  <cp:category/>
  <cp:version/>
  <cp:contentType/>
  <cp:contentStatus/>
</cp:coreProperties>
</file>