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008" yWindow="60" windowWidth="14808" windowHeight="8016"/>
  </bookViews>
  <sheets>
    <sheet name="Обеспечение МФ" sheetId="1" r:id="rId1"/>
  </sheets>
  <definedNames>
    <definedName name="_xlnm.Print_Area" localSheetId="0">'Обеспечение МФ'!$A$1:$Q$157</definedName>
  </definedNames>
  <calcPr calcId="145621"/>
</workbook>
</file>

<file path=xl/calcChain.xml><?xml version="1.0" encoding="utf-8"?>
<calcChain xmlns="http://schemas.openxmlformats.org/spreadsheetml/2006/main">
  <c r="J95" i="1" l="1"/>
  <c r="J85" i="1"/>
  <c r="J124" i="1"/>
  <c r="J126" i="1" s="1"/>
  <c r="H83" i="1"/>
  <c r="G81" i="1"/>
  <c r="J53" i="1"/>
  <c r="I53" i="1"/>
  <c r="I45" i="1" s="1"/>
  <c r="G45" i="1" s="1"/>
  <c r="H52" i="1"/>
  <c r="G52" i="1"/>
  <c r="I95" i="1" l="1"/>
  <c r="G93" i="1"/>
  <c r="H94" i="1"/>
  <c r="G94" i="1"/>
  <c r="H93" i="1"/>
  <c r="H92" i="1"/>
  <c r="G92" i="1"/>
  <c r="H91" i="1"/>
  <c r="G91" i="1"/>
  <c r="I126" i="1"/>
  <c r="G126" i="1" s="1"/>
  <c r="J146" i="1"/>
  <c r="G125" i="1"/>
  <c r="H125" i="1"/>
  <c r="H124" i="1"/>
  <c r="G124" i="1"/>
  <c r="H123" i="1"/>
  <c r="G123" i="1"/>
  <c r="H126" i="1" l="1"/>
  <c r="I146" i="1"/>
  <c r="G146" i="1" s="1"/>
  <c r="G147" i="1" l="1"/>
  <c r="H113" i="1" l="1"/>
  <c r="G49" i="1" l="1"/>
  <c r="G50" i="1"/>
  <c r="J120" i="1" l="1"/>
  <c r="H117" i="1"/>
  <c r="J116" i="1"/>
  <c r="H116" i="1" s="1"/>
  <c r="H115" i="1"/>
  <c r="H81" i="1"/>
  <c r="H76" i="1"/>
  <c r="J71" i="1" l="1"/>
  <c r="J75" i="1" l="1"/>
  <c r="J107" i="1" l="1"/>
  <c r="J106" i="1" l="1"/>
  <c r="I78" i="1" l="1"/>
  <c r="G120" i="1" l="1"/>
  <c r="G119" i="1"/>
  <c r="H120" i="1"/>
  <c r="H121" i="1"/>
  <c r="H119" i="1"/>
  <c r="G121" i="1"/>
  <c r="J122" i="1"/>
  <c r="L122" i="1"/>
  <c r="L97" i="1" s="1"/>
  <c r="M122" i="1"/>
  <c r="M97" i="1" s="1"/>
  <c r="N122" i="1"/>
  <c r="N97" i="1" s="1"/>
  <c r="O122" i="1"/>
  <c r="O97" i="1" s="1"/>
  <c r="P122" i="1"/>
  <c r="P97" i="1" s="1"/>
  <c r="K122" i="1"/>
  <c r="K97" i="1" s="1"/>
  <c r="K143" i="1"/>
  <c r="L143" i="1"/>
  <c r="M143" i="1"/>
  <c r="N143" i="1"/>
  <c r="O143" i="1"/>
  <c r="P143" i="1"/>
  <c r="K142" i="1"/>
  <c r="L142" i="1"/>
  <c r="M142" i="1"/>
  <c r="N142" i="1"/>
  <c r="O142" i="1"/>
  <c r="P142" i="1"/>
  <c r="I90" i="1"/>
  <c r="H87" i="1"/>
  <c r="H88" i="1"/>
  <c r="H89" i="1"/>
  <c r="G87" i="1"/>
  <c r="G89" i="1"/>
  <c r="K90" i="1"/>
  <c r="L90" i="1"/>
  <c r="M90" i="1"/>
  <c r="N90" i="1"/>
  <c r="O90" i="1"/>
  <c r="P90" i="1"/>
  <c r="J90" i="1"/>
  <c r="J145" i="1" l="1"/>
  <c r="I122" i="1"/>
  <c r="I145" i="1" s="1"/>
  <c r="G122" i="1"/>
  <c r="H122" i="1"/>
  <c r="H90" i="1"/>
  <c r="G90" i="1"/>
  <c r="I110" i="1" l="1"/>
  <c r="J110" i="1"/>
  <c r="H107" i="1"/>
  <c r="G107" i="1"/>
  <c r="H145" i="1" l="1"/>
  <c r="I85" i="1"/>
  <c r="K85" i="1"/>
  <c r="K144" i="1" s="1"/>
  <c r="L85" i="1"/>
  <c r="L144" i="1" s="1"/>
  <c r="M85" i="1"/>
  <c r="M144" i="1" s="1"/>
  <c r="N85" i="1"/>
  <c r="N144" i="1" s="1"/>
  <c r="O85" i="1"/>
  <c r="O144" i="1" s="1"/>
  <c r="P85" i="1"/>
  <c r="P144" i="1" s="1"/>
  <c r="H77" i="1"/>
  <c r="I70" i="1" l="1"/>
  <c r="I104" i="1" l="1"/>
  <c r="J104" i="1"/>
  <c r="J48" i="1" l="1"/>
  <c r="J45" i="1" s="1"/>
  <c r="J68" i="1" l="1"/>
  <c r="J70" i="1" s="1"/>
  <c r="H132" i="1" l="1"/>
  <c r="H128" i="1" s="1"/>
  <c r="G132" i="1"/>
  <c r="G128" i="1" s="1"/>
  <c r="J128" i="1"/>
  <c r="I128" i="1"/>
  <c r="J118" i="1"/>
  <c r="J144" i="1" s="1"/>
  <c r="I118" i="1"/>
  <c r="G117" i="1"/>
  <c r="G116" i="1"/>
  <c r="G115" i="1"/>
  <c r="I80" i="1"/>
  <c r="J80" i="1"/>
  <c r="I75" i="1"/>
  <c r="J142" i="1"/>
  <c r="J152" i="1" s="1"/>
  <c r="H74" i="1"/>
  <c r="H73" i="1"/>
  <c r="H71" i="1"/>
  <c r="H72" i="1"/>
  <c r="G74" i="1"/>
  <c r="G73" i="1"/>
  <c r="G72" i="1"/>
  <c r="H84" i="1"/>
  <c r="G84" i="1"/>
  <c r="G83" i="1"/>
  <c r="H82" i="1"/>
  <c r="G82" i="1"/>
  <c r="H79" i="1"/>
  <c r="G79" i="1"/>
  <c r="H78" i="1"/>
  <c r="G78" i="1"/>
  <c r="I144" i="1" l="1"/>
  <c r="G144" i="1" s="1"/>
  <c r="H118" i="1"/>
  <c r="G85" i="1"/>
  <c r="G118" i="1"/>
  <c r="H144" i="1"/>
  <c r="H80" i="1"/>
  <c r="G75" i="1"/>
  <c r="I142" i="1"/>
  <c r="G80" i="1"/>
  <c r="H85" i="1"/>
  <c r="H75" i="1"/>
  <c r="J154" i="1" l="1"/>
  <c r="J19" i="1" s="1"/>
  <c r="H19" i="1" s="1"/>
  <c r="J155" i="1"/>
  <c r="J20" i="1" s="1"/>
  <c r="H20" i="1" s="1"/>
  <c r="J156" i="1"/>
  <c r="H156" i="1" s="1"/>
  <c r="J157" i="1"/>
  <c r="H157" i="1" s="1"/>
  <c r="G145" i="1"/>
  <c r="H146" i="1"/>
  <c r="H147" i="1"/>
  <c r="K138" i="1"/>
  <c r="L138" i="1"/>
  <c r="M138" i="1"/>
  <c r="N138" i="1"/>
  <c r="O138" i="1"/>
  <c r="P138" i="1"/>
  <c r="I114" i="1"/>
  <c r="J114" i="1"/>
  <c r="G112" i="1"/>
  <c r="H112" i="1"/>
  <c r="G111" i="1"/>
  <c r="H111" i="1"/>
  <c r="G108" i="1"/>
  <c r="G109" i="1"/>
  <c r="H108" i="1"/>
  <c r="H109" i="1"/>
  <c r="G106" i="1"/>
  <c r="H106" i="1"/>
  <c r="I143" i="1" l="1"/>
  <c r="G143" i="1" s="1"/>
  <c r="J143" i="1"/>
  <c r="H143" i="1" s="1"/>
  <c r="G114" i="1"/>
  <c r="H142" i="1"/>
  <c r="G110" i="1"/>
  <c r="G142" i="1"/>
  <c r="H114" i="1"/>
  <c r="J22" i="1"/>
  <c r="H22" i="1" s="1"/>
  <c r="H155" i="1"/>
  <c r="H154" i="1"/>
  <c r="J21" i="1"/>
  <c r="H21" i="1" s="1"/>
  <c r="H110" i="1"/>
  <c r="J153" i="1" l="1"/>
  <c r="H153" i="1" s="1"/>
  <c r="H152" i="1"/>
  <c r="J17" i="1"/>
  <c r="H17" i="1" s="1"/>
  <c r="I105" i="1"/>
  <c r="J105" i="1"/>
  <c r="H105" i="1" s="1"/>
  <c r="G103" i="1"/>
  <c r="H103" i="1"/>
  <c r="G102" i="1"/>
  <c r="H102" i="1"/>
  <c r="H86" i="1"/>
  <c r="H95" i="1"/>
  <c r="H96" i="1"/>
  <c r="G77" i="1"/>
  <c r="G86" i="1"/>
  <c r="G95" i="1"/>
  <c r="G96" i="1"/>
  <c r="G69" i="1"/>
  <c r="H69" i="1"/>
  <c r="G51" i="1"/>
  <c r="G53" i="1" s="1"/>
  <c r="G54" i="1"/>
  <c r="G55" i="1"/>
  <c r="G56" i="1"/>
  <c r="H51" i="1"/>
  <c r="H53" i="1" s="1"/>
  <c r="H54" i="1"/>
  <c r="H55" i="1"/>
  <c r="H56" i="1"/>
  <c r="J18" i="1" l="1"/>
  <c r="H18" i="1" s="1"/>
  <c r="G105" i="1"/>
  <c r="I141" i="1"/>
  <c r="G141" i="1" s="1"/>
  <c r="J141" i="1"/>
  <c r="J151" i="1" s="1"/>
  <c r="H70" i="1"/>
  <c r="G70" i="1"/>
  <c r="I35" i="1"/>
  <c r="I36" i="1"/>
  <c r="I37" i="1"/>
  <c r="I38" i="1"/>
  <c r="I152" i="1" s="1"/>
  <c r="I39" i="1"/>
  <c r="I153" i="1" s="1"/>
  <c r="I40" i="1"/>
  <c r="I154" i="1" s="1"/>
  <c r="I41" i="1"/>
  <c r="I155" i="1" s="1"/>
  <c r="I42" i="1"/>
  <c r="I156" i="1" s="1"/>
  <c r="I43" i="1"/>
  <c r="I157" i="1" s="1"/>
  <c r="I24" i="1"/>
  <c r="I34" i="1" s="1"/>
  <c r="G26" i="1"/>
  <c r="G36" i="1" s="1"/>
  <c r="G27" i="1"/>
  <c r="G37" i="1" s="1"/>
  <c r="G28" i="1"/>
  <c r="G38" i="1" s="1"/>
  <c r="G29" i="1"/>
  <c r="G39" i="1" s="1"/>
  <c r="G30" i="1"/>
  <c r="G40" i="1" s="1"/>
  <c r="G31" i="1"/>
  <c r="G41" i="1" s="1"/>
  <c r="G32" i="1"/>
  <c r="G42" i="1" s="1"/>
  <c r="G33" i="1"/>
  <c r="G43" i="1" s="1"/>
  <c r="G25" i="1"/>
  <c r="G35" i="1" s="1"/>
  <c r="H104" i="1"/>
  <c r="G104" i="1"/>
  <c r="I101" i="1"/>
  <c r="I97" i="1" s="1"/>
  <c r="J100" i="1"/>
  <c r="J101" i="1" s="1"/>
  <c r="J97" i="1" s="1"/>
  <c r="G100" i="1"/>
  <c r="H99" i="1"/>
  <c r="G99" i="1"/>
  <c r="H98" i="1"/>
  <c r="G98" i="1"/>
  <c r="H68" i="1"/>
  <c r="G68" i="1"/>
  <c r="J67" i="1"/>
  <c r="I67" i="1"/>
  <c r="H66" i="1"/>
  <c r="G66" i="1"/>
  <c r="H65" i="1"/>
  <c r="G65" i="1"/>
  <c r="H64" i="1"/>
  <c r="G64" i="1"/>
  <c r="H63" i="1"/>
  <c r="G63" i="1"/>
  <c r="J62" i="1"/>
  <c r="I62" i="1"/>
  <c r="H61" i="1"/>
  <c r="G61" i="1"/>
  <c r="H60" i="1"/>
  <c r="G60" i="1"/>
  <c r="H59" i="1"/>
  <c r="G59" i="1"/>
  <c r="H58" i="1"/>
  <c r="G58" i="1"/>
  <c r="H49" i="1"/>
  <c r="H48" i="1"/>
  <c r="G48" i="1"/>
  <c r="H47" i="1"/>
  <c r="G47" i="1"/>
  <c r="H46" i="1"/>
  <c r="G46" i="1"/>
  <c r="H45" i="1"/>
  <c r="I57" i="1" l="1"/>
  <c r="J57" i="1"/>
  <c r="I151" i="1"/>
  <c r="I16" i="1" s="1"/>
  <c r="G16" i="1" s="1"/>
  <c r="I139" i="1"/>
  <c r="G139" i="1" s="1"/>
  <c r="G101" i="1"/>
  <c r="G97" i="1"/>
  <c r="J139" i="1"/>
  <c r="J149" i="1" s="1"/>
  <c r="I20" i="1"/>
  <c r="G20" i="1" s="1"/>
  <c r="G155" i="1"/>
  <c r="G156" i="1"/>
  <c r="I21" i="1"/>
  <c r="G21" i="1" s="1"/>
  <c r="G157" i="1"/>
  <c r="I22" i="1"/>
  <c r="G22" i="1" s="1"/>
  <c r="I17" i="1"/>
  <c r="G17" i="1" s="1"/>
  <c r="G152" i="1"/>
  <c r="G154" i="1"/>
  <c r="I19" i="1"/>
  <c r="G19" i="1" s="1"/>
  <c r="G153" i="1"/>
  <c r="I18" i="1"/>
  <c r="G18" i="1" s="1"/>
  <c r="H141" i="1"/>
  <c r="G67" i="1"/>
  <c r="I140" i="1"/>
  <c r="G140" i="1" s="1"/>
  <c r="H67" i="1"/>
  <c r="J140" i="1"/>
  <c r="J150" i="1" s="1"/>
  <c r="G62" i="1"/>
  <c r="H62" i="1"/>
  <c r="G24" i="1"/>
  <c r="G34" i="1" s="1"/>
  <c r="H101" i="1"/>
  <c r="H97" i="1"/>
  <c r="H100" i="1"/>
  <c r="G57" i="1" l="1"/>
  <c r="H57" i="1"/>
  <c r="I149" i="1"/>
  <c r="I14" i="1" s="1"/>
  <c r="G14" i="1" s="1"/>
  <c r="H139" i="1"/>
  <c r="I150" i="1"/>
  <c r="G151" i="1"/>
  <c r="H140" i="1"/>
  <c r="J138" i="1"/>
  <c r="H138" i="1" s="1"/>
  <c r="H149" i="1"/>
  <c r="J14" i="1"/>
  <c r="H14" i="1" s="1"/>
  <c r="I138" i="1"/>
  <c r="G138" i="1" s="1"/>
  <c r="J16" i="1"/>
  <c r="H16" i="1" s="1"/>
  <c r="H151" i="1"/>
  <c r="J148" i="1"/>
  <c r="G149" i="1" l="1"/>
  <c r="I148" i="1"/>
  <c r="I13" i="1" s="1"/>
  <c r="G13" i="1" s="1"/>
  <c r="G150" i="1"/>
  <c r="I15" i="1"/>
  <c r="G15" i="1" s="1"/>
  <c r="J15" i="1"/>
  <c r="H15" i="1" s="1"/>
  <c r="H150" i="1"/>
  <c r="J13" i="1"/>
  <c r="H13" i="1" s="1"/>
  <c r="H148" i="1"/>
  <c r="G148" i="1" l="1"/>
</calcChain>
</file>

<file path=xl/sharedStrings.xml><?xml version="1.0" encoding="utf-8"?>
<sst xmlns="http://schemas.openxmlformats.org/spreadsheetml/2006/main" count="154" uniqueCount="62">
  <si>
    <t>Наименования целей, задач, ведомственных целевых программ, мероприятий подпрограммы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</si>
  <si>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</si>
  <si>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</si>
  <si>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</si>
  <si>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</si>
  <si>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</si>
  <si>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</si>
  <si>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</si>
  <si>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</si>
  <si>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</si>
  <si>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</si>
  <si>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</si>
  <si>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всего</t>
  </si>
  <si>
    <t>Задача 1 Подпрограммы. Обеспечение жилыми помещениями маневренного жилищного фонда граждан, указанных в статье 95 Жилищного кодекса Российской Федерации</t>
  </si>
  <si>
    <t>Администрация Города Томска (комитет жилищной политики)</t>
  </si>
  <si>
    <t>Итого по задаче 1</t>
  </si>
  <si>
    <t>Администрация Советского района Города Томска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</si>
  <si>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</si>
  <si>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</si>
  <si>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</si>
  <si>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Итого в 2017</t>
  </si>
  <si>
    <t>Итого в 2018</t>
  </si>
  <si>
    <t>Итого по задаче 2</t>
  </si>
  <si>
    <t>Администрации районов Города Томска</t>
  </si>
  <si>
    <t>ВСЕГО ПО ПОДПРОГРАММЕ</t>
  </si>
  <si>
    <t>1.1.</t>
  </si>
  <si>
    <t>1.1.1.</t>
  </si>
  <si>
    <t>1.2.</t>
  </si>
  <si>
    <t>1.2.1.</t>
  </si>
  <si>
    <t>1.2.2.</t>
  </si>
  <si>
    <t>1.2.3.</t>
  </si>
  <si>
    <t>Итого в 2019</t>
  </si>
  <si>
    <t>Итого в 2020</t>
  </si>
  <si>
    <t>Итого в 2021</t>
  </si>
  <si>
    <t>Итого в 2022</t>
  </si>
  <si>
    <t>1.2.4.</t>
  </si>
  <si>
    <t>Мероприятие 2.4 Устройство пандусов в маневренном жилищном фонде</t>
  </si>
  <si>
    <t>Приложение 2 к подпрограмме «Создание маневренного жилищного фонда» на 2017 - 2025 годы</t>
  </si>
  <si>
    <t>ПЕРЕЧЕНЬ МЕРОПРИЯТИЙ И РЕСУРСНОЕ ОБЕСПЕЧЕНИЕ ПОДПРОГРАММЫ «СОЗДАНИЕ МАНЕВРЕННОГО ЖИЛИЩНОГО ФОНДА»  НА 2017 - 2025 ГОДЫ</t>
  </si>
  <si>
    <t xml:space="preserve">Цель подпрограммы: решение проблемы дефицита маневренного жилищного фонда муниципального образования «Город Томск» </t>
  </si>
  <si>
    <t>Мероприятие 1.1. Приобретение путем участия в долевом строительстве многоквартирного(ых) дома(ов) за счет средств бюджета муниципального образования «Город Томск»  в муниципальную собственность жилых помещений</t>
  </si>
  <si>
    <t>Мероприятие 2.1. Проведение капитального ремонта жилых помещений маневренного фонда муниципального образования «Город Томск»  и помещений, которые планируется отнести к маневренному жилищному фонду</t>
  </si>
  <si>
    <t>Мероприятие 2.3. Содержание имущества и оплата коммунальных услуг за жилые помещения маневренного жилищного фонда, изготовление технической документации на жилые помещения маневренного жилищного фонда и помещения, которые планируется отнести к маневренному жилищному фонду, техническое обследование объектов маневренного жилищного фонда</t>
  </si>
  <si>
    <t xml:space="preserve">Мероприятие 2.2. Проведение текущего ремонта жилых помещений маневренного фонда муниципального образования «Город Томск» и помещений, которые планируется отнести к маневренному жилищному фонду, проведение текущего ремонта узла учета тепловой энергии, внутридомовых систем маневренного фонда муниципального образования «Город Томск» </t>
  </si>
  <si>
    <t>Итого в 2023</t>
  </si>
  <si>
    <t>№</t>
  </si>
  <si>
    <t>Уровень приоритетности мероприятий</t>
  </si>
  <si>
    <t>Критерий уровня приоритетности мероприятий</t>
  </si>
  <si>
    <t>Укрупненное (основное) мероприятие: Обеспечение жилыми помещениями маневренного жилищного фонда граждан и повышение качества условий проживания в нем (решается в рамках задач 1,2 Подпрограммы)</t>
  </si>
  <si>
    <t xml:space="preserve">Задача 2 подпрограммы. Повышение качества условий проживания граждан в маневренном жилищном фонде муниципального образования «Город Томск» </t>
  </si>
  <si>
    <t>А</t>
  </si>
  <si>
    <t>III</t>
  </si>
  <si>
    <t>А, Б</t>
  </si>
  <si>
    <t>х</t>
  </si>
  <si>
    <t>Ответственный исполнитель, соисполнители, участники</t>
  </si>
  <si>
    <t>21 1 01 40010 414</t>
  </si>
  <si>
    <t>21 1 01 20320 243</t>
  </si>
  <si>
    <t>21 1 01 20320 244</t>
  </si>
  <si>
    <t xml:space="preserve"> 21 1 01 20320 244, 247</t>
  </si>
  <si>
    <t xml:space="preserve"> 21 1 01 20320 244</t>
  </si>
  <si>
    <t>Итого в 2024</t>
  </si>
  <si>
    <t>Приложение 15 к постановлению администрации Города Томска от 31.03.2022 № 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</si>
</sst>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"/>
    <numFmt numFmtId="165" formatCode="#,##0.0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 applyFill="1"/>
    <xf numFmtId="165" fontId="6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justify" vertical="center"/>
    </xf>
    <xf numFmtId="16" fontId="1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/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/>
    <xf numFmtId="0" fontId="3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3"/>
  <sheetViews>
    <sheetView tabSelected="1" view="pageBreakPreview" zoomScaleNormal="100" zoomScaleSheetLayoutView="100" workbookViewId="0">
      <selection activeCell="G1" sqref="G1:Q1"/>
    </sheetView>
  </sheetViews>
  <sheetFormatPr defaultColWidth="9.109375" defaultRowHeight="13.8" x14ac:dyDescent="0.25"/>
  <cols>
    <col min="1" max="1" width="5.44140625" style="1" customWidth="1"/>
    <col min="2" max="2" width="22.44140625" style="1" customWidth="1"/>
    <col min="3" max="3" width="7.5546875" style="1" customWidth="1"/>
    <col min="4" max="4" width="5.6640625" style="1" customWidth="1"/>
    <col min="5" max="5" width="6.6640625" style="1" customWidth="1"/>
    <col min="6" max="6" width="8" style="1" customWidth="1"/>
    <col min="7" max="10" width="9.109375" style="1"/>
    <col min="11" max="11" width="5.5546875" style="1" customWidth="1"/>
    <col min="12" max="12" width="5.88671875" style="1" customWidth="1"/>
    <col min="13" max="13" width="6.44140625" style="1" customWidth="1"/>
    <col min="14" max="14" width="5.5546875" style="1" customWidth="1"/>
    <col min="15" max="15" width="6.5546875" style="1" customWidth="1"/>
    <col min="16" max="16" width="5.109375" style="1" customWidth="1"/>
    <col min="17" max="17" width="22.5546875" style="1" customWidth="1"/>
    <col min="18" max="16384" width="9.109375" style="1"/>
  </cols>
  <sheetData>
    <row r="1" spans="1:17" ht="14.4" x14ac:dyDescent="0.3">
      <c r="G1" s="34" t="s">
        <v>61</v>
      </c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8.25" customHeight="1" x14ac:dyDescent="0.25">
      <c r="L2" s="8"/>
    </row>
    <row r="3" spans="1:17" ht="14.4" x14ac:dyDescent="0.3">
      <c r="A3" s="9"/>
      <c r="F3" s="34" t="s">
        <v>37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x14ac:dyDescent="0.25">
      <c r="A4" s="9"/>
    </row>
    <row r="5" spans="1:17" ht="15" customHeight="1" x14ac:dyDescent="0.25">
      <c r="A5" s="36" t="s">
        <v>38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15" customHeight="1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x14ac:dyDescent="0.25">
      <c r="A7" s="10"/>
    </row>
    <row r="8" spans="1:17" ht="12.75" customHeight="1" x14ac:dyDescent="0.25">
      <c r="A8" s="32" t="s">
        <v>45</v>
      </c>
      <c r="B8" s="32" t="s">
        <v>0</v>
      </c>
      <c r="C8" s="50" t="s">
        <v>1</v>
      </c>
      <c r="D8" s="37" t="s">
        <v>46</v>
      </c>
      <c r="E8" s="37" t="s">
        <v>47</v>
      </c>
      <c r="F8" s="37" t="s">
        <v>2</v>
      </c>
      <c r="G8" s="32" t="s">
        <v>3</v>
      </c>
      <c r="H8" s="32"/>
      <c r="I8" s="32" t="s">
        <v>4</v>
      </c>
      <c r="J8" s="32"/>
      <c r="K8" s="32"/>
      <c r="L8" s="32"/>
      <c r="M8" s="32"/>
      <c r="N8" s="32"/>
      <c r="O8" s="32"/>
      <c r="P8" s="32"/>
      <c r="Q8" s="32" t="s">
        <v>54</v>
      </c>
    </row>
    <row r="9" spans="1:17" ht="42.75" customHeight="1" x14ac:dyDescent="0.25">
      <c r="A9" s="32"/>
      <c r="B9" s="32"/>
      <c r="C9" s="50"/>
      <c r="D9" s="37"/>
      <c r="E9" s="37"/>
      <c r="F9" s="37"/>
      <c r="G9" s="32"/>
      <c r="H9" s="32"/>
      <c r="I9" s="32" t="s">
        <v>5</v>
      </c>
      <c r="J9" s="32"/>
      <c r="K9" s="32" t="s">
        <v>6</v>
      </c>
      <c r="L9" s="32"/>
      <c r="M9" s="32" t="s">
        <v>7</v>
      </c>
      <c r="N9" s="32"/>
      <c r="O9" s="32" t="s">
        <v>8</v>
      </c>
      <c r="P9" s="32"/>
      <c r="Q9" s="32"/>
    </row>
    <row r="10" spans="1:17" ht="60.75" customHeight="1" x14ac:dyDescent="0.25">
      <c r="A10" s="32"/>
      <c r="B10" s="32"/>
      <c r="C10" s="50"/>
      <c r="D10" s="37"/>
      <c r="E10" s="37"/>
      <c r="F10" s="37"/>
      <c r="G10" s="25" t="s">
        <v>9</v>
      </c>
      <c r="H10" s="25" t="s">
        <v>10</v>
      </c>
      <c r="I10" s="25" t="s">
        <v>9</v>
      </c>
      <c r="J10" s="25" t="s">
        <v>10</v>
      </c>
      <c r="K10" s="25" t="s">
        <v>9</v>
      </c>
      <c r="L10" s="25" t="s">
        <v>10</v>
      </c>
      <c r="M10" s="25" t="s">
        <v>9</v>
      </c>
      <c r="N10" s="25" t="s">
        <v>10</v>
      </c>
      <c r="O10" s="25" t="s">
        <v>9</v>
      </c>
      <c r="P10" s="25" t="s">
        <v>11</v>
      </c>
      <c r="Q10" s="32"/>
    </row>
    <row r="11" spans="1:17" x14ac:dyDescent="0.2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  <c r="O11" s="19">
        <v>15</v>
      </c>
      <c r="P11" s="19">
        <v>16</v>
      </c>
      <c r="Q11" s="19">
        <v>17</v>
      </c>
    </row>
    <row r="12" spans="1:17" x14ac:dyDescent="0.25">
      <c r="A12" s="32">
        <v>1</v>
      </c>
      <c r="B12" s="32" t="s">
        <v>39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customHeight="1" x14ac:dyDescent="0.25">
      <c r="A13" s="32"/>
      <c r="B13" s="39" t="s">
        <v>48</v>
      </c>
      <c r="C13" s="38"/>
      <c r="D13" s="26" t="s">
        <v>53</v>
      </c>
      <c r="E13" s="26" t="s">
        <v>53</v>
      </c>
      <c r="F13" s="21" t="s">
        <v>12</v>
      </c>
      <c r="G13" s="2">
        <f>I13+K13+M13+O13</f>
        <v>963623.6</v>
      </c>
      <c r="H13" s="2">
        <f>J13+L13+N13+P13</f>
        <v>27788.2</v>
      </c>
      <c r="I13" s="2">
        <f>I148</f>
        <v>963623.6</v>
      </c>
      <c r="J13" s="2">
        <f>J148</f>
        <v>27788.2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45"/>
    </row>
    <row r="14" spans="1:17" x14ac:dyDescent="0.25">
      <c r="A14" s="32"/>
      <c r="B14" s="39"/>
      <c r="C14" s="38"/>
      <c r="D14" s="27"/>
      <c r="E14" s="27"/>
      <c r="F14" s="21">
        <v>2017</v>
      </c>
      <c r="G14" s="2">
        <f t="shared" ref="G14:G22" si="0">I14+K14+M14+O14</f>
        <v>61432.6</v>
      </c>
      <c r="H14" s="2">
        <f t="shared" ref="H14:H22" si="1">J14+L14+N14+P14</f>
        <v>8547.4</v>
      </c>
      <c r="I14" s="2">
        <f t="shared" ref="I14:I22" si="2">I149</f>
        <v>61432.6</v>
      </c>
      <c r="J14" s="2">
        <f t="shared" ref="J14:J22" si="3">J149</f>
        <v>8547.4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45"/>
    </row>
    <row r="15" spans="1:17" x14ac:dyDescent="0.25">
      <c r="A15" s="32"/>
      <c r="B15" s="39"/>
      <c r="C15" s="38"/>
      <c r="D15" s="27"/>
      <c r="E15" s="27"/>
      <c r="F15" s="21">
        <v>2018</v>
      </c>
      <c r="G15" s="2">
        <f t="shared" si="0"/>
        <v>41747.199999999997</v>
      </c>
      <c r="H15" s="2">
        <f t="shared" si="1"/>
        <v>3762.6</v>
      </c>
      <c r="I15" s="2">
        <f t="shared" si="2"/>
        <v>41747.199999999997</v>
      </c>
      <c r="J15" s="2">
        <f t="shared" si="3"/>
        <v>3762.6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45"/>
    </row>
    <row r="16" spans="1:17" x14ac:dyDescent="0.25">
      <c r="A16" s="32"/>
      <c r="B16" s="39"/>
      <c r="C16" s="38"/>
      <c r="D16" s="27"/>
      <c r="E16" s="27"/>
      <c r="F16" s="21">
        <v>2019</v>
      </c>
      <c r="G16" s="2">
        <f t="shared" si="0"/>
        <v>60755.8</v>
      </c>
      <c r="H16" s="2">
        <f t="shared" si="1"/>
        <v>1195.5999999999999</v>
      </c>
      <c r="I16" s="2">
        <f t="shared" si="2"/>
        <v>60755.8</v>
      </c>
      <c r="J16" s="2">
        <f t="shared" si="3"/>
        <v>1195.5999999999999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45"/>
    </row>
    <row r="17" spans="1:17" x14ac:dyDescent="0.25">
      <c r="A17" s="32"/>
      <c r="B17" s="39"/>
      <c r="C17" s="38"/>
      <c r="D17" s="27"/>
      <c r="E17" s="27"/>
      <c r="F17" s="21">
        <v>2020</v>
      </c>
      <c r="G17" s="2">
        <f t="shared" si="0"/>
        <v>99244.7</v>
      </c>
      <c r="H17" s="2">
        <f t="shared" si="1"/>
        <v>2537.8999999999996</v>
      </c>
      <c r="I17" s="2">
        <f t="shared" si="2"/>
        <v>99244.7</v>
      </c>
      <c r="J17" s="2">
        <f t="shared" si="3"/>
        <v>2537.8999999999996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45"/>
    </row>
    <row r="18" spans="1:17" x14ac:dyDescent="0.25">
      <c r="A18" s="32"/>
      <c r="B18" s="39"/>
      <c r="C18" s="38"/>
      <c r="D18" s="27"/>
      <c r="E18" s="27"/>
      <c r="F18" s="21">
        <v>2021</v>
      </c>
      <c r="G18" s="2">
        <f t="shared" si="0"/>
        <v>156255.20000000001</v>
      </c>
      <c r="H18" s="2">
        <f t="shared" si="1"/>
        <v>2017.3000000000002</v>
      </c>
      <c r="I18" s="2">
        <f t="shared" si="2"/>
        <v>156255.20000000001</v>
      </c>
      <c r="J18" s="2">
        <f t="shared" si="3"/>
        <v>2017.3000000000002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45"/>
    </row>
    <row r="19" spans="1:17" x14ac:dyDescent="0.25">
      <c r="A19" s="32"/>
      <c r="B19" s="39"/>
      <c r="C19" s="38"/>
      <c r="D19" s="27"/>
      <c r="E19" s="27"/>
      <c r="F19" s="21">
        <v>2022</v>
      </c>
      <c r="G19" s="2">
        <f t="shared" si="0"/>
        <v>267115.90000000002</v>
      </c>
      <c r="H19" s="2">
        <f t="shared" si="1"/>
        <v>3759.4000000000005</v>
      </c>
      <c r="I19" s="2">
        <f t="shared" si="2"/>
        <v>267115.90000000002</v>
      </c>
      <c r="J19" s="2">
        <f t="shared" si="3"/>
        <v>3759.4000000000005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45"/>
    </row>
    <row r="20" spans="1:17" x14ac:dyDescent="0.25">
      <c r="A20" s="32"/>
      <c r="B20" s="39"/>
      <c r="C20" s="38"/>
      <c r="D20" s="27"/>
      <c r="E20" s="27"/>
      <c r="F20" s="21">
        <v>2023</v>
      </c>
      <c r="G20" s="2">
        <f t="shared" si="0"/>
        <v>273224.59999999998</v>
      </c>
      <c r="H20" s="2">
        <f t="shared" si="1"/>
        <v>2984</v>
      </c>
      <c r="I20" s="2">
        <f t="shared" si="2"/>
        <v>273224.59999999998</v>
      </c>
      <c r="J20" s="2">
        <f t="shared" si="3"/>
        <v>2984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45"/>
    </row>
    <row r="21" spans="1:17" x14ac:dyDescent="0.25">
      <c r="A21" s="32"/>
      <c r="B21" s="39"/>
      <c r="C21" s="38"/>
      <c r="D21" s="27"/>
      <c r="E21" s="27"/>
      <c r="F21" s="21">
        <v>2024</v>
      </c>
      <c r="G21" s="2">
        <f t="shared" si="0"/>
        <v>3847.6</v>
      </c>
      <c r="H21" s="2">
        <f t="shared" si="1"/>
        <v>2984</v>
      </c>
      <c r="I21" s="2">
        <f t="shared" si="2"/>
        <v>3847.6</v>
      </c>
      <c r="J21" s="2">
        <f t="shared" si="3"/>
        <v>2984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45"/>
    </row>
    <row r="22" spans="1:17" x14ac:dyDescent="0.25">
      <c r="A22" s="32"/>
      <c r="B22" s="39"/>
      <c r="C22" s="38"/>
      <c r="D22" s="28"/>
      <c r="E22" s="28"/>
      <c r="F22" s="21">
        <v>2025</v>
      </c>
      <c r="G22" s="2">
        <f t="shared" si="0"/>
        <v>0</v>
      </c>
      <c r="H22" s="2">
        <f t="shared" si="1"/>
        <v>0</v>
      </c>
      <c r="I22" s="2">
        <f t="shared" si="2"/>
        <v>0</v>
      </c>
      <c r="J22" s="2">
        <f t="shared" si="3"/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45"/>
    </row>
    <row r="23" spans="1:17" ht="29.25" customHeight="1" x14ac:dyDescent="0.25">
      <c r="A23" s="11" t="s">
        <v>25</v>
      </c>
      <c r="B23" s="29" t="s">
        <v>13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</row>
    <row r="24" spans="1:17" ht="18.75" customHeight="1" x14ac:dyDescent="0.25">
      <c r="A24" s="40" t="s">
        <v>26</v>
      </c>
      <c r="B24" s="32" t="s">
        <v>40</v>
      </c>
      <c r="C24" s="32" t="s">
        <v>55</v>
      </c>
      <c r="D24" s="26" t="s">
        <v>51</v>
      </c>
      <c r="E24" s="26" t="s">
        <v>50</v>
      </c>
      <c r="F24" s="19" t="s">
        <v>12</v>
      </c>
      <c r="G24" s="3">
        <f>I24+K24+M24+O24</f>
        <v>920002.7</v>
      </c>
      <c r="H24" s="3">
        <v>0</v>
      </c>
      <c r="I24" s="3">
        <f>SUM(I25:I33)</f>
        <v>920002.7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3" t="s">
        <v>14</v>
      </c>
    </row>
    <row r="25" spans="1:17" x14ac:dyDescent="0.25">
      <c r="A25" s="40"/>
      <c r="B25" s="32"/>
      <c r="C25" s="32"/>
      <c r="D25" s="27"/>
      <c r="E25" s="27"/>
      <c r="F25" s="19">
        <v>2017</v>
      </c>
      <c r="G25" s="3">
        <f>I25+K25+M25+O25</f>
        <v>50000</v>
      </c>
      <c r="H25" s="3">
        <v>0</v>
      </c>
      <c r="I25" s="3">
        <v>50000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3"/>
    </row>
    <row r="26" spans="1:17" x14ac:dyDescent="0.25">
      <c r="A26" s="40"/>
      <c r="B26" s="32"/>
      <c r="C26" s="32"/>
      <c r="D26" s="27"/>
      <c r="E26" s="27"/>
      <c r="F26" s="19">
        <v>2018</v>
      </c>
      <c r="G26" s="3">
        <f t="shared" ref="G26:G33" si="4">I26+K26+M26+O26</f>
        <v>36961.599999999999</v>
      </c>
      <c r="H26" s="3">
        <v>0</v>
      </c>
      <c r="I26" s="3">
        <v>36961.599999999999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3"/>
    </row>
    <row r="27" spans="1:17" x14ac:dyDescent="0.25">
      <c r="A27" s="40"/>
      <c r="B27" s="32"/>
      <c r="C27" s="32"/>
      <c r="D27" s="27"/>
      <c r="E27" s="27"/>
      <c r="F27" s="19">
        <v>2019</v>
      </c>
      <c r="G27" s="3">
        <f t="shared" si="4"/>
        <v>58328.4</v>
      </c>
      <c r="H27" s="3">
        <v>0</v>
      </c>
      <c r="I27" s="3">
        <v>58328.4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3"/>
    </row>
    <row r="28" spans="1:17" x14ac:dyDescent="0.25">
      <c r="A28" s="40"/>
      <c r="B28" s="32"/>
      <c r="C28" s="32"/>
      <c r="D28" s="27"/>
      <c r="E28" s="27"/>
      <c r="F28" s="19">
        <v>2020</v>
      </c>
      <c r="G28" s="3">
        <f t="shared" si="4"/>
        <v>93367.3</v>
      </c>
      <c r="H28" s="3">
        <v>0</v>
      </c>
      <c r="I28" s="3">
        <v>93367.3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3"/>
    </row>
    <row r="29" spans="1:17" x14ac:dyDescent="0.25">
      <c r="A29" s="40"/>
      <c r="B29" s="32"/>
      <c r="C29" s="32"/>
      <c r="D29" s="27"/>
      <c r="E29" s="27"/>
      <c r="F29" s="19">
        <v>2021</v>
      </c>
      <c r="G29" s="3">
        <f t="shared" si="4"/>
        <v>150476.5</v>
      </c>
      <c r="H29" s="3">
        <v>0</v>
      </c>
      <c r="I29" s="3">
        <v>150476.5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3"/>
    </row>
    <row r="30" spans="1:17" x14ac:dyDescent="0.25">
      <c r="A30" s="40"/>
      <c r="B30" s="32"/>
      <c r="C30" s="32"/>
      <c r="D30" s="27"/>
      <c r="E30" s="27"/>
      <c r="F30" s="19">
        <v>2022</v>
      </c>
      <c r="G30" s="3">
        <f t="shared" si="4"/>
        <v>261658.6</v>
      </c>
      <c r="H30" s="3">
        <v>0</v>
      </c>
      <c r="I30" s="3">
        <v>261658.6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3"/>
    </row>
    <row r="31" spans="1:17" x14ac:dyDescent="0.25">
      <c r="A31" s="40"/>
      <c r="B31" s="32"/>
      <c r="C31" s="32"/>
      <c r="D31" s="27"/>
      <c r="E31" s="27"/>
      <c r="F31" s="19">
        <v>2023</v>
      </c>
      <c r="G31" s="3">
        <f t="shared" si="4"/>
        <v>269210.3</v>
      </c>
      <c r="H31" s="3">
        <v>0</v>
      </c>
      <c r="I31" s="3">
        <v>269210.3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3"/>
    </row>
    <row r="32" spans="1:17" x14ac:dyDescent="0.25">
      <c r="A32" s="40"/>
      <c r="B32" s="32"/>
      <c r="C32" s="32"/>
      <c r="D32" s="27"/>
      <c r="E32" s="27"/>
      <c r="F32" s="19">
        <v>2024</v>
      </c>
      <c r="G32" s="3">
        <f t="shared" si="4"/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3"/>
    </row>
    <row r="33" spans="1:17" x14ac:dyDescent="0.25">
      <c r="A33" s="40"/>
      <c r="B33" s="32"/>
      <c r="C33" s="32"/>
      <c r="D33" s="28"/>
      <c r="E33" s="28"/>
      <c r="F33" s="19">
        <v>2025</v>
      </c>
      <c r="G33" s="3">
        <f t="shared" si="4"/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3"/>
    </row>
    <row r="34" spans="1:17" x14ac:dyDescent="0.25">
      <c r="A34" s="38"/>
      <c r="B34" s="39" t="s">
        <v>15</v>
      </c>
      <c r="C34" s="38"/>
      <c r="D34" s="26" t="s">
        <v>53</v>
      </c>
      <c r="E34" s="26" t="s">
        <v>53</v>
      </c>
      <c r="F34" s="21" t="s">
        <v>12</v>
      </c>
      <c r="G34" s="2">
        <f>G24</f>
        <v>920002.7</v>
      </c>
      <c r="H34" s="2">
        <v>0</v>
      </c>
      <c r="I34" s="2">
        <f>I24</f>
        <v>920002.7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33" t="s">
        <v>14</v>
      </c>
    </row>
    <row r="35" spans="1:17" x14ac:dyDescent="0.25">
      <c r="A35" s="38"/>
      <c r="B35" s="39"/>
      <c r="C35" s="38"/>
      <c r="D35" s="27"/>
      <c r="E35" s="27"/>
      <c r="F35" s="21">
        <v>2017</v>
      </c>
      <c r="G35" s="2">
        <f t="shared" ref="G35:G43" si="5">G25</f>
        <v>50000</v>
      </c>
      <c r="H35" s="2">
        <v>0</v>
      </c>
      <c r="I35" s="2">
        <f t="shared" ref="I35:I43" si="6">I25</f>
        <v>50000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33"/>
    </row>
    <row r="36" spans="1:17" x14ac:dyDescent="0.25">
      <c r="A36" s="38"/>
      <c r="B36" s="39"/>
      <c r="C36" s="38"/>
      <c r="D36" s="27"/>
      <c r="E36" s="27"/>
      <c r="F36" s="21">
        <v>2018</v>
      </c>
      <c r="G36" s="2">
        <f t="shared" si="5"/>
        <v>36961.599999999999</v>
      </c>
      <c r="H36" s="2">
        <v>0</v>
      </c>
      <c r="I36" s="2">
        <f t="shared" si="6"/>
        <v>36961.599999999999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33"/>
    </row>
    <row r="37" spans="1:17" x14ac:dyDescent="0.25">
      <c r="A37" s="38"/>
      <c r="B37" s="39"/>
      <c r="C37" s="38"/>
      <c r="D37" s="27"/>
      <c r="E37" s="27"/>
      <c r="F37" s="21">
        <v>2019</v>
      </c>
      <c r="G37" s="2">
        <f t="shared" si="5"/>
        <v>58328.4</v>
      </c>
      <c r="H37" s="2">
        <v>0</v>
      </c>
      <c r="I37" s="2">
        <f t="shared" si="6"/>
        <v>58328.4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33"/>
    </row>
    <row r="38" spans="1:17" x14ac:dyDescent="0.25">
      <c r="A38" s="38"/>
      <c r="B38" s="39"/>
      <c r="C38" s="38"/>
      <c r="D38" s="27"/>
      <c r="E38" s="27"/>
      <c r="F38" s="21">
        <v>2020</v>
      </c>
      <c r="G38" s="2">
        <f t="shared" si="5"/>
        <v>93367.3</v>
      </c>
      <c r="H38" s="2">
        <v>0</v>
      </c>
      <c r="I38" s="2">
        <f t="shared" si="6"/>
        <v>93367.3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33"/>
    </row>
    <row r="39" spans="1:17" x14ac:dyDescent="0.25">
      <c r="A39" s="38"/>
      <c r="B39" s="39"/>
      <c r="C39" s="38"/>
      <c r="D39" s="27"/>
      <c r="E39" s="27"/>
      <c r="F39" s="21">
        <v>2021</v>
      </c>
      <c r="G39" s="2">
        <f t="shared" si="5"/>
        <v>150476.5</v>
      </c>
      <c r="H39" s="2">
        <v>0</v>
      </c>
      <c r="I39" s="2">
        <f t="shared" si="6"/>
        <v>150476.5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33"/>
    </row>
    <row r="40" spans="1:17" x14ac:dyDescent="0.25">
      <c r="A40" s="38"/>
      <c r="B40" s="39"/>
      <c r="C40" s="38"/>
      <c r="D40" s="27"/>
      <c r="E40" s="27"/>
      <c r="F40" s="21">
        <v>2022</v>
      </c>
      <c r="G40" s="2">
        <f t="shared" si="5"/>
        <v>261658.6</v>
      </c>
      <c r="H40" s="2">
        <v>0</v>
      </c>
      <c r="I40" s="2">
        <f t="shared" si="6"/>
        <v>261658.6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33"/>
    </row>
    <row r="41" spans="1:17" x14ac:dyDescent="0.25">
      <c r="A41" s="38"/>
      <c r="B41" s="39"/>
      <c r="C41" s="38"/>
      <c r="D41" s="27"/>
      <c r="E41" s="27"/>
      <c r="F41" s="21">
        <v>2023</v>
      </c>
      <c r="G41" s="2">
        <f t="shared" si="5"/>
        <v>269210.3</v>
      </c>
      <c r="H41" s="2">
        <v>0</v>
      </c>
      <c r="I41" s="2">
        <f t="shared" si="6"/>
        <v>269210.3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33"/>
    </row>
    <row r="42" spans="1:17" x14ac:dyDescent="0.25">
      <c r="A42" s="38"/>
      <c r="B42" s="39"/>
      <c r="C42" s="38"/>
      <c r="D42" s="27"/>
      <c r="E42" s="27"/>
      <c r="F42" s="21">
        <v>2024</v>
      </c>
      <c r="G42" s="2">
        <f t="shared" si="5"/>
        <v>0</v>
      </c>
      <c r="H42" s="2">
        <v>0</v>
      </c>
      <c r="I42" s="2">
        <f t="shared" si="6"/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33"/>
    </row>
    <row r="43" spans="1:17" x14ac:dyDescent="0.25">
      <c r="A43" s="38"/>
      <c r="B43" s="39"/>
      <c r="C43" s="38"/>
      <c r="D43" s="28"/>
      <c r="E43" s="28"/>
      <c r="F43" s="21">
        <v>2025</v>
      </c>
      <c r="G43" s="2">
        <f t="shared" si="5"/>
        <v>0</v>
      </c>
      <c r="H43" s="2">
        <v>0</v>
      </c>
      <c r="I43" s="2">
        <f t="shared" si="6"/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33"/>
    </row>
    <row r="44" spans="1:17" ht="15.75" customHeight="1" x14ac:dyDescent="0.25">
      <c r="A44" s="11" t="s">
        <v>27</v>
      </c>
      <c r="B44" s="32" t="s">
        <v>49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1:17" ht="18.75" customHeight="1" x14ac:dyDescent="0.25">
      <c r="A45" s="40" t="s">
        <v>28</v>
      </c>
      <c r="B45" s="32" t="s">
        <v>41</v>
      </c>
      <c r="C45" s="32" t="s">
        <v>56</v>
      </c>
      <c r="D45" s="26" t="s">
        <v>51</v>
      </c>
      <c r="E45" s="26" t="s">
        <v>52</v>
      </c>
      <c r="F45" s="21" t="s">
        <v>12</v>
      </c>
      <c r="G45" s="12">
        <f>I45+K45+M45+O45</f>
        <v>9957.9</v>
      </c>
      <c r="H45" s="12">
        <f t="shared" ref="G45:H56" si="7">J45+L45+N45+P45</f>
        <v>7942.1</v>
      </c>
      <c r="I45" s="12">
        <f>I46+I47+I48+I49+I50+I53+I54+I55+I56</f>
        <v>9957.9</v>
      </c>
      <c r="J45" s="12">
        <f>J46+J47+J48+J49+J50+J53+J54+J55+J56</f>
        <v>7942.1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4"/>
    </row>
    <row r="46" spans="1:17" ht="26.25" customHeight="1" x14ac:dyDescent="0.25">
      <c r="A46" s="40"/>
      <c r="B46" s="32"/>
      <c r="C46" s="32"/>
      <c r="D46" s="27"/>
      <c r="E46" s="27"/>
      <c r="F46" s="19">
        <v>2017</v>
      </c>
      <c r="G46" s="4">
        <f t="shared" si="7"/>
        <v>7564.2</v>
      </c>
      <c r="H46" s="4">
        <f t="shared" si="7"/>
        <v>5968.6</v>
      </c>
      <c r="I46" s="4">
        <v>7564.2</v>
      </c>
      <c r="J46" s="4">
        <v>5968.6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20" t="s">
        <v>16</v>
      </c>
    </row>
    <row r="47" spans="1:17" ht="25.5" customHeight="1" x14ac:dyDescent="0.25">
      <c r="A47" s="40"/>
      <c r="B47" s="32"/>
      <c r="C47" s="32"/>
      <c r="D47" s="27"/>
      <c r="E47" s="27"/>
      <c r="F47" s="19">
        <v>2018</v>
      </c>
      <c r="G47" s="4">
        <f t="shared" si="7"/>
        <v>586.79999999999995</v>
      </c>
      <c r="H47" s="4">
        <f t="shared" si="7"/>
        <v>475</v>
      </c>
      <c r="I47" s="4">
        <v>586.79999999999995</v>
      </c>
      <c r="J47" s="4">
        <v>475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20" t="s">
        <v>17</v>
      </c>
    </row>
    <row r="48" spans="1:17" ht="21.75" customHeight="1" x14ac:dyDescent="0.25">
      <c r="A48" s="40"/>
      <c r="B48" s="32"/>
      <c r="C48" s="32"/>
      <c r="D48" s="27"/>
      <c r="E48" s="27"/>
      <c r="F48" s="19">
        <v>2019</v>
      </c>
      <c r="G48" s="4">
        <f t="shared" si="7"/>
        <v>500</v>
      </c>
      <c r="H48" s="4">
        <f t="shared" si="7"/>
        <v>191.6</v>
      </c>
      <c r="I48" s="3">
        <v>500</v>
      </c>
      <c r="J48" s="3">
        <f>6+185.6</f>
        <v>191.6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20" t="s">
        <v>17</v>
      </c>
    </row>
    <row r="49" spans="1:17" x14ac:dyDescent="0.25">
      <c r="A49" s="40"/>
      <c r="B49" s="32"/>
      <c r="C49" s="32"/>
      <c r="D49" s="27"/>
      <c r="E49" s="27"/>
      <c r="F49" s="19">
        <v>2020</v>
      </c>
      <c r="G49" s="4">
        <f t="shared" si="7"/>
        <v>0</v>
      </c>
      <c r="H49" s="4">
        <f t="shared" si="7"/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13"/>
    </row>
    <row r="50" spans="1:17" x14ac:dyDescent="0.25">
      <c r="A50" s="40"/>
      <c r="B50" s="32"/>
      <c r="C50" s="32"/>
      <c r="D50" s="27"/>
      <c r="E50" s="27"/>
      <c r="F50" s="19">
        <v>2021</v>
      </c>
      <c r="G50" s="4">
        <f t="shared" si="7"/>
        <v>0</v>
      </c>
      <c r="H50" s="4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20"/>
    </row>
    <row r="51" spans="1:17" ht="20.399999999999999" x14ac:dyDescent="0.25">
      <c r="A51" s="40"/>
      <c r="B51" s="32"/>
      <c r="C51" s="32"/>
      <c r="D51" s="27"/>
      <c r="E51" s="27"/>
      <c r="F51" s="19">
        <v>2022</v>
      </c>
      <c r="G51" s="4">
        <f t="shared" si="7"/>
        <v>592.29999999999995</v>
      </c>
      <c r="H51" s="4">
        <f t="shared" si="7"/>
        <v>592.29999999999995</v>
      </c>
      <c r="I51" s="3">
        <v>592.29999999999995</v>
      </c>
      <c r="J51" s="3">
        <v>592.29999999999995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20" t="s">
        <v>19</v>
      </c>
    </row>
    <row r="52" spans="1:17" ht="20.399999999999999" x14ac:dyDescent="0.25">
      <c r="A52" s="40"/>
      <c r="B52" s="32"/>
      <c r="C52" s="32"/>
      <c r="D52" s="27"/>
      <c r="E52" s="27"/>
      <c r="F52" s="19">
        <v>2022</v>
      </c>
      <c r="G52" s="4">
        <f t="shared" ref="G52" si="8">I52+K52+M52+O52</f>
        <v>714.6</v>
      </c>
      <c r="H52" s="4">
        <f t="shared" ref="H52" si="9">J52+L52+N52+P52</f>
        <v>714.6</v>
      </c>
      <c r="I52" s="3">
        <v>714.6</v>
      </c>
      <c r="J52" s="3">
        <v>714.6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20" t="s">
        <v>16</v>
      </c>
    </row>
    <row r="53" spans="1:17" ht="26.4" x14ac:dyDescent="0.25">
      <c r="A53" s="40"/>
      <c r="B53" s="32"/>
      <c r="C53" s="32"/>
      <c r="D53" s="27"/>
      <c r="E53" s="27"/>
      <c r="F53" s="21" t="s">
        <v>34</v>
      </c>
      <c r="G53" s="12">
        <f>SUM(G51:G52)</f>
        <v>1306.9000000000001</v>
      </c>
      <c r="H53" s="12">
        <f>SUM(H51:H52)</f>
        <v>1306.9000000000001</v>
      </c>
      <c r="I53" s="2">
        <f>SUM(I51:I52)</f>
        <v>1306.9000000000001</v>
      </c>
      <c r="J53" s="2">
        <f>SUM(J51:J52)</f>
        <v>1306.9000000000001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18"/>
    </row>
    <row r="54" spans="1:17" ht="14.4" x14ac:dyDescent="0.25">
      <c r="A54" s="40"/>
      <c r="B54" s="32"/>
      <c r="C54" s="32"/>
      <c r="D54" s="27"/>
      <c r="E54" s="27"/>
      <c r="F54" s="19">
        <v>2023</v>
      </c>
      <c r="G54" s="4">
        <f t="shared" si="7"/>
        <v>0</v>
      </c>
      <c r="H54" s="4">
        <f t="shared" si="7"/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22"/>
    </row>
    <row r="55" spans="1:17" ht="14.4" x14ac:dyDescent="0.25">
      <c r="A55" s="40"/>
      <c r="B55" s="32"/>
      <c r="C55" s="32"/>
      <c r="D55" s="27"/>
      <c r="E55" s="27"/>
      <c r="F55" s="19">
        <v>2024</v>
      </c>
      <c r="G55" s="4">
        <f t="shared" si="7"/>
        <v>0</v>
      </c>
      <c r="H55" s="4">
        <f t="shared" si="7"/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22"/>
    </row>
    <row r="56" spans="1:17" ht="14.4" x14ac:dyDescent="0.25">
      <c r="A56" s="40"/>
      <c r="B56" s="32"/>
      <c r="C56" s="32"/>
      <c r="D56" s="28"/>
      <c r="E56" s="28"/>
      <c r="F56" s="19">
        <v>2025</v>
      </c>
      <c r="G56" s="4">
        <f t="shared" si="7"/>
        <v>0</v>
      </c>
      <c r="H56" s="4">
        <f t="shared" si="7"/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23"/>
    </row>
    <row r="57" spans="1:17" ht="21.75" customHeight="1" x14ac:dyDescent="0.25">
      <c r="A57" s="40" t="s">
        <v>29</v>
      </c>
      <c r="B57" s="32" t="s">
        <v>43</v>
      </c>
      <c r="C57" s="32" t="s">
        <v>57</v>
      </c>
      <c r="D57" s="26" t="s">
        <v>51</v>
      </c>
      <c r="E57" s="26" t="s">
        <v>52</v>
      </c>
      <c r="F57" s="21" t="s">
        <v>12</v>
      </c>
      <c r="G57" s="2">
        <f>G62+G67+G70+G75+G80+G85+G90+G95+G96</f>
        <v>22985.9</v>
      </c>
      <c r="H57" s="2">
        <f>H62+H67+H70+H75+H80+H85+H90+H95+H96</f>
        <v>11170.900000000001</v>
      </c>
      <c r="I57" s="2">
        <f>I62+I67+I70+I75+I80+I85+I90+I95+I96</f>
        <v>22985.9</v>
      </c>
      <c r="J57" s="2">
        <f>J62+J67+J70+J75+J80+J85+J90+J95+J96</f>
        <v>11170.900000000001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4"/>
    </row>
    <row r="58" spans="1:17" ht="27" customHeight="1" x14ac:dyDescent="0.25">
      <c r="A58" s="40"/>
      <c r="B58" s="32"/>
      <c r="C58" s="32"/>
      <c r="D58" s="41"/>
      <c r="E58" s="41"/>
      <c r="F58" s="19">
        <v>2017</v>
      </c>
      <c r="G58" s="3">
        <f t="shared" ref="G58:H77" si="10">I58+K58+M58+O58</f>
        <v>403.7</v>
      </c>
      <c r="H58" s="3">
        <f t="shared" si="10"/>
        <v>346.9</v>
      </c>
      <c r="I58" s="3">
        <v>403.7</v>
      </c>
      <c r="J58" s="3">
        <v>346.9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20" t="s">
        <v>17</v>
      </c>
    </row>
    <row r="59" spans="1:17" ht="23.25" customHeight="1" x14ac:dyDescent="0.25">
      <c r="A59" s="40"/>
      <c r="B59" s="32"/>
      <c r="C59" s="32"/>
      <c r="D59" s="41"/>
      <c r="E59" s="41"/>
      <c r="F59" s="19">
        <v>2017</v>
      </c>
      <c r="G59" s="3">
        <f t="shared" si="10"/>
        <v>892.2</v>
      </c>
      <c r="H59" s="3">
        <f t="shared" si="10"/>
        <v>871.7</v>
      </c>
      <c r="I59" s="3">
        <v>892.2</v>
      </c>
      <c r="J59" s="3">
        <v>871.7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20" t="s">
        <v>18</v>
      </c>
    </row>
    <row r="60" spans="1:17" ht="23.25" customHeight="1" x14ac:dyDescent="0.25">
      <c r="A60" s="40"/>
      <c r="B60" s="32"/>
      <c r="C60" s="32"/>
      <c r="D60" s="41"/>
      <c r="E60" s="41"/>
      <c r="F60" s="19">
        <v>2017</v>
      </c>
      <c r="G60" s="3">
        <f t="shared" si="10"/>
        <v>1052.2</v>
      </c>
      <c r="H60" s="3">
        <f t="shared" si="10"/>
        <v>1046.8</v>
      </c>
      <c r="I60" s="3">
        <v>1052.2</v>
      </c>
      <c r="J60" s="3">
        <v>1046.8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20" t="s">
        <v>19</v>
      </c>
    </row>
    <row r="61" spans="1:17" ht="21" customHeight="1" x14ac:dyDescent="0.25">
      <c r="A61" s="40"/>
      <c r="B61" s="32"/>
      <c r="C61" s="32"/>
      <c r="D61" s="41"/>
      <c r="E61" s="41"/>
      <c r="F61" s="19">
        <v>2017</v>
      </c>
      <c r="G61" s="3">
        <f t="shared" si="10"/>
        <v>1281.8</v>
      </c>
      <c r="H61" s="3">
        <f t="shared" si="10"/>
        <v>75</v>
      </c>
      <c r="I61" s="3">
        <v>1281.8</v>
      </c>
      <c r="J61" s="3">
        <v>75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20" t="s">
        <v>16</v>
      </c>
    </row>
    <row r="62" spans="1:17" ht="26.4" x14ac:dyDescent="0.25">
      <c r="A62" s="40"/>
      <c r="B62" s="32"/>
      <c r="C62" s="32"/>
      <c r="D62" s="41"/>
      <c r="E62" s="41"/>
      <c r="F62" s="21" t="s">
        <v>20</v>
      </c>
      <c r="G62" s="2">
        <f t="shared" si="10"/>
        <v>3629.9000000000005</v>
      </c>
      <c r="H62" s="2">
        <f t="shared" si="10"/>
        <v>2340.3999999999996</v>
      </c>
      <c r="I62" s="2">
        <f t="shared" ref="I62:J62" si="11">SUM(I58:I61)</f>
        <v>3629.9000000000005</v>
      </c>
      <c r="J62" s="2">
        <f t="shared" si="11"/>
        <v>2340.3999999999996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14"/>
    </row>
    <row r="63" spans="1:17" ht="22.5" customHeight="1" x14ac:dyDescent="0.25">
      <c r="A63" s="40"/>
      <c r="B63" s="32"/>
      <c r="C63" s="32"/>
      <c r="D63" s="41"/>
      <c r="E63" s="41"/>
      <c r="F63" s="19">
        <v>2018</v>
      </c>
      <c r="G63" s="3">
        <f t="shared" si="10"/>
        <v>400</v>
      </c>
      <c r="H63" s="3">
        <f t="shared" si="10"/>
        <v>354.7</v>
      </c>
      <c r="I63" s="3">
        <v>400</v>
      </c>
      <c r="J63" s="3">
        <v>354.7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20" t="s">
        <v>17</v>
      </c>
    </row>
    <row r="64" spans="1:17" ht="21" customHeight="1" x14ac:dyDescent="0.25">
      <c r="A64" s="40"/>
      <c r="B64" s="32"/>
      <c r="C64" s="32"/>
      <c r="D64" s="41"/>
      <c r="E64" s="41"/>
      <c r="F64" s="19">
        <v>2018</v>
      </c>
      <c r="G64" s="3">
        <f t="shared" si="10"/>
        <v>1271.0999999999999</v>
      </c>
      <c r="H64" s="3">
        <f t="shared" si="10"/>
        <v>1122.4000000000001</v>
      </c>
      <c r="I64" s="3">
        <v>1271.0999999999999</v>
      </c>
      <c r="J64" s="3">
        <v>1122.4000000000001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20" t="s">
        <v>18</v>
      </c>
    </row>
    <row r="65" spans="1:17" ht="22.5" customHeight="1" x14ac:dyDescent="0.25">
      <c r="A65" s="40"/>
      <c r="B65" s="32"/>
      <c r="C65" s="32"/>
      <c r="D65" s="41"/>
      <c r="E65" s="41"/>
      <c r="F65" s="19">
        <v>2018</v>
      </c>
      <c r="G65" s="3">
        <f t="shared" si="10"/>
        <v>108.8</v>
      </c>
      <c r="H65" s="3">
        <f t="shared" si="10"/>
        <v>108.8</v>
      </c>
      <c r="I65" s="3">
        <v>108.8</v>
      </c>
      <c r="J65" s="3">
        <v>108.8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20" t="s">
        <v>19</v>
      </c>
    </row>
    <row r="66" spans="1:17" ht="21.75" customHeight="1" x14ac:dyDescent="0.25">
      <c r="A66" s="40"/>
      <c r="B66" s="32"/>
      <c r="C66" s="32"/>
      <c r="D66" s="41"/>
      <c r="E66" s="41"/>
      <c r="F66" s="19">
        <v>2018</v>
      </c>
      <c r="G66" s="3">
        <f t="shared" si="10"/>
        <v>1464.5</v>
      </c>
      <c r="H66" s="3">
        <f t="shared" si="10"/>
        <v>992.6</v>
      </c>
      <c r="I66" s="3">
        <v>1464.5</v>
      </c>
      <c r="J66" s="3">
        <v>992.6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20" t="s">
        <v>16</v>
      </c>
    </row>
    <row r="67" spans="1:17" ht="26.4" x14ac:dyDescent="0.25">
      <c r="A67" s="40"/>
      <c r="B67" s="32"/>
      <c r="C67" s="32"/>
      <c r="D67" s="41"/>
      <c r="E67" s="41"/>
      <c r="F67" s="21" t="s">
        <v>21</v>
      </c>
      <c r="G67" s="2">
        <f t="shared" si="10"/>
        <v>3244.3999999999996</v>
      </c>
      <c r="H67" s="2">
        <f t="shared" si="10"/>
        <v>2578.5</v>
      </c>
      <c r="I67" s="2">
        <f t="shared" ref="I67:J67" si="12">SUM(I63:I66)</f>
        <v>3244.3999999999996</v>
      </c>
      <c r="J67" s="2">
        <f t="shared" si="12"/>
        <v>2578.5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14"/>
    </row>
    <row r="68" spans="1:17" ht="20.399999999999999" x14ac:dyDescent="0.25">
      <c r="A68" s="40"/>
      <c r="B68" s="32"/>
      <c r="C68" s="32"/>
      <c r="D68" s="41"/>
      <c r="E68" s="41"/>
      <c r="F68" s="19">
        <v>2019</v>
      </c>
      <c r="G68" s="3">
        <f t="shared" si="10"/>
        <v>676.5</v>
      </c>
      <c r="H68" s="3">
        <f t="shared" si="10"/>
        <v>351.4</v>
      </c>
      <c r="I68" s="3">
        <v>676.5</v>
      </c>
      <c r="J68" s="3">
        <f>531.4-180</f>
        <v>351.4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20" t="s">
        <v>18</v>
      </c>
    </row>
    <row r="69" spans="1:17" ht="20.399999999999999" x14ac:dyDescent="0.25">
      <c r="A69" s="40"/>
      <c r="B69" s="32"/>
      <c r="C69" s="32"/>
      <c r="D69" s="41"/>
      <c r="E69" s="41"/>
      <c r="F69" s="19">
        <v>2019</v>
      </c>
      <c r="G69" s="3">
        <f t="shared" si="10"/>
        <v>166.7</v>
      </c>
      <c r="H69" s="3">
        <f t="shared" si="10"/>
        <v>113.9</v>
      </c>
      <c r="I69" s="3">
        <v>166.7</v>
      </c>
      <c r="J69" s="3">
        <v>113.9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20" t="s">
        <v>19</v>
      </c>
    </row>
    <row r="70" spans="1:17" ht="26.4" x14ac:dyDescent="0.25">
      <c r="A70" s="40"/>
      <c r="B70" s="32"/>
      <c r="C70" s="32"/>
      <c r="D70" s="41"/>
      <c r="E70" s="41"/>
      <c r="F70" s="21" t="s">
        <v>31</v>
      </c>
      <c r="G70" s="2">
        <f t="shared" si="10"/>
        <v>843.2</v>
      </c>
      <c r="H70" s="2">
        <f t="shared" si="10"/>
        <v>465.29999999999995</v>
      </c>
      <c r="I70" s="2">
        <f>I68+I69</f>
        <v>843.2</v>
      </c>
      <c r="J70" s="2">
        <f>J68+J69</f>
        <v>465.29999999999995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0"/>
    </row>
    <row r="71" spans="1:17" ht="20.399999999999999" x14ac:dyDescent="0.25">
      <c r="A71" s="40"/>
      <c r="B71" s="32"/>
      <c r="C71" s="32"/>
      <c r="D71" s="41"/>
      <c r="E71" s="41"/>
      <c r="F71" s="19">
        <v>2020</v>
      </c>
      <c r="G71" s="3">
        <v>500</v>
      </c>
      <c r="H71" s="3">
        <f t="shared" ref="H71:H75" si="13">J71</f>
        <v>381.09999999999997</v>
      </c>
      <c r="I71" s="3">
        <v>500</v>
      </c>
      <c r="J71" s="3">
        <f>33.4+347.7</f>
        <v>381.09999999999997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20" t="s">
        <v>17</v>
      </c>
    </row>
    <row r="72" spans="1:17" ht="20.399999999999999" x14ac:dyDescent="0.25">
      <c r="A72" s="40"/>
      <c r="B72" s="32"/>
      <c r="C72" s="32"/>
      <c r="D72" s="41"/>
      <c r="E72" s="41"/>
      <c r="F72" s="19">
        <v>2020</v>
      </c>
      <c r="G72" s="3">
        <f t="shared" si="10"/>
        <v>829.6</v>
      </c>
      <c r="H72" s="3">
        <f t="shared" si="13"/>
        <v>475.3</v>
      </c>
      <c r="I72" s="3">
        <v>829.6</v>
      </c>
      <c r="J72" s="3">
        <v>475.3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20" t="s">
        <v>18</v>
      </c>
    </row>
    <row r="73" spans="1:17" ht="20.399999999999999" x14ac:dyDescent="0.25">
      <c r="A73" s="40"/>
      <c r="B73" s="32"/>
      <c r="C73" s="32"/>
      <c r="D73" s="41"/>
      <c r="E73" s="41"/>
      <c r="F73" s="19">
        <v>2020</v>
      </c>
      <c r="G73" s="3">
        <f t="shared" si="10"/>
        <v>1048.9000000000001</v>
      </c>
      <c r="H73" s="3">
        <f t="shared" si="13"/>
        <v>166.7</v>
      </c>
      <c r="I73" s="3">
        <v>1048.9000000000001</v>
      </c>
      <c r="J73" s="3">
        <v>166.7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20" t="s">
        <v>19</v>
      </c>
    </row>
    <row r="74" spans="1:17" ht="20.399999999999999" x14ac:dyDescent="0.25">
      <c r="A74" s="40"/>
      <c r="B74" s="32"/>
      <c r="C74" s="32"/>
      <c r="D74" s="41"/>
      <c r="E74" s="41"/>
      <c r="F74" s="19">
        <v>2020</v>
      </c>
      <c r="G74" s="3">
        <f>I74+K74+M74+O74</f>
        <v>1750</v>
      </c>
      <c r="H74" s="3">
        <f t="shared" si="13"/>
        <v>180.3</v>
      </c>
      <c r="I74" s="3">
        <v>1750</v>
      </c>
      <c r="J74" s="3">
        <v>180.3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20" t="s">
        <v>16</v>
      </c>
    </row>
    <row r="75" spans="1:17" ht="26.4" x14ac:dyDescent="0.25">
      <c r="A75" s="40"/>
      <c r="B75" s="32"/>
      <c r="C75" s="32"/>
      <c r="D75" s="41"/>
      <c r="E75" s="41"/>
      <c r="F75" s="21" t="s">
        <v>32</v>
      </c>
      <c r="G75" s="2">
        <f>I75</f>
        <v>4128.5</v>
      </c>
      <c r="H75" s="2">
        <f t="shared" si="13"/>
        <v>1203.3999999999999</v>
      </c>
      <c r="I75" s="2">
        <f>SUM(I71:I74)</f>
        <v>4128.5</v>
      </c>
      <c r="J75" s="2">
        <f>J71+J72+J73+J74</f>
        <v>1203.3999999999999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0"/>
    </row>
    <row r="76" spans="1:17" ht="20.399999999999999" x14ac:dyDescent="0.25">
      <c r="A76" s="40"/>
      <c r="B76" s="32"/>
      <c r="C76" s="32"/>
      <c r="D76" s="41"/>
      <c r="E76" s="41"/>
      <c r="F76" s="19">
        <v>2021</v>
      </c>
      <c r="G76" s="3">
        <v>410.5</v>
      </c>
      <c r="H76" s="3">
        <f>J76+L76+N76+P76</f>
        <v>410.5</v>
      </c>
      <c r="I76" s="3">
        <v>410.5</v>
      </c>
      <c r="J76" s="3">
        <v>410.5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20" t="s">
        <v>17</v>
      </c>
    </row>
    <row r="77" spans="1:17" ht="20.399999999999999" x14ac:dyDescent="0.25">
      <c r="A77" s="40"/>
      <c r="B77" s="32"/>
      <c r="C77" s="32"/>
      <c r="D77" s="41"/>
      <c r="E77" s="41"/>
      <c r="F77" s="19">
        <v>2021</v>
      </c>
      <c r="G77" s="3">
        <f t="shared" si="10"/>
        <v>270.2</v>
      </c>
      <c r="H77" s="3">
        <f>J77+L77+N77+P77</f>
        <v>253.2</v>
      </c>
      <c r="I77" s="7">
        <v>270.2</v>
      </c>
      <c r="J77" s="3">
        <v>253.2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20" t="s">
        <v>18</v>
      </c>
    </row>
    <row r="78" spans="1:17" ht="20.399999999999999" x14ac:dyDescent="0.25">
      <c r="A78" s="40"/>
      <c r="B78" s="32"/>
      <c r="C78" s="32"/>
      <c r="D78" s="41"/>
      <c r="E78" s="41"/>
      <c r="F78" s="19">
        <v>2021</v>
      </c>
      <c r="G78" s="3">
        <f t="shared" ref="G78:H80" si="14">I78</f>
        <v>2141.1</v>
      </c>
      <c r="H78" s="3">
        <f>J78</f>
        <v>0</v>
      </c>
      <c r="I78" s="7">
        <f>166.7+1974.4</f>
        <v>2141.1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20" t="s">
        <v>19</v>
      </c>
    </row>
    <row r="79" spans="1:17" ht="20.399999999999999" x14ac:dyDescent="0.25">
      <c r="A79" s="40"/>
      <c r="B79" s="32"/>
      <c r="C79" s="32"/>
      <c r="D79" s="41"/>
      <c r="E79" s="41"/>
      <c r="F79" s="19">
        <v>2021</v>
      </c>
      <c r="G79" s="3">
        <f t="shared" si="14"/>
        <v>1620</v>
      </c>
      <c r="H79" s="3">
        <f t="shared" si="14"/>
        <v>420</v>
      </c>
      <c r="I79" s="7">
        <v>1620</v>
      </c>
      <c r="J79" s="3">
        <v>420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20" t="s">
        <v>16</v>
      </c>
    </row>
    <row r="80" spans="1:17" ht="26.4" x14ac:dyDescent="0.25">
      <c r="A80" s="40"/>
      <c r="B80" s="32"/>
      <c r="C80" s="32"/>
      <c r="D80" s="41"/>
      <c r="E80" s="41"/>
      <c r="F80" s="21" t="s">
        <v>33</v>
      </c>
      <c r="G80" s="2">
        <f t="shared" si="14"/>
        <v>4441.8</v>
      </c>
      <c r="H80" s="2">
        <f t="shared" si="14"/>
        <v>1083.7</v>
      </c>
      <c r="I80" s="2">
        <f>SUM(I76:I79)</f>
        <v>4441.8</v>
      </c>
      <c r="J80" s="2">
        <f>SUM(J76:J79)</f>
        <v>1083.7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0"/>
    </row>
    <row r="81" spans="1:17" ht="20.399999999999999" x14ac:dyDescent="0.25">
      <c r="A81" s="40"/>
      <c r="B81" s="32"/>
      <c r="C81" s="32"/>
      <c r="D81" s="41"/>
      <c r="E81" s="41"/>
      <c r="F81" s="19">
        <v>2022</v>
      </c>
      <c r="G81" s="3">
        <f>SUM(I81)</f>
        <v>542</v>
      </c>
      <c r="H81" s="3">
        <f>J81+L81+N81+P81</f>
        <v>542</v>
      </c>
      <c r="I81" s="7">
        <v>542</v>
      </c>
      <c r="J81" s="3">
        <v>542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20" t="s">
        <v>17</v>
      </c>
    </row>
    <row r="82" spans="1:17" ht="20.399999999999999" x14ac:dyDescent="0.25">
      <c r="A82" s="40"/>
      <c r="B82" s="32"/>
      <c r="C82" s="32"/>
      <c r="D82" s="41"/>
      <c r="E82" s="41"/>
      <c r="F82" s="19">
        <v>2022</v>
      </c>
      <c r="G82" s="3">
        <f>I82+K82+M82+O82</f>
        <v>398.3</v>
      </c>
      <c r="H82" s="3">
        <f>J82+L82+N82+P82</f>
        <v>270.2</v>
      </c>
      <c r="I82" s="7">
        <v>398.3</v>
      </c>
      <c r="J82" s="3">
        <v>270.2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20" t="s">
        <v>18</v>
      </c>
    </row>
    <row r="83" spans="1:17" ht="20.399999999999999" x14ac:dyDescent="0.25">
      <c r="A83" s="40"/>
      <c r="B83" s="32"/>
      <c r="C83" s="32"/>
      <c r="D83" s="41"/>
      <c r="E83" s="41"/>
      <c r="F83" s="19">
        <v>2022</v>
      </c>
      <c r="G83" s="3">
        <f>I83</f>
        <v>166.7</v>
      </c>
      <c r="H83" s="3">
        <f>J83</f>
        <v>0</v>
      </c>
      <c r="I83" s="7">
        <v>166.7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20" t="s">
        <v>19</v>
      </c>
    </row>
    <row r="84" spans="1:17" ht="20.399999999999999" x14ac:dyDescent="0.25">
      <c r="A84" s="40"/>
      <c r="B84" s="32"/>
      <c r="C84" s="32"/>
      <c r="D84" s="41"/>
      <c r="E84" s="41"/>
      <c r="F84" s="19">
        <v>2022</v>
      </c>
      <c r="G84" s="3">
        <f>I84</f>
        <v>1300</v>
      </c>
      <c r="H84" s="3">
        <f>J84</f>
        <v>0</v>
      </c>
      <c r="I84" s="7">
        <v>1300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20" t="s">
        <v>16</v>
      </c>
    </row>
    <row r="85" spans="1:17" ht="26.4" x14ac:dyDescent="0.25">
      <c r="A85" s="40"/>
      <c r="B85" s="32"/>
      <c r="C85" s="32"/>
      <c r="D85" s="41"/>
      <c r="E85" s="41"/>
      <c r="F85" s="21" t="s">
        <v>34</v>
      </c>
      <c r="G85" s="2">
        <f>SUM(G81:G84)</f>
        <v>2407</v>
      </c>
      <c r="H85" s="2">
        <f t="shared" ref="H85:P85" si="15">SUM(H81:H84)</f>
        <v>812.2</v>
      </c>
      <c r="I85" s="2">
        <f t="shared" si="15"/>
        <v>2407</v>
      </c>
      <c r="J85" s="2">
        <f>SUM(J81:J84)</f>
        <v>812.2</v>
      </c>
      <c r="K85" s="2">
        <f t="shared" si="15"/>
        <v>0</v>
      </c>
      <c r="L85" s="2">
        <f t="shared" si="15"/>
        <v>0</v>
      </c>
      <c r="M85" s="2">
        <f t="shared" si="15"/>
        <v>0</v>
      </c>
      <c r="N85" s="2">
        <f t="shared" si="15"/>
        <v>0</v>
      </c>
      <c r="O85" s="2">
        <f t="shared" si="15"/>
        <v>0</v>
      </c>
      <c r="P85" s="2">
        <f t="shared" si="15"/>
        <v>0</v>
      </c>
      <c r="Q85" s="24"/>
    </row>
    <row r="86" spans="1:17" ht="20.399999999999999" x14ac:dyDescent="0.25">
      <c r="A86" s="40"/>
      <c r="B86" s="32"/>
      <c r="C86" s="32"/>
      <c r="D86" s="41"/>
      <c r="E86" s="41"/>
      <c r="F86" s="19">
        <v>2023</v>
      </c>
      <c r="G86" s="3">
        <f t="shared" ref="G86:H96" si="16">I86+K86+M86+O86</f>
        <v>542</v>
      </c>
      <c r="H86" s="3">
        <f t="shared" si="16"/>
        <v>542</v>
      </c>
      <c r="I86" s="3">
        <v>542</v>
      </c>
      <c r="J86" s="3">
        <v>542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20" t="s">
        <v>17</v>
      </c>
    </row>
    <row r="87" spans="1:17" ht="20.399999999999999" x14ac:dyDescent="0.25">
      <c r="A87" s="40"/>
      <c r="B87" s="32"/>
      <c r="C87" s="32"/>
      <c r="D87" s="41"/>
      <c r="E87" s="41"/>
      <c r="F87" s="19">
        <v>2023</v>
      </c>
      <c r="G87" s="3">
        <f t="shared" si="16"/>
        <v>270.2</v>
      </c>
      <c r="H87" s="3">
        <f t="shared" si="16"/>
        <v>270.2</v>
      </c>
      <c r="I87" s="7">
        <v>270.2</v>
      </c>
      <c r="J87" s="3">
        <v>270.2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20" t="s">
        <v>18</v>
      </c>
    </row>
    <row r="88" spans="1:17" ht="20.399999999999999" x14ac:dyDescent="0.25">
      <c r="A88" s="40"/>
      <c r="B88" s="32"/>
      <c r="C88" s="32"/>
      <c r="D88" s="41"/>
      <c r="E88" s="41"/>
      <c r="F88" s="19">
        <v>2023</v>
      </c>
      <c r="G88" s="3">
        <v>166.7</v>
      </c>
      <c r="H88" s="3">
        <f t="shared" si="16"/>
        <v>0</v>
      </c>
      <c r="I88" s="7">
        <v>166.7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20" t="s">
        <v>19</v>
      </c>
    </row>
    <row r="89" spans="1:17" ht="20.399999999999999" x14ac:dyDescent="0.25">
      <c r="A89" s="40"/>
      <c r="B89" s="32"/>
      <c r="C89" s="32"/>
      <c r="D89" s="41"/>
      <c r="E89" s="41"/>
      <c r="F89" s="19">
        <v>2023</v>
      </c>
      <c r="G89" s="3">
        <f t="shared" si="16"/>
        <v>1250</v>
      </c>
      <c r="H89" s="3">
        <f t="shared" si="16"/>
        <v>531.5</v>
      </c>
      <c r="I89" s="7">
        <v>1250</v>
      </c>
      <c r="J89" s="3">
        <v>531.5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20" t="s">
        <v>16</v>
      </c>
    </row>
    <row r="90" spans="1:17" ht="26.4" x14ac:dyDescent="0.25">
      <c r="A90" s="40"/>
      <c r="B90" s="32"/>
      <c r="C90" s="32"/>
      <c r="D90" s="41"/>
      <c r="E90" s="41"/>
      <c r="F90" s="21" t="s">
        <v>44</v>
      </c>
      <c r="G90" s="2">
        <f>I90+K90+M90+O90</f>
        <v>2228.9</v>
      </c>
      <c r="H90" s="2">
        <f>J90+L90+N90+P90</f>
        <v>1343.7</v>
      </c>
      <c r="I90" s="2">
        <f>I86+I87+I88+I89</f>
        <v>2228.9</v>
      </c>
      <c r="J90" s="2">
        <f>J86+J87+J88+J89</f>
        <v>1343.7</v>
      </c>
      <c r="K90" s="2">
        <f t="shared" ref="K90:P90" si="17">K86+K87+K88+K89</f>
        <v>0</v>
      </c>
      <c r="L90" s="2">
        <f t="shared" si="17"/>
        <v>0</v>
      </c>
      <c r="M90" s="2">
        <f t="shared" si="17"/>
        <v>0</v>
      </c>
      <c r="N90" s="2">
        <f t="shared" si="17"/>
        <v>0</v>
      </c>
      <c r="O90" s="2">
        <f t="shared" si="17"/>
        <v>0</v>
      </c>
      <c r="P90" s="2">
        <f t="shared" si="17"/>
        <v>0</v>
      </c>
      <c r="Q90" s="15"/>
    </row>
    <row r="91" spans="1:17" ht="20.399999999999999" x14ac:dyDescent="0.25">
      <c r="A91" s="40"/>
      <c r="B91" s="32"/>
      <c r="C91" s="32"/>
      <c r="D91" s="41"/>
      <c r="E91" s="41"/>
      <c r="F91" s="19">
        <v>2024</v>
      </c>
      <c r="G91" s="3">
        <f t="shared" ref="G91:G94" si="18">I91+K91+M91+O91</f>
        <v>542</v>
      </c>
      <c r="H91" s="3">
        <f t="shared" ref="H91:H94" si="19">J91+L91+N91+P91</f>
        <v>542</v>
      </c>
      <c r="I91" s="3">
        <v>542</v>
      </c>
      <c r="J91" s="3">
        <v>542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20" t="s">
        <v>17</v>
      </c>
    </row>
    <row r="92" spans="1:17" ht="20.399999999999999" x14ac:dyDescent="0.25">
      <c r="A92" s="40"/>
      <c r="B92" s="32"/>
      <c r="C92" s="32"/>
      <c r="D92" s="41"/>
      <c r="E92" s="41"/>
      <c r="F92" s="19">
        <v>2024</v>
      </c>
      <c r="G92" s="3">
        <f t="shared" si="18"/>
        <v>270.2</v>
      </c>
      <c r="H92" s="3">
        <f t="shared" si="19"/>
        <v>270.2</v>
      </c>
      <c r="I92" s="7">
        <v>270.2</v>
      </c>
      <c r="J92" s="3">
        <v>270.2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20" t="s">
        <v>18</v>
      </c>
    </row>
    <row r="93" spans="1:17" ht="20.399999999999999" x14ac:dyDescent="0.25">
      <c r="A93" s="40"/>
      <c r="B93" s="32"/>
      <c r="C93" s="32"/>
      <c r="D93" s="41"/>
      <c r="E93" s="41"/>
      <c r="F93" s="19">
        <v>2024</v>
      </c>
      <c r="G93" s="3">
        <f t="shared" si="18"/>
        <v>0</v>
      </c>
      <c r="H93" s="3">
        <f t="shared" si="19"/>
        <v>0</v>
      </c>
      <c r="I93" s="7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20" t="s">
        <v>19</v>
      </c>
    </row>
    <row r="94" spans="1:17" ht="20.399999999999999" x14ac:dyDescent="0.25">
      <c r="A94" s="40"/>
      <c r="B94" s="32"/>
      <c r="C94" s="32"/>
      <c r="D94" s="41"/>
      <c r="E94" s="41"/>
      <c r="F94" s="19">
        <v>2024</v>
      </c>
      <c r="G94" s="3">
        <f t="shared" si="18"/>
        <v>1250</v>
      </c>
      <c r="H94" s="3">
        <f t="shared" si="19"/>
        <v>531.5</v>
      </c>
      <c r="I94" s="7">
        <v>1250</v>
      </c>
      <c r="J94" s="3">
        <v>531.5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20" t="s">
        <v>16</v>
      </c>
    </row>
    <row r="95" spans="1:17" ht="26.4" x14ac:dyDescent="0.25">
      <c r="A95" s="40"/>
      <c r="B95" s="32"/>
      <c r="C95" s="32"/>
      <c r="D95" s="41"/>
      <c r="E95" s="41"/>
      <c r="F95" s="21" t="s">
        <v>60</v>
      </c>
      <c r="G95" s="2">
        <f t="shared" si="16"/>
        <v>2062.1999999999998</v>
      </c>
      <c r="H95" s="2">
        <f t="shared" si="16"/>
        <v>1343.7</v>
      </c>
      <c r="I95" s="2">
        <f>SUM(I91:I94)</f>
        <v>2062.1999999999998</v>
      </c>
      <c r="J95" s="2">
        <f>SUM(J91:J94)</f>
        <v>1343.7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16"/>
    </row>
    <row r="96" spans="1:17" ht="14.4" x14ac:dyDescent="0.25">
      <c r="A96" s="40"/>
      <c r="B96" s="32"/>
      <c r="C96" s="32"/>
      <c r="D96" s="42"/>
      <c r="E96" s="42"/>
      <c r="F96" s="19">
        <v>2025</v>
      </c>
      <c r="G96" s="3">
        <f t="shared" si="16"/>
        <v>0</v>
      </c>
      <c r="H96" s="3">
        <f t="shared" si="16"/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16"/>
    </row>
    <row r="97" spans="1:17" x14ac:dyDescent="0.25">
      <c r="A97" s="40" t="s">
        <v>30</v>
      </c>
      <c r="B97" s="32" t="s">
        <v>42</v>
      </c>
      <c r="C97" s="32" t="s">
        <v>58</v>
      </c>
      <c r="D97" s="26" t="s">
        <v>51</v>
      </c>
      <c r="E97" s="26" t="s">
        <v>50</v>
      </c>
      <c r="F97" s="21" t="s">
        <v>12</v>
      </c>
      <c r="G97" s="2">
        <f t="shared" ref="G97:H101" si="20">I97+K97+M97+O97</f>
        <v>10516.199999999999</v>
      </c>
      <c r="H97" s="2">
        <f t="shared" si="20"/>
        <v>8520.2000000000007</v>
      </c>
      <c r="I97" s="2">
        <f>I98+I101+I105+I110+I114+I118+I122+I126+I127</f>
        <v>10516.199999999999</v>
      </c>
      <c r="J97" s="2">
        <f t="shared" ref="J97:P97" si="21">J98+J101+J105+J110+J114+J118+J122+J126+J127</f>
        <v>8520.2000000000007</v>
      </c>
      <c r="K97" s="2">
        <f t="shared" si="21"/>
        <v>0</v>
      </c>
      <c r="L97" s="2">
        <f t="shared" si="21"/>
        <v>0</v>
      </c>
      <c r="M97" s="2">
        <f t="shared" si="21"/>
        <v>0</v>
      </c>
      <c r="N97" s="2">
        <f t="shared" si="21"/>
        <v>0</v>
      </c>
      <c r="O97" s="2">
        <f t="shared" si="21"/>
        <v>0</v>
      </c>
      <c r="P97" s="2">
        <f t="shared" si="21"/>
        <v>0</v>
      </c>
      <c r="Q97" s="24"/>
    </row>
    <row r="98" spans="1:17" ht="20.399999999999999" x14ac:dyDescent="0.25">
      <c r="A98" s="40"/>
      <c r="B98" s="32"/>
      <c r="C98" s="32"/>
      <c r="D98" s="27"/>
      <c r="E98" s="27"/>
      <c r="F98" s="19">
        <v>2017</v>
      </c>
      <c r="G98" s="3">
        <f t="shared" si="20"/>
        <v>238.5</v>
      </c>
      <c r="H98" s="3">
        <f t="shared" si="20"/>
        <v>238.4</v>
      </c>
      <c r="I98" s="3">
        <v>238.5</v>
      </c>
      <c r="J98" s="3">
        <v>238.4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20" t="s">
        <v>16</v>
      </c>
    </row>
    <row r="99" spans="1:17" ht="20.399999999999999" x14ac:dyDescent="0.25">
      <c r="A99" s="40"/>
      <c r="B99" s="32"/>
      <c r="C99" s="32"/>
      <c r="D99" s="27"/>
      <c r="E99" s="27"/>
      <c r="F99" s="19">
        <v>2018</v>
      </c>
      <c r="G99" s="3">
        <f t="shared" si="20"/>
        <v>277.8</v>
      </c>
      <c r="H99" s="3">
        <f t="shared" si="20"/>
        <v>37.5</v>
      </c>
      <c r="I99" s="3">
        <v>277.8</v>
      </c>
      <c r="J99" s="3">
        <v>37.5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20" t="s">
        <v>19</v>
      </c>
    </row>
    <row r="100" spans="1:17" ht="20.399999999999999" x14ac:dyDescent="0.25">
      <c r="A100" s="40"/>
      <c r="B100" s="32"/>
      <c r="C100" s="32"/>
      <c r="D100" s="27"/>
      <c r="E100" s="27"/>
      <c r="F100" s="19">
        <v>2018</v>
      </c>
      <c r="G100" s="3">
        <f t="shared" si="20"/>
        <v>676.6</v>
      </c>
      <c r="H100" s="3">
        <f t="shared" si="20"/>
        <v>671.6</v>
      </c>
      <c r="I100" s="3">
        <v>676.6</v>
      </c>
      <c r="J100" s="3">
        <f>676.6-5</f>
        <v>671.6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20" t="s">
        <v>16</v>
      </c>
    </row>
    <row r="101" spans="1:17" ht="26.4" x14ac:dyDescent="0.25">
      <c r="A101" s="40"/>
      <c r="B101" s="32"/>
      <c r="C101" s="32"/>
      <c r="D101" s="27"/>
      <c r="E101" s="27"/>
      <c r="F101" s="21" t="s">
        <v>21</v>
      </c>
      <c r="G101" s="2">
        <f t="shared" si="20"/>
        <v>954.40000000000009</v>
      </c>
      <c r="H101" s="2">
        <f t="shared" si="20"/>
        <v>709.1</v>
      </c>
      <c r="I101" s="2">
        <f>I99+I100</f>
        <v>954.40000000000009</v>
      </c>
      <c r="J101" s="2">
        <f>J99+J100</f>
        <v>709.1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14"/>
    </row>
    <row r="102" spans="1:17" ht="20.399999999999999" x14ac:dyDescent="0.25">
      <c r="A102" s="40"/>
      <c r="B102" s="32"/>
      <c r="C102" s="32"/>
      <c r="D102" s="27"/>
      <c r="E102" s="27"/>
      <c r="F102" s="19">
        <v>2019</v>
      </c>
      <c r="G102" s="4">
        <f t="shared" ref="G102:H106" si="22">I102+K102+M102+O102</f>
        <v>202.6</v>
      </c>
      <c r="H102" s="4">
        <f t="shared" si="22"/>
        <v>168.6</v>
      </c>
      <c r="I102" s="5">
        <v>202.6</v>
      </c>
      <c r="J102" s="5">
        <v>168.6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20" t="s">
        <v>17</v>
      </c>
    </row>
    <row r="103" spans="1:17" ht="20.399999999999999" x14ac:dyDescent="0.25">
      <c r="A103" s="40"/>
      <c r="B103" s="32"/>
      <c r="C103" s="32"/>
      <c r="D103" s="27"/>
      <c r="E103" s="27"/>
      <c r="F103" s="19">
        <v>2019</v>
      </c>
      <c r="G103" s="3">
        <f t="shared" si="22"/>
        <v>219.9</v>
      </c>
      <c r="H103" s="3">
        <f t="shared" si="22"/>
        <v>219.9</v>
      </c>
      <c r="I103" s="3">
        <v>219.9</v>
      </c>
      <c r="J103" s="3">
        <v>219.9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20" t="s">
        <v>19</v>
      </c>
    </row>
    <row r="104" spans="1:17" ht="20.399999999999999" x14ac:dyDescent="0.25">
      <c r="A104" s="40"/>
      <c r="B104" s="32"/>
      <c r="C104" s="32"/>
      <c r="D104" s="27"/>
      <c r="E104" s="27"/>
      <c r="F104" s="19">
        <v>2019</v>
      </c>
      <c r="G104" s="3">
        <f t="shared" si="22"/>
        <v>661.7</v>
      </c>
      <c r="H104" s="3">
        <f t="shared" si="22"/>
        <v>150.20000000000002</v>
      </c>
      <c r="I104" s="3">
        <f>661.7</f>
        <v>661.7</v>
      </c>
      <c r="J104" s="3">
        <f>122.4+27.8</f>
        <v>150.20000000000002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20" t="s">
        <v>16</v>
      </c>
    </row>
    <row r="105" spans="1:17" ht="26.4" x14ac:dyDescent="0.25">
      <c r="A105" s="40"/>
      <c r="B105" s="32"/>
      <c r="C105" s="32"/>
      <c r="D105" s="27"/>
      <c r="E105" s="27"/>
      <c r="F105" s="21" t="s">
        <v>31</v>
      </c>
      <c r="G105" s="2">
        <f t="shared" si="22"/>
        <v>1084.2</v>
      </c>
      <c r="H105" s="2">
        <f t="shared" si="22"/>
        <v>538.70000000000005</v>
      </c>
      <c r="I105" s="2">
        <f>I102+I103+I104</f>
        <v>1084.2</v>
      </c>
      <c r="J105" s="2">
        <f>J102+J103+J104</f>
        <v>538.70000000000005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0"/>
    </row>
    <row r="106" spans="1:17" ht="20.399999999999999" x14ac:dyDescent="0.25">
      <c r="A106" s="40"/>
      <c r="B106" s="32"/>
      <c r="C106" s="32"/>
      <c r="D106" s="27"/>
      <c r="E106" s="27"/>
      <c r="F106" s="19">
        <v>2020</v>
      </c>
      <c r="G106" s="4">
        <f t="shared" si="22"/>
        <v>611.4</v>
      </c>
      <c r="H106" s="4">
        <f t="shared" si="22"/>
        <v>402.9</v>
      </c>
      <c r="I106" s="5">
        <v>611.4</v>
      </c>
      <c r="J106" s="6">
        <f>611.4-208.5</f>
        <v>402.9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20" t="s">
        <v>17</v>
      </c>
    </row>
    <row r="107" spans="1:17" ht="20.399999999999999" x14ac:dyDescent="0.25">
      <c r="A107" s="40"/>
      <c r="B107" s="32"/>
      <c r="C107" s="32"/>
      <c r="D107" s="27"/>
      <c r="E107" s="27"/>
      <c r="F107" s="19">
        <v>2020</v>
      </c>
      <c r="G107" s="4">
        <f>I107+K107+M107+O107</f>
        <v>42.3</v>
      </c>
      <c r="H107" s="4">
        <f>J107+L107+N107+P107</f>
        <v>83.5</v>
      </c>
      <c r="I107" s="5">
        <v>42.3</v>
      </c>
      <c r="J107" s="6">
        <f>42.3+41.2</f>
        <v>83.5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20" t="s">
        <v>18</v>
      </c>
    </row>
    <row r="108" spans="1:17" ht="20.399999999999999" x14ac:dyDescent="0.25">
      <c r="A108" s="40"/>
      <c r="B108" s="32"/>
      <c r="C108" s="32"/>
      <c r="D108" s="27"/>
      <c r="E108" s="27"/>
      <c r="F108" s="19">
        <v>2020</v>
      </c>
      <c r="G108" s="4">
        <f t="shared" ref="G108:G110" si="23">I108+K108+M108+O108</f>
        <v>232.1</v>
      </c>
      <c r="H108" s="4">
        <f t="shared" ref="H108:H109" si="24">J108+L108+N108+P108</f>
        <v>215.3</v>
      </c>
      <c r="I108" s="3">
        <v>232.1</v>
      </c>
      <c r="J108" s="3">
        <v>215.3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20" t="s">
        <v>19</v>
      </c>
    </row>
    <row r="109" spans="1:17" ht="20.399999999999999" x14ac:dyDescent="0.25">
      <c r="A109" s="40"/>
      <c r="B109" s="32"/>
      <c r="C109" s="32"/>
      <c r="D109" s="27"/>
      <c r="E109" s="27"/>
      <c r="F109" s="19">
        <v>2020</v>
      </c>
      <c r="G109" s="4">
        <f t="shared" si="23"/>
        <v>702.2</v>
      </c>
      <c r="H109" s="4">
        <f t="shared" si="24"/>
        <v>477.8</v>
      </c>
      <c r="I109" s="3">
        <v>702.2</v>
      </c>
      <c r="J109" s="3">
        <v>477.8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20" t="s">
        <v>16</v>
      </c>
    </row>
    <row r="110" spans="1:17" ht="26.4" x14ac:dyDescent="0.25">
      <c r="A110" s="40"/>
      <c r="B110" s="32"/>
      <c r="C110" s="32"/>
      <c r="D110" s="27"/>
      <c r="E110" s="27"/>
      <c r="F110" s="21" t="s">
        <v>32</v>
      </c>
      <c r="G110" s="12">
        <f t="shared" si="23"/>
        <v>1588</v>
      </c>
      <c r="H110" s="2">
        <f>J110+L110+N110+P110</f>
        <v>1179.5</v>
      </c>
      <c r="I110" s="2">
        <f>I106+I107+I108+I109</f>
        <v>1588</v>
      </c>
      <c r="J110" s="2">
        <f>J106+J107+J108+J109</f>
        <v>1179.5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0"/>
    </row>
    <row r="111" spans="1:17" ht="20.399999999999999" x14ac:dyDescent="0.25">
      <c r="A111" s="40"/>
      <c r="B111" s="32"/>
      <c r="C111" s="32"/>
      <c r="D111" s="27"/>
      <c r="E111" s="27"/>
      <c r="F111" s="19">
        <v>2021</v>
      </c>
      <c r="G111" s="3">
        <f>I111+K111+M111+O111</f>
        <v>455.3</v>
      </c>
      <c r="H111" s="3">
        <f>J111+L111+N111+P111</f>
        <v>455.3</v>
      </c>
      <c r="I111" s="5">
        <v>455.3</v>
      </c>
      <c r="J111" s="3">
        <v>455.3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20" t="s">
        <v>17</v>
      </c>
    </row>
    <row r="112" spans="1:17" ht="20.399999999999999" x14ac:dyDescent="0.25">
      <c r="A112" s="40"/>
      <c r="B112" s="32"/>
      <c r="C112" s="32"/>
      <c r="D112" s="27"/>
      <c r="E112" s="27"/>
      <c r="F112" s="19">
        <v>2021</v>
      </c>
      <c r="G112" s="3">
        <f t="shared" ref="G112:G114" si="25">I112+K112+M112+O112</f>
        <v>219.9</v>
      </c>
      <c r="H112" s="3">
        <f t="shared" ref="H112:H118" si="26">J112+L112+N112+P112</f>
        <v>215.3</v>
      </c>
      <c r="I112" s="5">
        <v>219.9</v>
      </c>
      <c r="J112" s="3">
        <v>215.3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20" t="s">
        <v>19</v>
      </c>
    </row>
    <row r="113" spans="1:17" ht="20.399999999999999" x14ac:dyDescent="0.25">
      <c r="A113" s="40"/>
      <c r="B113" s="32"/>
      <c r="C113" s="32"/>
      <c r="D113" s="27"/>
      <c r="E113" s="27"/>
      <c r="F113" s="19">
        <v>2021</v>
      </c>
      <c r="G113" s="3">
        <v>661.7</v>
      </c>
      <c r="H113" s="3">
        <f t="shared" si="26"/>
        <v>263</v>
      </c>
      <c r="I113" s="3">
        <v>661.7</v>
      </c>
      <c r="J113" s="3">
        <v>263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20" t="s">
        <v>16</v>
      </c>
    </row>
    <row r="114" spans="1:17" ht="26.4" x14ac:dyDescent="0.25">
      <c r="A114" s="40"/>
      <c r="B114" s="32"/>
      <c r="C114" s="32"/>
      <c r="D114" s="27"/>
      <c r="E114" s="27"/>
      <c r="F114" s="21" t="s">
        <v>33</v>
      </c>
      <c r="G114" s="2">
        <f t="shared" si="25"/>
        <v>1336.9</v>
      </c>
      <c r="H114" s="2">
        <f t="shared" si="26"/>
        <v>933.6</v>
      </c>
      <c r="I114" s="2">
        <f>I111+I112+I113</f>
        <v>1336.9</v>
      </c>
      <c r="J114" s="2">
        <f>J111+J112+J113</f>
        <v>933.6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17"/>
    </row>
    <row r="115" spans="1:17" ht="20.399999999999999" x14ac:dyDescent="0.25">
      <c r="A115" s="40"/>
      <c r="B115" s="32"/>
      <c r="C115" s="32"/>
      <c r="D115" s="27"/>
      <c r="E115" s="27"/>
      <c r="F115" s="19">
        <v>2022</v>
      </c>
      <c r="G115" s="3">
        <f>I115+K115+M115+O115</f>
        <v>861.8</v>
      </c>
      <c r="H115" s="3">
        <f t="shared" si="26"/>
        <v>861.8</v>
      </c>
      <c r="I115" s="3">
        <v>861.8</v>
      </c>
      <c r="J115" s="3">
        <v>861.8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20" t="s">
        <v>17</v>
      </c>
    </row>
    <row r="116" spans="1:17" ht="20.399999999999999" x14ac:dyDescent="0.25">
      <c r="A116" s="40"/>
      <c r="B116" s="32"/>
      <c r="C116" s="32"/>
      <c r="D116" s="27"/>
      <c r="E116" s="27"/>
      <c r="F116" s="19">
        <v>2022</v>
      </c>
      <c r="G116" s="3">
        <f t="shared" ref="G116:G118" si="27">I116+K116+M116+O116</f>
        <v>219.9</v>
      </c>
      <c r="H116" s="3">
        <f t="shared" si="26"/>
        <v>219.9</v>
      </c>
      <c r="I116" s="5">
        <v>219.9</v>
      </c>
      <c r="J116" s="3">
        <f>146.8+4.6+68.5</f>
        <v>219.9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20" t="s">
        <v>19</v>
      </c>
    </row>
    <row r="117" spans="1:17" ht="20.399999999999999" x14ac:dyDescent="0.25">
      <c r="A117" s="40"/>
      <c r="B117" s="32"/>
      <c r="C117" s="32"/>
      <c r="D117" s="27"/>
      <c r="E117" s="27"/>
      <c r="F117" s="19">
        <v>2022</v>
      </c>
      <c r="G117" s="3">
        <f t="shared" si="27"/>
        <v>661.7</v>
      </c>
      <c r="H117" s="3">
        <f t="shared" si="26"/>
        <v>558.6</v>
      </c>
      <c r="I117" s="3">
        <v>661.7</v>
      </c>
      <c r="J117" s="3">
        <v>558.6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20" t="s">
        <v>16</v>
      </c>
    </row>
    <row r="118" spans="1:17" ht="26.4" x14ac:dyDescent="0.25">
      <c r="A118" s="40"/>
      <c r="B118" s="32"/>
      <c r="C118" s="32"/>
      <c r="D118" s="27"/>
      <c r="E118" s="27"/>
      <c r="F118" s="21" t="s">
        <v>34</v>
      </c>
      <c r="G118" s="2">
        <f t="shared" si="27"/>
        <v>1743.4</v>
      </c>
      <c r="H118" s="2">
        <f t="shared" si="26"/>
        <v>1640.3000000000002</v>
      </c>
      <c r="I118" s="2">
        <f>I115+I116+I117</f>
        <v>1743.4</v>
      </c>
      <c r="J118" s="2">
        <f>J115+J116+J117</f>
        <v>1640.3000000000002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0"/>
    </row>
    <row r="119" spans="1:17" ht="20.399999999999999" x14ac:dyDescent="0.25">
      <c r="A119" s="40"/>
      <c r="B119" s="32"/>
      <c r="C119" s="32"/>
      <c r="D119" s="27"/>
      <c r="E119" s="27"/>
      <c r="F119" s="19">
        <v>2023</v>
      </c>
      <c r="G119" s="3">
        <f>I119+K119+M119+O119</f>
        <v>903.8</v>
      </c>
      <c r="H119" s="3">
        <f>J119+L119+N119+P119</f>
        <v>861.8</v>
      </c>
      <c r="I119" s="5">
        <v>903.8</v>
      </c>
      <c r="J119" s="3">
        <v>861.8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20" t="s">
        <v>17</v>
      </c>
    </row>
    <row r="120" spans="1:17" ht="20.399999999999999" x14ac:dyDescent="0.25">
      <c r="A120" s="40"/>
      <c r="B120" s="32"/>
      <c r="C120" s="32"/>
      <c r="D120" s="27"/>
      <c r="E120" s="27"/>
      <c r="F120" s="19">
        <v>2023</v>
      </c>
      <c r="G120" s="3">
        <f t="shared" ref="G120:G121" si="28">I120+K120+M120+O120</f>
        <v>219.9</v>
      </c>
      <c r="H120" s="3">
        <f t="shared" ref="H120:H121" si="29">J120+L120+N120+P120</f>
        <v>219.9</v>
      </c>
      <c r="I120" s="5">
        <v>219.9</v>
      </c>
      <c r="J120" s="3">
        <f>146.8+4.6+68.5</f>
        <v>219.9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20" t="s">
        <v>19</v>
      </c>
    </row>
    <row r="121" spans="1:17" ht="20.399999999999999" x14ac:dyDescent="0.25">
      <c r="A121" s="40"/>
      <c r="B121" s="32"/>
      <c r="C121" s="32"/>
      <c r="D121" s="27"/>
      <c r="E121" s="27"/>
      <c r="F121" s="19">
        <v>2023</v>
      </c>
      <c r="G121" s="3">
        <f t="shared" si="28"/>
        <v>661.7</v>
      </c>
      <c r="H121" s="3">
        <f t="shared" si="29"/>
        <v>558.6</v>
      </c>
      <c r="I121" s="3">
        <v>661.7</v>
      </c>
      <c r="J121" s="3">
        <v>558.6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20" t="s">
        <v>16</v>
      </c>
    </row>
    <row r="122" spans="1:17" ht="26.4" x14ac:dyDescent="0.25">
      <c r="A122" s="40"/>
      <c r="B122" s="32"/>
      <c r="C122" s="32"/>
      <c r="D122" s="27"/>
      <c r="E122" s="27"/>
      <c r="F122" s="21" t="s">
        <v>44</v>
      </c>
      <c r="G122" s="2">
        <f t="shared" ref="G122:H122" si="30">G119+G120+G121</f>
        <v>1785.4</v>
      </c>
      <c r="H122" s="2">
        <f t="shared" si="30"/>
        <v>1640.3000000000002</v>
      </c>
      <c r="I122" s="2">
        <f>I119+I120+I121</f>
        <v>1785.4</v>
      </c>
      <c r="J122" s="2">
        <f>J119+J120+J121</f>
        <v>1640.3000000000002</v>
      </c>
      <c r="K122" s="2">
        <f>K119+K120+K121</f>
        <v>0</v>
      </c>
      <c r="L122" s="2">
        <f t="shared" ref="L122:P122" si="31">L119+L120+L121</f>
        <v>0</v>
      </c>
      <c r="M122" s="2">
        <f t="shared" si="31"/>
        <v>0</v>
      </c>
      <c r="N122" s="2">
        <f t="shared" si="31"/>
        <v>0</v>
      </c>
      <c r="O122" s="2">
        <f t="shared" si="31"/>
        <v>0</v>
      </c>
      <c r="P122" s="2">
        <f t="shared" si="31"/>
        <v>0</v>
      </c>
      <c r="Q122" s="22"/>
    </row>
    <row r="123" spans="1:17" ht="20.399999999999999" x14ac:dyDescent="0.25">
      <c r="A123" s="40"/>
      <c r="B123" s="32"/>
      <c r="C123" s="32"/>
      <c r="D123" s="27"/>
      <c r="E123" s="27"/>
      <c r="F123" s="19">
        <v>2024</v>
      </c>
      <c r="G123" s="3">
        <f>I123+K123+M123+O123</f>
        <v>903.8</v>
      </c>
      <c r="H123" s="3">
        <f>J123+L123+N123+P123</f>
        <v>861.8</v>
      </c>
      <c r="I123" s="5">
        <v>903.8</v>
      </c>
      <c r="J123" s="3">
        <v>861.8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20" t="s">
        <v>17</v>
      </c>
    </row>
    <row r="124" spans="1:17" ht="20.399999999999999" x14ac:dyDescent="0.25">
      <c r="A124" s="40"/>
      <c r="B124" s="32"/>
      <c r="C124" s="32"/>
      <c r="D124" s="27"/>
      <c r="E124" s="27"/>
      <c r="F124" s="19">
        <v>2024</v>
      </c>
      <c r="G124" s="3">
        <f t="shared" ref="G124:G126" si="32">I124+K124+M124+O124</f>
        <v>219.9</v>
      </c>
      <c r="H124" s="3">
        <f t="shared" ref="H124:H125" si="33">J124+L124+N124+P124</f>
        <v>219.9</v>
      </c>
      <c r="I124" s="5">
        <v>219.9</v>
      </c>
      <c r="J124" s="3">
        <f>146.8+4.6+68.5</f>
        <v>219.9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20" t="s">
        <v>19</v>
      </c>
    </row>
    <row r="125" spans="1:17" ht="20.399999999999999" x14ac:dyDescent="0.25">
      <c r="A125" s="40"/>
      <c r="B125" s="32"/>
      <c r="C125" s="32"/>
      <c r="D125" s="27"/>
      <c r="E125" s="27"/>
      <c r="F125" s="19">
        <v>2024</v>
      </c>
      <c r="G125" s="3">
        <f t="shared" si="32"/>
        <v>661.7</v>
      </c>
      <c r="H125" s="3">
        <f t="shared" si="33"/>
        <v>558.6</v>
      </c>
      <c r="I125" s="3">
        <v>661.7</v>
      </c>
      <c r="J125" s="3">
        <v>558.6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20" t="s">
        <v>16</v>
      </c>
    </row>
    <row r="126" spans="1:17" ht="26.4" x14ac:dyDescent="0.25">
      <c r="A126" s="40"/>
      <c r="B126" s="32"/>
      <c r="C126" s="32"/>
      <c r="D126" s="27"/>
      <c r="E126" s="27"/>
      <c r="F126" s="21" t="s">
        <v>60</v>
      </c>
      <c r="G126" s="2">
        <f t="shared" si="32"/>
        <v>1785.4</v>
      </c>
      <c r="H126" s="2">
        <f>SUM(H123:H125)</f>
        <v>1640.3000000000002</v>
      </c>
      <c r="I126" s="2">
        <f>SUM(I123:I125)</f>
        <v>1785.4</v>
      </c>
      <c r="J126" s="2">
        <f>SUM(J123:J125)</f>
        <v>1640.3000000000002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2"/>
    </row>
    <row r="127" spans="1:17" ht="14.4" x14ac:dyDescent="0.25">
      <c r="A127" s="40"/>
      <c r="B127" s="32"/>
      <c r="C127" s="32"/>
      <c r="D127" s="28"/>
      <c r="E127" s="28"/>
      <c r="F127" s="19">
        <v>2025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23"/>
    </row>
    <row r="128" spans="1:17" x14ac:dyDescent="0.25">
      <c r="A128" s="45" t="s">
        <v>35</v>
      </c>
      <c r="B128" s="32" t="s">
        <v>36</v>
      </c>
      <c r="C128" s="26" t="s">
        <v>59</v>
      </c>
      <c r="D128" s="26" t="s">
        <v>51</v>
      </c>
      <c r="E128" s="26" t="s">
        <v>50</v>
      </c>
      <c r="F128" s="21" t="s">
        <v>12</v>
      </c>
      <c r="G128" s="2">
        <f>SUM(G129:G137)</f>
        <v>160.9</v>
      </c>
      <c r="H128" s="2">
        <f>SUM(H129:H137)</f>
        <v>155</v>
      </c>
      <c r="I128" s="2">
        <f>SUM(I129:I137)</f>
        <v>160.9</v>
      </c>
      <c r="J128" s="2">
        <f>SUM(J129:J137)</f>
        <v>155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46"/>
    </row>
    <row r="129" spans="1:17" x14ac:dyDescent="0.25">
      <c r="A129" s="45"/>
      <c r="B129" s="32"/>
      <c r="C129" s="43"/>
      <c r="D129" s="27"/>
      <c r="E129" s="27"/>
      <c r="F129" s="19">
        <v>2017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47"/>
    </row>
    <row r="130" spans="1:17" x14ac:dyDescent="0.25">
      <c r="A130" s="45"/>
      <c r="B130" s="32"/>
      <c r="C130" s="43"/>
      <c r="D130" s="27"/>
      <c r="E130" s="27"/>
      <c r="F130" s="19">
        <v>2018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47"/>
    </row>
    <row r="131" spans="1:17" x14ac:dyDescent="0.25">
      <c r="A131" s="45"/>
      <c r="B131" s="32"/>
      <c r="C131" s="43"/>
      <c r="D131" s="27"/>
      <c r="E131" s="27"/>
      <c r="F131" s="19">
        <v>2019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48"/>
    </row>
    <row r="132" spans="1:17" ht="20.399999999999999" x14ac:dyDescent="0.25">
      <c r="A132" s="45"/>
      <c r="B132" s="32"/>
      <c r="C132" s="43"/>
      <c r="D132" s="27"/>
      <c r="E132" s="27"/>
      <c r="F132" s="19">
        <v>2020</v>
      </c>
      <c r="G132" s="3">
        <f>I132</f>
        <v>160.9</v>
      </c>
      <c r="H132" s="3">
        <f>J132</f>
        <v>155</v>
      </c>
      <c r="I132" s="3">
        <v>160.9</v>
      </c>
      <c r="J132" s="3">
        <v>155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20" t="s">
        <v>16</v>
      </c>
    </row>
    <row r="133" spans="1:17" x14ac:dyDescent="0.25">
      <c r="A133" s="45"/>
      <c r="B133" s="32"/>
      <c r="C133" s="43"/>
      <c r="D133" s="27"/>
      <c r="E133" s="27"/>
      <c r="F133" s="19">
        <v>2021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49"/>
    </row>
    <row r="134" spans="1:17" x14ac:dyDescent="0.25">
      <c r="A134" s="45"/>
      <c r="B134" s="32"/>
      <c r="C134" s="43"/>
      <c r="D134" s="27"/>
      <c r="E134" s="27"/>
      <c r="F134" s="19">
        <v>2022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41"/>
    </row>
    <row r="135" spans="1:17" x14ac:dyDescent="0.25">
      <c r="A135" s="45"/>
      <c r="B135" s="32"/>
      <c r="C135" s="43"/>
      <c r="D135" s="27"/>
      <c r="E135" s="27"/>
      <c r="F135" s="19">
        <v>2023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41"/>
    </row>
    <row r="136" spans="1:17" x14ac:dyDescent="0.25">
      <c r="A136" s="45"/>
      <c r="B136" s="32"/>
      <c r="C136" s="43"/>
      <c r="D136" s="27"/>
      <c r="E136" s="27"/>
      <c r="F136" s="19">
        <v>2024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41"/>
    </row>
    <row r="137" spans="1:17" x14ac:dyDescent="0.25">
      <c r="A137" s="45"/>
      <c r="B137" s="32"/>
      <c r="C137" s="44"/>
      <c r="D137" s="28"/>
      <c r="E137" s="28"/>
      <c r="F137" s="19">
        <v>2025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42"/>
    </row>
    <row r="138" spans="1:17" x14ac:dyDescent="0.25">
      <c r="A138" s="38"/>
      <c r="B138" s="39" t="s">
        <v>22</v>
      </c>
      <c r="C138" s="38"/>
      <c r="D138" s="26" t="s">
        <v>53</v>
      </c>
      <c r="E138" s="26" t="s">
        <v>53</v>
      </c>
      <c r="F138" s="21" t="s">
        <v>12</v>
      </c>
      <c r="G138" s="2">
        <f>I138+K138+M138+O138</f>
        <v>43620.9</v>
      </c>
      <c r="H138" s="2">
        <f>J138+L138+N138+P138</f>
        <v>27788.2</v>
      </c>
      <c r="I138" s="2">
        <f>SUM(I139:I147)</f>
        <v>43620.9</v>
      </c>
      <c r="J138" s="2">
        <f t="shared" ref="J138:P138" si="34">SUM(J139:J147)</f>
        <v>27788.2</v>
      </c>
      <c r="K138" s="2">
        <f t="shared" si="34"/>
        <v>0</v>
      </c>
      <c r="L138" s="2">
        <f t="shared" si="34"/>
        <v>0</v>
      </c>
      <c r="M138" s="2">
        <f t="shared" si="34"/>
        <v>0</v>
      </c>
      <c r="N138" s="2">
        <f t="shared" si="34"/>
        <v>0</v>
      </c>
      <c r="O138" s="2">
        <f t="shared" si="34"/>
        <v>0</v>
      </c>
      <c r="P138" s="2">
        <f t="shared" si="34"/>
        <v>0</v>
      </c>
      <c r="Q138" s="32" t="s">
        <v>23</v>
      </c>
    </row>
    <row r="139" spans="1:17" x14ac:dyDescent="0.25">
      <c r="A139" s="38"/>
      <c r="B139" s="39"/>
      <c r="C139" s="38"/>
      <c r="D139" s="27"/>
      <c r="E139" s="27"/>
      <c r="F139" s="21">
        <v>2017</v>
      </c>
      <c r="G139" s="2">
        <f t="shared" ref="G139:G147" si="35">I139+K139+M139+O139</f>
        <v>11432.6</v>
      </c>
      <c r="H139" s="2">
        <f t="shared" ref="H139:H147" si="36">J139+L139+N139+P139</f>
        <v>8547.4</v>
      </c>
      <c r="I139" s="2">
        <f>I46+I62+I98</f>
        <v>11432.6</v>
      </c>
      <c r="J139" s="2">
        <f>J46+J62+J98</f>
        <v>8547.4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32"/>
    </row>
    <row r="140" spans="1:17" x14ac:dyDescent="0.25">
      <c r="A140" s="38"/>
      <c r="B140" s="39"/>
      <c r="C140" s="38"/>
      <c r="D140" s="27"/>
      <c r="E140" s="27"/>
      <c r="F140" s="21">
        <v>2018</v>
      </c>
      <c r="G140" s="2">
        <f t="shared" si="35"/>
        <v>4785.6000000000004</v>
      </c>
      <c r="H140" s="2">
        <f t="shared" si="36"/>
        <v>3762.6</v>
      </c>
      <c r="I140" s="2">
        <f>I47+I67+I101</f>
        <v>4785.6000000000004</v>
      </c>
      <c r="J140" s="2">
        <f>J47+J67+J101</f>
        <v>3762.6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32"/>
    </row>
    <row r="141" spans="1:17" x14ac:dyDescent="0.25">
      <c r="A141" s="38"/>
      <c r="B141" s="39"/>
      <c r="C141" s="38"/>
      <c r="D141" s="27"/>
      <c r="E141" s="27"/>
      <c r="F141" s="21">
        <v>2019</v>
      </c>
      <c r="G141" s="2">
        <f t="shared" si="35"/>
        <v>2427.4</v>
      </c>
      <c r="H141" s="2">
        <f t="shared" si="36"/>
        <v>1195.5999999999999</v>
      </c>
      <c r="I141" s="2">
        <f>I48+I70+I105+I131</f>
        <v>2427.4</v>
      </c>
      <c r="J141" s="2">
        <f>J48+J70+J105+J131</f>
        <v>1195.5999999999999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32"/>
    </row>
    <row r="142" spans="1:17" x14ac:dyDescent="0.25">
      <c r="A142" s="38"/>
      <c r="B142" s="39"/>
      <c r="C142" s="38"/>
      <c r="D142" s="27"/>
      <c r="E142" s="27"/>
      <c r="F142" s="21">
        <v>2020</v>
      </c>
      <c r="G142" s="2">
        <f t="shared" si="35"/>
        <v>5877.4</v>
      </c>
      <c r="H142" s="2">
        <f t="shared" si="36"/>
        <v>2537.8999999999996</v>
      </c>
      <c r="I142" s="2">
        <f t="shared" ref="I142:P142" si="37">I49+I75+I110+I132</f>
        <v>5877.4</v>
      </c>
      <c r="J142" s="2">
        <f t="shared" si="37"/>
        <v>2537.8999999999996</v>
      </c>
      <c r="K142" s="2">
        <f t="shared" si="37"/>
        <v>0</v>
      </c>
      <c r="L142" s="2">
        <f t="shared" si="37"/>
        <v>0</v>
      </c>
      <c r="M142" s="2">
        <f t="shared" si="37"/>
        <v>0</v>
      </c>
      <c r="N142" s="2">
        <f t="shared" si="37"/>
        <v>0</v>
      </c>
      <c r="O142" s="2">
        <f t="shared" si="37"/>
        <v>0</v>
      </c>
      <c r="P142" s="2">
        <f t="shared" si="37"/>
        <v>0</v>
      </c>
      <c r="Q142" s="32"/>
    </row>
    <row r="143" spans="1:17" x14ac:dyDescent="0.25">
      <c r="A143" s="38"/>
      <c r="B143" s="39"/>
      <c r="C143" s="38"/>
      <c r="D143" s="27"/>
      <c r="E143" s="27"/>
      <c r="F143" s="21">
        <v>2021</v>
      </c>
      <c r="G143" s="2">
        <f t="shared" si="35"/>
        <v>5778.7000000000007</v>
      </c>
      <c r="H143" s="2">
        <f t="shared" si="36"/>
        <v>2017.3000000000002</v>
      </c>
      <c r="I143" s="2">
        <f t="shared" ref="I143:P143" si="38">I50+I80+I114+I133</f>
        <v>5778.7000000000007</v>
      </c>
      <c r="J143" s="2">
        <f t="shared" si="38"/>
        <v>2017.3000000000002</v>
      </c>
      <c r="K143" s="2">
        <f t="shared" si="38"/>
        <v>0</v>
      </c>
      <c r="L143" s="2">
        <f t="shared" si="38"/>
        <v>0</v>
      </c>
      <c r="M143" s="2">
        <f t="shared" si="38"/>
        <v>0</v>
      </c>
      <c r="N143" s="2">
        <f t="shared" si="38"/>
        <v>0</v>
      </c>
      <c r="O143" s="2">
        <f t="shared" si="38"/>
        <v>0</v>
      </c>
      <c r="P143" s="2">
        <f t="shared" si="38"/>
        <v>0</v>
      </c>
      <c r="Q143" s="32"/>
    </row>
    <row r="144" spans="1:17" x14ac:dyDescent="0.25">
      <c r="A144" s="38"/>
      <c r="B144" s="39"/>
      <c r="C144" s="38"/>
      <c r="D144" s="27"/>
      <c r="E144" s="27"/>
      <c r="F144" s="21">
        <v>2022</v>
      </c>
      <c r="G144" s="2">
        <f>I144+K144+M144+O144</f>
        <v>5457.3</v>
      </c>
      <c r="H144" s="2">
        <f t="shared" si="36"/>
        <v>3759.4000000000005</v>
      </c>
      <c r="I144" s="2">
        <f>I53+I85+I118+I134</f>
        <v>5457.3</v>
      </c>
      <c r="J144" s="2">
        <f>J53+J85+J118+J134</f>
        <v>3759.4000000000005</v>
      </c>
      <c r="K144" s="2">
        <f t="shared" ref="K144:P144" si="39">K51+K85+K118+K134</f>
        <v>0</v>
      </c>
      <c r="L144" s="2">
        <f t="shared" si="39"/>
        <v>0</v>
      </c>
      <c r="M144" s="2">
        <f t="shared" si="39"/>
        <v>0</v>
      </c>
      <c r="N144" s="2">
        <f t="shared" si="39"/>
        <v>0</v>
      </c>
      <c r="O144" s="2">
        <f t="shared" si="39"/>
        <v>0</v>
      </c>
      <c r="P144" s="2">
        <f t="shared" si="39"/>
        <v>0</v>
      </c>
      <c r="Q144" s="32"/>
    </row>
    <row r="145" spans="1:17" x14ac:dyDescent="0.25">
      <c r="A145" s="38"/>
      <c r="B145" s="39"/>
      <c r="C145" s="38"/>
      <c r="D145" s="27"/>
      <c r="E145" s="27"/>
      <c r="F145" s="21">
        <v>2023</v>
      </c>
      <c r="G145" s="2">
        <f t="shared" si="35"/>
        <v>4014.3</v>
      </c>
      <c r="H145" s="2">
        <f t="shared" si="36"/>
        <v>2984</v>
      </c>
      <c r="I145" s="2">
        <f>I54+I90+I122+I135</f>
        <v>4014.3</v>
      </c>
      <c r="J145" s="2">
        <f>J54+J90+J122+J134</f>
        <v>2984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32"/>
    </row>
    <row r="146" spans="1:17" x14ac:dyDescent="0.25">
      <c r="A146" s="38"/>
      <c r="B146" s="39"/>
      <c r="C146" s="38"/>
      <c r="D146" s="27"/>
      <c r="E146" s="27"/>
      <c r="F146" s="21">
        <v>2024</v>
      </c>
      <c r="G146" s="2">
        <f t="shared" si="35"/>
        <v>3847.6</v>
      </c>
      <c r="H146" s="2">
        <f t="shared" si="36"/>
        <v>2984</v>
      </c>
      <c r="I146" s="2">
        <f>I55+I95+I126+I136</f>
        <v>3847.6</v>
      </c>
      <c r="J146" s="2">
        <f>J55+J95+J126+J136</f>
        <v>2984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32"/>
    </row>
    <row r="147" spans="1:17" x14ac:dyDescent="0.25">
      <c r="A147" s="38"/>
      <c r="B147" s="39"/>
      <c r="C147" s="38"/>
      <c r="D147" s="28"/>
      <c r="E147" s="28"/>
      <c r="F147" s="21">
        <v>2025</v>
      </c>
      <c r="G147" s="2">
        <f t="shared" si="35"/>
        <v>0</v>
      </c>
      <c r="H147" s="2">
        <f t="shared" si="36"/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32"/>
    </row>
    <row r="148" spans="1:17" x14ac:dyDescent="0.25">
      <c r="A148" s="38"/>
      <c r="B148" s="39" t="s">
        <v>24</v>
      </c>
      <c r="C148" s="38"/>
      <c r="D148" s="26" t="s">
        <v>53</v>
      </c>
      <c r="E148" s="26" t="s">
        <v>53</v>
      </c>
      <c r="F148" s="21" t="s">
        <v>12</v>
      </c>
      <c r="G148" s="2">
        <f>I148+K148+M148+O148</f>
        <v>963623.6</v>
      </c>
      <c r="H148" s="2">
        <f>J148+L148+N148+P148</f>
        <v>27788.2</v>
      </c>
      <c r="I148" s="2">
        <f>SUM(I149:I157)</f>
        <v>963623.6</v>
      </c>
      <c r="J148" s="2">
        <f>SUM(J149:J157)</f>
        <v>27788.2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45"/>
    </row>
    <row r="149" spans="1:17" x14ac:dyDescent="0.25">
      <c r="A149" s="38"/>
      <c r="B149" s="39"/>
      <c r="C149" s="38"/>
      <c r="D149" s="27"/>
      <c r="E149" s="27"/>
      <c r="F149" s="21">
        <v>2017</v>
      </c>
      <c r="G149" s="2">
        <f t="shared" ref="G149:G157" si="40">I149+K149+M149+O149</f>
        <v>61432.6</v>
      </c>
      <c r="H149" s="2">
        <f t="shared" ref="H149:H157" si="41">J149+L149+N149+P149</f>
        <v>8547.4</v>
      </c>
      <c r="I149" s="2">
        <f t="shared" ref="I149:J157" si="42">I35+I139</f>
        <v>61432.6</v>
      </c>
      <c r="J149" s="2">
        <f t="shared" si="42"/>
        <v>8547.4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45"/>
    </row>
    <row r="150" spans="1:17" x14ac:dyDescent="0.25">
      <c r="A150" s="38"/>
      <c r="B150" s="39"/>
      <c r="C150" s="38"/>
      <c r="D150" s="27"/>
      <c r="E150" s="27"/>
      <c r="F150" s="21">
        <v>2018</v>
      </c>
      <c r="G150" s="2">
        <f t="shared" si="40"/>
        <v>41747.199999999997</v>
      </c>
      <c r="H150" s="2">
        <f t="shared" si="41"/>
        <v>3762.6</v>
      </c>
      <c r="I150" s="2">
        <f t="shared" si="42"/>
        <v>41747.199999999997</v>
      </c>
      <c r="J150" s="2">
        <f t="shared" si="42"/>
        <v>3762.6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45"/>
    </row>
    <row r="151" spans="1:17" x14ac:dyDescent="0.25">
      <c r="A151" s="38"/>
      <c r="B151" s="39"/>
      <c r="C151" s="38"/>
      <c r="D151" s="27"/>
      <c r="E151" s="27"/>
      <c r="F151" s="21">
        <v>2019</v>
      </c>
      <c r="G151" s="2">
        <f t="shared" si="40"/>
        <v>60755.8</v>
      </c>
      <c r="H151" s="2">
        <f t="shared" si="41"/>
        <v>1195.5999999999999</v>
      </c>
      <c r="I151" s="2">
        <f t="shared" si="42"/>
        <v>60755.8</v>
      </c>
      <c r="J151" s="2">
        <f t="shared" si="42"/>
        <v>1195.5999999999999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45"/>
    </row>
    <row r="152" spans="1:17" x14ac:dyDescent="0.25">
      <c r="A152" s="38"/>
      <c r="B152" s="39"/>
      <c r="C152" s="38"/>
      <c r="D152" s="27"/>
      <c r="E152" s="27"/>
      <c r="F152" s="21">
        <v>2020</v>
      </c>
      <c r="G152" s="2">
        <f t="shared" si="40"/>
        <v>99244.7</v>
      </c>
      <c r="H152" s="2">
        <f t="shared" si="41"/>
        <v>2537.8999999999996</v>
      </c>
      <c r="I152" s="2">
        <f t="shared" si="42"/>
        <v>99244.7</v>
      </c>
      <c r="J152" s="2">
        <f t="shared" si="42"/>
        <v>2537.8999999999996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45"/>
    </row>
    <row r="153" spans="1:17" ht="15" customHeight="1" x14ac:dyDescent="0.25">
      <c r="A153" s="38"/>
      <c r="B153" s="39"/>
      <c r="C153" s="38"/>
      <c r="D153" s="27"/>
      <c r="E153" s="27"/>
      <c r="F153" s="21">
        <v>2021</v>
      </c>
      <c r="G153" s="2">
        <f t="shared" si="40"/>
        <v>156255.20000000001</v>
      </c>
      <c r="H153" s="2">
        <f t="shared" si="41"/>
        <v>2017.3000000000002</v>
      </c>
      <c r="I153" s="2">
        <f t="shared" si="42"/>
        <v>156255.20000000001</v>
      </c>
      <c r="J153" s="2">
        <f t="shared" si="42"/>
        <v>2017.3000000000002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45"/>
    </row>
    <row r="154" spans="1:17" x14ac:dyDescent="0.25">
      <c r="A154" s="38"/>
      <c r="B154" s="39"/>
      <c r="C154" s="38"/>
      <c r="D154" s="27"/>
      <c r="E154" s="27"/>
      <c r="F154" s="21">
        <v>2022</v>
      </c>
      <c r="G154" s="2">
        <f t="shared" si="40"/>
        <v>267115.90000000002</v>
      </c>
      <c r="H154" s="2">
        <f t="shared" si="41"/>
        <v>3759.4000000000005</v>
      </c>
      <c r="I154" s="2">
        <f t="shared" si="42"/>
        <v>267115.90000000002</v>
      </c>
      <c r="J154" s="2">
        <f t="shared" si="42"/>
        <v>3759.4000000000005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45"/>
    </row>
    <row r="155" spans="1:17" x14ac:dyDescent="0.25">
      <c r="A155" s="38"/>
      <c r="B155" s="39"/>
      <c r="C155" s="38"/>
      <c r="D155" s="27"/>
      <c r="E155" s="27"/>
      <c r="F155" s="21">
        <v>2023</v>
      </c>
      <c r="G155" s="2">
        <f t="shared" si="40"/>
        <v>273224.59999999998</v>
      </c>
      <c r="H155" s="2">
        <f t="shared" si="41"/>
        <v>2984</v>
      </c>
      <c r="I155" s="2">
        <f t="shared" si="42"/>
        <v>273224.59999999998</v>
      </c>
      <c r="J155" s="2">
        <f t="shared" si="42"/>
        <v>2984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45"/>
    </row>
    <row r="156" spans="1:17" x14ac:dyDescent="0.25">
      <c r="A156" s="38"/>
      <c r="B156" s="39"/>
      <c r="C156" s="38"/>
      <c r="D156" s="27"/>
      <c r="E156" s="27"/>
      <c r="F156" s="21">
        <v>2024</v>
      </c>
      <c r="G156" s="2">
        <f t="shared" si="40"/>
        <v>3847.6</v>
      </c>
      <c r="H156" s="2">
        <f t="shared" si="41"/>
        <v>2984</v>
      </c>
      <c r="I156" s="2">
        <f t="shared" si="42"/>
        <v>3847.6</v>
      </c>
      <c r="J156" s="2">
        <f t="shared" si="42"/>
        <v>2984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45"/>
    </row>
    <row r="157" spans="1:17" x14ac:dyDescent="0.25">
      <c r="A157" s="38"/>
      <c r="B157" s="39"/>
      <c r="C157" s="38"/>
      <c r="D157" s="28"/>
      <c r="E157" s="28"/>
      <c r="F157" s="21">
        <v>2025</v>
      </c>
      <c r="G157" s="2">
        <f t="shared" si="40"/>
        <v>0</v>
      </c>
      <c r="H157" s="2">
        <f t="shared" si="41"/>
        <v>0</v>
      </c>
      <c r="I157" s="2">
        <f t="shared" si="42"/>
        <v>0</v>
      </c>
      <c r="J157" s="2">
        <f t="shared" si="42"/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45"/>
    </row>
    <row r="163" ht="15" customHeight="1" x14ac:dyDescent="0.25"/>
  </sheetData>
  <mergeCells count="71">
    <mergeCell ref="A45:A56"/>
    <mergeCell ref="A57:A96"/>
    <mergeCell ref="A8:A10"/>
    <mergeCell ref="C8:C10"/>
    <mergeCell ref="B12:Q12"/>
    <mergeCell ref="B13:B22"/>
    <mergeCell ref="C13:C22"/>
    <mergeCell ref="Q13:Q22"/>
    <mergeCell ref="B8:B10"/>
    <mergeCell ref="Q8:Q10"/>
    <mergeCell ref="I9:J9"/>
    <mergeCell ref="K9:L9"/>
    <mergeCell ref="M9:N9"/>
    <mergeCell ref="O9:P9"/>
    <mergeCell ref="Q34:Q43"/>
    <mergeCell ref="D34:D43"/>
    <mergeCell ref="A148:A157"/>
    <mergeCell ref="B148:B157"/>
    <mergeCell ref="C148:C157"/>
    <mergeCell ref="Q148:Q157"/>
    <mergeCell ref="A97:A127"/>
    <mergeCell ref="B97:B127"/>
    <mergeCell ref="C97:C127"/>
    <mergeCell ref="A138:A147"/>
    <mergeCell ref="B138:B147"/>
    <mergeCell ref="C138:C147"/>
    <mergeCell ref="Q138:Q147"/>
    <mergeCell ref="Q128:Q131"/>
    <mergeCell ref="Q133:Q137"/>
    <mergeCell ref="D138:D147"/>
    <mergeCell ref="E138:E147"/>
    <mergeCell ref="A128:A137"/>
    <mergeCell ref="D148:D157"/>
    <mergeCell ref="E148:E157"/>
    <mergeCell ref="D45:D56"/>
    <mergeCell ref="E45:E56"/>
    <mergeCell ref="B45:B56"/>
    <mergeCell ref="C45:C56"/>
    <mergeCell ref="D57:D96"/>
    <mergeCell ref="E57:E96"/>
    <mergeCell ref="B57:B96"/>
    <mergeCell ref="C57:C96"/>
    <mergeCell ref="D97:D127"/>
    <mergeCell ref="E97:E127"/>
    <mergeCell ref="D128:D137"/>
    <mergeCell ref="E128:E137"/>
    <mergeCell ref="B128:B137"/>
    <mergeCell ref="C128:C137"/>
    <mergeCell ref="G1:Q1"/>
    <mergeCell ref="F3:Q3"/>
    <mergeCell ref="B44:Q44"/>
    <mergeCell ref="A5:Q6"/>
    <mergeCell ref="E8:E10"/>
    <mergeCell ref="D8:D10"/>
    <mergeCell ref="D13:D22"/>
    <mergeCell ref="E13:E22"/>
    <mergeCell ref="F8:F10"/>
    <mergeCell ref="G8:H9"/>
    <mergeCell ref="I8:P8"/>
    <mergeCell ref="A12:A22"/>
    <mergeCell ref="A34:A43"/>
    <mergeCell ref="B34:B43"/>
    <mergeCell ref="C34:C43"/>
    <mergeCell ref="A24:A33"/>
    <mergeCell ref="E34:E43"/>
    <mergeCell ref="B23:Q23"/>
    <mergeCell ref="B24:B33"/>
    <mergeCell ref="D24:D33"/>
    <mergeCell ref="E24:E33"/>
    <mergeCell ref="Q24:Q33"/>
    <mergeCell ref="C24:C33"/>
  </mergeCells>
  <pageMargins left="0.39370078740157483" right="0.19685039370078741" top="0.19685039370078741" bottom="0.19685039370078741" header="0.11811023622047245" footer="0.11811023622047245"/>
  <pageSetup paperSize="9" scale="92" orientation="landscape" r:id="rId1"/>
  <rowBreaks count="1" manualBreakCount="1">
    <brk id="11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Обеспечение МФ</vt:lpstr>
      <vt:lpstr>'Обеспечение МФ'!Область_печати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2022-04-04T04:32:29Z</dcterms:modified>
</cp:coreProperties>
</file>