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6" yWindow="65236" windowWidth="17595" windowHeight="7320" activeTab="0"/>
  </bookViews>
  <sheets>
    <sheet name="Обеспечение АВ" sheetId="1" r:id="rId1"/>
  </sheets>
  <definedNames/>
  <calcPr fullCalcOnLoad="1"/>
</workbook>
</file>

<file path=xl/sharedStrings.xml><?xml version="1.0" encoding="utf-8"?>
<sst xmlns="http://schemas.openxmlformats.org/spreadsheetml/2006/main" count="231" uniqueCount="104">
  <si>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</si>
  <si>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</si>
  <si>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</si>
  <si>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</si>
  <si>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</si>
  <si>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</si>
  <si>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</si>
  <si>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</si>
  <si>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</si>
  <si>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</si>
  <si>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</si>
  <si>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расселение аварийного жилищного фонда</t>
  </si>
  <si>
    <t>всего</t>
  </si>
  <si>
    <t>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</si>
  <si>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</si>
  <si>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Администрация Города Томска (комитет жилищной политики)</t>
  </si>
  <si>
    <t>Итого по задаче 1</t>
  </si>
  <si>
    <t>Повышение качества условий проживания граждан путем переселения их из аварийного жилищного фонда Города Томска</t>
  </si>
  <si>
    <t>Итого по задаче 2</t>
  </si>
  <si>
    <t>Развитие территорий, занятых аварийным жилищным фондом Города Томска</t>
  </si>
  <si>
    <t>Итого по задаче 3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</si>
  <si>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</si>
  <si>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</si>
  <si>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</si>
  <si>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</si>
  <si>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</si>
  <si>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</si>
  <si>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</si>
  <si>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</si>
  <si>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подлежащими сносу,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</si>
  <si>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1.2.4.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</si>
  <si>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</si>
  <si>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Итого в 2018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</si>
  <si>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</si>
  <si>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</si>
  <si>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</si>
  <si>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</si>
  <si>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1.2.5.</t>
  </si>
  <si>
    <t>1.3.1.</t>
  </si>
  <si>
    <t>1.3.</t>
  </si>
  <si>
    <t>Итого в 2019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</si>
  <si>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</si>
  <si>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</si>
  <si>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>1.4.</t>
  </si>
  <si>
    <t>1.4.1.</t>
  </si>
  <si>
    <t>Итого по задаче 4</t>
  </si>
  <si>
    <t>Итого в 2020</t>
  </si>
  <si>
    <t>Итого в 2021</t>
  </si>
  <si>
    <t>Итого в 2022</t>
  </si>
  <si>
    <t>1.2.6.</t>
  </si>
  <si>
    <t>Мероприятие 2.6. Изготовление технических паспортов для подготовки решений об изъятии жилых помещенийх в домах, признанных аварийными и подлежащими сноску (реконструкции) для муниципальныйх нужд</t>
  </si>
  <si>
    <t>администрация Города Томска</t>
  </si>
  <si>
    <t>Администрация Города Томска (комитет жилищной политики), департамент архитектуры и градостроительства администрации Города Томска</t>
  </si>
  <si>
    <t>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</si>
  <si>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</si>
  <si>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Итого в 2023</t>
  </si>
  <si>
    <t>1.4.2.</t>
  </si>
  <si>
    <t>Задача 2 Подпрограммы</t>
  </si>
  <si>
    <t>Задача 1 Подпрограммы</t>
  </si>
  <si>
    <t>№</t>
  </si>
  <si>
    <t>Задача 4 Подпрограммы</t>
  </si>
  <si>
    <t>Задача 3 Подпрограммы.</t>
  </si>
  <si>
    <t xml:space="preserve"> Снос расселенных многоквартирных домов, признанных аварийными и подлежащими сносу</t>
  </si>
  <si>
    <t>Мероприятие 3.1. Снос расселенных многоквартирных домов, признанных аварийными и подлежащими сносу, с последующей утилизацией и снятием с кадастрового учета</t>
  </si>
  <si>
    <t>Мероприятие 4.1. Расселение домов в рамках заключенных договоров развития территории</t>
  </si>
  <si>
    <t>Мероприятие 4.2.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</si>
  <si>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 xml:space="preserve">ИТОГО в 2021 </t>
  </si>
  <si>
    <t xml:space="preserve">ИТОГО в 2022 </t>
  </si>
  <si>
    <t>Задача 5 Подпрограммы</t>
  </si>
  <si>
    <t>1.5.</t>
  </si>
  <si>
    <t>1.5.1.</t>
  </si>
  <si>
    <t>Мероприятие 5.1.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</si>
  <si>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1.5.2.</t>
  </si>
  <si>
    <t>Мероприятие 5.2.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</si>
  <si>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Итого по задаче 5</t>
  </si>
  <si>
    <t>Уровень приоритетности мероприятий</t>
  </si>
  <si>
    <t>Критерий уровня приоритетности мероприятий</t>
  </si>
  <si>
    <t>х</t>
  </si>
  <si>
    <t>I</t>
  </si>
  <si>
    <t>А, Б, В</t>
  </si>
  <si>
    <t xml:space="preserve">ИТОГО в 2023 </t>
  </si>
  <si>
    <t>Е</t>
  </si>
  <si>
    <t>ПЕРЕЧЕНЬ МЕРОПРИЯТИЙ И РЕСУРСНОЕ ОБЕСПЕЧЕНИЕ ПОДПРОГРАММЫ «РАССЕЛЕНИЕ АВАРИЙНОГО ЖИЛЬЯ» НА 2017 - 2025 ГОДЫ</t>
  </si>
  <si>
    <t>Приложение 10 к подпрограмме «Расселение аварийного жилья»  на 2017 - 2025 годы</t>
  </si>
  <si>
    <t>Укрупненное (основное) мероприятие: Расселение жилых помещений аварийного жилищного фонда Города Томска (решается в рамках задач 1, 2, 3, 4 Подпрограммы)</t>
  </si>
  <si>
    <t>Ответственный исполнитель, соисполнители, участники</t>
  </si>
  <si>
    <t>III</t>
  </si>
  <si>
    <t>А</t>
  </si>
  <si>
    <t>Укрупненное (основное) мероприятие: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(решается в рамках задачи 5 Подпрограммы)</t>
  </si>
  <si>
    <t>21 2 01 40010 414</t>
  </si>
  <si>
    <t xml:space="preserve">21 2 01 20540, 40010 412
</t>
  </si>
  <si>
    <t>21 2 01 99990 244</t>
  </si>
  <si>
    <t>21 2 01 99990 853, 831</t>
  </si>
  <si>
    <t xml:space="preserve"> 2120199990 244</t>
  </si>
  <si>
    <t xml:space="preserve"> 212F367483 412, 212 F367484 412, 212F36748S 412, F3 4И950 412</t>
  </si>
  <si>
    <t>212F367483 853, 831; 212 F367484 853, 831; 212F36748S 853, 831</t>
  </si>
  <si>
    <t xml:space="preserve">А, Б, В </t>
  </si>
  <si>
    <t>&lt;1&gt;</t>
  </si>
  <si>
    <t>федерального бюджета &lt;1&gt;</t>
  </si>
  <si>
    <t>ИТОГО в 2024</t>
  </si>
  <si>
    <t>ИТОГО в 2025</t>
  </si>
  <si>
    <t>Итого в 2024</t>
  </si>
  <si>
    <t>Итого в 2025</t>
  </si>
  <si>
    <t>Приложение 12 к постановлению администрации Города Томска от 26.09.2022 № 868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</si>
</sst>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#,##0.00\ _₽"/>
    <numFmt numFmtId="196" formatCode="#,##0.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6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19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93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3" fontId="3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/>
    </xf>
    <xf numFmtId="193" fontId="30" fillId="0" borderId="10" xfId="0" applyNumberFormat="1" applyFont="1" applyFill="1" applyBorder="1" applyAlignment="1">
      <alignment horizontal="center" vertical="center" wrapText="1"/>
    </xf>
    <xf numFmtId="193" fontId="3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5"/>
  <sheetViews>
    <sheetView tabSelected="1" view="pageBreakPreview" zoomScale="75" zoomScaleNormal="70" zoomScaleSheetLayoutView="75" zoomScalePageLayoutView="0" workbookViewId="0" topLeftCell="I55">
      <selection activeCell="X5" sqref="X5"/>
    </sheetView>
  </sheetViews>
  <sheetFormatPr defaultColWidth="9.140625" defaultRowHeight="12.75"/>
  <cols>
    <col min="1" max="1" width="5.7109375" style="15" customWidth="1"/>
    <col min="2" max="2" width="26.421875" style="15" customWidth="1"/>
    <col min="3" max="3" width="7.140625" style="15" customWidth="1"/>
    <col min="4" max="4" width="6.140625" style="15" customWidth="1"/>
    <col min="5" max="5" width="5.7109375" style="15" customWidth="1"/>
    <col min="6" max="6" width="7.421875" style="15" customWidth="1"/>
    <col min="7" max="7" width="12.57421875" style="15" customWidth="1"/>
    <col min="8" max="8" width="9.8515625" style="15" bestFit="1" customWidth="1"/>
    <col min="9" max="9" width="11.421875" style="15" bestFit="1" customWidth="1"/>
    <col min="10" max="10" width="10.7109375" style="15" bestFit="1" customWidth="1"/>
    <col min="11" max="11" width="11.421875" style="15" customWidth="1"/>
    <col min="12" max="12" width="9.7109375" style="15" customWidth="1"/>
    <col min="13" max="13" width="9.8515625" style="15" customWidth="1"/>
    <col min="14" max="14" width="9.28125" style="15" customWidth="1"/>
    <col min="15" max="15" width="10.8515625" style="15" customWidth="1"/>
    <col min="16" max="16" width="9.140625" style="15" bestFit="1" customWidth="1"/>
    <col min="17" max="17" width="18.421875" style="15" customWidth="1"/>
    <col min="18" max="18" width="10.140625" style="15" bestFit="1" customWidth="1"/>
    <col min="19" max="19" width="10.7109375" style="15" bestFit="1" customWidth="1"/>
    <col min="20" max="16384" width="9.140625" style="15" customWidth="1"/>
  </cols>
  <sheetData>
    <row r="1" spans="9:17" ht="14.25" customHeight="1">
      <c r="I1" s="54" t="s">
        <v>103</v>
      </c>
      <c r="J1" s="55"/>
      <c r="K1" s="55"/>
      <c r="L1" s="55"/>
      <c r="M1" s="55"/>
      <c r="N1" s="55"/>
      <c r="O1" s="55"/>
      <c r="P1" s="55"/>
      <c r="Q1" s="55"/>
    </row>
    <row r="2" spans="9:17" ht="17.25" customHeight="1">
      <c r="I2" s="56" t="s">
        <v>83</v>
      </c>
      <c r="J2" s="57"/>
      <c r="K2" s="57"/>
      <c r="L2" s="57"/>
      <c r="M2" s="57"/>
      <c r="N2" s="57"/>
      <c r="O2" s="57"/>
      <c r="P2" s="57"/>
      <c r="Q2" s="57"/>
    </row>
    <row r="3" spans="11:17" ht="6" customHeight="1">
      <c r="K3" s="22"/>
      <c r="L3" s="23"/>
      <c r="M3" s="23"/>
      <c r="N3" s="23"/>
      <c r="O3" s="23"/>
      <c r="P3" s="23"/>
      <c r="Q3" s="23"/>
    </row>
    <row r="4" spans="1:17" ht="21.75" customHeight="1">
      <c r="A4" s="58" t="s">
        <v>82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35.25" customHeight="1">
      <c r="A5" s="33" t="s">
        <v>59</v>
      </c>
      <c r="B5" s="33" t="s">
        <v>0</v>
      </c>
      <c r="C5" s="32" t="s">
        <v>1</v>
      </c>
      <c r="D5" s="36" t="s">
        <v>75</v>
      </c>
      <c r="E5" s="36" t="s">
        <v>76</v>
      </c>
      <c r="F5" s="32" t="s">
        <v>2</v>
      </c>
      <c r="G5" s="33" t="s">
        <v>3</v>
      </c>
      <c r="H5" s="33"/>
      <c r="I5" s="33" t="s">
        <v>4</v>
      </c>
      <c r="J5" s="33"/>
      <c r="K5" s="33"/>
      <c r="L5" s="33"/>
      <c r="M5" s="33"/>
      <c r="N5" s="33"/>
      <c r="O5" s="33"/>
      <c r="P5" s="33"/>
      <c r="Q5" s="33" t="s">
        <v>85</v>
      </c>
    </row>
    <row r="6" spans="1:17" ht="35.25" customHeight="1">
      <c r="A6" s="33"/>
      <c r="B6" s="33"/>
      <c r="C6" s="32"/>
      <c r="D6" s="37"/>
      <c r="E6" s="37"/>
      <c r="F6" s="32"/>
      <c r="G6" s="33"/>
      <c r="H6" s="33"/>
      <c r="I6" s="33" t="s">
        <v>5</v>
      </c>
      <c r="J6" s="33"/>
      <c r="K6" s="33" t="s">
        <v>98</v>
      </c>
      <c r="L6" s="33"/>
      <c r="M6" s="33" t="s">
        <v>6</v>
      </c>
      <c r="N6" s="33"/>
      <c r="O6" s="33" t="s">
        <v>7</v>
      </c>
      <c r="P6" s="33"/>
      <c r="Q6" s="33"/>
    </row>
    <row r="7" spans="1:17" ht="35.25" customHeight="1">
      <c r="A7" s="33"/>
      <c r="B7" s="33"/>
      <c r="C7" s="32"/>
      <c r="D7" s="38"/>
      <c r="E7" s="38"/>
      <c r="F7" s="32"/>
      <c r="G7" s="3" t="s">
        <v>8</v>
      </c>
      <c r="H7" s="3" t="s">
        <v>9</v>
      </c>
      <c r="I7" s="3" t="s">
        <v>8</v>
      </c>
      <c r="J7" s="3" t="s">
        <v>9</v>
      </c>
      <c r="K7" s="3" t="s">
        <v>8</v>
      </c>
      <c r="L7" s="3" t="s">
        <v>9</v>
      </c>
      <c r="M7" s="3" t="s">
        <v>8</v>
      </c>
      <c r="N7" s="3" t="s">
        <v>9</v>
      </c>
      <c r="O7" s="3" t="s">
        <v>8</v>
      </c>
      <c r="P7" s="3" t="s">
        <v>10</v>
      </c>
      <c r="Q7" s="33"/>
    </row>
    <row r="8" spans="1:17" ht="12.75">
      <c r="A8" s="2">
        <v>1</v>
      </c>
      <c r="B8" s="2">
        <v>2</v>
      </c>
      <c r="C8" s="2">
        <v>3</v>
      </c>
      <c r="D8" s="2"/>
      <c r="E8" s="2"/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2">
        <v>14</v>
      </c>
      <c r="Q8" s="2">
        <v>15</v>
      </c>
    </row>
    <row r="9" spans="1:17" ht="12.75">
      <c r="A9" s="34">
        <v>1</v>
      </c>
      <c r="B9" s="34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4"/>
      <c r="B10" s="34" t="s">
        <v>84</v>
      </c>
      <c r="C10" s="35"/>
      <c r="D10" s="33" t="s">
        <v>77</v>
      </c>
      <c r="E10" s="33" t="s">
        <v>77</v>
      </c>
      <c r="F10" s="4" t="s">
        <v>12</v>
      </c>
      <c r="G10" s="71">
        <f>SUM(G11:G19)</f>
        <v>11497242.3</v>
      </c>
      <c r="H10" s="71">
        <f aca="true" t="shared" si="0" ref="H10:P10">SUM(H11:H19)</f>
        <v>1900606</v>
      </c>
      <c r="I10" s="71">
        <f>SUM(I11:I19)</f>
        <v>8879713.389999999</v>
      </c>
      <c r="J10" s="71">
        <f>SUM(J11:J19)</f>
        <v>1475749.4</v>
      </c>
      <c r="K10" s="5">
        <f>SUM(K11:K19)</f>
        <v>0</v>
      </c>
      <c r="L10" s="5">
        <f>SUM(L11:L19)</f>
        <v>0</v>
      </c>
      <c r="M10" s="5">
        <f t="shared" si="0"/>
        <v>0</v>
      </c>
      <c r="N10" s="5">
        <f t="shared" si="0"/>
        <v>0</v>
      </c>
      <c r="O10" s="71">
        <f t="shared" si="0"/>
        <v>2617528.91</v>
      </c>
      <c r="P10" s="71">
        <f t="shared" si="0"/>
        <v>424856.6</v>
      </c>
      <c r="Q10" s="35"/>
    </row>
    <row r="11" spans="1:17" ht="12.75">
      <c r="A11" s="34"/>
      <c r="B11" s="34"/>
      <c r="C11" s="35"/>
      <c r="D11" s="33"/>
      <c r="E11" s="33"/>
      <c r="F11" s="4">
        <v>2017</v>
      </c>
      <c r="G11" s="5">
        <f>I11+K11+M11+O11</f>
        <v>600000</v>
      </c>
      <c r="H11" s="5">
        <f aca="true" t="shared" si="1" ref="H11:H19">J11+L11+N11+P11</f>
        <v>88298.3</v>
      </c>
      <c r="I11" s="5">
        <f aca="true" t="shared" si="2" ref="I11:P14">I33+I145+I187+I219</f>
        <v>400000</v>
      </c>
      <c r="J11" s="5">
        <f t="shared" si="2"/>
        <v>88298.3</v>
      </c>
      <c r="K11" s="5">
        <f t="shared" si="2"/>
        <v>0</v>
      </c>
      <c r="L11" s="5">
        <f t="shared" si="2"/>
        <v>0</v>
      </c>
      <c r="M11" s="5">
        <f t="shared" si="2"/>
        <v>0</v>
      </c>
      <c r="N11" s="5">
        <f t="shared" si="2"/>
        <v>0</v>
      </c>
      <c r="O11" s="5">
        <f t="shared" si="2"/>
        <v>200000</v>
      </c>
      <c r="P11" s="5">
        <f t="shared" si="2"/>
        <v>0</v>
      </c>
      <c r="Q11" s="35"/>
    </row>
    <row r="12" spans="1:17" ht="12.75">
      <c r="A12" s="34"/>
      <c r="B12" s="34"/>
      <c r="C12" s="35"/>
      <c r="D12" s="33"/>
      <c r="E12" s="33"/>
      <c r="F12" s="4">
        <v>2018</v>
      </c>
      <c r="G12" s="5">
        <f>I12+K12+M12+O12</f>
        <v>679351.8</v>
      </c>
      <c r="H12" s="5">
        <f>J12+L12+N12+P12</f>
        <v>392029.6</v>
      </c>
      <c r="I12" s="5">
        <f t="shared" si="2"/>
        <v>479351.8</v>
      </c>
      <c r="J12" s="5">
        <f t="shared" si="2"/>
        <v>192029.59999999998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200000</v>
      </c>
      <c r="P12" s="5">
        <f t="shared" si="2"/>
        <v>200000</v>
      </c>
      <c r="Q12" s="35"/>
    </row>
    <row r="13" spans="1:17" ht="12.75">
      <c r="A13" s="34"/>
      <c r="B13" s="34"/>
      <c r="C13" s="35"/>
      <c r="D13" s="33"/>
      <c r="E13" s="33"/>
      <c r="F13" s="4">
        <v>2019</v>
      </c>
      <c r="G13" s="5">
        <f aca="true" t="shared" si="3" ref="G13:H15">I13+K13+M13+O13</f>
        <v>2513871.7</v>
      </c>
      <c r="H13" s="5">
        <f t="shared" si="3"/>
        <v>334667.4</v>
      </c>
      <c r="I13" s="5">
        <f t="shared" si="2"/>
        <v>962070.7000000001</v>
      </c>
      <c r="J13" s="5">
        <f t="shared" si="2"/>
        <v>179278.9</v>
      </c>
      <c r="K13" s="5">
        <f t="shared" si="2"/>
        <v>0</v>
      </c>
      <c r="L13" s="5">
        <f t="shared" si="2"/>
        <v>0</v>
      </c>
      <c r="M13" s="5">
        <f t="shared" si="2"/>
        <v>0</v>
      </c>
      <c r="N13" s="5">
        <f t="shared" si="2"/>
        <v>0</v>
      </c>
      <c r="O13" s="5">
        <f t="shared" si="2"/>
        <v>1551801</v>
      </c>
      <c r="P13" s="5">
        <f t="shared" si="2"/>
        <v>155388.5</v>
      </c>
      <c r="Q13" s="35"/>
    </row>
    <row r="14" spans="1:17" ht="12.75">
      <c r="A14" s="34"/>
      <c r="B14" s="34"/>
      <c r="C14" s="35"/>
      <c r="D14" s="33"/>
      <c r="E14" s="33"/>
      <c r="F14" s="4">
        <v>2020</v>
      </c>
      <c r="G14" s="5">
        <f t="shared" si="3"/>
        <v>842873.71</v>
      </c>
      <c r="H14" s="5">
        <f t="shared" si="3"/>
        <v>177292.90000000002</v>
      </c>
      <c r="I14" s="5">
        <f t="shared" si="2"/>
        <v>414375.30000000005</v>
      </c>
      <c r="J14" s="5">
        <f t="shared" si="2"/>
        <v>169703.7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  <c r="O14" s="5">
        <f t="shared" si="2"/>
        <v>428498.41</v>
      </c>
      <c r="P14" s="5">
        <f t="shared" si="2"/>
        <v>7589.2</v>
      </c>
      <c r="Q14" s="35"/>
    </row>
    <row r="15" spans="1:17" ht="12.75">
      <c r="A15" s="34"/>
      <c r="B15" s="34"/>
      <c r="C15" s="35"/>
      <c r="D15" s="33"/>
      <c r="E15" s="33"/>
      <c r="F15" s="4">
        <v>2021</v>
      </c>
      <c r="G15" s="5">
        <f t="shared" si="3"/>
        <v>684322.1699999999</v>
      </c>
      <c r="H15" s="5">
        <f t="shared" si="3"/>
        <v>302763.3</v>
      </c>
      <c r="I15" s="5">
        <f aca="true" t="shared" si="4" ref="I15:O19">I37+I149+I191+I223</f>
        <v>510142.47</v>
      </c>
      <c r="J15" s="5">
        <f t="shared" si="4"/>
        <v>296367.5</v>
      </c>
      <c r="K15" s="5">
        <f t="shared" si="4"/>
        <v>0</v>
      </c>
      <c r="L15" s="5">
        <f t="shared" si="4"/>
        <v>0</v>
      </c>
      <c r="M15" s="5">
        <f t="shared" si="4"/>
        <v>0</v>
      </c>
      <c r="N15" s="5">
        <f t="shared" si="4"/>
        <v>0</v>
      </c>
      <c r="O15" s="5">
        <f t="shared" si="4"/>
        <v>174179.7</v>
      </c>
      <c r="P15" s="5">
        <v>6395.8</v>
      </c>
      <c r="Q15" s="35"/>
    </row>
    <row r="16" spans="1:17" ht="12.75">
      <c r="A16" s="34"/>
      <c r="B16" s="34"/>
      <c r="C16" s="35"/>
      <c r="D16" s="33"/>
      <c r="E16" s="33"/>
      <c r="F16" s="4">
        <v>2022</v>
      </c>
      <c r="G16" s="71">
        <f>I16+K16+M16+O16</f>
        <v>472317.42000000004</v>
      </c>
      <c r="H16" s="71">
        <f t="shared" si="1"/>
        <v>401139.5</v>
      </c>
      <c r="I16" s="71">
        <f t="shared" si="4"/>
        <v>409267.62000000005</v>
      </c>
      <c r="J16" s="71">
        <f t="shared" si="4"/>
        <v>345656.4</v>
      </c>
      <c r="K16" s="5">
        <f t="shared" si="4"/>
        <v>0</v>
      </c>
      <c r="L16" s="5">
        <f t="shared" si="4"/>
        <v>0</v>
      </c>
      <c r="M16" s="5">
        <f t="shared" si="4"/>
        <v>0</v>
      </c>
      <c r="N16" s="5">
        <f t="shared" si="4"/>
        <v>0</v>
      </c>
      <c r="O16" s="71">
        <f t="shared" si="4"/>
        <v>63049.8</v>
      </c>
      <c r="P16" s="71">
        <f>P38+P150+P192+P224</f>
        <v>55483.1</v>
      </c>
      <c r="Q16" s="35"/>
    </row>
    <row r="17" spans="1:19" ht="12.75">
      <c r="A17" s="34"/>
      <c r="B17" s="34"/>
      <c r="C17" s="35"/>
      <c r="D17" s="33"/>
      <c r="E17" s="33"/>
      <c r="F17" s="4">
        <v>2023</v>
      </c>
      <c r="G17" s="71">
        <f>I17+K17+M17+O17</f>
        <v>4412456</v>
      </c>
      <c r="H17" s="5">
        <f t="shared" si="1"/>
        <v>55657.5</v>
      </c>
      <c r="I17" s="71">
        <f t="shared" si="4"/>
        <v>4412456</v>
      </c>
      <c r="J17" s="5">
        <f t="shared" si="4"/>
        <v>55657.5</v>
      </c>
      <c r="K17" s="5">
        <f t="shared" si="4"/>
        <v>0</v>
      </c>
      <c r="L17" s="5">
        <f t="shared" si="4"/>
        <v>0</v>
      </c>
      <c r="M17" s="5">
        <f t="shared" si="4"/>
        <v>0</v>
      </c>
      <c r="N17" s="5">
        <f t="shared" si="4"/>
        <v>0</v>
      </c>
      <c r="O17" s="5">
        <f t="shared" si="4"/>
        <v>0</v>
      </c>
      <c r="P17" s="5">
        <f>P39+P151+P193+P225</f>
        <v>0</v>
      </c>
      <c r="Q17" s="35"/>
      <c r="S17" s="24"/>
    </row>
    <row r="18" spans="1:17" ht="12.75">
      <c r="A18" s="34"/>
      <c r="B18" s="34"/>
      <c r="C18" s="35"/>
      <c r="D18" s="33"/>
      <c r="E18" s="33"/>
      <c r="F18" s="4">
        <v>2024</v>
      </c>
      <c r="G18" s="71">
        <f>I18+K18+M18+O18</f>
        <v>645978.1</v>
      </c>
      <c r="H18" s="5">
        <f t="shared" si="1"/>
        <v>55657.5</v>
      </c>
      <c r="I18" s="71">
        <f t="shared" si="4"/>
        <v>645978.1</v>
      </c>
      <c r="J18" s="5">
        <f t="shared" si="4"/>
        <v>55657.5</v>
      </c>
      <c r="K18" s="5">
        <f t="shared" si="4"/>
        <v>0</v>
      </c>
      <c r="L18" s="5">
        <f t="shared" si="4"/>
        <v>0</v>
      </c>
      <c r="M18" s="5">
        <f t="shared" si="4"/>
        <v>0</v>
      </c>
      <c r="N18" s="5">
        <f t="shared" si="4"/>
        <v>0</v>
      </c>
      <c r="O18" s="5">
        <f t="shared" si="4"/>
        <v>0</v>
      </c>
      <c r="P18" s="5">
        <f>P40+P152+P194+P226</f>
        <v>0</v>
      </c>
      <c r="Q18" s="35"/>
    </row>
    <row r="19" spans="1:17" ht="12.75">
      <c r="A19" s="34"/>
      <c r="B19" s="34"/>
      <c r="C19" s="35"/>
      <c r="D19" s="33"/>
      <c r="E19" s="33"/>
      <c r="F19" s="4">
        <v>2025</v>
      </c>
      <c r="G19" s="71">
        <f>I19+K19+M19+O19</f>
        <v>646071.4</v>
      </c>
      <c r="H19" s="5">
        <f t="shared" si="1"/>
        <v>93100</v>
      </c>
      <c r="I19" s="71">
        <f>I41+I153+I195+I227</f>
        <v>646071.4</v>
      </c>
      <c r="J19" s="5">
        <f t="shared" si="4"/>
        <v>93100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0</v>
      </c>
      <c r="O19" s="5">
        <f t="shared" si="4"/>
        <v>0</v>
      </c>
      <c r="P19" s="5">
        <f>P41+P153+P195+P227</f>
        <v>0</v>
      </c>
      <c r="Q19" s="35"/>
    </row>
    <row r="20" spans="1:17" ht="15" customHeight="1">
      <c r="A20" s="39" t="s">
        <v>22</v>
      </c>
      <c r="B20" s="40" t="s">
        <v>58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39"/>
      <c r="B21" s="40" t="s">
        <v>13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0.5" customHeight="1">
      <c r="A22" s="41" t="s">
        <v>23</v>
      </c>
      <c r="B22" s="33" t="s">
        <v>14</v>
      </c>
      <c r="C22" s="40"/>
      <c r="D22" s="45" t="s">
        <v>78</v>
      </c>
      <c r="E22" s="40" t="s">
        <v>79</v>
      </c>
      <c r="F22" s="2" t="s">
        <v>12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33" t="s">
        <v>15</v>
      </c>
    </row>
    <row r="23" spans="1:17" ht="10.5" customHeight="1">
      <c r="A23" s="41"/>
      <c r="B23" s="33"/>
      <c r="C23" s="40"/>
      <c r="D23" s="46"/>
      <c r="E23" s="40"/>
      <c r="F23" s="2">
        <v>2017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33"/>
    </row>
    <row r="24" spans="1:17" ht="10.5" customHeight="1">
      <c r="A24" s="41"/>
      <c r="B24" s="33"/>
      <c r="C24" s="40"/>
      <c r="D24" s="46"/>
      <c r="E24" s="40"/>
      <c r="F24" s="2">
        <v>2018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33"/>
    </row>
    <row r="25" spans="1:17" ht="10.5" customHeight="1">
      <c r="A25" s="41"/>
      <c r="B25" s="33"/>
      <c r="C25" s="40"/>
      <c r="D25" s="46"/>
      <c r="E25" s="40"/>
      <c r="F25" s="2">
        <v>2019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33"/>
    </row>
    <row r="26" spans="1:17" ht="10.5" customHeight="1">
      <c r="A26" s="41"/>
      <c r="B26" s="33"/>
      <c r="C26" s="40"/>
      <c r="D26" s="46"/>
      <c r="E26" s="40"/>
      <c r="F26" s="2">
        <v>2020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33"/>
    </row>
    <row r="27" spans="1:17" ht="10.5" customHeight="1">
      <c r="A27" s="41"/>
      <c r="B27" s="33"/>
      <c r="C27" s="40"/>
      <c r="D27" s="46"/>
      <c r="E27" s="40"/>
      <c r="F27" s="2">
        <v>2021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33"/>
    </row>
    <row r="28" spans="1:17" ht="10.5" customHeight="1">
      <c r="A28" s="41"/>
      <c r="B28" s="33"/>
      <c r="C28" s="40"/>
      <c r="D28" s="46"/>
      <c r="E28" s="40"/>
      <c r="F28" s="2">
        <v>2022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33"/>
    </row>
    <row r="29" spans="1:17" ht="10.5" customHeight="1">
      <c r="A29" s="41"/>
      <c r="B29" s="33"/>
      <c r="C29" s="40"/>
      <c r="D29" s="46"/>
      <c r="E29" s="40"/>
      <c r="F29" s="2">
        <v>2023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33"/>
    </row>
    <row r="30" spans="1:17" ht="10.5" customHeight="1">
      <c r="A30" s="41"/>
      <c r="B30" s="33"/>
      <c r="C30" s="40"/>
      <c r="D30" s="46"/>
      <c r="E30" s="40"/>
      <c r="F30" s="2">
        <v>2024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33"/>
    </row>
    <row r="31" spans="1:17" ht="10.5" customHeight="1">
      <c r="A31" s="41"/>
      <c r="B31" s="33"/>
      <c r="C31" s="40"/>
      <c r="D31" s="28"/>
      <c r="E31" s="40"/>
      <c r="F31" s="2">
        <v>2025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33"/>
    </row>
    <row r="32" spans="1:17" ht="10.5" customHeight="1">
      <c r="A32" s="35"/>
      <c r="B32" s="34" t="s">
        <v>16</v>
      </c>
      <c r="C32" s="35"/>
      <c r="D32" s="33" t="s">
        <v>77</v>
      </c>
      <c r="E32" s="33" t="s">
        <v>77</v>
      </c>
      <c r="F32" s="4" t="s">
        <v>12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35"/>
    </row>
    <row r="33" spans="1:17" ht="10.5" customHeight="1">
      <c r="A33" s="35"/>
      <c r="B33" s="34"/>
      <c r="C33" s="35"/>
      <c r="D33" s="33"/>
      <c r="E33" s="33"/>
      <c r="F33" s="4">
        <v>2017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35"/>
    </row>
    <row r="34" spans="1:17" ht="10.5" customHeight="1">
      <c r="A34" s="35"/>
      <c r="B34" s="34"/>
      <c r="C34" s="35"/>
      <c r="D34" s="33"/>
      <c r="E34" s="33"/>
      <c r="F34" s="4">
        <v>2018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35"/>
    </row>
    <row r="35" spans="1:17" ht="10.5" customHeight="1">
      <c r="A35" s="35"/>
      <c r="B35" s="34"/>
      <c r="C35" s="35"/>
      <c r="D35" s="33"/>
      <c r="E35" s="33"/>
      <c r="F35" s="4">
        <v>2019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35"/>
    </row>
    <row r="36" spans="1:17" ht="10.5" customHeight="1">
      <c r="A36" s="35"/>
      <c r="B36" s="34"/>
      <c r="C36" s="35"/>
      <c r="D36" s="33"/>
      <c r="E36" s="33"/>
      <c r="F36" s="4">
        <v>2020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35"/>
    </row>
    <row r="37" spans="1:17" ht="10.5" customHeight="1">
      <c r="A37" s="35"/>
      <c r="B37" s="34"/>
      <c r="C37" s="35"/>
      <c r="D37" s="33"/>
      <c r="E37" s="33"/>
      <c r="F37" s="4">
        <v>2021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35"/>
    </row>
    <row r="38" spans="1:17" ht="10.5" customHeight="1">
      <c r="A38" s="35"/>
      <c r="B38" s="34"/>
      <c r="C38" s="35"/>
      <c r="D38" s="33"/>
      <c r="E38" s="33"/>
      <c r="F38" s="4">
        <v>2022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35"/>
    </row>
    <row r="39" spans="1:17" ht="10.5" customHeight="1">
      <c r="A39" s="35"/>
      <c r="B39" s="34"/>
      <c r="C39" s="35"/>
      <c r="D39" s="33"/>
      <c r="E39" s="33"/>
      <c r="F39" s="4">
        <v>2023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35"/>
    </row>
    <row r="40" spans="1:17" ht="10.5" customHeight="1">
      <c r="A40" s="35"/>
      <c r="B40" s="34"/>
      <c r="C40" s="35"/>
      <c r="D40" s="33"/>
      <c r="E40" s="33"/>
      <c r="F40" s="4">
        <v>2024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35"/>
    </row>
    <row r="41" spans="1:17" ht="10.5" customHeight="1">
      <c r="A41" s="35"/>
      <c r="B41" s="34"/>
      <c r="C41" s="35"/>
      <c r="D41" s="33"/>
      <c r="E41" s="33"/>
      <c r="F41" s="4">
        <v>2025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35"/>
    </row>
    <row r="42" spans="1:17" ht="15" customHeight="1">
      <c r="A42" s="39" t="s">
        <v>24</v>
      </c>
      <c r="B42" s="40" t="s">
        <v>57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2.75">
      <c r="A43" s="39"/>
      <c r="B43" s="40" t="s">
        <v>17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29.25" customHeight="1">
      <c r="A44" s="42" t="s">
        <v>25</v>
      </c>
      <c r="B44" s="45" t="s">
        <v>28</v>
      </c>
      <c r="C44" s="45" t="s">
        <v>89</v>
      </c>
      <c r="D44" s="45" t="s">
        <v>78</v>
      </c>
      <c r="E44" s="40" t="s">
        <v>79</v>
      </c>
      <c r="F44" s="2" t="s">
        <v>12</v>
      </c>
      <c r="G44" s="1">
        <v>309350.9</v>
      </c>
      <c r="H44" s="1">
        <v>0</v>
      </c>
      <c r="I44" s="1">
        <v>309350.9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45" t="s">
        <v>15</v>
      </c>
    </row>
    <row r="45" spans="1:17" ht="26.25" customHeight="1">
      <c r="A45" s="43"/>
      <c r="B45" s="46"/>
      <c r="C45" s="46"/>
      <c r="D45" s="46"/>
      <c r="E45" s="40"/>
      <c r="F45" s="2">
        <v>2017</v>
      </c>
      <c r="G45" s="1">
        <v>309350.9</v>
      </c>
      <c r="H45" s="1">
        <v>0</v>
      </c>
      <c r="I45" s="1">
        <v>309350.9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46"/>
    </row>
    <row r="46" spans="1:17" ht="19.5" customHeight="1">
      <c r="A46" s="43"/>
      <c r="B46" s="46"/>
      <c r="C46" s="46"/>
      <c r="D46" s="46"/>
      <c r="E46" s="40"/>
      <c r="F46" s="2">
        <v>2018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46"/>
    </row>
    <row r="47" spans="1:17" ht="24.75" customHeight="1">
      <c r="A47" s="43"/>
      <c r="B47" s="46"/>
      <c r="C47" s="46"/>
      <c r="D47" s="46"/>
      <c r="E47" s="40"/>
      <c r="F47" s="2">
        <v>2019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46"/>
    </row>
    <row r="48" spans="1:17" ht="19.5" customHeight="1">
      <c r="A48" s="43"/>
      <c r="B48" s="46"/>
      <c r="C48" s="46"/>
      <c r="D48" s="46"/>
      <c r="E48" s="40"/>
      <c r="F48" s="2">
        <v>2020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46"/>
    </row>
    <row r="49" spans="1:17" ht="19.5" customHeight="1">
      <c r="A49" s="43"/>
      <c r="B49" s="46"/>
      <c r="C49" s="46"/>
      <c r="D49" s="46"/>
      <c r="E49" s="40"/>
      <c r="F49" s="2">
        <v>2021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46"/>
    </row>
    <row r="50" spans="1:17" ht="18.75" customHeight="1">
      <c r="A50" s="43"/>
      <c r="B50" s="46"/>
      <c r="C50" s="46"/>
      <c r="D50" s="46"/>
      <c r="E50" s="40"/>
      <c r="F50" s="2">
        <v>2022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46"/>
    </row>
    <row r="51" spans="1:17" ht="19.5" customHeight="1">
      <c r="A51" s="43"/>
      <c r="B51" s="46"/>
      <c r="C51" s="46"/>
      <c r="D51" s="46"/>
      <c r="E51" s="40"/>
      <c r="F51" s="2">
        <v>2023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46"/>
    </row>
    <row r="52" spans="1:17" ht="19.5" customHeight="1">
      <c r="A52" s="43"/>
      <c r="B52" s="46"/>
      <c r="C52" s="46"/>
      <c r="D52" s="46"/>
      <c r="E52" s="40"/>
      <c r="F52" s="2">
        <v>2024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46"/>
    </row>
    <row r="53" spans="1:17" ht="14.25" customHeight="1">
      <c r="A53" s="53"/>
      <c r="B53" s="28"/>
      <c r="C53" s="28"/>
      <c r="D53" s="28"/>
      <c r="E53" s="40"/>
      <c r="F53" s="2">
        <v>2025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28"/>
    </row>
    <row r="54" spans="1:17" ht="14.25" customHeight="1">
      <c r="A54" s="41" t="s">
        <v>26</v>
      </c>
      <c r="B54" s="33" t="s">
        <v>42</v>
      </c>
      <c r="C54" s="45" t="s">
        <v>90</v>
      </c>
      <c r="D54" s="45" t="s">
        <v>78</v>
      </c>
      <c r="E54" s="40" t="s">
        <v>79</v>
      </c>
      <c r="F54" s="4" t="s">
        <v>12</v>
      </c>
      <c r="G54" s="71">
        <f aca="true" t="shared" si="5" ref="G54:H63">I54+K54+M54+O54</f>
        <v>7245690.29</v>
      </c>
      <c r="H54" s="5">
        <f t="shared" si="5"/>
        <v>603952.8</v>
      </c>
      <c r="I54" s="71">
        <f>SUM(I55:I63)</f>
        <v>7245690.29</v>
      </c>
      <c r="J54" s="5">
        <f>SUM(J55:J63)</f>
        <v>603952.8</v>
      </c>
      <c r="K54" s="5">
        <f aca="true" t="shared" si="6" ref="K54:P54">SUM(K55:K63)</f>
        <v>0</v>
      </c>
      <c r="L54" s="5">
        <f t="shared" si="6"/>
        <v>0</v>
      </c>
      <c r="M54" s="5">
        <f t="shared" si="6"/>
        <v>0</v>
      </c>
      <c r="N54" s="5">
        <f t="shared" si="6"/>
        <v>0</v>
      </c>
      <c r="O54" s="5">
        <f t="shared" si="6"/>
        <v>0</v>
      </c>
      <c r="P54" s="5">
        <f t="shared" si="6"/>
        <v>0</v>
      </c>
      <c r="Q54" s="33" t="s">
        <v>15</v>
      </c>
    </row>
    <row r="55" spans="1:17" ht="14.25" customHeight="1">
      <c r="A55" s="41"/>
      <c r="B55" s="33"/>
      <c r="C55" s="46"/>
      <c r="D55" s="46"/>
      <c r="E55" s="40"/>
      <c r="F55" s="2">
        <v>2017</v>
      </c>
      <c r="G55" s="1">
        <f t="shared" si="5"/>
        <v>90649.1</v>
      </c>
      <c r="H55" s="1">
        <f t="shared" si="5"/>
        <v>88298.3</v>
      </c>
      <c r="I55" s="1">
        <v>90649.1</v>
      </c>
      <c r="J55" s="1">
        <v>88298.3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33"/>
    </row>
    <row r="56" spans="1:17" ht="14.25" customHeight="1">
      <c r="A56" s="41"/>
      <c r="B56" s="33"/>
      <c r="C56" s="46"/>
      <c r="D56" s="46"/>
      <c r="E56" s="40"/>
      <c r="F56" s="2">
        <v>2018</v>
      </c>
      <c r="G56" s="1">
        <f t="shared" si="5"/>
        <v>400000</v>
      </c>
      <c r="H56" s="1">
        <f t="shared" si="5"/>
        <v>116232.9</v>
      </c>
      <c r="I56" s="1">
        <v>400000</v>
      </c>
      <c r="J56" s="8">
        <v>116232.9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33"/>
    </row>
    <row r="57" spans="1:17" ht="14.25" customHeight="1">
      <c r="A57" s="41"/>
      <c r="B57" s="33"/>
      <c r="C57" s="46"/>
      <c r="D57" s="46"/>
      <c r="E57" s="40"/>
      <c r="F57" s="2">
        <v>2019</v>
      </c>
      <c r="G57" s="1">
        <f>I57+K57+M57+O57</f>
        <v>800238</v>
      </c>
      <c r="H57" s="1">
        <f>J57+L57+N57+P57</f>
        <v>17828.4</v>
      </c>
      <c r="I57" s="1">
        <v>800238</v>
      </c>
      <c r="J57" s="1">
        <v>17828.4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33"/>
    </row>
    <row r="58" spans="1:17" ht="14.25" customHeight="1">
      <c r="A58" s="41"/>
      <c r="B58" s="33"/>
      <c r="C58" s="46"/>
      <c r="D58" s="46"/>
      <c r="E58" s="40"/>
      <c r="F58" s="2">
        <v>2020</v>
      </c>
      <c r="G58" s="1">
        <f t="shared" si="5"/>
        <v>283542.4</v>
      </c>
      <c r="H58" s="1">
        <f t="shared" si="5"/>
        <v>39022.5</v>
      </c>
      <c r="I58" s="1">
        <v>283542.4</v>
      </c>
      <c r="J58" s="1">
        <v>39022.5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33"/>
    </row>
    <row r="59" spans="1:17" ht="14.25" customHeight="1">
      <c r="A59" s="41"/>
      <c r="B59" s="33"/>
      <c r="C59" s="46"/>
      <c r="D59" s="46"/>
      <c r="E59" s="40"/>
      <c r="F59" s="2">
        <v>2021</v>
      </c>
      <c r="G59" s="1">
        <f t="shared" si="5"/>
        <v>193267.27</v>
      </c>
      <c r="H59" s="1">
        <f t="shared" si="5"/>
        <v>6525.2</v>
      </c>
      <c r="I59" s="1">
        <v>193267.27</v>
      </c>
      <c r="J59" s="1">
        <v>6525.2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33"/>
    </row>
    <row r="60" spans="1:17" ht="14.25" customHeight="1">
      <c r="A60" s="41"/>
      <c r="B60" s="33"/>
      <c r="C60" s="46"/>
      <c r="D60" s="46"/>
      <c r="E60" s="40"/>
      <c r="F60" s="2">
        <v>2022</v>
      </c>
      <c r="G60" s="1">
        <f t="shared" si="5"/>
        <v>193267.32</v>
      </c>
      <c r="H60" s="1">
        <f t="shared" si="5"/>
        <v>151900.1</v>
      </c>
      <c r="I60" s="1">
        <v>193267.32</v>
      </c>
      <c r="J60" s="1">
        <v>151900.1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33"/>
    </row>
    <row r="61" spans="1:17" ht="14.25" customHeight="1">
      <c r="A61" s="41"/>
      <c r="B61" s="33"/>
      <c r="C61" s="46"/>
      <c r="D61" s="46"/>
      <c r="E61" s="40"/>
      <c r="F61" s="2">
        <v>2023</v>
      </c>
      <c r="G61" s="72">
        <f t="shared" si="5"/>
        <v>4258662.2</v>
      </c>
      <c r="H61" s="1">
        <f t="shared" si="5"/>
        <v>45522.7</v>
      </c>
      <c r="I61" s="72">
        <v>4258662.2</v>
      </c>
      <c r="J61" s="1">
        <v>45522.7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33"/>
    </row>
    <row r="62" spans="1:17" ht="14.25" customHeight="1">
      <c r="A62" s="41"/>
      <c r="B62" s="33"/>
      <c r="C62" s="46"/>
      <c r="D62" s="46"/>
      <c r="E62" s="40"/>
      <c r="F62" s="2">
        <v>2024</v>
      </c>
      <c r="G62" s="1">
        <f t="shared" si="5"/>
        <v>513032</v>
      </c>
      <c r="H62" s="1">
        <f t="shared" si="5"/>
        <v>45522.7</v>
      </c>
      <c r="I62" s="1">
        <v>513032</v>
      </c>
      <c r="J62" s="1">
        <v>45522.7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33"/>
    </row>
    <row r="63" spans="1:17" ht="14.25" customHeight="1">
      <c r="A63" s="41"/>
      <c r="B63" s="33"/>
      <c r="C63" s="28"/>
      <c r="D63" s="28"/>
      <c r="E63" s="40"/>
      <c r="F63" s="2">
        <v>2025</v>
      </c>
      <c r="G63" s="1">
        <f t="shared" si="5"/>
        <v>513032</v>
      </c>
      <c r="H63" s="1">
        <f t="shared" si="5"/>
        <v>93100</v>
      </c>
      <c r="I63" s="1">
        <v>513032</v>
      </c>
      <c r="J63" s="1">
        <v>93100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33"/>
    </row>
    <row r="64" spans="1:18" ht="23.25" customHeight="1">
      <c r="A64" s="41" t="s">
        <v>27</v>
      </c>
      <c r="B64" s="33" t="s">
        <v>29</v>
      </c>
      <c r="C64" s="40"/>
      <c r="D64" s="45" t="s">
        <v>78</v>
      </c>
      <c r="E64" s="40" t="s">
        <v>79</v>
      </c>
      <c r="F64" s="2" t="s">
        <v>12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33" t="s">
        <v>15</v>
      </c>
      <c r="R64" s="25"/>
    </row>
    <row r="65" spans="1:18" ht="12.75">
      <c r="A65" s="41"/>
      <c r="B65" s="33"/>
      <c r="C65" s="40"/>
      <c r="D65" s="46"/>
      <c r="E65" s="40"/>
      <c r="F65" s="2">
        <v>2017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33"/>
      <c r="R65" s="25"/>
    </row>
    <row r="66" spans="1:18" ht="12.75">
      <c r="A66" s="41"/>
      <c r="B66" s="33"/>
      <c r="C66" s="40"/>
      <c r="D66" s="46"/>
      <c r="E66" s="40"/>
      <c r="F66" s="2">
        <v>2018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33"/>
      <c r="R66" s="25"/>
    </row>
    <row r="67" spans="1:18" ht="12.75">
      <c r="A67" s="41"/>
      <c r="B67" s="33"/>
      <c r="C67" s="40"/>
      <c r="D67" s="46"/>
      <c r="E67" s="40"/>
      <c r="F67" s="2">
        <v>2019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33"/>
      <c r="R67" s="25"/>
    </row>
    <row r="68" spans="1:18" ht="12.75">
      <c r="A68" s="41"/>
      <c r="B68" s="33"/>
      <c r="C68" s="40"/>
      <c r="D68" s="46"/>
      <c r="E68" s="40"/>
      <c r="F68" s="2">
        <v>2020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33"/>
      <c r="R68" s="25"/>
    </row>
    <row r="69" spans="1:18" ht="12.75">
      <c r="A69" s="41"/>
      <c r="B69" s="33"/>
      <c r="C69" s="40"/>
      <c r="D69" s="46"/>
      <c r="E69" s="40"/>
      <c r="F69" s="2">
        <v>2021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33"/>
      <c r="R69" s="25"/>
    </row>
    <row r="70" spans="1:18" ht="12.75">
      <c r="A70" s="41"/>
      <c r="B70" s="33"/>
      <c r="C70" s="40"/>
      <c r="D70" s="46"/>
      <c r="E70" s="40"/>
      <c r="F70" s="2">
        <v>2022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33"/>
      <c r="R70" s="25"/>
    </row>
    <row r="71" spans="1:18" ht="12.75">
      <c r="A71" s="41"/>
      <c r="B71" s="33"/>
      <c r="C71" s="40"/>
      <c r="D71" s="46"/>
      <c r="E71" s="40"/>
      <c r="F71" s="2">
        <v>2023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33"/>
      <c r="R71" s="25"/>
    </row>
    <row r="72" spans="1:18" ht="12.75">
      <c r="A72" s="41"/>
      <c r="B72" s="33"/>
      <c r="C72" s="40"/>
      <c r="D72" s="46"/>
      <c r="E72" s="40"/>
      <c r="F72" s="2">
        <v>2024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33"/>
      <c r="R72" s="25"/>
    </row>
    <row r="73" spans="1:18" ht="31.5" customHeight="1">
      <c r="A73" s="42"/>
      <c r="B73" s="45"/>
      <c r="C73" s="48"/>
      <c r="D73" s="28"/>
      <c r="E73" s="40"/>
      <c r="F73" s="2">
        <v>2025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33"/>
      <c r="R73" s="25"/>
    </row>
    <row r="74" spans="1:18" ht="12.75">
      <c r="A74" s="42" t="s">
        <v>30</v>
      </c>
      <c r="B74" s="45" t="s">
        <v>31</v>
      </c>
      <c r="C74" s="45" t="s">
        <v>91</v>
      </c>
      <c r="D74" s="45" t="s">
        <v>78</v>
      </c>
      <c r="E74" s="48" t="s">
        <v>96</v>
      </c>
      <c r="F74" s="4" t="s">
        <v>12</v>
      </c>
      <c r="G74" s="71">
        <f>I74+K74+M74+O74</f>
        <v>4063.6</v>
      </c>
      <c r="H74" s="71">
        <f aca="true" t="shared" si="7" ref="H74:H90">J74+L74+N74+P74</f>
        <v>2027.0999999999997</v>
      </c>
      <c r="I74" s="71">
        <f>I75+I80+I85+I90+I95+I100+I105+I108+I111</f>
        <v>4063.6</v>
      </c>
      <c r="J74" s="71">
        <f>J75+J80+J85+J90+J95+J100+J105+J108+J109</f>
        <v>2027.0999999999997</v>
      </c>
      <c r="K74" s="5">
        <f aca="true" t="shared" si="8" ref="K74:P74">K75+K80+K85+K90+K95+K100+K105+K106+K109</f>
        <v>0</v>
      </c>
      <c r="L74" s="5">
        <f t="shared" si="8"/>
        <v>0</v>
      </c>
      <c r="M74" s="5">
        <f t="shared" si="8"/>
        <v>0</v>
      </c>
      <c r="N74" s="5">
        <f t="shared" si="8"/>
        <v>0</v>
      </c>
      <c r="O74" s="5">
        <f t="shared" si="8"/>
        <v>0</v>
      </c>
      <c r="P74" s="5">
        <f t="shared" si="8"/>
        <v>0</v>
      </c>
      <c r="Q74" s="9"/>
      <c r="R74" s="25"/>
    </row>
    <row r="75" spans="1:18" ht="12.75" customHeight="1">
      <c r="A75" s="43"/>
      <c r="B75" s="46"/>
      <c r="C75" s="46"/>
      <c r="D75" s="49"/>
      <c r="E75" s="49"/>
      <c r="F75" s="2">
        <v>2017</v>
      </c>
      <c r="G75" s="1">
        <v>0</v>
      </c>
      <c r="H75" s="1">
        <f t="shared" si="7"/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9"/>
      <c r="R75" s="25"/>
    </row>
    <row r="76" spans="1:18" ht="21">
      <c r="A76" s="43"/>
      <c r="B76" s="46"/>
      <c r="C76" s="46"/>
      <c r="D76" s="49"/>
      <c r="E76" s="49"/>
      <c r="F76" s="2">
        <v>2018</v>
      </c>
      <c r="G76" s="1">
        <f>I76+K76+M76+O76</f>
        <v>46.4</v>
      </c>
      <c r="H76" s="1">
        <f>J76+L76+N76+P76</f>
        <v>46.4</v>
      </c>
      <c r="I76" s="1">
        <v>46.4</v>
      </c>
      <c r="J76" s="1">
        <v>46.4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3" t="s">
        <v>33</v>
      </c>
      <c r="R76" s="25"/>
    </row>
    <row r="77" spans="1:18" ht="21">
      <c r="A77" s="43"/>
      <c r="B77" s="46"/>
      <c r="C77" s="46"/>
      <c r="D77" s="49"/>
      <c r="E77" s="49"/>
      <c r="F77" s="2">
        <v>2018</v>
      </c>
      <c r="G77" s="1">
        <f aca="true" t="shared" si="9" ref="G77:G89">I77+K77+M77+O77</f>
        <v>195.4</v>
      </c>
      <c r="H77" s="1">
        <f t="shared" si="7"/>
        <v>133.4</v>
      </c>
      <c r="I77" s="1">
        <v>195.4</v>
      </c>
      <c r="J77" s="1">
        <v>133.4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3" t="s">
        <v>34</v>
      </c>
      <c r="R77" s="25"/>
    </row>
    <row r="78" spans="1:18" ht="16.5">
      <c r="A78" s="43"/>
      <c r="B78" s="46"/>
      <c r="C78" s="46"/>
      <c r="D78" s="49"/>
      <c r="E78" s="49"/>
      <c r="F78" s="2">
        <v>2018</v>
      </c>
      <c r="G78" s="1">
        <f t="shared" si="9"/>
        <v>41.7</v>
      </c>
      <c r="H78" s="1">
        <f t="shared" si="7"/>
        <v>41.7</v>
      </c>
      <c r="I78" s="1">
        <v>41.7</v>
      </c>
      <c r="J78" s="1">
        <f>11.7+30</f>
        <v>41.7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0" t="s">
        <v>35</v>
      </c>
      <c r="R78" s="25"/>
    </row>
    <row r="79" spans="1:18" ht="21">
      <c r="A79" s="43"/>
      <c r="B79" s="46"/>
      <c r="C79" s="46"/>
      <c r="D79" s="49"/>
      <c r="E79" s="49"/>
      <c r="F79" s="2">
        <v>2018</v>
      </c>
      <c r="G79" s="1">
        <f t="shared" si="9"/>
        <v>69.6</v>
      </c>
      <c r="H79" s="1">
        <f t="shared" si="7"/>
        <v>39.5</v>
      </c>
      <c r="I79" s="1">
        <v>69.6</v>
      </c>
      <c r="J79" s="1">
        <v>39.5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3" t="s">
        <v>36</v>
      </c>
      <c r="R79" s="25"/>
    </row>
    <row r="80" spans="1:18" ht="21">
      <c r="A80" s="43"/>
      <c r="B80" s="46"/>
      <c r="C80" s="46"/>
      <c r="D80" s="49"/>
      <c r="E80" s="49"/>
      <c r="F80" s="4" t="s">
        <v>32</v>
      </c>
      <c r="G80" s="5">
        <f t="shared" si="9"/>
        <v>353.1</v>
      </c>
      <c r="H80" s="5">
        <f t="shared" si="7"/>
        <v>261</v>
      </c>
      <c r="I80" s="5">
        <f>I76+I77+I78+I79</f>
        <v>353.1</v>
      </c>
      <c r="J80" s="5">
        <f>J76+J77+J78+J79</f>
        <v>261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9"/>
      <c r="R80" s="25"/>
    </row>
    <row r="81" spans="1:18" ht="21">
      <c r="A81" s="43"/>
      <c r="B81" s="46"/>
      <c r="C81" s="46"/>
      <c r="D81" s="49"/>
      <c r="E81" s="49"/>
      <c r="F81" s="2">
        <v>2019</v>
      </c>
      <c r="G81" s="1">
        <f>I81+K81+M81+O81</f>
        <v>303</v>
      </c>
      <c r="H81" s="1">
        <f>J81+L81+N81+P81</f>
        <v>101</v>
      </c>
      <c r="I81" s="1">
        <v>303</v>
      </c>
      <c r="J81" s="1">
        <v>101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3" t="s">
        <v>33</v>
      </c>
      <c r="R81" s="25"/>
    </row>
    <row r="82" spans="1:18" ht="21">
      <c r="A82" s="43"/>
      <c r="B82" s="46"/>
      <c r="C82" s="46"/>
      <c r="D82" s="49"/>
      <c r="E82" s="49"/>
      <c r="F82" s="2">
        <v>2019</v>
      </c>
      <c r="G82" s="1">
        <f t="shared" si="9"/>
        <v>110.6</v>
      </c>
      <c r="H82" s="1">
        <f t="shared" si="7"/>
        <v>94.6</v>
      </c>
      <c r="I82" s="1">
        <v>110.6</v>
      </c>
      <c r="J82" s="1">
        <v>94.6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3" t="s">
        <v>34</v>
      </c>
      <c r="R82" s="25"/>
    </row>
    <row r="83" spans="1:18" ht="16.5">
      <c r="A83" s="43"/>
      <c r="B83" s="46"/>
      <c r="C83" s="46"/>
      <c r="D83" s="49"/>
      <c r="E83" s="49"/>
      <c r="F83" s="2">
        <v>2019</v>
      </c>
      <c r="G83" s="1">
        <f t="shared" si="9"/>
        <v>65.1</v>
      </c>
      <c r="H83" s="1">
        <f t="shared" si="7"/>
        <v>65.1</v>
      </c>
      <c r="I83" s="1">
        <v>65.1</v>
      </c>
      <c r="J83" s="1">
        <v>65.1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0" t="s">
        <v>35</v>
      </c>
      <c r="R83" s="25"/>
    </row>
    <row r="84" spans="1:18" ht="21">
      <c r="A84" s="43"/>
      <c r="B84" s="46"/>
      <c r="C84" s="46"/>
      <c r="D84" s="49"/>
      <c r="E84" s="49"/>
      <c r="F84" s="2">
        <v>2019</v>
      </c>
      <c r="G84" s="1">
        <f t="shared" si="9"/>
        <v>50.1</v>
      </c>
      <c r="H84" s="1">
        <f t="shared" si="7"/>
        <v>36.9</v>
      </c>
      <c r="I84" s="1">
        <v>50.1</v>
      </c>
      <c r="J84" s="1">
        <v>36.9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3" t="s">
        <v>36</v>
      </c>
      <c r="R84" s="25"/>
    </row>
    <row r="85" spans="1:18" ht="21">
      <c r="A85" s="43"/>
      <c r="B85" s="46"/>
      <c r="C85" s="46"/>
      <c r="D85" s="49"/>
      <c r="E85" s="49"/>
      <c r="F85" s="4" t="s">
        <v>40</v>
      </c>
      <c r="G85" s="5">
        <f>G81+G82+G83+G84</f>
        <v>528.8000000000001</v>
      </c>
      <c r="H85" s="5">
        <f>H81+H82+H83+H84</f>
        <v>297.59999999999997</v>
      </c>
      <c r="I85" s="5">
        <f>I81+I82+I83+I84</f>
        <v>528.8000000000001</v>
      </c>
      <c r="J85" s="5">
        <f>J81+J82+J83+J84</f>
        <v>297.59999999999997</v>
      </c>
      <c r="K85" s="5">
        <f aca="true" t="shared" si="10" ref="K85:P85">K82+K83+K84</f>
        <v>0</v>
      </c>
      <c r="L85" s="5">
        <f t="shared" si="10"/>
        <v>0</v>
      </c>
      <c r="M85" s="5">
        <f t="shared" si="10"/>
        <v>0</v>
      </c>
      <c r="N85" s="5">
        <f t="shared" si="10"/>
        <v>0</v>
      </c>
      <c r="O85" s="5">
        <f t="shared" si="10"/>
        <v>0</v>
      </c>
      <c r="P85" s="5">
        <f t="shared" si="10"/>
        <v>0</v>
      </c>
      <c r="Q85" s="11"/>
      <c r="R85" s="25"/>
    </row>
    <row r="86" spans="1:18" ht="21">
      <c r="A86" s="43"/>
      <c r="B86" s="46"/>
      <c r="C86" s="46"/>
      <c r="D86" s="49"/>
      <c r="E86" s="49"/>
      <c r="F86" s="2">
        <v>2020</v>
      </c>
      <c r="G86" s="1">
        <f t="shared" si="9"/>
        <v>127.8</v>
      </c>
      <c r="H86" s="1">
        <f t="shared" si="7"/>
        <v>61.2</v>
      </c>
      <c r="I86" s="1">
        <v>127.8</v>
      </c>
      <c r="J86" s="12">
        <v>61.2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3" t="s">
        <v>33</v>
      </c>
      <c r="R86" s="25"/>
    </row>
    <row r="87" spans="1:18" ht="21">
      <c r="A87" s="43"/>
      <c r="B87" s="46"/>
      <c r="C87" s="46"/>
      <c r="D87" s="49"/>
      <c r="E87" s="49"/>
      <c r="F87" s="2">
        <v>2020</v>
      </c>
      <c r="G87" s="1">
        <f t="shared" si="9"/>
        <v>75</v>
      </c>
      <c r="H87" s="1">
        <f t="shared" si="7"/>
        <v>75</v>
      </c>
      <c r="I87" s="1">
        <v>75</v>
      </c>
      <c r="J87" s="12">
        <f>69+6</f>
        <v>75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3" t="s">
        <v>34</v>
      </c>
      <c r="R87" s="25"/>
    </row>
    <row r="88" spans="1:18" ht="16.5">
      <c r="A88" s="43"/>
      <c r="B88" s="46"/>
      <c r="C88" s="46"/>
      <c r="D88" s="49"/>
      <c r="E88" s="49"/>
      <c r="F88" s="2">
        <v>2020</v>
      </c>
      <c r="G88" s="1">
        <f t="shared" si="9"/>
        <v>48</v>
      </c>
      <c r="H88" s="1">
        <f t="shared" si="7"/>
        <v>48</v>
      </c>
      <c r="I88" s="12">
        <v>48</v>
      </c>
      <c r="J88" s="12">
        <v>48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0" t="s">
        <v>35</v>
      </c>
      <c r="R88" s="25"/>
    </row>
    <row r="89" spans="1:18" ht="21">
      <c r="A89" s="43"/>
      <c r="B89" s="46"/>
      <c r="C89" s="46"/>
      <c r="D89" s="49"/>
      <c r="E89" s="49"/>
      <c r="F89" s="2">
        <v>2020</v>
      </c>
      <c r="G89" s="1">
        <f t="shared" si="9"/>
        <v>120</v>
      </c>
      <c r="H89" s="1">
        <f t="shared" si="7"/>
        <v>95</v>
      </c>
      <c r="I89" s="12">
        <v>120</v>
      </c>
      <c r="J89" s="12">
        <v>95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3" t="s">
        <v>36</v>
      </c>
      <c r="R89" s="25"/>
    </row>
    <row r="90" spans="1:18" ht="21">
      <c r="A90" s="43"/>
      <c r="B90" s="46"/>
      <c r="C90" s="46"/>
      <c r="D90" s="49"/>
      <c r="E90" s="49"/>
      <c r="F90" s="4" t="s">
        <v>46</v>
      </c>
      <c r="G90" s="5">
        <f>I90</f>
        <v>370.8</v>
      </c>
      <c r="H90" s="5">
        <f t="shared" si="7"/>
        <v>279.2</v>
      </c>
      <c r="I90" s="5">
        <f>I86+I87+I88+I89</f>
        <v>370.8</v>
      </c>
      <c r="J90" s="5">
        <f>J86+J87+J88+J89</f>
        <v>279.2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13"/>
      <c r="R90" s="25"/>
    </row>
    <row r="91" spans="1:18" ht="21">
      <c r="A91" s="29"/>
      <c r="B91" s="29"/>
      <c r="C91" s="49"/>
      <c r="D91" s="49"/>
      <c r="E91" s="49"/>
      <c r="F91" s="2">
        <v>2021</v>
      </c>
      <c r="G91" s="1">
        <f aca="true" t="shared" si="11" ref="G91:H105">I91+K91+M91+O91</f>
        <v>230.8</v>
      </c>
      <c r="H91" s="1">
        <f t="shared" si="11"/>
        <v>230.8</v>
      </c>
      <c r="I91" s="1">
        <v>230.8</v>
      </c>
      <c r="J91" s="1">
        <v>230.8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3" t="s">
        <v>33</v>
      </c>
      <c r="R91" s="25"/>
    </row>
    <row r="92" spans="1:18" ht="21">
      <c r="A92" s="29"/>
      <c r="B92" s="29"/>
      <c r="C92" s="49"/>
      <c r="D92" s="49"/>
      <c r="E92" s="49"/>
      <c r="F92" s="2">
        <v>2021</v>
      </c>
      <c r="G92" s="1">
        <f t="shared" si="11"/>
        <v>176.8</v>
      </c>
      <c r="H92" s="1">
        <f t="shared" si="11"/>
        <v>176.8</v>
      </c>
      <c r="I92" s="1">
        <v>176.8</v>
      </c>
      <c r="J92" s="1">
        <v>176.8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3" t="s">
        <v>34</v>
      </c>
      <c r="R92" s="25"/>
    </row>
    <row r="93" spans="1:18" ht="16.5">
      <c r="A93" s="29"/>
      <c r="B93" s="29"/>
      <c r="C93" s="49"/>
      <c r="D93" s="49"/>
      <c r="E93" s="49"/>
      <c r="F93" s="2">
        <v>2021</v>
      </c>
      <c r="G93" s="1">
        <f t="shared" si="11"/>
        <v>123.3</v>
      </c>
      <c r="H93" s="1">
        <f t="shared" si="11"/>
        <v>123.3</v>
      </c>
      <c r="I93" s="1">
        <v>123.3</v>
      </c>
      <c r="J93" s="1">
        <v>123.3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0" t="s">
        <v>35</v>
      </c>
      <c r="R93" s="25"/>
    </row>
    <row r="94" spans="1:18" ht="21">
      <c r="A94" s="29"/>
      <c r="B94" s="29"/>
      <c r="C94" s="49"/>
      <c r="D94" s="49"/>
      <c r="E94" s="49"/>
      <c r="F94" s="2">
        <v>2021</v>
      </c>
      <c r="G94" s="1">
        <f t="shared" si="11"/>
        <v>171.5</v>
      </c>
      <c r="H94" s="1">
        <f t="shared" si="11"/>
        <v>171.5</v>
      </c>
      <c r="I94" s="1">
        <v>171.5</v>
      </c>
      <c r="J94" s="1">
        <v>171.5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3" t="s">
        <v>36</v>
      </c>
      <c r="R94" s="25"/>
    </row>
    <row r="95" spans="1:18" ht="21">
      <c r="A95" s="29"/>
      <c r="B95" s="29"/>
      <c r="C95" s="49"/>
      <c r="D95" s="49"/>
      <c r="E95" s="49"/>
      <c r="F95" s="4" t="s">
        <v>47</v>
      </c>
      <c r="G95" s="5">
        <f>I95</f>
        <v>702.4</v>
      </c>
      <c r="H95" s="5">
        <f aca="true" t="shared" si="12" ref="H95:P95">H91+H92+H93+H94</f>
        <v>702.4</v>
      </c>
      <c r="I95" s="5">
        <f t="shared" si="12"/>
        <v>702.4</v>
      </c>
      <c r="J95" s="5">
        <f t="shared" si="12"/>
        <v>702.4</v>
      </c>
      <c r="K95" s="5">
        <f t="shared" si="12"/>
        <v>0</v>
      </c>
      <c r="L95" s="5">
        <f t="shared" si="12"/>
        <v>0</v>
      </c>
      <c r="M95" s="5">
        <f t="shared" si="12"/>
        <v>0</v>
      </c>
      <c r="N95" s="5">
        <f t="shared" si="12"/>
        <v>0</v>
      </c>
      <c r="O95" s="5">
        <f t="shared" si="12"/>
        <v>0</v>
      </c>
      <c r="P95" s="5">
        <f t="shared" si="12"/>
        <v>0</v>
      </c>
      <c r="Q95" s="13"/>
      <c r="R95" s="25"/>
    </row>
    <row r="96" spans="1:18" ht="21">
      <c r="A96" s="29"/>
      <c r="B96" s="29"/>
      <c r="C96" s="49"/>
      <c r="D96" s="49"/>
      <c r="E96" s="49"/>
      <c r="F96" s="2">
        <v>2022</v>
      </c>
      <c r="G96" s="72">
        <f t="shared" si="11"/>
        <v>192</v>
      </c>
      <c r="H96" s="1">
        <f t="shared" si="11"/>
        <v>134.8</v>
      </c>
      <c r="I96" s="73">
        <v>192</v>
      </c>
      <c r="J96" s="1">
        <v>134.8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3" t="s">
        <v>33</v>
      </c>
      <c r="R96" s="25"/>
    </row>
    <row r="97" spans="1:18" ht="21">
      <c r="A97" s="29"/>
      <c r="B97" s="29"/>
      <c r="C97" s="49"/>
      <c r="D97" s="49"/>
      <c r="E97" s="49"/>
      <c r="F97" s="2">
        <v>2022</v>
      </c>
      <c r="G97" s="72">
        <f t="shared" si="11"/>
        <v>38.5</v>
      </c>
      <c r="H97" s="72">
        <f t="shared" si="11"/>
        <v>38.5</v>
      </c>
      <c r="I97" s="73">
        <v>38.5</v>
      </c>
      <c r="J97" s="72">
        <v>38.5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74" t="s">
        <v>34</v>
      </c>
      <c r="R97" s="25"/>
    </row>
    <row r="98" spans="1:18" ht="16.5">
      <c r="A98" s="29"/>
      <c r="B98" s="29"/>
      <c r="C98" s="49"/>
      <c r="D98" s="49"/>
      <c r="E98" s="49"/>
      <c r="F98" s="2">
        <v>2022</v>
      </c>
      <c r="G98" s="1">
        <f t="shared" si="11"/>
        <v>48</v>
      </c>
      <c r="H98" s="72">
        <f t="shared" si="11"/>
        <v>17</v>
      </c>
      <c r="I98" s="12">
        <v>48</v>
      </c>
      <c r="J98" s="72">
        <v>17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0" t="s">
        <v>35</v>
      </c>
      <c r="R98" s="25"/>
    </row>
    <row r="99" spans="1:18" ht="21">
      <c r="A99" s="29"/>
      <c r="B99" s="29"/>
      <c r="C99" s="49"/>
      <c r="D99" s="49"/>
      <c r="E99" s="49"/>
      <c r="F99" s="2">
        <v>2022</v>
      </c>
      <c r="G99" s="1">
        <f t="shared" si="11"/>
        <v>65</v>
      </c>
      <c r="H99" s="72">
        <f t="shared" si="11"/>
        <v>27</v>
      </c>
      <c r="I99" s="12">
        <v>65</v>
      </c>
      <c r="J99" s="72">
        <v>27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3" t="s">
        <v>36</v>
      </c>
      <c r="R99" s="25"/>
    </row>
    <row r="100" spans="1:18" ht="21">
      <c r="A100" s="29"/>
      <c r="B100" s="29"/>
      <c r="C100" s="49"/>
      <c r="D100" s="49"/>
      <c r="E100" s="49"/>
      <c r="F100" s="4" t="s">
        <v>48</v>
      </c>
      <c r="G100" s="71">
        <f>I100</f>
        <v>343.5</v>
      </c>
      <c r="H100" s="71">
        <f t="shared" si="11"/>
        <v>217.3</v>
      </c>
      <c r="I100" s="71">
        <f>SUM(I96:I99)</f>
        <v>343.5</v>
      </c>
      <c r="J100" s="71">
        <f>SUM(J96:J99)</f>
        <v>217.3</v>
      </c>
      <c r="K100" s="5">
        <f aca="true" t="shared" si="13" ref="K100:P100">K96+K98+SUM(K96:K99)</f>
        <v>0</v>
      </c>
      <c r="L100" s="5">
        <f t="shared" si="13"/>
        <v>0</v>
      </c>
      <c r="M100" s="5">
        <f t="shared" si="13"/>
        <v>0</v>
      </c>
      <c r="N100" s="5">
        <f t="shared" si="13"/>
        <v>0</v>
      </c>
      <c r="O100" s="5">
        <f t="shared" si="13"/>
        <v>0</v>
      </c>
      <c r="P100" s="5">
        <f t="shared" si="13"/>
        <v>0</v>
      </c>
      <c r="Q100" s="14"/>
      <c r="R100" s="25"/>
    </row>
    <row r="101" spans="1:18" ht="21">
      <c r="A101" s="29"/>
      <c r="B101" s="29"/>
      <c r="C101" s="49"/>
      <c r="D101" s="49"/>
      <c r="E101" s="49"/>
      <c r="F101" s="2">
        <v>2023</v>
      </c>
      <c r="G101" s="72">
        <f>I101+K101+M101+O101</f>
        <v>990.5</v>
      </c>
      <c r="H101" s="1">
        <f>J101+L101+N101+P101</f>
        <v>134.8</v>
      </c>
      <c r="I101" s="73">
        <v>990.5</v>
      </c>
      <c r="J101" s="1">
        <v>134.8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3" t="s">
        <v>33</v>
      </c>
      <c r="R101" s="25"/>
    </row>
    <row r="102" spans="1:18" ht="21">
      <c r="A102" s="29"/>
      <c r="B102" s="29"/>
      <c r="C102" s="49"/>
      <c r="D102" s="49"/>
      <c r="E102" s="49"/>
      <c r="F102" s="75">
        <v>2023</v>
      </c>
      <c r="G102" s="72">
        <f>I102+K102+M102+O102</f>
        <v>189</v>
      </c>
      <c r="H102" s="72">
        <f>J102+L102+N102+P102</f>
        <v>0</v>
      </c>
      <c r="I102" s="73">
        <v>189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74" t="s">
        <v>34</v>
      </c>
      <c r="R102" s="25"/>
    </row>
    <row r="103" spans="1:18" ht="16.5">
      <c r="A103" s="29"/>
      <c r="B103" s="29"/>
      <c r="C103" s="49"/>
      <c r="D103" s="49"/>
      <c r="E103" s="49"/>
      <c r="F103" s="2">
        <v>2023</v>
      </c>
      <c r="G103" s="1">
        <f t="shared" si="11"/>
        <v>48</v>
      </c>
      <c r="H103" s="1">
        <f t="shared" si="11"/>
        <v>0</v>
      </c>
      <c r="I103" s="12">
        <v>48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0" t="s">
        <v>35</v>
      </c>
      <c r="R103" s="25"/>
    </row>
    <row r="104" spans="1:18" ht="21">
      <c r="A104" s="29"/>
      <c r="B104" s="29"/>
      <c r="C104" s="49"/>
      <c r="D104" s="49"/>
      <c r="E104" s="49"/>
      <c r="F104" s="2">
        <v>2023</v>
      </c>
      <c r="G104" s="1">
        <f t="shared" si="11"/>
        <v>65</v>
      </c>
      <c r="H104" s="1">
        <f t="shared" si="11"/>
        <v>0</v>
      </c>
      <c r="I104" s="12">
        <v>65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3" t="s">
        <v>36</v>
      </c>
      <c r="R104" s="25"/>
    </row>
    <row r="105" spans="1:18" ht="21">
      <c r="A105" s="29"/>
      <c r="B105" s="29"/>
      <c r="C105" s="49"/>
      <c r="D105" s="49"/>
      <c r="E105" s="49"/>
      <c r="F105" s="4" t="s">
        <v>55</v>
      </c>
      <c r="G105" s="71">
        <f t="shared" si="11"/>
        <v>1103.5</v>
      </c>
      <c r="H105" s="5">
        <f t="shared" si="11"/>
        <v>134.8</v>
      </c>
      <c r="I105" s="71">
        <f>I101+I103+I104</f>
        <v>1103.5</v>
      </c>
      <c r="J105" s="5">
        <f aca="true" t="shared" si="14" ref="J105:P105">J101+J103+J104</f>
        <v>134.8</v>
      </c>
      <c r="K105" s="5">
        <f t="shared" si="14"/>
        <v>0</v>
      </c>
      <c r="L105" s="5">
        <f t="shared" si="14"/>
        <v>0</v>
      </c>
      <c r="M105" s="5">
        <f t="shared" si="14"/>
        <v>0</v>
      </c>
      <c r="N105" s="5">
        <f t="shared" si="14"/>
        <v>0</v>
      </c>
      <c r="O105" s="5">
        <f t="shared" si="14"/>
        <v>0</v>
      </c>
      <c r="P105" s="5">
        <f t="shared" si="14"/>
        <v>0</v>
      </c>
      <c r="Q105" s="14"/>
      <c r="R105" s="25"/>
    </row>
    <row r="106" spans="1:18" ht="21">
      <c r="A106" s="29"/>
      <c r="B106" s="29"/>
      <c r="C106" s="49"/>
      <c r="D106" s="49"/>
      <c r="E106" s="49"/>
      <c r="F106" s="2">
        <v>2024</v>
      </c>
      <c r="G106" s="72">
        <f>I106+K106+M106+O106</f>
        <v>206.5</v>
      </c>
      <c r="H106" s="1">
        <f>J106+L106+N106+P106</f>
        <v>134.8</v>
      </c>
      <c r="I106" s="73">
        <v>206.5</v>
      </c>
      <c r="J106" s="1">
        <v>134.8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3" t="s">
        <v>33</v>
      </c>
      <c r="R106" s="25"/>
    </row>
    <row r="107" spans="1:18" ht="21">
      <c r="A107" s="29"/>
      <c r="B107" s="29"/>
      <c r="C107" s="49"/>
      <c r="D107" s="49"/>
      <c r="E107" s="49"/>
      <c r="F107" s="2">
        <v>2024</v>
      </c>
      <c r="G107" s="72">
        <f>I107+K107+M107+O107</f>
        <v>175</v>
      </c>
      <c r="H107" s="1">
        <v>0</v>
      </c>
      <c r="I107" s="73">
        <v>175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74" t="s">
        <v>34</v>
      </c>
      <c r="R107" s="25"/>
    </row>
    <row r="108" spans="1:18" ht="21">
      <c r="A108" s="29"/>
      <c r="B108" s="29"/>
      <c r="C108" s="49"/>
      <c r="D108" s="49"/>
      <c r="E108" s="49"/>
      <c r="F108" s="4" t="s">
        <v>101</v>
      </c>
      <c r="G108" s="71">
        <f>SUM(G106:G107)</f>
        <v>381.5</v>
      </c>
      <c r="H108" s="71">
        <f aca="true" t="shared" si="15" ref="H108:P108">SUM(H106:H107)</f>
        <v>134.8</v>
      </c>
      <c r="I108" s="71">
        <f t="shared" si="15"/>
        <v>381.5</v>
      </c>
      <c r="J108" s="5">
        <f t="shared" si="15"/>
        <v>134.8</v>
      </c>
      <c r="K108" s="5">
        <f t="shared" si="15"/>
        <v>0</v>
      </c>
      <c r="L108" s="5">
        <f t="shared" si="15"/>
        <v>0</v>
      </c>
      <c r="M108" s="5">
        <f t="shared" si="15"/>
        <v>0</v>
      </c>
      <c r="N108" s="5">
        <f t="shared" si="15"/>
        <v>0</v>
      </c>
      <c r="O108" s="5">
        <f t="shared" si="15"/>
        <v>0</v>
      </c>
      <c r="P108" s="5">
        <f t="shared" si="15"/>
        <v>0</v>
      </c>
      <c r="Q108" s="3"/>
      <c r="R108" s="25"/>
    </row>
    <row r="109" spans="1:18" ht="21">
      <c r="A109" s="29"/>
      <c r="B109" s="29"/>
      <c r="C109" s="49"/>
      <c r="D109" s="49"/>
      <c r="E109" s="49"/>
      <c r="F109" s="2">
        <v>2025</v>
      </c>
      <c r="G109" s="72">
        <f>I109+K109+M109+O109</f>
        <v>105</v>
      </c>
      <c r="H109" s="1">
        <f>J109+L109+N109+P109</f>
        <v>0</v>
      </c>
      <c r="I109" s="72">
        <v>105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3" t="s">
        <v>33</v>
      </c>
      <c r="R109" s="25"/>
    </row>
    <row r="110" spans="1:18" ht="21">
      <c r="A110" s="29"/>
      <c r="B110" s="29"/>
      <c r="C110" s="49"/>
      <c r="D110" s="49"/>
      <c r="E110" s="49"/>
      <c r="F110" s="2">
        <v>2025</v>
      </c>
      <c r="G110" s="72">
        <f>I110+K110+M110+O110</f>
        <v>175</v>
      </c>
      <c r="H110" s="1">
        <v>0</v>
      </c>
      <c r="I110" s="76">
        <v>175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74" t="s">
        <v>34</v>
      </c>
      <c r="R110" s="25"/>
    </row>
    <row r="111" spans="1:18" ht="21">
      <c r="A111" s="44"/>
      <c r="B111" s="44"/>
      <c r="C111" s="47"/>
      <c r="D111" s="47"/>
      <c r="E111" s="47"/>
      <c r="F111" s="77" t="s">
        <v>102</v>
      </c>
      <c r="G111" s="78">
        <f>SUM(G109:G110)</f>
        <v>280</v>
      </c>
      <c r="H111" s="78">
        <f aca="true" t="shared" si="16" ref="H111:P111">SUM(H109:H110)</f>
        <v>0</v>
      </c>
      <c r="I111" s="78">
        <f t="shared" si="16"/>
        <v>280</v>
      </c>
      <c r="J111" s="78">
        <f t="shared" si="16"/>
        <v>0</v>
      </c>
      <c r="K111" s="78">
        <f t="shared" si="16"/>
        <v>0</v>
      </c>
      <c r="L111" s="78">
        <f t="shared" si="16"/>
        <v>0</v>
      </c>
      <c r="M111" s="78">
        <f t="shared" si="16"/>
        <v>0</v>
      </c>
      <c r="N111" s="78">
        <f t="shared" si="16"/>
        <v>0</v>
      </c>
      <c r="O111" s="78">
        <f t="shared" si="16"/>
        <v>0</v>
      </c>
      <c r="P111" s="78">
        <f t="shared" si="16"/>
        <v>0</v>
      </c>
      <c r="Q111" s="3"/>
      <c r="R111" s="25"/>
    </row>
    <row r="112" spans="1:17" ht="12.75">
      <c r="A112" s="42" t="s">
        <v>37</v>
      </c>
      <c r="B112" s="45" t="s">
        <v>41</v>
      </c>
      <c r="C112" s="45" t="s">
        <v>92</v>
      </c>
      <c r="D112" s="45" t="s">
        <v>78</v>
      </c>
      <c r="E112" s="48" t="s">
        <v>79</v>
      </c>
      <c r="F112" s="4" t="s">
        <v>12</v>
      </c>
      <c r="G112" s="71">
        <f>G118+G124+G125+G128+G130+G131+G132+G133</f>
        <v>1193646.8</v>
      </c>
      <c r="H112" s="71">
        <f>H118+H124+H125+H128+H130+H131+H132+H133</f>
        <v>831863.8</v>
      </c>
      <c r="I112" s="71">
        <f>I118+I124+I125+I128+I130+I131+I132+I133</f>
        <v>1193646.8</v>
      </c>
      <c r="J112" s="71">
        <f>J118+J124+J125+J128+J130+J131+J132+J133</f>
        <v>831863.8</v>
      </c>
      <c r="K112" s="5">
        <f>K118+K124+K125+K128+K129+K131+K132+K133</f>
        <v>0</v>
      </c>
      <c r="L112" s="5">
        <f>L118+L124+L125+L128+L129+L131+L132+L133</f>
        <v>0</v>
      </c>
      <c r="M112" s="5">
        <f>M118+M124+M125+M128+M129+M131+M132+M133</f>
        <v>0</v>
      </c>
      <c r="N112" s="5">
        <f>N118+N124+N125+N128+N129+N131+N132+N133</f>
        <v>0</v>
      </c>
      <c r="O112" s="5">
        <f>O118+O124+O125+O128+O129+O131+O132+O133</f>
        <v>0</v>
      </c>
      <c r="P112" s="5">
        <f>P113+P118+P124+P125+P127+P129+P131+P132+P133</f>
        <v>0</v>
      </c>
      <c r="Q112" s="2"/>
    </row>
    <row r="113" spans="1:16" ht="12.75">
      <c r="A113" s="43"/>
      <c r="B113" s="46"/>
      <c r="C113" s="46"/>
      <c r="D113" s="46"/>
      <c r="E113" s="70"/>
      <c r="F113" s="2">
        <v>2017</v>
      </c>
      <c r="G113" s="1">
        <v>0</v>
      </c>
      <c r="H113" s="1">
        <f>J113+L113+N113+P113</f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</row>
    <row r="114" spans="1:17" ht="21">
      <c r="A114" s="43"/>
      <c r="B114" s="46"/>
      <c r="C114" s="46"/>
      <c r="D114" s="46"/>
      <c r="E114" s="70"/>
      <c r="F114" s="2">
        <v>2018</v>
      </c>
      <c r="G114" s="1">
        <v>22554.8</v>
      </c>
      <c r="H114" s="1">
        <v>22554.8</v>
      </c>
      <c r="I114" s="1">
        <v>22554.8</v>
      </c>
      <c r="J114" s="1">
        <v>22554.8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3" t="s">
        <v>33</v>
      </c>
    </row>
    <row r="115" spans="1:17" ht="21">
      <c r="A115" s="43"/>
      <c r="B115" s="46"/>
      <c r="C115" s="46"/>
      <c r="D115" s="46"/>
      <c r="E115" s="70"/>
      <c r="F115" s="2">
        <v>2018</v>
      </c>
      <c r="G115" s="1">
        <f aca="true" t="shared" si="17" ref="G115:H118">I115+K115+M115+O115</f>
        <v>23668</v>
      </c>
      <c r="H115" s="1">
        <f t="shared" si="17"/>
        <v>23668</v>
      </c>
      <c r="I115" s="1">
        <f>18864+4804</f>
        <v>23668</v>
      </c>
      <c r="J115" s="1">
        <f>18864+4804</f>
        <v>23668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3" t="s">
        <v>34</v>
      </c>
    </row>
    <row r="116" spans="1:17" ht="21">
      <c r="A116" s="43"/>
      <c r="B116" s="46"/>
      <c r="C116" s="46"/>
      <c r="D116" s="46"/>
      <c r="E116" s="70"/>
      <c r="F116" s="2">
        <v>2018</v>
      </c>
      <c r="G116" s="1">
        <f t="shared" si="17"/>
        <v>12109.1</v>
      </c>
      <c r="H116" s="1">
        <f t="shared" si="17"/>
        <v>12109.1</v>
      </c>
      <c r="I116" s="1">
        <f>2322+9787.1</f>
        <v>12109.1</v>
      </c>
      <c r="J116" s="1">
        <f>2322+9787.1</f>
        <v>12109.1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3" t="s">
        <v>35</v>
      </c>
    </row>
    <row r="117" spans="1:17" ht="21">
      <c r="A117" s="43"/>
      <c r="B117" s="46"/>
      <c r="C117" s="46"/>
      <c r="D117" s="46"/>
      <c r="E117" s="70"/>
      <c r="F117" s="2">
        <v>2018</v>
      </c>
      <c r="G117" s="1">
        <f t="shared" si="17"/>
        <v>20666.8</v>
      </c>
      <c r="H117" s="1">
        <f t="shared" si="17"/>
        <v>17203.8</v>
      </c>
      <c r="I117" s="1">
        <f>13008.4+7658.4</f>
        <v>20666.8</v>
      </c>
      <c r="J117" s="1">
        <v>17203.8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3" t="s">
        <v>36</v>
      </c>
    </row>
    <row r="118" spans="1:17" ht="21">
      <c r="A118" s="43"/>
      <c r="B118" s="46"/>
      <c r="C118" s="46"/>
      <c r="D118" s="46"/>
      <c r="E118" s="70"/>
      <c r="F118" s="4" t="s">
        <v>32</v>
      </c>
      <c r="G118" s="5">
        <f t="shared" si="17"/>
        <v>78998.7</v>
      </c>
      <c r="H118" s="5">
        <f aca="true" t="shared" si="18" ref="H118:H124">J118+L118+N118+P118</f>
        <v>75535.7</v>
      </c>
      <c r="I118" s="5">
        <f>SUM(I114:I117)</f>
        <v>78998.7</v>
      </c>
      <c r="J118" s="5">
        <f>SUM(J114:J117)</f>
        <v>75535.7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3"/>
    </row>
    <row r="119" spans="1:17" ht="21">
      <c r="A119" s="43"/>
      <c r="B119" s="46"/>
      <c r="C119" s="46"/>
      <c r="D119" s="46"/>
      <c r="E119" s="70"/>
      <c r="F119" s="2">
        <v>2019</v>
      </c>
      <c r="G119" s="1">
        <f aca="true" t="shared" si="19" ref="G119:G124">I119+K119+M119+O119</f>
        <v>3290.4</v>
      </c>
      <c r="H119" s="1">
        <f t="shared" si="18"/>
        <v>3290.4</v>
      </c>
      <c r="I119" s="1">
        <v>3290.4</v>
      </c>
      <c r="J119" s="1">
        <v>3290.4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3" t="s">
        <v>33</v>
      </c>
    </row>
    <row r="120" spans="1:17" ht="21">
      <c r="A120" s="43"/>
      <c r="B120" s="46"/>
      <c r="C120" s="46"/>
      <c r="D120" s="46"/>
      <c r="E120" s="70"/>
      <c r="F120" s="2">
        <v>2019</v>
      </c>
      <c r="G120" s="8">
        <f t="shared" si="19"/>
        <v>52027.3</v>
      </c>
      <c r="H120" s="8">
        <f t="shared" si="18"/>
        <v>52027.3</v>
      </c>
      <c r="I120" s="8">
        <v>52027.3</v>
      </c>
      <c r="J120" s="8">
        <v>52027.3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3" t="s">
        <v>34</v>
      </c>
    </row>
    <row r="121" spans="1:19" ht="21">
      <c r="A121" s="43"/>
      <c r="B121" s="46"/>
      <c r="C121" s="46"/>
      <c r="D121" s="46"/>
      <c r="E121" s="70"/>
      <c r="F121" s="2">
        <v>2019</v>
      </c>
      <c r="G121" s="8">
        <f t="shared" si="19"/>
        <v>11366.8</v>
      </c>
      <c r="H121" s="8">
        <f t="shared" si="18"/>
        <v>11215.8</v>
      </c>
      <c r="I121" s="1">
        <f>7404.6+3962.2</f>
        <v>11366.8</v>
      </c>
      <c r="J121" s="1">
        <v>11215.8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3" t="s">
        <v>35</v>
      </c>
      <c r="S121" s="24"/>
    </row>
    <row r="122" spans="1:17" ht="21">
      <c r="A122" s="43"/>
      <c r="B122" s="46"/>
      <c r="C122" s="46"/>
      <c r="D122" s="49"/>
      <c r="E122" s="49"/>
      <c r="F122" s="2">
        <v>2019</v>
      </c>
      <c r="G122" s="1">
        <f t="shared" si="19"/>
        <v>19159.7</v>
      </c>
      <c r="H122" s="1">
        <f t="shared" si="18"/>
        <v>19159.7</v>
      </c>
      <c r="I122" s="1">
        <f>17356.4+1803.3</f>
        <v>19159.7</v>
      </c>
      <c r="J122" s="1">
        <f>17356.4+1803.3</f>
        <v>19159.7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3" t="s">
        <v>36</v>
      </c>
    </row>
    <row r="123" spans="1:17" ht="21">
      <c r="A123" s="43"/>
      <c r="B123" s="46"/>
      <c r="C123" s="46"/>
      <c r="D123" s="49"/>
      <c r="E123" s="49"/>
      <c r="F123" s="2">
        <v>2019</v>
      </c>
      <c r="G123" s="1">
        <f t="shared" si="19"/>
        <v>75459.7</v>
      </c>
      <c r="H123" s="1">
        <f>J123+L123+N123+P123</f>
        <v>75459.7</v>
      </c>
      <c r="I123" s="1">
        <v>75459.7</v>
      </c>
      <c r="J123" s="1">
        <v>75459.7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6" t="s">
        <v>51</v>
      </c>
    </row>
    <row r="124" spans="1:17" ht="21">
      <c r="A124" s="43"/>
      <c r="B124" s="46"/>
      <c r="C124" s="46"/>
      <c r="D124" s="49"/>
      <c r="E124" s="49"/>
      <c r="F124" s="4" t="s">
        <v>40</v>
      </c>
      <c r="G124" s="5">
        <f t="shared" si="19"/>
        <v>161303.9</v>
      </c>
      <c r="H124" s="5">
        <f t="shared" si="18"/>
        <v>161152.9</v>
      </c>
      <c r="I124" s="5">
        <f>I119+I120+I121+I122+I123</f>
        <v>161303.9</v>
      </c>
      <c r="J124" s="5">
        <f>J119+J120+J121+J122+J123</f>
        <v>161152.9</v>
      </c>
      <c r="K124" s="5">
        <f aca="true" t="shared" si="20" ref="K124:P124">K119+K120+K121+K122</f>
        <v>0</v>
      </c>
      <c r="L124" s="5">
        <f t="shared" si="20"/>
        <v>0</v>
      </c>
      <c r="M124" s="5">
        <f t="shared" si="20"/>
        <v>0</v>
      </c>
      <c r="N124" s="5">
        <f t="shared" si="20"/>
        <v>0</v>
      </c>
      <c r="O124" s="5">
        <f t="shared" si="20"/>
        <v>0</v>
      </c>
      <c r="P124" s="5">
        <f t="shared" si="20"/>
        <v>0</v>
      </c>
      <c r="Q124" s="7"/>
    </row>
    <row r="125" spans="1:17" ht="21">
      <c r="A125" s="43"/>
      <c r="B125" s="46"/>
      <c r="C125" s="46"/>
      <c r="D125" s="49"/>
      <c r="E125" s="49"/>
      <c r="F125" s="4">
        <v>2020</v>
      </c>
      <c r="G125" s="1">
        <f>I125</f>
        <v>130402.1</v>
      </c>
      <c r="H125" s="1">
        <f>J125</f>
        <v>130402</v>
      </c>
      <c r="I125" s="1">
        <f>129515.3+886.8</f>
        <v>130402.1</v>
      </c>
      <c r="J125" s="1">
        <f>129515.3+886.7</f>
        <v>130402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3" t="s">
        <v>51</v>
      </c>
    </row>
    <row r="126" spans="1:17" ht="16.5" customHeight="1">
      <c r="A126" s="43"/>
      <c r="B126" s="46"/>
      <c r="C126" s="46"/>
      <c r="D126" s="49"/>
      <c r="E126" s="49"/>
      <c r="F126" s="2">
        <v>2021</v>
      </c>
      <c r="G126" s="20">
        <f>I126+K126+M126+O126</f>
        <v>281234.2</v>
      </c>
      <c r="H126" s="1">
        <f>J126</f>
        <v>281234.2</v>
      </c>
      <c r="I126" s="1">
        <v>281234.2</v>
      </c>
      <c r="J126" s="1">
        <v>281234.2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3" t="s">
        <v>51</v>
      </c>
    </row>
    <row r="127" spans="1:17" ht="17.25" customHeight="1" hidden="1">
      <c r="A127" s="43"/>
      <c r="B127" s="46"/>
      <c r="C127" s="46"/>
      <c r="D127" s="49"/>
      <c r="E127" s="49"/>
      <c r="F127" s="2">
        <v>2021</v>
      </c>
      <c r="G127" s="1">
        <v>0</v>
      </c>
      <c r="H127" s="1">
        <f aca="true" t="shared" si="21" ref="G127:H133">J127+L127+N127+P127</f>
        <v>0</v>
      </c>
      <c r="I127" s="8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3" t="s">
        <v>35</v>
      </c>
    </row>
    <row r="128" spans="1:17" ht="24.75" customHeight="1">
      <c r="A128" s="43"/>
      <c r="B128" s="46"/>
      <c r="C128" s="46"/>
      <c r="D128" s="49"/>
      <c r="E128" s="49"/>
      <c r="F128" s="4" t="s">
        <v>47</v>
      </c>
      <c r="G128" s="5">
        <f t="shared" si="21"/>
        <v>281234.2</v>
      </c>
      <c r="H128" s="5">
        <f t="shared" si="21"/>
        <v>281234.2</v>
      </c>
      <c r="I128" s="21">
        <f aca="true" t="shared" si="22" ref="I128:P128">I126+I127</f>
        <v>281234.2</v>
      </c>
      <c r="J128" s="21">
        <f>J126+J127</f>
        <v>281234.2</v>
      </c>
      <c r="K128" s="12">
        <f t="shared" si="22"/>
        <v>0</v>
      </c>
      <c r="L128" s="12">
        <f t="shared" si="22"/>
        <v>0</v>
      </c>
      <c r="M128" s="12">
        <f t="shared" si="22"/>
        <v>0</v>
      </c>
      <c r="N128" s="8">
        <f t="shared" si="22"/>
        <v>0</v>
      </c>
      <c r="O128" s="8">
        <f t="shared" si="22"/>
        <v>0</v>
      </c>
      <c r="P128" s="8">
        <f t="shared" si="22"/>
        <v>0</v>
      </c>
      <c r="Q128" s="3"/>
    </row>
    <row r="129" spans="1:17" ht="21">
      <c r="A129" s="43"/>
      <c r="B129" s="46"/>
      <c r="C129" s="46"/>
      <c r="D129" s="49"/>
      <c r="E129" s="49"/>
      <c r="F129" s="2">
        <v>2022</v>
      </c>
      <c r="G129" s="72">
        <f t="shared" si="21"/>
        <v>183539.1</v>
      </c>
      <c r="H129" s="72">
        <f t="shared" si="21"/>
        <v>183539</v>
      </c>
      <c r="I129" s="72">
        <v>183539.1</v>
      </c>
      <c r="J129" s="79">
        <v>183539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3" t="s">
        <v>51</v>
      </c>
    </row>
    <row r="130" spans="1:17" ht="21">
      <c r="A130" s="43"/>
      <c r="B130" s="46"/>
      <c r="C130" s="46"/>
      <c r="D130" s="49"/>
      <c r="E130" s="49"/>
      <c r="F130" s="4" t="s">
        <v>48</v>
      </c>
      <c r="G130" s="71">
        <f>G129</f>
        <v>183539.1</v>
      </c>
      <c r="H130" s="71">
        <f aca="true" t="shared" si="23" ref="H130:P130">H129</f>
        <v>183539</v>
      </c>
      <c r="I130" s="71">
        <f t="shared" si="23"/>
        <v>183539.1</v>
      </c>
      <c r="J130" s="80">
        <f t="shared" si="23"/>
        <v>183539</v>
      </c>
      <c r="K130" s="5">
        <f t="shared" si="23"/>
        <v>0</v>
      </c>
      <c r="L130" s="5">
        <f t="shared" si="23"/>
        <v>0</v>
      </c>
      <c r="M130" s="5">
        <f t="shared" si="23"/>
        <v>0</v>
      </c>
      <c r="N130" s="5">
        <f t="shared" si="23"/>
        <v>0</v>
      </c>
      <c r="O130" s="5">
        <f t="shared" si="23"/>
        <v>0</v>
      </c>
      <c r="P130" s="5">
        <f t="shared" si="23"/>
        <v>0</v>
      </c>
      <c r="Q130" s="3"/>
    </row>
    <row r="131" spans="1:17" ht="12.75">
      <c r="A131" s="43"/>
      <c r="B131" s="46"/>
      <c r="C131" s="46"/>
      <c r="D131" s="49"/>
      <c r="E131" s="49"/>
      <c r="F131" s="2">
        <v>2023</v>
      </c>
      <c r="G131" s="72">
        <f t="shared" si="21"/>
        <v>119389.6</v>
      </c>
      <c r="H131" s="1">
        <f t="shared" si="21"/>
        <v>0</v>
      </c>
      <c r="I131" s="72">
        <v>119389.6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27"/>
    </row>
    <row r="132" spans="1:17" ht="12.75">
      <c r="A132" s="43"/>
      <c r="B132" s="46"/>
      <c r="C132" s="46"/>
      <c r="D132" s="49"/>
      <c r="E132" s="49"/>
      <c r="F132" s="2">
        <v>2024</v>
      </c>
      <c r="G132" s="72">
        <f t="shared" si="21"/>
        <v>119389.6</v>
      </c>
      <c r="H132" s="1">
        <f t="shared" si="21"/>
        <v>0</v>
      </c>
      <c r="I132" s="72">
        <v>119389.6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27"/>
    </row>
    <row r="133" spans="1:17" ht="12.75">
      <c r="A133" s="44"/>
      <c r="B133" s="44"/>
      <c r="C133" s="47"/>
      <c r="D133" s="47"/>
      <c r="E133" s="47"/>
      <c r="F133" s="2">
        <v>2025</v>
      </c>
      <c r="G133" s="72">
        <f t="shared" si="21"/>
        <v>119389.6</v>
      </c>
      <c r="H133" s="1">
        <f t="shared" si="21"/>
        <v>0</v>
      </c>
      <c r="I133" s="72">
        <v>119389.6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27"/>
    </row>
    <row r="134" spans="1:17" ht="12.75">
      <c r="A134" s="45" t="s">
        <v>49</v>
      </c>
      <c r="B134" s="45" t="s">
        <v>50</v>
      </c>
      <c r="C134" s="45" t="s">
        <v>91</v>
      </c>
      <c r="D134" s="45" t="s">
        <v>78</v>
      </c>
      <c r="E134" s="40" t="s">
        <v>79</v>
      </c>
      <c r="F134" s="2" t="s">
        <v>12</v>
      </c>
      <c r="G134" s="1">
        <f aca="true" t="shared" si="24" ref="G134:P134">G138</f>
        <v>60</v>
      </c>
      <c r="H134" s="1">
        <f t="shared" si="24"/>
        <v>0</v>
      </c>
      <c r="I134" s="1">
        <f t="shared" si="24"/>
        <v>60</v>
      </c>
      <c r="J134" s="1">
        <f t="shared" si="24"/>
        <v>0</v>
      </c>
      <c r="K134" s="1">
        <f t="shared" si="24"/>
        <v>0</v>
      </c>
      <c r="L134" s="1">
        <f t="shared" si="24"/>
        <v>0</v>
      </c>
      <c r="M134" s="1">
        <f t="shared" si="24"/>
        <v>0</v>
      </c>
      <c r="N134" s="1">
        <f t="shared" si="24"/>
        <v>0</v>
      </c>
      <c r="O134" s="1">
        <f t="shared" si="24"/>
        <v>0</v>
      </c>
      <c r="P134" s="1">
        <f t="shared" si="24"/>
        <v>0</v>
      </c>
      <c r="Q134" s="69"/>
    </row>
    <row r="135" spans="1:17" ht="12.75">
      <c r="A135" s="46"/>
      <c r="B135" s="46"/>
      <c r="C135" s="46"/>
      <c r="D135" s="46"/>
      <c r="E135" s="40"/>
      <c r="F135" s="2">
        <v>2017</v>
      </c>
      <c r="G135" s="1">
        <f aca="true" t="shared" si="25" ref="G135:H143">I135+K135+M135+O135</f>
        <v>0</v>
      </c>
      <c r="H135" s="1">
        <f t="shared" si="25"/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29"/>
    </row>
    <row r="136" spans="1:17" ht="12.75">
      <c r="A136" s="46"/>
      <c r="B136" s="46"/>
      <c r="C136" s="46"/>
      <c r="D136" s="46"/>
      <c r="E136" s="40"/>
      <c r="F136" s="2">
        <v>2018</v>
      </c>
      <c r="G136" s="1">
        <f t="shared" si="25"/>
        <v>0</v>
      </c>
      <c r="H136" s="1">
        <f t="shared" si="25"/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29"/>
    </row>
    <row r="137" spans="1:17" ht="12.75">
      <c r="A137" s="46"/>
      <c r="B137" s="46"/>
      <c r="C137" s="46"/>
      <c r="D137" s="46"/>
      <c r="E137" s="40"/>
      <c r="F137" s="2">
        <v>2019</v>
      </c>
      <c r="G137" s="1">
        <f t="shared" si="25"/>
        <v>0</v>
      </c>
      <c r="H137" s="1">
        <f t="shared" si="25"/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44"/>
    </row>
    <row r="138" spans="1:17" ht="21">
      <c r="A138" s="46"/>
      <c r="B138" s="46"/>
      <c r="C138" s="46"/>
      <c r="D138" s="46"/>
      <c r="E138" s="40"/>
      <c r="F138" s="2">
        <v>2020</v>
      </c>
      <c r="G138" s="1">
        <f>I138</f>
        <v>60</v>
      </c>
      <c r="H138" s="1">
        <f t="shared" si="25"/>
        <v>0</v>
      </c>
      <c r="I138" s="1">
        <v>60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3" t="s">
        <v>33</v>
      </c>
    </row>
    <row r="139" spans="1:17" ht="12.75">
      <c r="A139" s="46"/>
      <c r="B139" s="46"/>
      <c r="C139" s="46"/>
      <c r="D139" s="46"/>
      <c r="E139" s="40"/>
      <c r="F139" s="2">
        <v>2021</v>
      </c>
      <c r="G139" s="1">
        <f>I139+K139+M139+O139</f>
        <v>0</v>
      </c>
      <c r="H139" s="1">
        <f t="shared" si="25"/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69"/>
    </row>
    <row r="140" spans="1:17" ht="12.75">
      <c r="A140" s="46"/>
      <c r="B140" s="46"/>
      <c r="C140" s="46"/>
      <c r="D140" s="46"/>
      <c r="E140" s="40"/>
      <c r="F140" s="2">
        <v>2022</v>
      </c>
      <c r="G140" s="1">
        <f>I140+K140+M140+O140</f>
        <v>0</v>
      </c>
      <c r="H140" s="1">
        <f t="shared" si="25"/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29"/>
    </row>
    <row r="141" spans="1:17" ht="12.75">
      <c r="A141" s="46"/>
      <c r="B141" s="46"/>
      <c r="C141" s="46"/>
      <c r="D141" s="46"/>
      <c r="E141" s="40"/>
      <c r="F141" s="2">
        <v>2023</v>
      </c>
      <c r="G141" s="1">
        <f>I141+K141+M141+O141</f>
        <v>0</v>
      </c>
      <c r="H141" s="1">
        <f t="shared" si="25"/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29"/>
    </row>
    <row r="142" spans="1:17" ht="12.75">
      <c r="A142" s="46"/>
      <c r="B142" s="46"/>
      <c r="C142" s="46"/>
      <c r="D142" s="46"/>
      <c r="E142" s="40"/>
      <c r="F142" s="2">
        <v>2024</v>
      </c>
      <c r="G142" s="1">
        <f>I142+K142+M142+O142</f>
        <v>0</v>
      </c>
      <c r="H142" s="1">
        <f t="shared" si="25"/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29"/>
    </row>
    <row r="143" spans="1:17" ht="12.75">
      <c r="A143" s="28"/>
      <c r="B143" s="28"/>
      <c r="C143" s="28"/>
      <c r="D143" s="28"/>
      <c r="E143" s="40"/>
      <c r="F143" s="2">
        <v>2025</v>
      </c>
      <c r="G143" s="1">
        <f>I143+K143+M143+O143</f>
        <v>0</v>
      </c>
      <c r="H143" s="1">
        <f t="shared" si="25"/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44"/>
    </row>
    <row r="144" spans="1:17" ht="12.75">
      <c r="A144" s="35"/>
      <c r="B144" s="34" t="s">
        <v>18</v>
      </c>
      <c r="C144" s="35"/>
      <c r="D144" s="33" t="s">
        <v>77</v>
      </c>
      <c r="E144" s="33" t="s">
        <v>77</v>
      </c>
      <c r="F144" s="4" t="s">
        <v>12</v>
      </c>
      <c r="G144" s="71">
        <f>SUM(G145:G153)</f>
        <v>8752871.59</v>
      </c>
      <c r="H144" s="71">
        <f>SUM(H145:H153)</f>
        <v>1437843.7000000002</v>
      </c>
      <c r="I144" s="71">
        <f>SUM(I145:I153)</f>
        <v>8752811.59</v>
      </c>
      <c r="J144" s="71">
        <f>SUM(J145:J153)</f>
        <v>1437843.7000000002</v>
      </c>
      <c r="K144" s="5">
        <f aca="true" t="shared" si="26" ref="K144:P144">SUM(K145:K153)</f>
        <v>0</v>
      </c>
      <c r="L144" s="5">
        <f t="shared" si="26"/>
        <v>0</v>
      </c>
      <c r="M144" s="5">
        <f t="shared" si="26"/>
        <v>0</v>
      </c>
      <c r="N144" s="5">
        <f t="shared" si="26"/>
        <v>0</v>
      </c>
      <c r="O144" s="5">
        <f t="shared" si="26"/>
        <v>0</v>
      </c>
      <c r="P144" s="5">
        <f t="shared" si="26"/>
        <v>0</v>
      </c>
      <c r="Q144" s="35"/>
    </row>
    <row r="145" spans="1:17" ht="12.75">
      <c r="A145" s="35"/>
      <c r="B145" s="34"/>
      <c r="C145" s="35"/>
      <c r="D145" s="33"/>
      <c r="E145" s="33"/>
      <c r="F145" s="4">
        <v>2017</v>
      </c>
      <c r="G145" s="5">
        <f aca="true" t="shared" si="27" ref="G145:P145">G45+G55+G65+G75+G113</f>
        <v>400000</v>
      </c>
      <c r="H145" s="5">
        <f t="shared" si="27"/>
        <v>88298.3</v>
      </c>
      <c r="I145" s="5">
        <f t="shared" si="27"/>
        <v>400000</v>
      </c>
      <c r="J145" s="5">
        <f>J45+J55+J65+J75+J113</f>
        <v>88298.3</v>
      </c>
      <c r="K145" s="5">
        <f t="shared" si="27"/>
        <v>0</v>
      </c>
      <c r="L145" s="5">
        <f t="shared" si="27"/>
        <v>0</v>
      </c>
      <c r="M145" s="5">
        <f t="shared" si="27"/>
        <v>0</v>
      </c>
      <c r="N145" s="5">
        <f t="shared" si="27"/>
        <v>0</v>
      </c>
      <c r="O145" s="5">
        <f t="shared" si="27"/>
        <v>0</v>
      </c>
      <c r="P145" s="5">
        <f t="shared" si="27"/>
        <v>0</v>
      </c>
      <c r="Q145" s="35"/>
    </row>
    <row r="146" spans="1:17" ht="12.75">
      <c r="A146" s="35"/>
      <c r="B146" s="34"/>
      <c r="C146" s="35"/>
      <c r="D146" s="33"/>
      <c r="E146" s="33"/>
      <c r="F146" s="4">
        <v>2018</v>
      </c>
      <c r="G146" s="5">
        <f aca="true" t="shared" si="28" ref="G146:P146">G46+G56+G66+G80+G118</f>
        <v>479351.8</v>
      </c>
      <c r="H146" s="5">
        <f t="shared" si="28"/>
        <v>192029.59999999998</v>
      </c>
      <c r="I146" s="5">
        <f t="shared" si="28"/>
        <v>479351.8</v>
      </c>
      <c r="J146" s="5">
        <f>J46+J56+J66+J80+J118</f>
        <v>192029.59999999998</v>
      </c>
      <c r="K146" s="5">
        <f t="shared" si="28"/>
        <v>0</v>
      </c>
      <c r="L146" s="5">
        <f t="shared" si="28"/>
        <v>0</v>
      </c>
      <c r="M146" s="5">
        <f t="shared" si="28"/>
        <v>0</v>
      </c>
      <c r="N146" s="5">
        <f t="shared" si="28"/>
        <v>0</v>
      </c>
      <c r="O146" s="5">
        <f t="shared" si="28"/>
        <v>0</v>
      </c>
      <c r="P146" s="5">
        <f t="shared" si="28"/>
        <v>0</v>
      </c>
      <c r="Q146" s="35"/>
    </row>
    <row r="147" spans="1:17" ht="12.75">
      <c r="A147" s="35"/>
      <c r="B147" s="34"/>
      <c r="C147" s="35"/>
      <c r="D147" s="33"/>
      <c r="E147" s="33"/>
      <c r="F147" s="4">
        <v>2019</v>
      </c>
      <c r="G147" s="5">
        <f>G47+G57+G67+G85+G124</f>
        <v>962070.7000000001</v>
      </c>
      <c r="H147" s="5">
        <f>H47+H57+H67+H85+H124</f>
        <v>179278.9</v>
      </c>
      <c r="I147" s="5">
        <f aca="true" t="shared" si="29" ref="I147:P147">I47+I57+I67+I85+I124+I137</f>
        <v>962070.7000000001</v>
      </c>
      <c r="J147" s="5">
        <f t="shared" si="29"/>
        <v>179278.9</v>
      </c>
      <c r="K147" s="5">
        <f t="shared" si="29"/>
        <v>0</v>
      </c>
      <c r="L147" s="5">
        <f t="shared" si="29"/>
        <v>0</v>
      </c>
      <c r="M147" s="5">
        <f t="shared" si="29"/>
        <v>0</v>
      </c>
      <c r="N147" s="5">
        <f t="shared" si="29"/>
        <v>0</v>
      </c>
      <c r="O147" s="5">
        <f t="shared" si="29"/>
        <v>0</v>
      </c>
      <c r="P147" s="5">
        <f t="shared" si="29"/>
        <v>0</v>
      </c>
      <c r="Q147" s="35"/>
    </row>
    <row r="148" spans="1:17" ht="12.75">
      <c r="A148" s="35"/>
      <c r="B148" s="34"/>
      <c r="C148" s="35"/>
      <c r="D148" s="33"/>
      <c r="E148" s="33"/>
      <c r="F148" s="4">
        <v>2020</v>
      </c>
      <c r="G148" s="5">
        <f>I148+K148+M148+O148+G138</f>
        <v>414435.30000000005</v>
      </c>
      <c r="H148" s="5">
        <f aca="true" t="shared" si="30" ref="H148:H153">J148+L148+N148+P148</f>
        <v>169703.7</v>
      </c>
      <c r="I148" s="5">
        <f aca="true" t="shared" si="31" ref="I148:P148">I48+I58+I68+I90+I125+I138</f>
        <v>414375.30000000005</v>
      </c>
      <c r="J148" s="5">
        <f t="shared" si="31"/>
        <v>169703.7</v>
      </c>
      <c r="K148" s="5">
        <f t="shared" si="31"/>
        <v>0</v>
      </c>
      <c r="L148" s="5">
        <f t="shared" si="31"/>
        <v>0</v>
      </c>
      <c r="M148" s="5">
        <f t="shared" si="31"/>
        <v>0</v>
      </c>
      <c r="N148" s="5">
        <f t="shared" si="31"/>
        <v>0</v>
      </c>
      <c r="O148" s="5">
        <f t="shared" si="31"/>
        <v>0</v>
      </c>
      <c r="P148" s="5">
        <f t="shared" si="31"/>
        <v>0</v>
      </c>
      <c r="Q148" s="35"/>
    </row>
    <row r="149" spans="1:17" ht="12.75">
      <c r="A149" s="35"/>
      <c r="B149" s="34"/>
      <c r="C149" s="35"/>
      <c r="D149" s="33"/>
      <c r="E149" s="33"/>
      <c r="F149" s="4">
        <v>2021</v>
      </c>
      <c r="G149" s="5">
        <f>I149+K149+M149+O149</f>
        <v>475203.87</v>
      </c>
      <c r="H149" s="5">
        <f t="shared" si="30"/>
        <v>288461.8</v>
      </c>
      <c r="I149" s="5">
        <f>I49+I59+I69+I95+I128+I139</f>
        <v>475203.87</v>
      </c>
      <c r="J149" s="5">
        <f>J49+J59+J69+J95+J128+J139</f>
        <v>288461.8</v>
      </c>
      <c r="K149" s="5">
        <f aca="true" t="shared" si="32" ref="K149:P149">K49+K59+K69+K95+K127+K139</f>
        <v>0</v>
      </c>
      <c r="L149" s="5">
        <f t="shared" si="32"/>
        <v>0</v>
      </c>
      <c r="M149" s="5">
        <f t="shared" si="32"/>
        <v>0</v>
      </c>
      <c r="N149" s="5">
        <f t="shared" si="32"/>
        <v>0</v>
      </c>
      <c r="O149" s="5">
        <f t="shared" si="32"/>
        <v>0</v>
      </c>
      <c r="P149" s="5">
        <f t="shared" si="32"/>
        <v>0</v>
      </c>
      <c r="Q149" s="35"/>
    </row>
    <row r="150" spans="1:17" ht="12.75">
      <c r="A150" s="35"/>
      <c r="B150" s="34"/>
      <c r="C150" s="35"/>
      <c r="D150" s="33"/>
      <c r="E150" s="33"/>
      <c r="F150" s="4">
        <v>2022</v>
      </c>
      <c r="G150" s="71">
        <f>I150+K150+M150+O150</f>
        <v>377149.92000000004</v>
      </c>
      <c r="H150" s="71">
        <f t="shared" si="30"/>
        <v>335656.4</v>
      </c>
      <c r="I150" s="71">
        <f>I50+I60+I70+I100+I130+I140</f>
        <v>377149.92000000004</v>
      </c>
      <c r="J150" s="71">
        <f>J50+J60+J70+J100+J130+J140</f>
        <v>335656.4</v>
      </c>
      <c r="K150" s="5">
        <f aca="true" t="shared" si="33" ref="K150:P150">K50+K60+K70+K100+K129+K140</f>
        <v>0</v>
      </c>
      <c r="L150" s="5">
        <f t="shared" si="33"/>
        <v>0</v>
      </c>
      <c r="M150" s="5">
        <f t="shared" si="33"/>
        <v>0</v>
      </c>
      <c r="N150" s="5">
        <f t="shared" si="33"/>
        <v>0</v>
      </c>
      <c r="O150" s="5">
        <f t="shared" si="33"/>
        <v>0</v>
      </c>
      <c r="P150" s="5">
        <f t="shared" si="33"/>
        <v>0</v>
      </c>
      <c r="Q150" s="35"/>
    </row>
    <row r="151" spans="1:17" ht="12.75">
      <c r="A151" s="35"/>
      <c r="B151" s="34"/>
      <c r="C151" s="35"/>
      <c r="D151" s="33"/>
      <c r="E151" s="33"/>
      <c r="F151" s="4">
        <v>2023</v>
      </c>
      <c r="G151" s="71">
        <f>I151+K151+M151+O151</f>
        <v>4379155.3</v>
      </c>
      <c r="H151" s="5">
        <f t="shared" si="30"/>
        <v>45657.5</v>
      </c>
      <c r="I151" s="71">
        <f aca="true" t="shared" si="34" ref="I151:P151">I51+I61+I71+I105+I131+I141</f>
        <v>4379155.3</v>
      </c>
      <c r="J151" s="5">
        <f t="shared" si="34"/>
        <v>45657.5</v>
      </c>
      <c r="K151" s="5">
        <f t="shared" si="34"/>
        <v>0</v>
      </c>
      <c r="L151" s="5">
        <f t="shared" si="34"/>
        <v>0</v>
      </c>
      <c r="M151" s="5">
        <f t="shared" si="34"/>
        <v>0</v>
      </c>
      <c r="N151" s="5">
        <f t="shared" si="34"/>
        <v>0</v>
      </c>
      <c r="O151" s="5">
        <f t="shared" si="34"/>
        <v>0</v>
      </c>
      <c r="P151" s="5">
        <f t="shared" si="34"/>
        <v>0</v>
      </c>
      <c r="Q151" s="35"/>
    </row>
    <row r="152" spans="1:17" ht="12.75">
      <c r="A152" s="35"/>
      <c r="B152" s="34"/>
      <c r="C152" s="35"/>
      <c r="D152" s="33"/>
      <c r="E152" s="33"/>
      <c r="F152" s="4">
        <v>2024</v>
      </c>
      <c r="G152" s="71">
        <f>I152+K152+M152+O152</f>
        <v>632803.1</v>
      </c>
      <c r="H152" s="5">
        <f t="shared" si="30"/>
        <v>45657.5</v>
      </c>
      <c r="I152" s="71">
        <f>I52+I62+I72+I108+I132+I142</f>
        <v>632803.1</v>
      </c>
      <c r="J152" s="5">
        <f>J52+J62+J72+J108+J132+J142</f>
        <v>45657.5</v>
      </c>
      <c r="K152" s="5">
        <f aca="true" t="shared" si="35" ref="K152:P152">K52+K62+K72+K106+K132+K142</f>
        <v>0</v>
      </c>
      <c r="L152" s="5">
        <f t="shared" si="35"/>
        <v>0</v>
      </c>
      <c r="M152" s="5">
        <f t="shared" si="35"/>
        <v>0</v>
      </c>
      <c r="N152" s="5">
        <f t="shared" si="35"/>
        <v>0</v>
      </c>
      <c r="O152" s="5">
        <f t="shared" si="35"/>
        <v>0</v>
      </c>
      <c r="P152" s="5">
        <f t="shared" si="35"/>
        <v>0</v>
      </c>
      <c r="Q152" s="35"/>
    </row>
    <row r="153" spans="1:17" ht="12.75">
      <c r="A153" s="35"/>
      <c r="B153" s="34"/>
      <c r="C153" s="35"/>
      <c r="D153" s="33"/>
      <c r="E153" s="33"/>
      <c r="F153" s="4">
        <v>2025</v>
      </c>
      <c r="G153" s="71">
        <f>I153+K153+M153+O153</f>
        <v>632701.6</v>
      </c>
      <c r="H153" s="5">
        <f t="shared" si="30"/>
        <v>93100</v>
      </c>
      <c r="I153" s="71">
        <f>I53+I63+I73+I111+I133+I143</f>
        <v>632701.6</v>
      </c>
      <c r="J153" s="5">
        <f>J53+J63+J73+J109+J133+J143</f>
        <v>93100</v>
      </c>
      <c r="K153" s="5">
        <f aca="true" t="shared" si="36" ref="K153:P153">K53+K63+K73+K109+K133+K143</f>
        <v>0</v>
      </c>
      <c r="L153" s="5">
        <f t="shared" si="36"/>
        <v>0</v>
      </c>
      <c r="M153" s="5">
        <f t="shared" si="36"/>
        <v>0</v>
      </c>
      <c r="N153" s="5">
        <f t="shared" si="36"/>
        <v>0</v>
      </c>
      <c r="O153" s="5">
        <f t="shared" si="36"/>
        <v>0</v>
      </c>
      <c r="P153" s="5">
        <f t="shared" si="36"/>
        <v>0</v>
      </c>
      <c r="Q153" s="35"/>
    </row>
    <row r="154" spans="1:17" ht="13.5" customHeight="1">
      <c r="A154" s="45" t="s">
        <v>39</v>
      </c>
      <c r="B154" s="40" t="s">
        <v>61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</row>
    <row r="155" spans="1:17" ht="13.5" customHeight="1">
      <c r="A155" s="44"/>
      <c r="B155" s="50" t="s">
        <v>62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2"/>
    </row>
    <row r="156" spans="1:17" ht="13.5" customHeight="1">
      <c r="A156" s="45" t="s">
        <v>38</v>
      </c>
      <c r="B156" s="45" t="s">
        <v>63</v>
      </c>
      <c r="C156" s="30" t="s">
        <v>93</v>
      </c>
      <c r="D156" s="45" t="s">
        <v>86</v>
      </c>
      <c r="E156" s="30" t="s">
        <v>87</v>
      </c>
      <c r="F156" s="2" t="s">
        <v>12</v>
      </c>
      <c r="G156" s="5">
        <f>I156+K156+M156+O156</f>
        <v>126901.8</v>
      </c>
      <c r="H156" s="5">
        <f>J156+L156+N156+P156</f>
        <v>37905.7</v>
      </c>
      <c r="I156" s="5">
        <f>I157+I158+I159+I160+I165+I170+I175+I180+I185</f>
        <v>126901.8</v>
      </c>
      <c r="J156" s="5">
        <f>J157+J158+J159+J160+J165+J170+J175+J180+J185</f>
        <v>37905.7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48"/>
    </row>
    <row r="157" spans="1:17" ht="13.5" customHeight="1">
      <c r="A157" s="29"/>
      <c r="B157" s="29"/>
      <c r="C157" s="29"/>
      <c r="D157" s="46"/>
      <c r="E157" s="49"/>
      <c r="F157" s="2">
        <v>2017</v>
      </c>
      <c r="G157" s="1">
        <f>I157+K157+M157+O157</f>
        <v>0</v>
      </c>
      <c r="H157" s="1">
        <f>J157+L157+N157+P157</f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49"/>
    </row>
    <row r="158" spans="1:17" ht="13.5" customHeight="1">
      <c r="A158" s="29"/>
      <c r="B158" s="29"/>
      <c r="C158" s="29"/>
      <c r="D158" s="46"/>
      <c r="E158" s="49"/>
      <c r="F158" s="2">
        <v>2018</v>
      </c>
      <c r="G158" s="1">
        <f aca="true" t="shared" si="37" ref="G158:H185">I158+K158+M158+O158</f>
        <v>0</v>
      </c>
      <c r="H158" s="1">
        <f t="shared" si="37"/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49"/>
    </row>
    <row r="159" spans="1:17" ht="13.5" customHeight="1">
      <c r="A159" s="29"/>
      <c r="B159" s="29"/>
      <c r="C159" s="29"/>
      <c r="D159" s="46"/>
      <c r="E159" s="49"/>
      <c r="F159" s="2">
        <v>2019</v>
      </c>
      <c r="G159" s="1">
        <f t="shared" si="37"/>
        <v>0</v>
      </c>
      <c r="H159" s="1">
        <f t="shared" si="37"/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49"/>
    </row>
    <row r="160" spans="1:17" ht="13.5" customHeight="1">
      <c r="A160" s="29"/>
      <c r="B160" s="29"/>
      <c r="C160" s="29"/>
      <c r="D160" s="46"/>
      <c r="E160" s="49"/>
      <c r="F160" s="2">
        <v>2020</v>
      </c>
      <c r="G160" s="1">
        <f t="shared" si="37"/>
        <v>0</v>
      </c>
      <c r="H160" s="1">
        <f t="shared" si="37"/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47"/>
    </row>
    <row r="161" spans="1:17" ht="21">
      <c r="A161" s="29"/>
      <c r="B161" s="29"/>
      <c r="C161" s="29"/>
      <c r="D161" s="46"/>
      <c r="E161" s="49"/>
      <c r="F161" s="2">
        <v>2021</v>
      </c>
      <c r="G161" s="1">
        <f t="shared" si="37"/>
        <v>24063</v>
      </c>
      <c r="H161" s="1">
        <f t="shared" si="37"/>
        <v>5383.6</v>
      </c>
      <c r="I161" s="1">
        <v>24063</v>
      </c>
      <c r="J161" s="1">
        <v>5383.6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3" t="s">
        <v>33</v>
      </c>
    </row>
    <row r="162" spans="1:17" ht="21">
      <c r="A162" s="29"/>
      <c r="B162" s="29"/>
      <c r="C162" s="29"/>
      <c r="D162" s="46"/>
      <c r="E162" s="49"/>
      <c r="F162" s="2">
        <v>2021</v>
      </c>
      <c r="G162" s="1">
        <f t="shared" si="37"/>
        <v>3140.4</v>
      </c>
      <c r="H162" s="1">
        <f t="shared" si="37"/>
        <v>1246.1</v>
      </c>
      <c r="I162" s="1">
        <f>3140.4</f>
        <v>3140.4</v>
      </c>
      <c r="J162" s="1">
        <v>1246.1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3" t="s">
        <v>34</v>
      </c>
    </row>
    <row r="163" spans="1:17" ht="21">
      <c r="A163" s="29"/>
      <c r="B163" s="29"/>
      <c r="C163" s="29"/>
      <c r="D163" s="46"/>
      <c r="E163" s="49"/>
      <c r="F163" s="2">
        <v>2021</v>
      </c>
      <c r="G163" s="1">
        <f t="shared" si="37"/>
        <v>4670.5</v>
      </c>
      <c r="H163" s="1">
        <f t="shared" si="37"/>
        <v>597.1</v>
      </c>
      <c r="I163" s="1">
        <v>4670.5</v>
      </c>
      <c r="J163" s="1">
        <v>597.1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3" t="s">
        <v>35</v>
      </c>
    </row>
    <row r="164" spans="1:17" ht="21">
      <c r="A164" s="29"/>
      <c r="B164" s="29"/>
      <c r="C164" s="29"/>
      <c r="D164" s="46"/>
      <c r="E164" s="49"/>
      <c r="F164" s="2">
        <v>2021</v>
      </c>
      <c r="G164" s="1">
        <f t="shared" si="37"/>
        <v>3064.7</v>
      </c>
      <c r="H164" s="1">
        <f t="shared" si="37"/>
        <v>678.9</v>
      </c>
      <c r="I164" s="1">
        <v>3064.7</v>
      </c>
      <c r="J164" s="1">
        <v>678.9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3" t="s">
        <v>36</v>
      </c>
    </row>
    <row r="165" spans="1:16" ht="21">
      <c r="A165" s="29"/>
      <c r="B165" s="29"/>
      <c r="C165" s="29"/>
      <c r="D165" s="46"/>
      <c r="E165" s="49"/>
      <c r="F165" s="4" t="s">
        <v>66</v>
      </c>
      <c r="G165" s="5">
        <f t="shared" si="37"/>
        <v>34938.6</v>
      </c>
      <c r="H165" s="5">
        <f t="shared" si="37"/>
        <v>7905.700000000001</v>
      </c>
      <c r="I165" s="5">
        <f>I161+I162+I163+I164</f>
        <v>34938.6</v>
      </c>
      <c r="J165" s="5">
        <f>J161+J162+J163+J164</f>
        <v>7905.700000000001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</row>
    <row r="166" spans="1:17" ht="21.75" customHeight="1">
      <c r="A166" s="29"/>
      <c r="B166" s="29"/>
      <c r="C166" s="29"/>
      <c r="D166" s="29"/>
      <c r="E166" s="49"/>
      <c r="F166" s="2">
        <v>2022</v>
      </c>
      <c r="G166" s="1">
        <f t="shared" si="37"/>
        <v>24063</v>
      </c>
      <c r="H166" s="1">
        <f t="shared" si="37"/>
        <v>3420</v>
      </c>
      <c r="I166" s="1">
        <v>24063</v>
      </c>
      <c r="J166" s="1">
        <v>3420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3" t="s">
        <v>33</v>
      </c>
    </row>
    <row r="167" spans="1:17" ht="21.75" customHeight="1">
      <c r="A167" s="29"/>
      <c r="B167" s="29"/>
      <c r="C167" s="29"/>
      <c r="D167" s="29"/>
      <c r="E167" s="49"/>
      <c r="F167" s="2">
        <v>2022</v>
      </c>
      <c r="G167" s="1">
        <f t="shared" si="37"/>
        <v>3620</v>
      </c>
      <c r="H167" s="1">
        <f t="shared" si="37"/>
        <v>3620</v>
      </c>
      <c r="I167" s="1">
        <v>3620</v>
      </c>
      <c r="J167" s="1">
        <v>3620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3" t="s">
        <v>34</v>
      </c>
    </row>
    <row r="168" spans="1:17" ht="21.75" customHeight="1">
      <c r="A168" s="29"/>
      <c r="B168" s="29"/>
      <c r="C168" s="29"/>
      <c r="D168" s="29"/>
      <c r="E168" s="49"/>
      <c r="F168" s="2">
        <v>2022</v>
      </c>
      <c r="G168" s="1">
        <f t="shared" si="37"/>
        <v>1370</v>
      </c>
      <c r="H168" s="1">
        <f t="shared" si="37"/>
        <v>1370</v>
      </c>
      <c r="I168" s="1">
        <v>1370</v>
      </c>
      <c r="J168" s="1">
        <v>1370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3" t="s">
        <v>35</v>
      </c>
    </row>
    <row r="169" spans="1:17" ht="21.75" customHeight="1">
      <c r="A169" s="29"/>
      <c r="B169" s="29"/>
      <c r="C169" s="29"/>
      <c r="D169" s="29"/>
      <c r="E169" s="49"/>
      <c r="F169" s="2">
        <v>2022</v>
      </c>
      <c r="G169" s="1">
        <f t="shared" si="37"/>
        <v>3064.7</v>
      </c>
      <c r="H169" s="1">
        <f t="shared" si="37"/>
        <v>1590</v>
      </c>
      <c r="I169" s="1">
        <v>3064.7</v>
      </c>
      <c r="J169" s="1">
        <v>1590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3" t="s">
        <v>36</v>
      </c>
    </row>
    <row r="170" spans="1:17" ht="21">
      <c r="A170" s="29"/>
      <c r="B170" s="29"/>
      <c r="C170" s="29"/>
      <c r="D170" s="29"/>
      <c r="E170" s="49"/>
      <c r="F170" s="4" t="s">
        <v>67</v>
      </c>
      <c r="G170" s="5">
        <f t="shared" si="37"/>
        <v>32117.7</v>
      </c>
      <c r="H170" s="5">
        <f t="shared" si="37"/>
        <v>10000</v>
      </c>
      <c r="I170" s="5">
        <f>I166+I167+I168+I169</f>
        <v>32117.7</v>
      </c>
      <c r="J170" s="5">
        <f>J166+J167+J168+J169</f>
        <v>10000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6"/>
    </row>
    <row r="171" spans="1:17" ht="21">
      <c r="A171" s="29"/>
      <c r="B171" s="29"/>
      <c r="C171" s="29"/>
      <c r="D171" s="29"/>
      <c r="E171" s="49"/>
      <c r="F171" s="2">
        <v>2023</v>
      </c>
      <c r="G171" s="1">
        <f t="shared" si="37"/>
        <v>24063</v>
      </c>
      <c r="H171" s="1">
        <f t="shared" si="37"/>
        <v>4760</v>
      </c>
      <c r="I171" s="1">
        <v>24063</v>
      </c>
      <c r="J171" s="1">
        <v>4760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3" t="s">
        <v>33</v>
      </c>
    </row>
    <row r="172" spans="1:17" ht="21">
      <c r="A172" s="29"/>
      <c r="B172" s="29"/>
      <c r="C172" s="29"/>
      <c r="D172" s="29"/>
      <c r="E172" s="49"/>
      <c r="F172" s="2">
        <v>2023</v>
      </c>
      <c r="G172" s="72">
        <f t="shared" si="37"/>
        <v>3620</v>
      </c>
      <c r="H172" s="1">
        <f t="shared" si="37"/>
        <v>3270</v>
      </c>
      <c r="I172" s="72">
        <v>3620</v>
      </c>
      <c r="J172" s="1">
        <v>3270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3" t="s">
        <v>34</v>
      </c>
    </row>
    <row r="173" spans="1:17" ht="21">
      <c r="A173" s="29"/>
      <c r="B173" s="29"/>
      <c r="C173" s="29"/>
      <c r="D173" s="29"/>
      <c r="E173" s="49"/>
      <c r="F173" s="2">
        <v>2023</v>
      </c>
      <c r="G173" s="72">
        <f>I173+K173+M173+O173</f>
        <v>1370</v>
      </c>
      <c r="H173" s="72">
        <f>J173+L173+N173+P173</f>
        <v>0</v>
      </c>
      <c r="I173" s="72">
        <v>1370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  <c r="Q173" s="74" t="s">
        <v>35</v>
      </c>
    </row>
    <row r="174" spans="1:17" ht="21">
      <c r="A174" s="29"/>
      <c r="B174" s="29"/>
      <c r="C174" s="29"/>
      <c r="D174" s="29"/>
      <c r="E174" s="49"/>
      <c r="F174" s="2">
        <v>2023</v>
      </c>
      <c r="G174" s="72">
        <f>I174+K174+M174+O174</f>
        <v>4247.7</v>
      </c>
      <c r="H174" s="1">
        <f>J174+L174+N174+P174</f>
        <v>1970</v>
      </c>
      <c r="I174" s="72">
        <v>4247.7</v>
      </c>
      <c r="J174" s="1">
        <v>1970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3" t="s">
        <v>36</v>
      </c>
    </row>
    <row r="175" spans="1:17" ht="21">
      <c r="A175" s="29"/>
      <c r="B175" s="29"/>
      <c r="C175" s="29"/>
      <c r="D175" s="29"/>
      <c r="E175" s="49"/>
      <c r="F175" s="4" t="s">
        <v>80</v>
      </c>
      <c r="G175" s="71">
        <f t="shared" si="37"/>
        <v>33300.7</v>
      </c>
      <c r="H175" s="5">
        <f t="shared" si="37"/>
        <v>10000</v>
      </c>
      <c r="I175" s="71">
        <f>SUM(I171:I174)</f>
        <v>33300.7</v>
      </c>
      <c r="J175" s="5">
        <f>J171+J172+J174</f>
        <v>10000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6"/>
    </row>
    <row r="176" spans="1:17" ht="21">
      <c r="A176" s="29"/>
      <c r="B176" s="29"/>
      <c r="C176" s="29"/>
      <c r="D176" s="29"/>
      <c r="E176" s="49"/>
      <c r="F176" s="2">
        <v>2024</v>
      </c>
      <c r="G176" s="1">
        <f aca="true" t="shared" si="38" ref="G176:H178">I176+K176+M176+O176</f>
        <v>6350</v>
      </c>
      <c r="H176" s="1">
        <f t="shared" si="38"/>
        <v>6350</v>
      </c>
      <c r="I176" s="1">
        <v>6350</v>
      </c>
      <c r="J176" s="1">
        <v>6350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3" t="s">
        <v>33</v>
      </c>
    </row>
    <row r="177" spans="1:17" ht="21">
      <c r="A177" s="29"/>
      <c r="B177" s="29"/>
      <c r="C177" s="29"/>
      <c r="D177" s="29"/>
      <c r="E177" s="49"/>
      <c r="F177" s="2">
        <v>2024</v>
      </c>
      <c r="G177" s="72">
        <f t="shared" si="38"/>
        <v>3620</v>
      </c>
      <c r="H177" s="1">
        <f t="shared" si="38"/>
        <v>2100</v>
      </c>
      <c r="I177" s="72">
        <v>3620</v>
      </c>
      <c r="J177" s="1">
        <v>2100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3" t="s">
        <v>34</v>
      </c>
    </row>
    <row r="178" spans="1:17" ht="21">
      <c r="A178" s="29"/>
      <c r="B178" s="29"/>
      <c r="C178" s="29"/>
      <c r="D178" s="29"/>
      <c r="E178" s="49"/>
      <c r="F178" s="2">
        <v>2024</v>
      </c>
      <c r="G178" s="72">
        <f t="shared" si="38"/>
        <v>1370</v>
      </c>
      <c r="H178" s="72">
        <f t="shared" si="38"/>
        <v>0</v>
      </c>
      <c r="I178" s="72">
        <v>1370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  <c r="Q178" s="74" t="s">
        <v>35</v>
      </c>
    </row>
    <row r="179" spans="1:17" ht="30" customHeight="1">
      <c r="A179" s="29"/>
      <c r="B179" s="29"/>
      <c r="C179" s="29"/>
      <c r="D179" s="29"/>
      <c r="E179" s="49"/>
      <c r="F179" s="2">
        <v>2024</v>
      </c>
      <c r="G179" s="72">
        <f t="shared" si="37"/>
        <v>1835</v>
      </c>
      <c r="H179" s="1">
        <f t="shared" si="37"/>
        <v>1550</v>
      </c>
      <c r="I179" s="72">
        <v>1835</v>
      </c>
      <c r="J179" s="1">
        <v>1550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3" t="s">
        <v>36</v>
      </c>
    </row>
    <row r="180" spans="1:17" ht="20.25" customHeight="1">
      <c r="A180" s="29"/>
      <c r="B180" s="29"/>
      <c r="C180" s="29"/>
      <c r="D180" s="29"/>
      <c r="E180" s="49"/>
      <c r="F180" s="4" t="s">
        <v>99</v>
      </c>
      <c r="G180" s="71">
        <f aca="true" t="shared" si="39" ref="G180:H184">I180+K180+M180+O180</f>
        <v>13175</v>
      </c>
      <c r="H180" s="5">
        <f t="shared" si="39"/>
        <v>10000</v>
      </c>
      <c r="I180" s="71">
        <f>SUM(I176:I179)</f>
        <v>13175</v>
      </c>
      <c r="J180" s="5">
        <f>SUM(J176:J179)</f>
        <v>10000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6"/>
    </row>
    <row r="181" spans="1:17" ht="20.25" customHeight="1">
      <c r="A181" s="29"/>
      <c r="B181" s="29"/>
      <c r="C181" s="29"/>
      <c r="D181" s="29"/>
      <c r="E181" s="49"/>
      <c r="F181" s="2">
        <v>2025</v>
      </c>
      <c r="G181" s="72">
        <f t="shared" si="39"/>
        <v>3420</v>
      </c>
      <c r="H181" s="1">
        <f t="shared" si="39"/>
        <v>0</v>
      </c>
      <c r="I181" s="72">
        <v>3420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3" t="s">
        <v>33</v>
      </c>
    </row>
    <row r="182" spans="1:17" ht="20.25" customHeight="1">
      <c r="A182" s="29"/>
      <c r="B182" s="29"/>
      <c r="C182" s="29"/>
      <c r="D182" s="29"/>
      <c r="E182" s="49"/>
      <c r="F182" s="2">
        <v>2025</v>
      </c>
      <c r="G182" s="72">
        <f t="shared" si="39"/>
        <v>3620</v>
      </c>
      <c r="H182" s="1">
        <f t="shared" si="39"/>
        <v>0</v>
      </c>
      <c r="I182" s="72">
        <v>3620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3" t="s">
        <v>34</v>
      </c>
    </row>
    <row r="183" spans="1:17" ht="20.25" customHeight="1">
      <c r="A183" s="29"/>
      <c r="B183" s="29"/>
      <c r="C183" s="29"/>
      <c r="D183" s="29"/>
      <c r="E183" s="49"/>
      <c r="F183" s="2">
        <v>2025</v>
      </c>
      <c r="G183" s="72">
        <f t="shared" si="39"/>
        <v>1370</v>
      </c>
      <c r="H183" s="1">
        <f t="shared" si="39"/>
        <v>0</v>
      </c>
      <c r="I183" s="72">
        <v>1370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3" t="s">
        <v>35</v>
      </c>
    </row>
    <row r="184" spans="1:17" ht="20.25" customHeight="1">
      <c r="A184" s="29"/>
      <c r="B184" s="29"/>
      <c r="C184" s="29"/>
      <c r="D184" s="29"/>
      <c r="E184" s="49"/>
      <c r="F184" s="2">
        <v>2025</v>
      </c>
      <c r="G184" s="72">
        <f t="shared" si="39"/>
        <v>4959.8</v>
      </c>
      <c r="H184" s="1">
        <f t="shared" si="39"/>
        <v>0</v>
      </c>
      <c r="I184" s="72">
        <v>4959.8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3" t="s">
        <v>36</v>
      </c>
    </row>
    <row r="185" spans="1:17" ht="27" customHeight="1">
      <c r="A185" s="44"/>
      <c r="B185" s="44"/>
      <c r="C185" s="44"/>
      <c r="D185" s="44"/>
      <c r="E185" s="47"/>
      <c r="F185" s="4" t="s">
        <v>100</v>
      </c>
      <c r="G185" s="71">
        <f t="shared" si="37"/>
        <v>13369.8</v>
      </c>
      <c r="H185" s="5">
        <f t="shared" si="37"/>
        <v>0</v>
      </c>
      <c r="I185" s="71">
        <f>SUM(I181:I184)</f>
        <v>13369.8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6"/>
    </row>
    <row r="186" spans="1:17" ht="12.75">
      <c r="A186" s="60"/>
      <c r="B186" s="34" t="s">
        <v>20</v>
      </c>
      <c r="C186" s="35"/>
      <c r="D186" s="45" t="s">
        <v>77</v>
      </c>
      <c r="E186" s="45" t="s">
        <v>77</v>
      </c>
      <c r="F186" s="4" t="s">
        <v>12</v>
      </c>
      <c r="G186" s="71">
        <f>SUM(G187:G195)</f>
        <v>126901.8</v>
      </c>
      <c r="H186" s="5">
        <f>SUM(H187:H195)</f>
        <v>37905.7</v>
      </c>
      <c r="I186" s="71">
        <f>SUM(I187:I195)</f>
        <v>126901.8</v>
      </c>
      <c r="J186" s="5">
        <f>SUM(J187:J195)</f>
        <v>37905.7</v>
      </c>
      <c r="K186" s="5">
        <f aca="true" t="shared" si="40" ref="K186:P191">K146+K156</f>
        <v>0</v>
      </c>
      <c r="L186" s="5">
        <f t="shared" si="40"/>
        <v>0</v>
      </c>
      <c r="M186" s="5">
        <f t="shared" si="40"/>
        <v>0</v>
      </c>
      <c r="N186" s="5">
        <f t="shared" si="40"/>
        <v>0</v>
      </c>
      <c r="O186" s="5">
        <f t="shared" si="40"/>
        <v>0</v>
      </c>
      <c r="P186" s="5">
        <f t="shared" si="40"/>
        <v>0</v>
      </c>
      <c r="Q186" s="33"/>
    </row>
    <row r="187" spans="1:17" ht="12.75">
      <c r="A187" s="61"/>
      <c r="B187" s="34"/>
      <c r="C187" s="35"/>
      <c r="D187" s="29"/>
      <c r="E187" s="29"/>
      <c r="F187" s="4">
        <v>2017</v>
      </c>
      <c r="G187" s="5">
        <f>I187+K187+M187+O187</f>
        <v>0</v>
      </c>
      <c r="H187" s="5">
        <f>J187+L187+N187+P187</f>
        <v>0</v>
      </c>
      <c r="I187" s="5">
        <f aca="true" t="shared" si="41" ref="I187:J190">I157</f>
        <v>0</v>
      </c>
      <c r="J187" s="5">
        <f t="shared" si="41"/>
        <v>0</v>
      </c>
      <c r="K187" s="5">
        <f t="shared" si="40"/>
        <v>0</v>
      </c>
      <c r="L187" s="5">
        <f t="shared" si="40"/>
        <v>0</v>
      </c>
      <c r="M187" s="5">
        <f t="shared" si="40"/>
        <v>0</v>
      </c>
      <c r="N187" s="5">
        <f t="shared" si="40"/>
        <v>0</v>
      </c>
      <c r="O187" s="5">
        <f t="shared" si="40"/>
        <v>0</v>
      </c>
      <c r="P187" s="5">
        <f t="shared" si="40"/>
        <v>0</v>
      </c>
      <c r="Q187" s="33"/>
    </row>
    <row r="188" spans="1:17" ht="12.75">
      <c r="A188" s="61"/>
      <c r="B188" s="34"/>
      <c r="C188" s="35"/>
      <c r="D188" s="29"/>
      <c r="E188" s="29"/>
      <c r="F188" s="4">
        <v>2018</v>
      </c>
      <c r="G188" s="5">
        <f aca="true" t="shared" si="42" ref="G188:G195">I188+K188+M188+O188</f>
        <v>0</v>
      </c>
      <c r="H188" s="5">
        <f aca="true" t="shared" si="43" ref="H188:H195">J188+L188+N188+P188</f>
        <v>0</v>
      </c>
      <c r="I188" s="5">
        <f t="shared" si="41"/>
        <v>0</v>
      </c>
      <c r="J188" s="5">
        <f t="shared" si="41"/>
        <v>0</v>
      </c>
      <c r="K188" s="5">
        <f t="shared" si="40"/>
        <v>0</v>
      </c>
      <c r="L188" s="5">
        <f t="shared" si="40"/>
        <v>0</v>
      </c>
      <c r="M188" s="5">
        <f t="shared" si="40"/>
        <v>0</v>
      </c>
      <c r="N188" s="5">
        <f t="shared" si="40"/>
        <v>0</v>
      </c>
      <c r="O188" s="5">
        <f t="shared" si="40"/>
        <v>0</v>
      </c>
      <c r="P188" s="5">
        <f t="shared" si="40"/>
        <v>0</v>
      </c>
      <c r="Q188" s="33"/>
    </row>
    <row r="189" spans="1:17" ht="12.75">
      <c r="A189" s="61"/>
      <c r="B189" s="34"/>
      <c r="C189" s="35"/>
      <c r="D189" s="29"/>
      <c r="E189" s="29"/>
      <c r="F189" s="4">
        <v>2019</v>
      </c>
      <c r="G189" s="5">
        <f t="shared" si="42"/>
        <v>0</v>
      </c>
      <c r="H189" s="5">
        <f t="shared" si="43"/>
        <v>0</v>
      </c>
      <c r="I189" s="5">
        <f t="shared" si="41"/>
        <v>0</v>
      </c>
      <c r="J189" s="5">
        <f t="shared" si="41"/>
        <v>0</v>
      </c>
      <c r="K189" s="5">
        <f t="shared" si="40"/>
        <v>0</v>
      </c>
      <c r="L189" s="5">
        <f t="shared" si="40"/>
        <v>0</v>
      </c>
      <c r="M189" s="5">
        <f t="shared" si="40"/>
        <v>0</v>
      </c>
      <c r="N189" s="5">
        <f t="shared" si="40"/>
        <v>0</v>
      </c>
      <c r="O189" s="5">
        <f t="shared" si="40"/>
        <v>0</v>
      </c>
      <c r="P189" s="5">
        <f t="shared" si="40"/>
        <v>0</v>
      </c>
      <c r="Q189" s="33"/>
    </row>
    <row r="190" spans="1:17" ht="12.75">
      <c r="A190" s="61"/>
      <c r="B190" s="34"/>
      <c r="C190" s="35"/>
      <c r="D190" s="29"/>
      <c r="E190" s="29"/>
      <c r="F190" s="4">
        <v>2020</v>
      </c>
      <c r="G190" s="5">
        <f t="shared" si="42"/>
        <v>0</v>
      </c>
      <c r="H190" s="5">
        <f t="shared" si="43"/>
        <v>0</v>
      </c>
      <c r="I190" s="5">
        <f t="shared" si="41"/>
        <v>0</v>
      </c>
      <c r="J190" s="5">
        <f t="shared" si="41"/>
        <v>0</v>
      </c>
      <c r="K190" s="5">
        <f t="shared" si="40"/>
        <v>0</v>
      </c>
      <c r="L190" s="5">
        <f t="shared" si="40"/>
        <v>0</v>
      </c>
      <c r="M190" s="5">
        <f t="shared" si="40"/>
        <v>0</v>
      </c>
      <c r="N190" s="5">
        <f t="shared" si="40"/>
        <v>0</v>
      </c>
      <c r="O190" s="5">
        <f t="shared" si="40"/>
        <v>0</v>
      </c>
      <c r="P190" s="5">
        <f t="shared" si="40"/>
        <v>0</v>
      </c>
      <c r="Q190" s="33"/>
    </row>
    <row r="191" spans="1:17" ht="12.75">
      <c r="A191" s="61"/>
      <c r="B191" s="34"/>
      <c r="C191" s="35"/>
      <c r="D191" s="29"/>
      <c r="E191" s="29"/>
      <c r="F191" s="4">
        <v>2021</v>
      </c>
      <c r="G191" s="5">
        <f t="shared" si="42"/>
        <v>34938.6</v>
      </c>
      <c r="H191" s="5">
        <f t="shared" si="43"/>
        <v>7905.700000000001</v>
      </c>
      <c r="I191" s="5">
        <f>I165</f>
        <v>34938.6</v>
      </c>
      <c r="J191" s="5">
        <f>J165</f>
        <v>7905.700000000001</v>
      </c>
      <c r="K191" s="5">
        <f t="shared" si="40"/>
        <v>0</v>
      </c>
      <c r="L191" s="5">
        <f t="shared" si="40"/>
        <v>0</v>
      </c>
      <c r="M191" s="5">
        <f t="shared" si="40"/>
        <v>0</v>
      </c>
      <c r="N191" s="5">
        <f t="shared" si="40"/>
        <v>0</v>
      </c>
      <c r="O191" s="5">
        <f t="shared" si="40"/>
        <v>0</v>
      </c>
      <c r="P191" s="5">
        <f t="shared" si="40"/>
        <v>0</v>
      </c>
      <c r="Q191" s="33"/>
    </row>
    <row r="192" spans="1:17" ht="12.75">
      <c r="A192" s="61"/>
      <c r="B192" s="34"/>
      <c r="C192" s="35"/>
      <c r="D192" s="29"/>
      <c r="E192" s="29"/>
      <c r="F192" s="4">
        <v>2022</v>
      </c>
      <c r="G192" s="5">
        <f t="shared" si="42"/>
        <v>32117.7</v>
      </c>
      <c r="H192" s="5">
        <f t="shared" si="43"/>
        <v>10000</v>
      </c>
      <c r="I192" s="5">
        <f>I170</f>
        <v>32117.7</v>
      </c>
      <c r="J192" s="5">
        <f>J170</f>
        <v>10000</v>
      </c>
      <c r="K192" s="5">
        <f aca="true" t="shared" si="44" ref="K192:P192">K152+K166</f>
        <v>0</v>
      </c>
      <c r="L192" s="5">
        <f t="shared" si="44"/>
        <v>0</v>
      </c>
      <c r="M192" s="5">
        <f t="shared" si="44"/>
        <v>0</v>
      </c>
      <c r="N192" s="5">
        <f t="shared" si="44"/>
        <v>0</v>
      </c>
      <c r="O192" s="5">
        <f t="shared" si="44"/>
        <v>0</v>
      </c>
      <c r="P192" s="5">
        <f t="shared" si="44"/>
        <v>0</v>
      </c>
      <c r="Q192" s="33"/>
    </row>
    <row r="193" spans="1:17" ht="12.75">
      <c r="A193" s="61"/>
      <c r="B193" s="34"/>
      <c r="C193" s="35"/>
      <c r="D193" s="29"/>
      <c r="E193" s="29"/>
      <c r="F193" s="4">
        <v>2023</v>
      </c>
      <c r="G193" s="71">
        <f t="shared" si="42"/>
        <v>33300.7</v>
      </c>
      <c r="H193" s="5">
        <f t="shared" si="43"/>
        <v>10000</v>
      </c>
      <c r="I193" s="71">
        <f>I175</f>
        <v>33300.7</v>
      </c>
      <c r="J193" s="5">
        <f>J175</f>
        <v>10000</v>
      </c>
      <c r="K193" s="5">
        <f aca="true" t="shared" si="45" ref="K193:P193">K153+K171</f>
        <v>0</v>
      </c>
      <c r="L193" s="5">
        <f t="shared" si="45"/>
        <v>0</v>
      </c>
      <c r="M193" s="5">
        <f t="shared" si="45"/>
        <v>0</v>
      </c>
      <c r="N193" s="5">
        <f t="shared" si="45"/>
        <v>0</v>
      </c>
      <c r="O193" s="5">
        <f t="shared" si="45"/>
        <v>0</v>
      </c>
      <c r="P193" s="5">
        <f t="shared" si="45"/>
        <v>0</v>
      </c>
      <c r="Q193" s="33"/>
    </row>
    <row r="194" spans="1:17" ht="12.75">
      <c r="A194" s="61"/>
      <c r="B194" s="34"/>
      <c r="C194" s="35"/>
      <c r="D194" s="29"/>
      <c r="E194" s="29"/>
      <c r="F194" s="4">
        <v>2024</v>
      </c>
      <c r="G194" s="71">
        <f t="shared" si="42"/>
        <v>13175</v>
      </c>
      <c r="H194" s="5">
        <f t="shared" si="43"/>
        <v>10000</v>
      </c>
      <c r="I194" s="71">
        <f>I180</f>
        <v>13175</v>
      </c>
      <c r="J194" s="5">
        <f>J180</f>
        <v>10000</v>
      </c>
      <c r="K194" s="5">
        <f aca="true" t="shared" si="46" ref="K194:P194">K154+K179</f>
        <v>0</v>
      </c>
      <c r="L194" s="5">
        <f t="shared" si="46"/>
        <v>0</v>
      </c>
      <c r="M194" s="5">
        <f t="shared" si="46"/>
        <v>0</v>
      </c>
      <c r="N194" s="5">
        <f t="shared" si="46"/>
        <v>0</v>
      </c>
      <c r="O194" s="5">
        <f t="shared" si="46"/>
        <v>0</v>
      </c>
      <c r="P194" s="5">
        <f t="shared" si="46"/>
        <v>0</v>
      </c>
      <c r="Q194" s="33"/>
    </row>
    <row r="195" spans="1:17" ht="12.75">
      <c r="A195" s="62"/>
      <c r="B195" s="34"/>
      <c r="C195" s="35"/>
      <c r="D195" s="44"/>
      <c r="E195" s="44"/>
      <c r="F195" s="4">
        <v>2025</v>
      </c>
      <c r="G195" s="71">
        <f t="shared" si="42"/>
        <v>13369.8</v>
      </c>
      <c r="H195" s="5">
        <f t="shared" si="43"/>
        <v>0</v>
      </c>
      <c r="I195" s="71">
        <f>I185</f>
        <v>13369.8</v>
      </c>
      <c r="J195" s="5">
        <f>J185</f>
        <v>0</v>
      </c>
      <c r="K195" s="5">
        <f aca="true" t="shared" si="47" ref="K195:P195">K155+K185</f>
        <v>0</v>
      </c>
      <c r="L195" s="5">
        <f t="shared" si="47"/>
        <v>0</v>
      </c>
      <c r="M195" s="5">
        <f t="shared" si="47"/>
        <v>0</v>
      </c>
      <c r="N195" s="5">
        <f t="shared" si="47"/>
        <v>0</v>
      </c>
      <c r="O195" s="5">
        <f t="shared" si="47"/>
        <v>0</v>
      </c>
      <c r="P195" s="5">
        <f t="shared" si="47"/>
        <v>0</v>
      </c>
      <c r="Q195" s="33"/>
    </row>
    <row r="196" spans="1:17" ht="15" customHeight="1">
      <c r="A196" s="39" t="s">
        <v>43</v>
      </c>
      <c r="B196" s="40" t="s">
        <v>60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1:17" ht="12.75">
      <c r="A197" s="39"/>
      <c r="B197" s="40" t="s">
        <v>19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1:17" ht="17.25" customHeight="1">
      <c r="A198" s="41" t="s">
        <v>44</v>
      </c>
      <c r="B198" s="33" t="s">
        <v>64</v>
      </c>
      <c r="C198" s="40"/>
      <c r="D198" s="33" t="s">
        <v>78</v>
      </c>
      <c r="E198" s="33" t="s">
        <v>81</v>
      </c>
      <c r="F198" s="2" t="s">
        <v>12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33" t="s">
        <v>52</v>
      </c>
    </row>
    <row r="199" spans="1:17" ht="12.75">
      <c r="A199" s="41"/>
      <c r="B199" s="33"/>
      <c r="C199" s="40"/>
      <c r="D199" s="33"/>
      <c r="E199" s="33"/>
      <c r="F199" s="2">
        <v>2017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33"/>
    </row>
    <row r="200" spans="1:17" ht="12.75">
      <c r="A200" s="41"/>
      <c r="B200" s="33"/>
      <c r="C200" s="40"/>
      <c r="D200" s="33"/>
      <c r="E200" s="33"/>
      <c r="F200" s="2">
        <v>2018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33"/>
    </row>
    <row r="201" spans="1:17" ht="12.75">
      <c r="A201" s="41"/>
      <c r="B201" s="33"/>
      <c r="C201" s="40"/>
      <c r="D201" s="33"/>
      <c r="E201" s="33"/>
      <c r="F201" s="2">
        <v>2019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33"/>
    </row>
    <row r="202" spans="1:17" ht="12.75">
      <c r="A202" s="41"/>
      <c r="B202" s="33"/>
      <c r="C202" s="40"/>
      <c r="D202" s="33"/>
      <c r="E202" s="33"/>
      <c r="F202" s="2">
        <v>2020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33"/>
    </row>
    <row r="203" spans="1:17" ht="12.75">
      <c r="A203" s="41"/>
      <c r="B203" s="33"/>
      <c r="C203" s="40"/>
      <c r="D203" s="33"/>
      <c r="E203" s="33"/>
      <c r="F203" s="2">
        <v>2021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33"/>
    </row>
    <row r="204" spans="1:17" ht="12.75">
      <c r="A204" s="41"/>
      <c r="B204" s="33"/>
      <c r="C204" s="40"/>
      <c r="D204" s="33"/>
      <c r="E204" s="33"/>
      <c r="F204" s="2">
        <v>2022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33"/>
    </row>
    <row r="205" spans="1:17" ht="12.75">
      <c r="A205" s="41"/>
      <c r="B205" s="33"/>
      <c r="C205" s="40"/>
      <c r="D205" s="33"/>
      <c r="E205" s="33"/>
      <c r="F205" s="2">
        <v>2023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33"/>
    </row>
    <row r="206" spans="1:17" ht="12.75">
      <c r="A206" s="41"/>
      <c r="B206" s="33"/>
      <c r="C206" s="40"/>
      <c r="D206" s="33"/>
      <c r="E206" s="33"/>
      <c r="F206" s="2">
        <v>2024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33"/>
    </row>
    <row r="207" spans="1:17" ht="12.75">
      <c r="A207" s="41"/>
      <c r="B207" s="33"/>
      <c r="C207" s="40"/>
      <c r="D207" s="33"/>
      <c r="E207" s="33"/>
      <c r="F207" s="2">
        <v>2025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33"/>
    </row>
    <row r="208" spans="1:17" ht="14.25" customHeight="1">
      <c r="A208" s="41" t="s">
        <v>56</v>
      </c>
      <c r="B208" s="33" t="s">
        <v>65</v>
      </c>
      <c r="C208" s="40"/>
      <c r="D208" s="33" t="s">
        <v>78</v>
      </c>
      <c r="E208" s="33" t="s">
        <v>81</v>
      </c>
      <c r="F208" s="4" t="s">
        <v>12</v>
      </c>
      <c r="G208" s="71">
        <f>SUM(G209:G217)</f>
        <v>2617528.91</v>
      </c>
      <c r="H208" s="71">
        <f>SUM(H209:H217)</f>
        <v>424856.6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71">
        <f>SUM(O209:O217)</f>
        <v>2617528.91</v>
      </c>
      <c r="P208" s="71">
        <f>SUM(P209:P217)</f>
        <v>424856.6</v>
      </c>
      <c r="Q208" s="33" t="s">
        <v>52</v>
      </c>
    </row>
    <row r="209" spans="1:17" ht="12.75">
      <c r="A209" s="41"/>
      <c r="B209" s="33"/>
      <c r="C209" s="40"/>
      <c r="D209" s="33"/>
      <c r="E209" s="33"/>
      <c r="F209" s="2">
        <v>2017</v>
      </c>
      <c r="G209" s="1">
        <f>I209+K209+M209+O209</f>
        <v>200000</v>
      </c>
      <c r="H209" s="1">
        <f>J209+L209+N209+P209</f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200000</v>
      </c>
      <c r="P209" s="1">
        <v>0</v>
      </c>
      <c r="Q209" s="33"/>
    </row>
    <row r="210" spans="1:17" ht="12.75">
      <c r="A210" s="41"/>
      <c r="B210" s="33"/>
      <c r="C210" s="40"/>
      <c r="D210" s="33"/>
      <c r="E210" s="33"/>
      <c r="F210" s="2">
        <v>2018</v>
      </c>
      <c r="G210" s="1">
        <f aca="true" t="shared" si="48" ref="G210:G217">I210+K210+M210+O210</f>
        <v>200000</v>
      </c>
      <c r="H210" s="1">
        <f>J210+L210+N210+P210</f>
        <v>200000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200000</v>
      </c>
      <c r="P210" s="1">
        <v>200000</v>
      </c>
      <c r="Q210" s="33"/>
    </row>
    <row r="211" spans="1:17" ht="12.75">
      <c r="A211" s="41"/>
      <c r="B211" s="33"/>
      <c r="C211" s="40"/>
      <c r="D211" s="33"/>
      <c r="E211" s="33"/>
      <c r="F211" s="2">
        <v>2019</v>
      </c>
      <c r="G211" s="1">
        <f t="shared" si="48"/>
        <v>1551801</v>
      </c>
      <c r="H211" s="1">
        <f>J211+L211+N211+P211</f>
        <v>155388.5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1551801</v>
      </c>
      <c r="P211" s="1">
        <v>155388.5</v>
      </c>
      <c r="Q211" s="33"/>
    </row>
    <row r="212" spans="1:17" ht="12.75">
      <c r="A212" s="41"/>
      <c r="B212" s="33"/>
      <c r="C212" s="40"/>
      <c r="D212" s="33"/>
      <c r="E212" s="33"/>
      <c r="F212" s="2">
        <v>2020</v>
      </c>
      <c r="G212" s="1">
        <f t="shared" si="48"/>
        <v>428498.41</v>
      </c>
      <c r="H212" s="1">
        <f aca="true" t="shared" si="49" ref="H212:H217">J212+L212+N212+P212</f>
        <v>7589.2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428498.41</v>
      </c>
      <c r="P212" s="1">
        <v>7589.2</v>
      </c>
      <c r="Q212" s="33"/>
    </row>
    <row r="213" spans="1:17" ht="12.75">
      <c r="A213" s="41"/>
      <c r="B213" s="33"/>
      <c r="C213" s="40"/>
      <c r="D213" s="33"/>
      <c r="E213" s="33"/>
      <c r="F213" s="2">
        <v>2021</v>
      </c>
      <c r="G213" s="1">
        <f t="shared" si="48"/>
        <v>174179.7</v>
      </c>
      <c r="H213" s="1">
        <f t="shared" si="49"/>
        <v>6395.8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174179.7</v>
      </c>
      <c r="P213" s="1">
        <v>6395.8</v>
      </c>
      <c r="Q213" s="33"/>
    </row>
    <row r="214" spans="1:17" ht="12.75">
      <c r="A214" s="41"/>
      <c r="B214" s="33"/>
      <c r="C214" s="40"/>
      <c r="D214" s="33"/>
      <c r="E214" s="33"/>
      <c r="F214" s="2">
        <v>2022</v>
      </c>
      <c r="G214" s="72">
        <f t="shared" si="48"/>
        <v>63049.8</v>
      </c>
      <c r="H214" s="72">
        <f t="shared" si="49"/>
        <v>55483.1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72">
        <v>63049.8</v>
      </c>
      <c r="P214" s="72">
        <v>55483.1</v>
      </c>
      <c r="Q214" s="33"/>
    </row>
    <row r="215" spans="1:17" ht="12.75">
      <c r="A215" s="41"/>
      <c r="B215" s="33"/>
      <c r="C215" s="40"/>
      <c r="D215" s="33"/>
      <c r="E215" s="33"/>
      <c r="F215" s="2">
        <v>2023</v>
      </c>
      <c r="G215" s="1">
        <f t="shared" si="48"/>
        <v>0</v>
      </c>
      <c r="H215" s="1">
        <f t="shared" si="49"/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33"/>
    </row>
    <row r="216" spans="1:17" ht="12.75">
      <c r="A216" s="41"/>
      <c r="B216" s="33"/>
      <c r="C216" s="40"/>
      <c r="D216" s="33"/>
      <c r="E216" s="33"/>
      <c r="F216" s="2">
        <v>2024</v>
      </c>
      <c r="G216" s="1">
        <f t="shared" si="48"/>
        <v>0</v>
      </c>
      <c r="H216" s="1">
        <f t="shared" si="49"/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33"/>
    </row>
    <row r="217" spans="1:17" ht="17.25" customHeight="1">
      <c r="A217" s="41"/>
      <c r="B217" s="33"/>
      <c r="C217" s="40"/>
      <c r="D217" s="33"/>
      <c r="E217" s="33"/>
      <c r="F217" s="2">
        <v>2025</v>
      </c>
      <c r="G217" s="1">
        <f t="shared" si="48"/>
        <v>0</v>
      </c>
      <c r="H217" s="1">
        <f t="shared" si="49"/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33"/>
    </row>
    <row r="218" spans="1:17" ht="12.75">
      <c r="A218" s="35"/>
      <c r="B218" s="34" t="s">
        <v>45</v>
      </c>
      <c r="C218" s="35"/>
      <c r="D218" s="45" t="s">
        <v>77</v>
      </c>
      <c r="E218" s="45" t="s">
        <v>77</v>
      </c>
      <c r="F218" s="4" t="s">
        <v>12</v>
      </c>
      <c r="G218" s="71">
        <f>SUM(G219:G227)</f>
        <v>2617528.91</v>
      </c>
      <c r="H218" s="71">
        <f>SUM(H219:H227)</f>
        <v>424856.6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71">
        <f>SUM(O219:O227)</f>
        <v>2617528.91</v>
      </c>
      <c r="P218" s="71">
        <f>SUM(P219:P227)</f>
        <v>424856.6</v>
      </c>
      <c r="Q218" s="40"/>
    </row>
    <row r="219" spans="1:17" ht="12.75">
      <c r="A219" s="35"/>
      <c r="B219" s="34"/>
      <c r="C219" s="35"/>
      <c r="D219" s="29"/>
      <c r="E219" s="29"/>
      <c r="F219" s="4">
        <v>2017</v>
      </c>
      <c r="G219" s="5">
        <f>I219+K219+M219+O219</f>
        <v>200000</v>
      </c>
      <c r="H219" s="5">
        <f>J219+L219+N219+P219</f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f>O209</f>
        <v>200000</v>
      </c>
      <c r="P219" s="5">
        <f>P209</f>
        <v>0</v>
      </c>
      <c r="Q219" s="40"/>
    </row>
    <row r="220" spans="1:17" ht="12.75">
      <c r="A220" s="35"/>
      <c r="B220" s="34"/>
      <c r="C220" s="35"/>
      <c r="D220" s="29"/>
      <c r="E220" s="29"/>
      <c r="F220" s="4">
        <v>2018</v>
      </c>
      <c r="G220" s="5">
        <f aca="true" t="shared" si="50" ref="G220:G227">I220+K220+M220+O220</f>
        <v>200000</v>
      </c>
      <c r="H220" s="5">
        <f aca="true" t="shared" si="51" ref="H220:H227">J220+L220+N220+P220</f>
        <v>200000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f aca="true" t="shared" si="52" ref="O220:P227">O210</f>
        <v>200000</v>
      </c>
      <c r="P220" s="5">
        <f aca="true" t="shared" si="53" ref="P220:P227">P210</f>
        <v>200000</v>
      </c>
      <c r="Q220" s="40"/>
    </row>
    <row r="221" spans="1:17" ht="12.75">
      <c r="A221" s="35"/>
      <c r="B221" s="34"/>
      <c r="C221" s="35"/>
      <c r="D221" s="29"/>
      <c r="E221" s="29"/>
      <c r="F221" s="4">
        <v>2019</v>
      </c>
      <c r="G221" s="5">
        <f t="shared" si="50"/>
        <v>1551801</v>
      </c>
      <c r="H221" s="5">
        <f t="shared" si="51"/>
        <v>155388.5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f t="shared" si="52"/>
        <v>1551801</v>
      </c>
      <c r="P221" s="5">
        <f t="shared" si="53"/>
        <v>155388.5</v>
      </c>
      <c r="Q221" s="40"/>
    </row>
    <row r="222" spans="1:17" ht="12.75">
      <c r="A222" s="35"/>
      <c r="B222" s="34"/>
      <c r="C222" s="35"/>
      <c r="D222" s="29"/>
      <c r="E222" s="29"/>
      <c r="F222" s="4">
        <v>2020</v>
      </c>
      <c r="G222" s="5">
        <f t="shared" si="50"/>
        <v>428498.41</v>
      </c>
      <c r="H222" s="5">
        <f t="shared" si="51"/>
        <v>7589.2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f t="shared" si="52"/>
        <v>428498.41</v>
      </c>
      <c r="P222" s="5">
        <f t="shared" si="52"/>
        <v>7589.2</v>
      </c>
      <c r="Q222" s="40"/>
    </row>
    <row r="223" spans="1:17" ht="12.75">
      <c r="A223" s="35"/>
      <c r="B223" s="34"/>
      <c r="C223" s="35"/>
      <c r="D223" s="29"/>
      <c r="E223" s="29"/>
      <c r="F223" s="4">
        <v>2021</v>
      </c>
      <c r="G223" s="5">
        <f t="shared" si="50"/>
        <v>174179.7</v>
      </c>
      <c r="H223" s="5">
        <f t="shared" si="51"/>
        <v>6395.8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f t="shared" si="52"/>
        <v>174179.7</v>
      </c>
      <c r="P223" s="5">
        <f t="shared" si="53"/>
        <v>6395.8</v>
      </c>
      <c r="Q223" s="40"/>
    </row>
    <row r="224" spans="1:17" ht="12.75">
      <c r="A224" s="35"/>
      <c r="B224" s="34"/>
      <c r="C224" s="35"/>
      <c r="D224" s="29"/>
      <c r="E224" s="29"/>
      <c r="F224" s="4">
        <v>2022</v>
      </c>
      <c r="G224" s="71">
        <f t="shared" si="50"/>
        <v>63049.8</v>
      </c>
      <c r="H224" s="71">
        <f t="shared" si="51"/>
        <v>55483.1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71">
        <f t="shared" si="52"/>
        <v>63049.8</v>
      </c>
      <c r="P224" s="71">
        <f t="shared" si="53"/>
        <v>55483.1</v>
      </c>
      <c r="Q224" s="40"/>
    </row>
    <row r="225" spans="1:17" ht="12.75">
      <c r="A225" s="35"/>
      <c r="B225" s="34"/>
      <c r="C225" s="35"/>
      <c r="D225" s="29"/>
      <c r="E225" s="29"/>
      <c r="F225" s="4">
        <v>2023</v>
      </c>
      <c r="G225" s="5">
        <f t="shared" si="50"/>
        <v>0</v>
      </c>
      <c r="H225" s="5">
        <f t="shared" si="51"/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f t="shared" si="52"/>
        <v>0</v>
      </c>
      <c r="P225" s="5">
        <f t="shared" si="53"/>
        <v>0</v>
      </c>
      <c r="Q225" s="40"/>
    </row>
    <row r="226" spans="1:17" ht="12.75">
      <c r="A226" s="35"/>
      <c r="B226" s="34"/>
      <c r="C226" s="35"/>
      <c r="D226" s="29"/>
      <c r="E226" s="29"/>
      <c r="F226" s="4">
        <v>2024</v>
      </c>
      <c r="G226" s="5">
        <f t="shared" si="50"/>
        <v>0</v>
      </c>
      <c r="H226" s="5">
        <f t="shared" si="51"/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f t="shared" si="52"/>
        <v>0</v>
      </c>
      <c r="P226" s="5">
        <f t="shared" si="53"/>
        <v>0</v>
      </c>
      <c r="Q226" s="40"/>
    </row>
    <row r="227" spans="1:17" ht="13.5" customHeight="1">
      <c r="A227" s="35"/>
      <c r="B227" s="34"/>
      <c r="C227" s="35"/>
      <c r="D227" s="44"/>
      <c r="E227" s="44"/>
      <c r="F227" s="4">
        <v>2025</v>
      </c>
      <c r="G227" s="5">
        <f t="shared" si="50"/>
        <v>0</v>
      </c>
      <c r="H227" s="5">
        <f t="shared" si="51"/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f t="shared" si="52"/>
        <v>0</v>
      </c>
      <c r="P227" s="5">
        <f t="shared" si="53"/>
        <v>0</v>
      </c>
      <c r="Q227" s="40"/>
    </row>
    <row r="228" spans="1:17" ht="13.5" customHeight="1">
      <c r="A228" s="66"/>
      <c r="B228" s="34" t="s">
        <v>88</v>
      </c>
      <c r="C228" s="66"/>
      <c r="D228" s="45" t="s">
        <v>77</v>
      </c>
      <c r="E228" s="45" t="s">
        <v>77</v>
      </c>
      <c r="F228" s="4" t="s">
        <v>12</v>
      </c>
      <c r="G228" s="71">
        <f>I228+K228+M228+O228</f>
        <v>10623705.9</v>
      </c>
      <c r="H228" s="71">
        <f>J228+L228+N228</f>
        <v>3625266.1</v>
      </c>
      <c r="I228" s="71">
        <f aca="true" t="shared" si="54" ref="I228:N228">SUM(I229:I237)</f>
        <v>3061402</v>
      </c>
      <c r="J228" s="71">
        <f t="shared" si="54"/>
        <v>734153.5000000001</v>
      </c>
      <c r="K228" s="71">
        <f t="shared" si="54"/>
        <v>7127501.3</v>
      </c>
      <c r="L228" s="71">
        <f t="shared" si="54"/>
        <v>2684803.3000000003</v>
      </c>
      <c r="M228" s="71">
        <f t="shared" si="54"/>
        <v>434802.60000000003</v>
      </c>
      <c r="N228" s="71">
        <f t="shared" si="54"/>
        <v>206309.30000000002</v>
      </c>
      <c r="O228" s="5">
        <f aca="true" t="shared" si="55" ref="J228:P229">O260</f>
        <v>0</v>
      </c>
      <c r="P228" s="5">
        <f t="shared" si="55"/>
        <v>0</v>
      </c>
      <c r="Q228" s="40"/>
    </row>
    <row r="229" spans="1:17" ht="13.5" customHeight="1">
      <c r="A229" s="67"/>
      <c r="B229" s="34"/>
      <c r="C229" s="67"/>
      <c r="D229" s="29"/>
      <c r="E229" s="29"/>
      <c r="F229" s="4">
        <v>2017</v>
      </c>
      <c r="G229" s="5">
        <f>G261</f>
        <v>0</v>
      </c>
      <c r="H229" s="5">
        <f>H261</f>
        <v>0</v>
      </c>
      <c r="I229" s="5">
        <f>I261</f>
        <v>0</v>
      </c>
      <c r="J229" s="5">
        <f t="shared" si="55"/>
        <v>0</v>
      </c>
      <c r="K229" s="5">
        <f t="shared" si="55"/>
        <v>0</v>
      </c>
      <c r="L229" s="5">
        <f t="shared" si="55"/>
        <v>0</v>
      </c>
      <c r="M229" s="5">
        <f t="shared" si="55"/>
        <v>0</v>
      </c>
      <c r="N229" s="5">
        <f t="shared" si="55"/>
        <v>0</v>
      </c>
      <c r="O229" s="5">
        <f t="shared" si="55"/>
        <v>0</v>
      </c>
      <c r="P229" s="5">
        <f t="shared" si="55"/>
        <v>0</v>
      </c>
      <c r="Q229" s="40"/>
    </row>
    <row r="230" spans="1:17" ht="13.5" customHeight="1">
      <c r="A230" s="67"/>
      <c r="B230" s="34"/>
      <c r="C230" s="67"/>
      <c r="D230" s="29"/>
      <c r="E230" s="29"/>
      <c r="F230" s="4">
        <v>2018</v>
      </c>
      <c r="G230" s="5">
        <f aca="true" t="shared" si="56" ref="G230:P234">G262</f>
        <v>0</v>
      </c>
      <c r="H230" s="5">
        <f t="shared" si="56"/>
        <v>0</v>
      </c>
      <c r="I230" s="5">
        <f t="shared" si="56"/>
        <v>0</v>
      </c>
      <c r="J230" s="5">
        <f t="shared" si="56"/>
        <v>0</v>
      </c>
      <c r="K230" s="5">
        <f t="shared" si="56"/>
        <v>0</v>
      </c>
      <c r="L230" s="5">
        <f t="shared" si="56"/>
        <v>0</v>
      </c>
      <c r="M230" s="5">
        <f t="shared" si="56"/>
        <v>0</v>
      </c>
      <c r="N230" s="5">
        <f t="shared" si="56"/>
        <v>0</v>
      </c>
      <c r="O230" s="5">
        <f t="shared" si="56"/>
        <v>0</v>
      </c>
      <c r="P230" s="5">
        <f t="shared" si="56"/>
        <v>0</v>
      </c>
      <c r="Q230" s="40"/>
    </row>
    <row r="231" spans="1:17" ht="13.5" customHeight="1">
      <c r="A231" s="67"/>
      <c r="B231" s="34"/>
      <c r="C231" s="67"/>
      <c r="D231" s="29"/>
      <c r="E231" s="29"/>
      <c r="F231" s="4">
        <v>2019</v>
      </c>
      <c r="G231" s="5">
        <f aca="true" t="shared" si="57" ref="G231:H234">I231+K231+M231+O231</f>
        <v>1011893.6</v>
      </c>
      <c r="H231" s="5">
        <f t="shared" si="57"/>
        <v>777996.1</v>
      </c>
      <c r="I231" s="5">
        <f aca="true" t="shared" si="58" ref="I231:N231">I263</f>
        <v>300205.3</v>
      </c>
      <c r="J231" s="5">
        <f t="shared" si="58"/>
        <v>278357.30000000005</v>
      </c>
      <c r="K231" s="5">
        <f t="shared" si="58"/>
        <v>690337.7</v>
      </c>
      <c r="L231" s="5">
        <f t="shared" si="58"/>
        <v>484649.7</v>
      </c>
      <c r="M231" s="5">
        <f t="shared" si="58"/>
        <v>21350.6</v>
      </c>
      <c r="N231" s="5">
        <f t="shared" si="58"/>
        <v>14989.099999999999</v>
      </c>
      <c r="O231" s="5">
        <f t="shared" si="56"/>
        <v>0</v>
      </c>
      <c r="P231" s="5">
        <f t="shared" si="56"/>
        <v>0</v>
      </c>
      <c r="Q231" s="40"/>
    </row>
    <row r="232" spans="1:17" ht="13.5" customHeight="1">
      <c r="A232" s="67"/>
      <c r="B232" s="34"/>
      <c r="C232" s="67"/>
      <c r="D232" s="29"/>
      <c r="E232" s="29"/>
      <c r="F232" s="4">
        <v>2020</v>
      </c>
      <c r="G232" s="5">
        <f t="shared" si="57"/>
        <v>779985.3</v>
      </c>
      <c r="H232" s="5">
        <f t="shared" si="57"/>
        <v>567861</v>
      </c>
      <c r="I232" s="5">
        <f>I264</f>
        <v>201003</v>
      </c>
      <c r="J232" s="5">
        <f t="shared" si="56"/>
        <v>79936.4</v>
      </c>
      <c r="K232" s="5">
        <f t="shared" si="56"/>
        <v>353679.1</v>
      </c>
      <c r="L232" s="5">
        <f t="shared" si="56"/>
        <v>353679.1</v>
      </c>
      <c r="M232" s="5">
        <f t="shared" si="56"/>
        <v>225303.2</v>
      </c>
      <c r="N232" s="5">
        <f t="shared" si="56"/>
        <v>134245.5</v>
      </c>
      <c r="O232" s="5">
        <f t="shared" si="56"/>
        <v>0</v>
      </c>
      <c r="P232" s="5">
        <f t="shared" si="56"/>
        <v>0</v>
      </c>
      <c r="Q232" s="40"/>
    </row>
    <row r="233" spans="1:17" ht="13.5" customHeight="1">
      <c r="A233" s="67"/>
      <c r="B233" s="34"/>
      <c r="C233" s="67"/>
      <c r="D233" s="29"/>
      <c r="E233" s="29"/>
      <c r="F233" s="4">
        <v>2021</v>
      </c>
      <c r="G233" s="5">
        <f t="shared" si="57"/>
        <v>1226125.8</v>
      </c>
      <c r="H233" s="5">
        <f t="shared" si="57"/>
        <v>692232.1</v>
      </c>
      <c r="I233" s="5">
        <f>I265</f>
        <v>299441.80000000005</v>
      </c>
      <c r="J233" s="5">
        <f t="shared" si="56"/>
        <v>194850.7</v>
      </c>
      <c r="K233" s="5">
        <f t="shared" si="56"/>
        <v>898883.6000000001</v>
      </c>
      <c r="L233" s="5">
        <f t="shared" si="56"/>
        <v>482491.80000000005</v>
      </c>
      <c r="M233" s="5">
        <f t="shared" si="56"/>
        <v>27800.4</v>
      </c>
      <c r="N233" s="5">
        <f t="shared" si="56"/>
        <v>14889.6</v>
      </c>
      <c r="O233" s="5">
        <f t="shared" si="56"/>
        <v>0</v>
      </c>
      <c r="P233" s="5">
        <f t="shared" si="56"/>
        <v>0</v>
      </c>
      <c r="Q233" s="40"/>
    </row>
    <row r="234" spans="1:17" ht="13.5" customHeight="1">
      <c r="A234" s="67"/>
      <c r="B234" s="34"/>
      <c r="C234" s="67"/>
      <c r="D234" s="29"/>
      <c r="E234" s="29"/>
      <c r="F234" s="4">
        <v>2022</v>
      </c>
      <c r="G234" s="71">
        <f t="shared" si="57"/>
        <v>2414969.6</v>
      </c>
      <c r="H234" s="71">
        <f t="shared" si="57"/>
        <v>347608.6</v>
      </c>
      <c r="I234" s="71">
        <f>I266</f>
        <v>450393.9</v>
      </c>
      <c r="J234" s="71">
        <f t="shared" si="56"/>
        <v>92972.9</v>
      </c>
      <c r="K234" s="71">
        <f>K266</f>
        <v>1905638.5</v>
      </c>
      <c r="L234" s="71">
        <f t="shared" si="56"/>
        <v>246996.6</v>
      </c>
      <c r="M234" s="71">
        <f t="shared" si="56"/>
        <v>58937.200000000004</v>
      </c>
      <c r="N234" s="71">
        <f t="shared" si="56"/>
        <v>7639.1</v>
      </c>
      <c r="O234" s="5">
        <f t="shared" si="56"/>
        <v>0</v>
      </c>
      <c r="P234" s="5">
        <f t="shared" si="56"/>
        <v>0</v>
      </c>
      <c r="Q234" s="40"/>
    </row>
    <row r="235" spans="1:17" ht="13.5" customHeight="1">
      <c r="A235" s="67"/>
      <c r="B235" s="34"/>
      <c r="C235" s="67"/>
      <c r="D235" s="29"/>
      <c r="E235" s="29"/>
      <c r="F235" s="4">
        <v>2023</v>
      </c>
      <c r="G235" s="71">
        <f>I235+K235+M235+O235</f>
        <v>3572438.3</v>
      </c>
      <c r="H235" s="5">
        <f aca="true" t="shared" si="59" ref="H235:P235">H267</f>
        <v>741953.3999999999</v>
      </c>
      <c r="I235" s="5">
        <f t="shared" si="59"/>
        <v>1503858.8</v>
      </c>
      <c r="J235" s="5">
        <f t="shared" si="59"/>
        <v>44018.1</v>
      </c>
      <c r="K235" s="5">
        <f t="shared" si="59"/>
        <v>2006522.0999999999</v>
      </c>
      <c r="L235" s="5">
        <f t="shared" si="59"/>
        <v>676997.2</v>
      </c>
      <c r="M235" s="5">
        <f t="shared" si="59"/>
        <v>62057.4</v>
      </c>
      <c r="N235" s="5">
        <f t="shared" si="59"/>
        <v>20938.1</v>
      </c>
      <c r="O235" s="5">
        <f t="shared" si="59"/>
        <v>0</v>
      </c>
      <c r="P235" s="5">
        <f t="shared" si="59"/>
        <v>0</v>
      </c>
      <c r="Q235" s="40"/>
    </row>
    <row r="236" spans="1:17" ht="13.5" customHeight="1">
      <c r="A236" s="67"/>
      <c r="B236" s="34"/>
      <c r="C236" s="67"/>
      <c r="D236" s="29"/>
      <c r="E236" s="29"/>
      <c r="F236" s="4">
        <v>2024</v>
      </c>
      <c r="G236" s="5">
        <f>I236+K236+M236+O236</f>
        <v>1618293.3</v>
      </c>
      <c r="H236" s="5">
        <f aca="true" t="shared" si="60" ref="H236:M236">H268</f>
        <v>497614.9</v>
      </c>
      <c r="I236" s="5">
        <f t="shared" si="60"/>
        <v>306499.2</v>
      </c>
      <c r="J236" s="5">
        <f t="shared" si="60"/>
        <v>44018.1</v>
      </c>
      <c r="K236" s="5">
        <f t="shared" si="60"/>
        <v>1272440.3</v>
      </c>
      <c r="L236" s="5">
        <f t="shared" si="60"/>
        <v>439988.9</v>
      </c>
      <c r="M236" s="5">
        <f t="shared" si="60"/>
        <v>39353.8</v>
      </c>
      <c r="N236" s="5">
        <f aca="true" t="shared" si="61" ref="N236:P237">N268</f>
        <v>13607.9</v>
      </c>
      <c r="O236" s="5">
        <f t="shared" si="61"/>
        <v>0</v>
      </c>
      <c r="P236" s="5">
        <f t="shared" si="61"/>
        <v>0</v>
      </c>
      <c r="Q236" s="40"/>
    </row>
    <row r="237" spans="1:17" ht="12" customHeight="1">
      <c r="A237" s="68"/>
      <c r="B237" s="34"/>
      <c r="C237" s="68"/>
      <c r="D237" s="44"/>
      <c r="E237" s="44"/>
      <c r="F237" s="4">
        <v>2025</v>
      </c>
      <c r="G237" s="5">
        <f>I237+K237+M237+O237</f>
        <v>0</v>
      </c>
      <c r="H237" s="5">
        <f aca="true" t="shared" si="62" ref="H237:M237">H269</f>
        <v>0</v>
      </c>
      <c r="I237" s="5">
        <f t="shared" si="62"/>
        <v>0</v>
      </c>
      <c r="J237" s="5">
        <f t="shared" si="62"/>
        <v>0</v>
      </c>
      <c r="K237" s="5">
        <f t="shared" si="62"/>
        <v>0</v>
      </c>
      <c r="L237" s="5">
        <f t="shared" si="62"/>
        <v>0</v>
      </c>
      <c r="M237" s="5">
        <f t="shared" si="62"/>
        <v>0</v>
      </c>
      <c r="N237" s="5">
        <f t="shared" si="61"/>
        <v>0</v>
      </c>
      <c r="O237" s="5">
        <f t="shared" si="61"/>
        <v>0</v>
      </c>
      <c r="P237" s="5">
        <f t="shared" si="61"/>
        <v>0</v>
      </c>
      <c r="Q237" s="40"/>
    </row>
    <row r="238" spans="1:17" ht="13.5" customHeight="1">
      <c r="A238" s="45" t="s">
        <v>69</v>
      </c>
      <c r="B238" s="40" t="s">
        <v>68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1:17" ht="13.5" customHeight="1">
      <c r="A239" s="44"/>
      <c r="B239" s="40" t="s">
        <v>54</v>
      </c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1:17" ht="14.25" customHeight="1">
      <c r="A240" s="45" t="s">
        <v>70</v>
      </c>
      <c r="B240" s="45" t="s">
        <v>71</v>
      </c>
      <c r="C240" s="63" t="s">
        <v>94</v>
      </c>
      <c r="D240" s="45" t="s">
        <v>78</v>
      </c>
      <c r="E240" s="40" t="s">
        <v>79</v>
      </c>
      <c r="F240" s="4" t="s">
        <v>12</v>
      </c>
      <c r="G240" s="5">
        <f>I240+K240+M240+O240</f>
        <v>6475494.6</v>
      </c>
      <c r="H240" s="71">
        <f>J240+L240+N240+P240</f>
        <v>796329.5</v>
      </c>
      <c r="I240" s="5">
        <f>SUM(I241:I249)</f>
        <v>1633791.3</v>
      </c>
      <c r="J240" s="5">
        <f aca="true" t="shared" si="63" ref="J240:P240">SUM(J241:J249)</f>
        <v>156116.6</v>
      </c>
      <c r="K240" s="5">
        <f t="shared" si="63"/>
        <v>4576844.5</v>
      </c>
      <c r="L240" s="71">
        <f t="shared" si="63"/>
        <v>501430.5</v>
      </c>
      <c r="M240" s="5">
        <f t="shared" si="63"/>
        <v>264858.80000000005</v>
      </c>
      <c r="N240" s="71">
        <f t="shared" si="63"/>
        <v>138782.4</v>
      </c>
      <c r="O240" s="5">
        <f t="shared" si="63"/>
        <v>0</v>
      </c>
      <c r="P240" s="5">
        <f t="shared" si="63"/>
        <v>0</v>
      </c>
      <c r="Q240" s="33" t="s">
        <v>15</v>
      </c>
    </row>
    <row r="241" spans="1:17" ht="14.25" customHeight="1">
      <c r="A241" s="29"/>
      <c r="B241" s="29"/>
      <c r="C241" s="64"/>
      <c r="D241" s="46"/>
      <c r="E241" s="40"/>
      <c r="F241" s="2">
        <v>2017</v>
      </c>
      <c r="G241" s="1">
        <f>I241+K241+M241+O241</f>
        <v>0</v>
      </c>
      <c r="H241" s="1">
        <f>J241+L241+N241+P241</f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33"/>
    </row>
    <row r="242" spans="1:17" ht="14.25" customHeight="1">
      <c r="A242" s="29"/>
      <c r="B242" s="29"/>
      <c r="C242" s="64"/>
      <c r="D242" s="46"/>
      <c r="E242" s="40"/>
      <c r="F242" s="2">
        <v>2018</v>
      </c>
      <c r="G242" s="1">
        <f aca="true" t="shared" si="64" ref="G242:G249">I242+K242+M242+O242</f>
        <v>0</v>
      </c>
      <c r="H242" s="1">
        <f aca="true" t="shared" si="65" ref="H242:H249">J242+L242+N242+P242</f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33"/>
    </row>
    <row r="243" spans="1:17" ht="14.25" customHeight="1">
      <c r="A243" s="29"/>
      <c r="B243" s="29"/>
      <c r="C243" s="64"/>
      <c r="D243" s="46"/>
      <c r="E243" s="40"/>
      <c r="F243" s="2">
        <v>2019</v>
      </c>
      <c r="G243" s="1">
        <f t="shared" si="64"/>
        <v>634536.2999999999</v>
      </c>
      <c r="H243" s="1">
        <f t="shared" si="65"/>
        <v>400638.8</v>
      </c>
      <c r="I243" s="1">
        <f>76071.3+101892.3</f>
        <v>177963.6</v>
      </c>
      <c r="J243" s="17">
        <v>156115.6</v>
      </c>
      <c r="K243" s="1">
        <v>442875.5</v>
      </c>
      <c r="L243" s="18">
        <v>237187.5</v>
      </c>
      <c r="M243" s="1">
        <v>13697.2</v>
      </c>
      <c r="N243" s="17">
        <v>7335.7</v>
      </c>
      <c r="O243" s="1">
        <v>0</v>
      </c>
      <c r="P243" s="1">
        <v>0</v>
      </c>
      <c r="Q243" s="33"/>
    </row>
    <row r="244" spans="1:17" ht="14.25" customHeight="1">
      <c r="A244" s="29"/>
      <c r="B244" s="29"/>
      <c r="C244" s="64"/>
      <c r="D244" s="46"/>
      <c r="E244" s="40"/>
      <c r="F244" s="2">
        <v>2020</v>
      </c>
      <c r="G244" s="1">
        <f t="shared" si="64"/>
        <v>402939.4</v>
      </c>
      <c r="H244" s="1">
        <f t="shared" si="65"/>
        <v>293152</v>
      </c>
      <c r="I244" s="1">
        <v>109788.4</v>
      </c>
      <c r="J244" s="1">
        <v>1</v>
      </c>
      <c r="K244" s="1">
        <v>164748.6</v>
      </c>
      <c r="L244" s="1">
        <f>158854.8+5893.8</f>
        <v>164748.59999999998</v>
      </c>
      <c r="M244" s="1">
        <v>128402.4</v>
      </c>
      <c r="N244" s="1">
        <f>4913.1+123307+182.3</f>
        <v>128402.40000000001</v>
      </c>
      <c r="O244" s="1">
        <v>0</v>
      </c>
      <c r="P244" s="1">
        <v>0</v>
      </c>
      <c r="Q244" s="33"/>
    </row>
    <row r="245" spans="1:17" ht="14.25" customHeight="1">
      <c r="A245" s="29"/>
      <c r="B245" s="29"/>
      <c r="C245" s="64"/>
      <c r="D245" s="46"/>
      <c r="E245" s="40"/>
      <c r="F245" s="2">
        <v>2021</v>
      </c>
      <c r="G245" s="1">
        <f t="shared" si="64"/>
        <v>597085</v>
      </c>
      <c r="H245" s="1">
        <f t="shared" si="65"/>
        <v>63191.3</v>
      </c>
      <c r="I245" s="1">
        <v>104591.1</v>
      </c>
      <c r="J245" s="1">
        <v>0</v>
      </c>
      <c r="K245" s="1">
        <v>477719.2</v>
      </c>
      <c r="L245" s="1">
        <v>61327.4</v>
      </c>
      <c r="M245" s="1">
        <v>14774.7</v>
      </c>
      <c r="N245" s="1">
        <v>1863.9</v>
      </c>
      <c r="O245" s="1">
        <v>0</v>
      </c>
      <c r="P245" s="1">
        <v>0</v>
      </c>
      <c r="Q245" s="33"/>
    </row>
    <row r="246" spans="1:17" ht="14.25" customHeight="1">
      <c r="A246" s="29"/>
      <c r="B246" s="29"/>
      <c r="C246" s="64"/>
      <c r="D246" s="46"/>
      <c r="E246" s="40"/>
      <c r="F246" s="2">
        <v>2022</v>
      </c>
      <c r="G246" s="1">
        <f t="shared" si="64"/>
        <v>1419713.5999999999</v>
      </c>
      <c r="H246" s="72">
        <f>J246+L246+N246+P246</f>
        <v>39347.4</v>
      </c>
      <c r="I246" s="1">
        <v>49069.4</v>
      </c>
      <c r="J246" s="1">
        <v>0</v>
      </c>
      <c r="K246" s="1">
        <v>1329524.9</v>
      </c>
      <c r="L246" s="72">
        <v>38167</v>
      </c>
      <c r="M246" s="1">
        <v>41119.3</v>
      </c>
      <c r="N246" s="72">
        <v>1180.4</v>
      </c>
      <c r="O246" s="1">
        <v>0</v>
      </c>
      <c r="P246" s="1">
        <v>0</v>
      </c>
      <c r="Q246" s="33"/>
    </row>
    <row r="247" spans="1:17" ht="14.25" customHeight="1">
      <c r="A247" s="29"/>
      <c r="B247" s="29"/>
      <c r="C247" s="64"/>
      <c r="D247" s="46"/>
      <c r="E247" s="40"/>
      <c r="F247" s="2">
        <v>2023</v>
      </c>
      <c r="G247" s="72">
        <f t="shared" si="64"/>
        <v>2563023</v>
      </c>
      <c r="H247" s="1">
        <f t="shared" si="65"/>
        <v>0</v>
      </c>
      <c r="I247" s="72">
        <v>1192378.8</v>
      </c>
      <c r="J247" s="1">
        <v>0</v>
      </c>
      <c r="K247" s="1">
        <v>1329524.9</v>
      </c>
      <c r="L247" s="1">
        <v>0</v>
      </c>
      <c r="M247" s="1">
        <v>41119.3</v>
      </c>
      <c r="N247" s="1">
        <v>0</v>
      </c>
      <c r="O247" s="1">
        <v>0</v>
      </c>
      <c r="P247" s="1">
        <v>0</v>
      </c>
      <c r="Q247" s="33"/>
    </row>
    <row r="248" spans="1:17" ht="14.25" customHeight="1">
      <c r="A248" s="29"/>
      <c r="B248" s="29"/>
      <c r="C248" s="64"/>
      <c r="D248" s="46"/>
      <c r="E248" s="40"/>
      <c r="F248" s="2">
        <v>2024</v>
      </c>
      <c r="G248" s="1">
        <f t="shared" si="64"/>
        <v>858197.3</v>
      </c>
      <c r="H248" s="1">
        <f t="shared" si="65"/>
        <v>0</v>
      </c>
      <c r="I248" s="1">
        <v>0</v>
      </c>
      <c r="J248" s="1">
        <v>0</v>
      </c>
      <c r="K248" s="1">
        <v>832451.4</v>
      </c>
      <c r="L248" s="1">
        <v>0</v>
      </c>
      <c r="M248" s="1">
        <v>25745.9</v>
      </c>
      <c r="N248" s="1">
        <v>0</v>
      </c>
      <c r="O248" s="1">
        <v>0</v>
      </c>
      <c r="P248" s="1">
        <v>0</v>
      </c>
      <c r="Q248" s="33"/>
    </row>
    <row r="249" spans="1:17" ht="13.5" customHeight="1">
      <c r="A249" s="44"/>
      <c r="B249" s="44"/>
      <c r="C249" s="65"/>
      <c r="D249" s="28"/>
      <c r="E249" s="40"/>
      <c r="F249" s="2">
        <v>2025</v>
      </c>
      <c r="G249" s="1">
        <f t="shared" si="64"/>
        <v>0</v>
      </c>
      <c r="H249" s="1">
        <f t="shared" si="65"/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33"/>
    </row>
    <row r="250" spans="1:17" ht="15" customHeight="1">
      <c r="A250" s="45" t="s">
        <v>72</v>
      </c>
      <c r="B250" s="45" t="s">
        <v>73</v>
      </c>
      <c r="C250" s="63" t="s">
        <v>95</v>
      </c>
      <c r="D250" s="45" t="s">
        <v>78</v>
      </c>
      <c r="E250" s="40" t="s">
        <v>79</v>
      </c>
      <c r="F250" s="4" t="s">
        <v>12</v>
      </c>
      <c r="G250" s="71">
        <f>SUM(G251:G259)</f>
        <v>4148211.3</v>
      </c>
      <c r="H250" s="71">
        <f aca="true" t="shared" si="66" ref="H250:P250">SUM(H251:H259)</f>
        <v>2828936.6</v>
      </c>
      <c r="I250" s="5">
        <f t="shared" si="66"/>
        <v>1427610.7</v>
      </c>
      <c r="J250" s="71">
        <f t="shared" si="66"/>
        <v>578036.9</v>
      </c>
      <c r="K250" s="71">
        <f t="shared" si="66"/>
        <v>2550656.8000000003</v>
      </c>
      <c r="L250" s="71">
        <f t="shared" si="66"/>
        <v>2183372.8000000003</v>
      </c>
      <c r="M250" s="71">
        <f t="shared" si="66"/>
        <v>169943.8</v>
      </c>
      <c r="N250" s="71">
        <f t="shared" si="66"/>
        <v>67526.9</v>
      </c>
      <c r="O250" s="5">
        <f t="shared" si="66"/>
        <v>0</v>
      </c>
      <c r="P250" s="5">
        <f t="shared" si="66"/>
        <v>0</v>
      </c>
      <c r="Q250" s="33" t="s">
        <v>15</v>
      </c>
    </row>
    <row r="251" spans="1:17" ht="15" customHeight="1">
      <c r="A251" s="29"/>
      <c r="B251" s="29"/>
      <c r="C251" s="64"/>
      <c r="D251" s="46"/>
      <c r="E251" s="40"/>
      <c r="F251" s="2">
        <v>2017</v>
      </c>
      <c r="G251" s="1">
        <f aca="true" t="shared" si="67" ref="G251:H253">I251+K251+M251+O251</f>
        <v>0</v>
      </c>
      <c r="H251" s="1">
        <f t="shared" si="67"/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33"/>
    </row>
    <row r="252" spans="1:17" ht="15" customHeight="1">
      <c r="A252" s="29"/>
      <c r="B252" s="29"/>
      <c r="C252" s="64"/>
      <c r="D252" s="46"/>
      <c r="E252" s="40"/>
      <c r="F252" s="2">
        <v>2018</v>
      </c>
      <c r="G252" s="1">
        <f t="shared" si="67"/>
        <v>0</v>
      </c>
      <c r="H252" s="1">
        <f t="shared" si="67"/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33"/>
    </row>
    <row r="253" spans="1:17" ht="15" customHeight="1">
      <c r="A253" s="29"/>
      <c r="B253" s="29"/>
      <c r="C253" s="64"/>
      <c r="D253" s="46"/>
      <c r="E253" s="40"/>
      <c r="F253" s="2">
        <v>2019</v>
      </c>
      <c r="G253" s="1">
        <f t="shared" si="67"/>
        <v>377357.30000000005</v>
      </c>
      <c r="H253" s="1">
        <f t="shared" si="67"/>
        <v>377357.30000000005</v>
      </c>
      <c r="I253" s="17">
        <v>122241.7</v>
      </c>
      <c r="J253" s="17">
        <f>103059.8+19181.9</f>
        <v>122241.70000000001</v>
      </c>
      <c r="K253" s="17">
        <v>247462.2</v>
      </c>
      <c r="L253" s="17">
        <v>247462.2</v>
      </c>
      <c r="M253" s="17">
        <v>7653.4</v>
      </c>
      <c r="N253" s="17">
        <v>7653.4</v>
      </c>
      <c r="O253" s="1">
        <v>0</v>
      </c>
      <c r="P253" s="1">
        <v>0</v>
      </c>
      <c r="Q253" s="33"/>
    </row>
    <row r="254" spans="1:17" ht="14.25" customHeight="1">
      <c r="A254" s="29"/>
      <c r="B254" s="29"/>
      <c r="C254" s="64"/>
      <c r="D254" s="46"/>
      <c r="E254" s="40"/>
      <c r="F254" s="2">
        <v>2020</v>
      </c>
      <c r="G254" s="1">
        <f aca="true" t="shared" si="68" ref="G254:G259">I254+K254+M254+O254</f>
        <v>377045.89999999997</v>
      </c>
      <c r="H254" s="1">
        <f aca="true" t="shared" si="69" ref="H254:H259">J254+L254+N254+P254</f>
        <v>274709</v>
      </c>
      <c r="I254" s="1">
        <v>91214.6</v>
      </c>
      <c r="J254" s="1">
        <f>58502+21433.4</f>
        <v>79935.4</v>
      </c>
      <c r="K254" s="1">
        <v>188930.5</v>
      </c>
      <c r="L254" s="1">
        <f>43396.1+145534.4</f>
        <v>188930.5</v>
      </c>
      <c r="M254" s="1">
        <v>96900.8</v>
      </c>
      <c r="N254" s="1">
        <f>1342.1+4501</f>
        <v>5843.1</v>
      </c>
      <c r="O254" s="1">
        <v>0</v>
      </c>
      <c r="P254" s="1">
        <v>0</v>
      </c>
      <c r="Q254" s="33"/>
    </row>
    <row r="255" spans="1:18" ht="14.25" customHeight="1">
      <c r="A255" s="29"/>
      <c r="B255" s="29"/>
      <c r="C255" s="64"/>
      <c r="D255" s="46"/>
      <c r="E255" s="40"/>
      <c r="F255" s="2">
        <v>2021</v>
      </c>
      <c r="G255" s="1">
        <f t="shared" si="68"/>
        <v>629040.8</v>
      </c>
      <c r="H255" s="1">
        <f t="shared" si="69"/>
        <v>629040.8</v>
      </c>
      <c r="I255" s="1">
        <v>194850.7</v>
      </c>
      <c r="J255" s="1">
        <v>194850.7</v>
      </c>
      <c r="K255" s="1">
        <v>421164.4</v>
      </c>
      <c r="L255" s="1">
        <v>421164.4</v>
      </c>
      <c r="M255" s="1">
        <v>13025.7</v>
      </c>
      <c r="N255" s="1">
        <v>13025.7</v>
      </c>
      <c r="O255" s="1">
        <v>0</v>
      </c>
      <c r="P255" s="1">
        <v>0</v>
      </c>
      <c r="Q255" s="33"/>
      <c r="R255" s="26"/>
    </row>
    <row r="256" spans="1:17" ht="15" customHeight="1">
      <c r="A256" s="29"/>
      <c r="B256" s="29"/>
      <c r="C256" s="64"/>
      <c r="D256" s="46"/>
      <c r="E256" s="40"/>
      <c r="F256" s="2">
        <v>2022</v>
      </c>
      <c r="G256" s="1">
        <f t="shared" si="68"/>
        <v>995256</v>
      </c>
      <c r="H256" s="72">
        <f t="shared" si="69"/>
        <v>308261.2</v>
      </c>
      <c r="I256" s="1">
        <v>401324.5</v>
      </c>
      <c r="J256" s="72">
        <v>92972.9</v>
      </c>
      <c r="K256" s="1">
        <v>576113.6</v>
      </c>
      <c r="L256" s="72">
        <v>208829.6</v>
      </c>
      <c r="M256" s="1">
        <v>17817.9</v>
      </c>
      <c r="N256" s="72">
        <v>6458.7</v>
      </c>
      <c r="O256" s="1">
        <v>0</v>
      </c>
      <c r="P256" s="1">
        <v>0</v>
      </c>
      <c r="Q256" s="33"/>
    </row>
    <row r="257" spans="1:17" ht="15" customHeight="1">
      <c r="A257" s="29"/>
      <c r="B257" s="29"/>
      <c r="C257" s="64"/>
      <c r="D257" s="46"/>
      <c r="E257" s="40"/>
      <c r="F257" s="2">
        <v>2023</v>
      </c>
      <c r="G257" s="72">
        <f t="shared" si="68"/>
        <v>1009415.2999999999</v>
      </c>
      <c r="H257" s="72">
        <f t="shared" si="69"/>
        <v>741953.3999999999</v>
      </c>
      <c r="I257" s="1">
        <v>311480</v>
      </c>
      <c r="J257" s="1">
        <v>44018.1</v>
      </c>
      <c r="K257" s="72">
        <v>676997.2</v>
      </c>
      <c r="L257" s="72">
        <v>676997.2</v>
      </c>
      <c r="M257" s="72">
        <v>20938.1</v>
      </c>
      <c r="N257" s="72">
        <v>20938.1</v>
      </c>
      <c r="O257" s="1">
        <v>0</v>
      </c>
      <c r="P257" s="1">
        <v>0</v>
      </c>
      <c r="Q257" s="33"/>
    </row>
    <row r="258" spans="1:17" ht="15" customHeight="1">
      <c r="A258" s="29"/>
      <c r="B258" s="29"/>
      <c r="C258" s="64"/>
      <c r="D258" s="46"/>
      <c r="E258" s="40"/>
      <c r="F258" s="2">
        <v>2024</v>
      </c>
      <c r="G258" s="1">
        <f t="shared" si="68"/>
        <v>760096.0000000001</v>
      </c>
      <c r="H258" s="72">
        <f t="shared" si="69"/>
        <v>497614.9</v>
      </c>
      <c r="I258" s="1">
        <v>306499.2</v>
      </c>
      <c r="J258" s="1">
        <v>44018.1</v>
      </c>
      <c r="K258" s="1">
        <v>439988.9</v>
      </c>
      <c r="L258" s="72">
        <v>439988.9</v>
      </c>
      <c r="M258" s="1">
        <v>13607.9</v>
      </c>
      <c r="N258" s="72">
        <v>13607.9</v>
      </c>
      <c r="O258" s="1">
        <v>0</v>
      </c>
      <c r="P258" s="1">
        <v>0</v>
      </c>
      <c r="Q258" s="33"/>
    </row>
    <row r="259" spans="1:17" ht="15" customHeight="1">
      <c r="A259" s="44"/>
      <c r="B259" s="44"/>
      <c r="C259" s="65"/>
      <c r="D259" s="28"/>
      <c r="E259" s="40"/>
      <c r="F259" s="2">
        <v>2025</v>
      </c>
      <c r="G259" s="1">
        <f t="shared" si="68"/>
        <v>0</v>
      </c>
      <c r="H259" s="1">
        <f t="shared" si="69"/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33"/>
    </row>
    <row r="260" spans="1:17" ht="12.75">
      <c r="A260" s="60"/>
      <c r="B260" s="34" t="s">
        <v>74</v>
      </c>
      <c r="C260" s="35"/>
      <c r="D260" s="45" t="s">
        <v>77</v>
      </c>
      <c r="E260" s="45" t="s">
        <v>77</v>
      </c>
      <c r="F260" s="4" t="s">
        <v>12</v>
      </c>
      <c r="G260" s="71">
        <f>G240+G250</f>
        <v>10623705.899999999</v>
      </c>
      <c r="H260" s="71">
        <f>H240+H250</f>
        <v>3625266.1</v>
      </c>
      <c r="I260" s="5">
        <f aca="true" t="shared" si="70" ref="I260:N260">SUM(I261:I269)</f>
        <v>3061402</v>
      </c>
      <c r="J260" s="71">
        <f t="shared" si="70"/>
        <v>734153.5000000001</v>
      </c>
      <c r="K260" s="71">
        <f t="shared" si="70"/>
        <v>7127501.3</v>
      </c>
      <c r="L260" s="71">
        <f t="shared" si="70"/>
        <v>2684803.3000000003</v>
      </c>
      <c r="M260" s="71">
        <f t="shared" si="70"/>
        <v>434802.60000000003</v>
      </c>
      <c r="N260" s="71">
        <f t="shared" si="70"/>
        <v>206309.30000000002</v>
      </c>
      <c r="O260" s="5">
        <f>O240+O250</f>
        <v>0</v>
      </c>
      <c r="P260" s="5">
        <f>P240+P250</f>
        <v>0</v>
      </c>
      <c r="Q260" s="33"/>
    </row>
    <row r="261" spans="1:17" ht="12.75">
      <c r="A261" s="61"/>
      <c r="B261" s="34"/>
      <c r="C261" s="35"/>
      <c r="D261" s="29"/>
      <c r="E261" s="29"/>
      <c r="F261" s="4">
        <v>2017</v>
      </c>
      <c r="G261" s="5">
        <f>I261+K261+M261+O261</f>
        <v>0</v>
      </c>
      <c r="H261" s="5">
        <f>J261+L261+N261+P261</f>
        <v>0</v>
      </c>
      <c r="I261" s="5">
        <f aca="true" t="shared" si="71" ref="I261:I269">I241+I251</f>
        <v>0</v>
      </c>
      <c r="J261" s="5">
        <f aca="true" t="shared" si="72" ref="J261:P261">J241+J251</f>
        <v>0</v>
      </c>
      <c r="K261" s="5">
        <f t="shared" si="72"/>
        <v>0</v>
      </c>
      <c r="L261" s="5">
        <f t="shared" si="72"/>
        <v>0</v>
      </c>
      <c r="M261" s="5">
        <f t="shared" si="72"/>
        <v>0</v>
      </c>
      <c r="N261" s="5">
        <f t="shared" si="72"/>
        <v>0</v>
      </c>
      <c r="O261" s="5">
        <f t="shared" si="72"/>
        <v>0</v>
      </c>
      <c r="P261" s="5">
        <f t="shared" si="72"/>
        <v>0</v>
      </c>
      <c r="Q261" s="33"/>
    </row>
    <row r="262" spans="1:17" ht="12.75">
      <c r="A262" s="61"/>
      <c r="B262" s="34"/>
      <c r="C262" s="35"/>
      <c r="D262" s="29"/>
      <c r="E262" s="29"/>
      <c r="F262" s="4">
        <v>2018</v>
      </c>
      <c r="G262" s="5">
        <f aca="true" t="shared" si="73" ref="G262:G269">I262+K262+M262+O262</f>
        <v>0</v>
      </c>
      <c r="H262" s="5">
        <f aca="true" t="shared" si="74" ref="H262:H269">J262+L262+N262+P262</f>
        <v>0</v>
      </c>
      <c r="I262" s="5">
        <f t="shared" si="71"/>
        <v>0</v>
      </c>
      <c r="J262" s="5">
        <f aca="true" t="shared" si="75" ref="J262:P262">J242+J252</f>
        <v>0</v>
      </c>
      <c r="K262" s="5">
        <f t="shared" si="75"/>
        <v>0</v>
      </c>
      <c r="L262" s="5">
        <f t="shared" si="75"/>
        <v>0</v>
      </c>
      <c r="M262" s="5">
        <f t="shared" si="75"/>
        <v>0</v>
      </c>
      <c r="N262" s="5">
        <f t="shared" si="75"/>
        <v>0</v>
      </c>
      <c r="O262" s="5">
        <f t="shared" si="75"/>
        <v>0</v>
      </c>
      <c r="P262" s="5">
        <f t="shared" si="75"/>
        <v>0</v>
      </c>
      <c r="Q262" s="33"/>
    </row>
    <row r="263" spans="1:17" ht="12.75">
      <c r="A263" s="61"/>
      <c r="B263" s="34"/>
      <c r="C263" s="35"/>
      <c r="D263" s="29"/>
      <c r="E263" s="29"/>
      <c r="F263" s="4">
        <v>2019</v>
      </c>
      <c r="G263" s="5">
        <f t="shared" si="73"/>
        <v>1011893.6</v>
      </c>
      <c r="H263" s="5">
        <f t="shared" si="74"/>
        <v>777996.1</v>
      </c>
      <c r="I263" s="5">
        <f t="shared" si="71"/>
        <v>300205.3</v>
      </c>
      <c r="J263" s="5">
        <f aca="true" t="shared" si="76" ref="J263:P263">J243+J253</f>
        <v>278357.30000000005</v>
      </c>
      <c r="K263" s="5">
        <f t="shared" si="76"/>
        <v>690337.7</v>
      </c>
      <c r="L263" s="5">
        <f t="shared" si="76"/>
        <v>484649.7</v>
      </c>
      <c r="M263" s="5">
        <f t="shared" si="76"/>
        <v>21350.6</v>
      </c>
      <c r="N263" s="5">
        <f t="shared" si="76"/>
        <v>14989.099999999999</v>
      </c>
      <c r="O263" s="5">
        <f t="shared" si="76"/>
        <v>0</v>
      </c>
      <c r="P263" s="5">
        <f t="shared" si="76"/>
        <v>0</v>
      </c>
      <c r="Q263" s="33"/>
    </row>
    <row r="264" spans="1:17" ht="12.75">
      <c r="A264" s="61"/>
      <c r="B264" s="34"/>
      <c r="C264" s="35"/>
      <c r="D264" s="29"/>
      <c r="E264" s="29"/>
      <c r="F264" s="4">
        <v>2020</v>
      </c>
      <c r="G264" s="5">
        <f t="shared" si="73"/>
        <v>779985.3</v>
      </c>
      <c r="H264" s="5">
        <f t="shared" si="74"/>
        <v>567861</v>
      </c>
      <c r="I264" s="5">
        <f t="shared" si="71"/>
        <v>201003</v>
      </c>
      <c r="J264" s="5">
        <f>J244+J254</f>
        <v>79936.4</v>
      </c>
      <c r="K264" s="5">
        <f aca="true" t="shared" si="77" ref="K264:P264">K244+K254</f>
        <v>353679.1</v>
      </c>
      <c r="L264" s="5">
        <f t="shared" si="77"/>
        <v>353679.1</v>
      </c>
      <c r="M264" s="5">
        <f t="shared" si="77"/>
        <v>225303.2</v>
      </c>
      <c r="N264" s="5">
        <f t="shared" si="77"/>
        <v>134245.5</v>
      </c>
      <c r="O264" s="5">
        <f t="shared" si="77"/>
        <v>0</v>
      </c>
      <c r="P264" s="5">
        <f t="shared" si="77"/>
        <v>0</v>
      </c>
      <c r="Q264" s="33"/>
    </row>
    <row r="265" spans="1:17" ht="12.75">
      <c r="A265" s="61"/>
      <c r="B265" s="34"/>
      <c r="C265" s="35"/>
      <c r="D265" s="29"/>
      <c r="E265" s="29"/>
      <c r="F265" s="4">
        <v>2021</v>
      </c>
      <c r="G265" s="5">
        <f t="shared" si="73"/>
        <v>1226125.8</v>
      </c>
      <c r="H265" s="5">
        <f t="shared" si="74"/>
        <v>692232.1</v>
      </c>
      <c r="I265" s="5">
        <f t="shared" si="71"/>
        <v>299441.80000000005</v>
      </c>
      <c r="J265" s="5">
        <f aca="true" t="shared" si="78" ref="J265:P265">J245+J255</f>
        <v>194850.7</v>
      </c>
      <c r="K265" s="5">
        <f t="shared" si="78"/>
        <v>898883.6000000001</v>
      </c>
      <c r="L265" s="5">
        <f t="shared" si="78"/>
        <v>482491.80000000005</v>
      </c>
      <c r="M265" s="5">
        <f t="shared" si="78"/>
        <v>27800.4</v>
      </c>
      <c r="N265" s="5">
        <f t="shared" si="78"/>
        <v>14889.6</v>
      </c>
      <c r="O265" s="5">
        <f t="shared" si="78"/>
        <v>0</v>
      </c>
      <c r="P265" s="5">
        <f t="shared" si="78"/>
        <v>0</v>
      </c>
      <c r="Q265" s="33"/>
    </row>
    <row r="266" spans="1:17" ht="12.75">
      <c r="A266" s="61"/>
      <c r="B266" s="34"/>
      <c r="C266" s="35"/>
      <c r="D266" s="29"/>
      <c r="E266" s="29"/>
      <c r="F266" s="4">
        <v>2022</v>
      </c>
      <c r="G266" s="5">
        <f t="shared" si="73"/>
        <v>2414969.6</v>
      </c>
      <c r="H266" s="71">
        <f t="shared" si="74"/>
        <v>347608.6</v>
      </c>
      <c r="I266" s="5">
        <f t="shared" si="71"/>
        <v>450393.9</v>
      </c>
      <c r="J266" s="71">
        <f aca="true" t="shared" si="79" ref="J266:P266">J246+J256</f>
        <v>92972.9</v>
      </c>
      <c r="K266" s="5">
        <f t="shared" si="79"/>
        <v>1905638.5</v>
      </c>
      <c r="L266" s="71">
        <f>L246+L256</f>
        <v>246996.6</v>
      </c>
      <c r="M266" s="5">
        <f t="shared" si="79"/>
        <v>58937.200000000004</v>
      </c>
      <c r="N266" s="71">
        <f>N246+N256</f>
        <v>7639.1</v>
      </c>
      <c r="O266" s="5">
        <f t="shared" si="79"/>
        <v>0</v>
      </c>
      <c r="P266" s="5">
        <f t="shared" si="79"/>
        <v>0</v>
      </c>
      <c r="Q266" s="33"/>
    </row>
    <row r="267" spans="1:17" ht="12.75">
      <c r="A267" s="61"/>
      <c r="B267" s="34"/>
      <c r="C267" s="35"/>
      <c r="D267" s="29"/>
      <c r="E267" s="29"/>
      <c r="F267" s="4">
        <v>2023</v>
      </c>
      <c r="G267" s="71">
        <f t="shared" si="73"/>
        <v>3572438.3</v>
      </c>
      <c r="H267" s="71">
        <f t="shared" si="74"/>
        <v>741953.3999999999</v>
      </c>
      <c r="I267" s="5">
        <f t="shared" si="71"/>
        <v>1503858.8</v>
      </c>
      <c r="J267" s="5">
        <f aca="true" t="shared" si="80" ref="J267:P267">J247+J257</f>
        <v>44018.1</v>
      </c>
      <c r="K267" s="71">
        <f>K247+K257</f>
        <v>2006522.0999999999</v>
      </c>
      <c r="L267" s="71">
        <f t="shared" si="80"/>
        <v>676997.2</v>
      </c>
      <c r="M267" s="71">
        <f t="shared" si="80"/>
        <v>62057.4</v>
      </c>
      <c r="N267" s="71">
        <f>N247+N257</f>
        <v>20938.1</v>
      </c>
      <c r="O267" s="5">
        <f t="shared" si="80"/>
        <v>0</v>
      </c>
      <c r="P267" s="5">
        <f t="shared" si="80"/>
        <v>0</v>
      </c>
      <c r="Q267" s="33"/>
    </row>
    <row r="268" spans="1:17" ht="12.75">
      <c r="A268" s="61"/>
      <c r="B268" s="34"/>
      <c r="C268" s="35"/>
      <c r="D268" s="29"/>
      <c r="E268" s="29"/>
      <c r="F268" s="4">
        <v>2024</v>
      </c>
      <c r="G268" s="5">
        <f t="shared" si="73"/>
        <v>1618293.3</v>
      </c>
      <c r="H268" s="71">
        <f t="shared" si="74"/>
        <v>497614.9</v>
      </c>
      <c r="I268" s="5">
        <f t="shared" si="71"/>
        <v>306499.2</v>
      </c>
      <c r="J268" s="5">
        <f aca="true" t="shared" si="81" ref="J268:P268">J248+J258</f>
        <v>44018.1</v>
      </c>
      <c r="K268" s="5">
        <f t="shared" si="81"/>
        <v>1272440.3</v>
      </c>
      <c r="L268" s="71">
        <f t="shared" si="81"/>
        <v>439988.9</v>
      </c>
      <c r="M268" s="5">
        <f t="shared" si="81"/>
        <v>39353.8</v>
      </c>
      <c r="N268" s="71">
        <f>N248+N258</f>
        <v>13607.9</v>
      </c>
      <c r="O268" s="5">
        <f t="shared" si="81"/>
        <v>0</v>
      </c>
      <c r="P268" s="5">
        <f t="shared" si="81"/>
        <v>0</v>
      </c>
      <c r="Q268" s="33"/>
    </row>
    <row r="269" spans="1:17" ht="12.75">
      <c r="A269" s="62"/>
      <c r="B269" s="34"/>
      <c r="C269" s="35"/>
      <c r="D269" s="44"/>
      <c r="E269" s="44"/>
      <c r="F269" s="4">
        <v>2025</v>
      </c>
      <c r="G269" s="5">
        <f t="shared" si="73"/>
        <v>0</v>
      </c>
      <c r="H269" s="5">
        <f t="shared" si="74"/>
        <v>0</v>
      </c>
      <c r="I269" s="5">
        <f t="shared" si="71"/>
        <v>0</v>
      </c>
      <c r="J269" s="5">
        <f aca="true" t="shared" si="82" ref="J269:P269">J249+J259</f>
        <v>0</v>
      </c>
      <c r="K269" s="5">
        <f t="shared" si="82"/>
        <v>0</v>
      </c>
      <c r="L269" s="5">
        <f t="shared" si="82"/>
        <v>0</v>
      </c>
      <c r="M269" s="5">
        <f t="shared" si="82"/>
        <v>0</v>
      </c>
      <c r="N269" s="5">
        <f t="shared" si="82"/>
        <v>0</v>
      </c>
      <c r="O269" s="5">
        <f t="shared" si="82"/>
        <v>0</v>
      </c>
      <c r="P269" s="5">
        <f t="shared" si="82"/>
        <v>0</v>
      </c>
      <c r="Q269" s="33"/>
    </row>
    <row r="270" spans="1:17" ht="12.75">
      <c r="A270" s="35"/>
      <c r="B270" s="34" t="s">
        <v>21</v>
      </c>
      <c r="C270" s="35"/>
      <c r="D270" s="45" t="s">
        <v>77</v>
      </c>
      <c r="E270" s="45" t="s">
        <v>77</v>
      </c>
      <c r="F270" s="4" t="s">
        <v>12</v>
      </c>
      <c r="G270" s="71">
        <f>I270+K270+M270+O270</f>
        <v>22120948.200000003</v>
      </c>
      <c r="H270" s="71">
        <f>J270+L270+N270+P270</f>
        <v>5525872.100000001</v>
      </c>
      <c r="I270" s="71">
        <f>SUM(I271:I279)</f>
        <v>11941115.39</v>
      </c>
      <c r="J270" s="71">
        <f>SUM(J271:J279)</f>
        <v>2209902.9000000004</v>
      </c>
      <c r="K270" s="71">
        <f aca="true" t="shared" si="83" ref="K270:P270">SUM(K271:K279)</f>
        <v>7127501.3</v>
      </c>
      <c r="L270" s="71">
        <f t="shared" si="83"/>
        <v>2684803.3000000003</v>
      </c>
      <c r="M270" s="71">
        <f t="shared" si="83"/>
        <v>434802.60000000003</v>
      </c>
      <c r="N270" s="71">
        <f t="shared" si="83"/>
        <v>206309.30000000002</v>
      </c>
      <c r="O270" s="71">
        <f t="shared" si="83"/>
        <v>2617528.91</v>
      </c>
      <c r="P270" s="71">
        <f t="shared" si="83"/>
        <v>424856.6</v>
      </c>
      <c r="Q270" s="40"/>
    </row>
    <row r="271" spans="1:17" ht="12.75">
      <c r="A271" s="35"/>
      <c r="B271" s="34"/>
      <c r="C271" s="35"/>
      <c r="D271" s="29"/>
      <c r="E271" s="29"/>
      <c r="F271" s="4">
        <v>2017</v>
      </c>
      <c r="G271" s="5">
        <f>I271+K271+M271+O271</f>
        <v>600000</v>
      </c>
      <c r="H271" s="5">
        <f>J271+L271+N271+P271</f>
        <v>88298.3</v>
      </c>
      <c r="I271" s="5">
        <f aca="true" t="shared" si="84" ref="I271:P274">I11+I229</f>
        <v>400000</v>
      </c>
      <c r="J271" s="5">
        <f t="shared" si="84"/>
        <v>88298.3</v>
      </c>
      <c r="K271" s="5">
        <f t="shared" si="84"/>
        <v>0</v>
      </c>
      <c r="L271" s="5">
        <f t="shared" si="84"/>
        <v>0</v>
      </c>
      <c r="M271" s="5">
        <f t="shared" si="84"/>
        <v>0</v>
      </c>
      <c r="N271" s="5">
        <f t="shared" si="84"/>
        <v>0</v>
      </c>
      <c r="O271" s="5">
        <f t="shared" si="84"/>
        <v>200000</v>
      </c>
      <c r="P271" s="5">
        <f t="shared" si="84"/>
        <v>0</v>
      </c>
      <c r="Q271" s="40"/>
    </row>
    <row r="272" spans="1:17" ht="12.75">
      <c r="A272" s="35"/>
      <c r="B272" s="34"/>
      <c r="C272" s="35"/>
      <c r="D272" s="29"/>
      <c r="E272" s="29"/>
      <c r="F272" s="4">
        <v>2018</v>
      </c>
      <c r="G272" s="5">
        <f aca="true" t="shared" si="85" ref="G272:G279">I272+K272+M272+O272</f>
        <v>679351.8</v>
      </c>
      <c r="H272" s="5">
        <f aca="true" t="shared" si="86" ref="H272:H279">J272+L272+N272+P272</f>
        <v>392029.6</v>
      </c>
      <c r="I272" s="5">
        <f t="shared" si="84"/>
        <v>479351.8</v>
      </c>
      <c r="J272" s="5">
        <f t="shared" si="84"/>
        <v>192029.59999999998</v>
      </c>
      <c r="K272" s="5">
        <f t="shared" si="84"/>
        <v>0</v>
      </c>
      <c r="L272" s="5">
        <f t="shared" si="84"/>
        <v>0</v>
      </c>
      <c r="M272" s="5">
        <f t="shared" si="84"/>
        <v>0</v>
      </c>
      <c r="N272" s="5">
        <f t="shared" si="84"/>
        <v>0</v>
      </c>
      <c r="O272" s="5">
        <f t="shared" si="84"/>
        <v>200000</v>
      </c>
      <c r="P272" s="5">
        <f t="shared" si="84"/>
        <v>200000</v>
      </c>
      <c r="Q272" s="40"/>
    </row>
    <row r="273" spans="1:19" ht="13.5" customHeight="1">
      <c r="A273" s="35"/>
      <c r="B273" s="34"/>
      <c r="C273" s="35"/>
      <c r="D273" s="29"/>
      <c r="E273" s="29"/>
      <c r="F273" s="4">
        <v>2019</v>
      </c>
      <c r="G273" s="5">
        <f t="shared" si="85"/>
        <v>3525765.3</v>
      </c>
      <c r="H273" s="5">
        <f t="shared" si="86"/>
        <v>1112663.5</v>
      </c>
      <c r="I273" s="5">
        <f t="shared" si="84"/>
        <v>1262276</v>
      </c>
      <c r="J273" s="5">
        <f t="shared" si="84"/>
        <v>457636.20000000007</v>
      </c>
      <c r="K273" s="5">
        <f t="shared" si="84"/>
        <v>690337.7</v>
      </c>
      <c r="L273" s="5">
        <f t="shared" si="84"/>
        <v>484649.7</v>
      </c>
      <c r="M273" s="5">
        <f t="shared" si="84"/>
        <v>21350.6</v>
      </c>
      <c r="N273" s="5">
        <f t="shared" si="84"/>
        <v>14989.099999999999</v>
      </c>
      <c r="O273" s="5">
        <f t="shared" si="84"/>
        <v>1551801</v>
      </c>
      <c r="P273" s="5">
        <f t="shared" si="84"/>
        <v>155388.5</v>
      </c>
      <c r="Q273" s="40"/>
      <c r="S273" s="24"/>
    </row>
    <row r="274" spans="1:19" ht="12.75">
      <c r="A274" s="35"/>
      <c r="B274" s="34"/>
      <c r="C274" s="35"/>
      <c r="D274" s="29"/>
      <c r="E274" s="29"/>
      <c r="F274" s="4">
        <v>2020</v>
      </c>
      <c r="G274" s="5">
        <f t="shared" si="85"/>
        <v>1622859.01</v>
      </c>
      <c r="H274" s="5">
        <f t="shared" si="86"/>
        <v>745153.8999999999</v>
      </c>
      <c r="I274" s="5">
        <f t="shared" si="84"/>
        <v>615378.3</v>
      </c>
      <c r="J274" s="5">
        <f t="shared" si="84"/>
        <v>249640.1</v>
      </c>
      <c r="K274" s="5">
        <f t="shared" si="84"/>
        <v>353679.1</v>
      </c>
      <c r="L274" s="5">
        <f t="shared" si="84"/>
        <v>353679.1</v>
      </c>
      <c r="M274" s="5">
        <f t="shared" si="84"/>
        <v>225303.2</v>
      </c>
      <c r="N274" s="5">
        <f t="shared" si="84"/>
        <v>134245.5</v>
      </c>
      <c r="O274" s="5">
        <f t="shared" si="84"/>
        <v>428498.41</v>
      </c>
      <c r="P274" s="5">
        <f t="shared" si="84"/>
        <v>7589.2</v>
      </c>
      <c r="Q274" s="40"/>
      <c r="S274" s="24"/>
    </row>
    <row r="275" spans="1:17" ht="12.75">
      <c r="A275" s="35"/>
      <c r="B275" s="34"/>
      <c r="C275" s="35"/>
      <c r="D275" s="29"/>
      <c r="E275" s="29"/>
      <c r="F275" s="4">
        <v>2021</v>
      </c>
      <c r="G275" s="5">
        <f t="shared" si="85"/>
        <v>1910447.97</v>
      </c>
      <c r="H275" s="5">
        <f t="shared" si="86"/>
        <v>994995.4</v>
      </c>
      <c r="I275" s="5">
        <f aca="true" t="shared" si="87" ref="I275:O279">I15+I233</f>
        <v>809584.27</v>
      </c>
      <c r="J275" s="5">
        <f t="shared" si="87"/>
        <v>491218.2</v>
      </c>
      <c r="K275" s="5">
        <f t="shared" si="87"/>
        <v>898883.6000000001</v>
      </c>
      <c r="L275" s="5">
        <f t="shared" si="87"/>
        <v>482491.80000000005</v>
      </c>
      <c r="M275" s="5">
        <f t="shared" si="87"/>
        <v>27800.4</v>
      </c>
      <c r="N275" s="5">
        <f t="shared" si="87"/>
        <v>14889.6</v>
      </c>
      <c r="O275" s="5">
        <f t="shared" si="87"/>
        <v>174179.7</v>
      </c>
      <c r="P275" s="5">
        <v>6395.8</v>
      </c>
      <c r="Q275" s="40"/>
    </row>
    <row r="276" spans="1:17" ht="12.75">
      <c r="A276" s="35"/>
      <c r="B276" s="34"/>
      <c r="C276" s="35"/>
      <c r="D276" s="29"/>
      <c r="E276" s="29"/>
      <c r="F276" s="4">
        <v>2022</v>
      </c>
      <c r="G276" s="71">
        <f t="shared" si="85"/>
        <v>2887287.02</v>
      </c>
      <c r="H276" s="71">
        <f>J276+L276+N276+P276</f>
        <v>748748.1</v>
      </c>
      <c r="I276" s="71">
        <f t="shared" si="87"/>
        <v>859661.52</v>
      </c>
      <c r="J276" s="80">
        <f t="shared" si="87"/>
        <v>438629.30000000005</v>
      </c>
      <c r="K276" s="5">
        <f t="shared" si="87"/>
        <v>1905638.5</v>
      </c>
      <c r="L276" s="71">
        <f t="shared" si="87"/>
        <v>246996.6</v>
      </c>
      <c r="M276" s="5">
        <f t="shared" si="87"/>
        <v>58937.200000000004</v>
      </c>
      <c r="N276" s="71">
        <f t="shared" si="87"/>
        <v>7639.1</v>
      </c>
      <c r="O276" s="71">
        <f t="shared" si="87"/>
        <v>63049.8</v>
      </c>
      <c r="P276" s="71">
        <f>P16+P234</f>
        <v>55483.1</v>
      </c>
      <c r="Q276" s="40"/>
    </row>
    <row r="277" spans="1:17" ht="12.75">
      <c r="A277" s="35"/>
      <c r="B277" s="34"/>
      <c r="C277" s="35"/>
      <c r="D277" s="29"/>
      <c r="E277" s="29"/>
      <c r="F277" s="4">
        <v>2023</v>
      </c>
      <c r="G277" s="71">
        <f t="shared" si="85"/>
        <v>7984894.3</v>
      </c>
      <c r="H277" s="71">
        <f t="shared" si="86"/>
        <v>797610.8999999999</v>
      </c>
      <c r="I277" s="71">
        <f t="shared" si="87"/>
        <v>5916314.8</v>
      </c>
      <c r="J277" s="5">
        <f t="shared" si="87"/>
        <v>99675.6</v>
      </c>
      <c r="K277" s="71">
        <f t="shared" si="87"/>
        <v>2006522.0999999999</v>
      </c>
      <c r="L277" s="71">
        <f t="shared" si="87"/>
        <v>676997.2</v>
      </c>
      <c r="M277" s="71">
        <f t="shared" si="87"/>
        <v>62057.4</v>
      </c>
      <c r="N277" s="71">
        <f t="shared" si="87"/>
        <v>20938.1</v>
      </c>
      <c r="O277" s="5">
        <f t="shared" si="87"/>
        <v>0</v>
      </c>
      <c r="P277" s="5">
        <f>P17+P235</f>
        <v>0</v>
      </c>
      <c r="Q277" s="40"/>
    </row>
    <row r="278" spans="1:17" ht="12.75">
      <c r="A278" s="35"/>
      <c r="B278" s="34"/>
      <c r="C278" s="35"/>
      <c r="D278" s="29"/>
      <c r="E278" s="29"/>
      <c r="F278" s="4">
        <v>2024</v>
      </c>
      <c r="G278" s="71">
        <f t="shared" si="85"/>
        <v>2264271.4</v>
      </c>
      <c r="H278" s="71">
        <f t="shared" si="86"/>
        <v>553272.4</v>
      </c>
      <c r="I278" s="71">
        <f t="shared" si="87"/>
        <v>952477.3</v>
      </c>
      <c r="J278" s="5">
        <f t="shared" si="87"/>
        <v>99675.6</v>
      </c>
      <c r="K278" s="5">
        <f t="shared" si="87"/>
        <v>1272440.3</v>
      </c>
      <c r="L278" s="71">
        <f t="shared" si="87"/>
        <v>439988.9</v>
      </c>
      <c r="M278" s="5">
        <f t="shared" si="87"/>
        <v>39353.8</v>
      </c>
      <c r="N278" s="71">
        <f t="shared" si="87"/>
        <v>13607.9</v>
      </c>
      <c r="O278" s="5">
        <f t="shared" si="87"/>
        <v>0</v>
      </c>
      <c r="P278" s="5">
        <f>P18+P236</f>
        <v>0</v>
      </c>
      <c r="Q278" s="40"/>
    </row>
    <row r="279" spans="1:17" ht="12.75">
      <c r="A279" s="35"/>
      <c r="B279" s="34"/>
      <c r="C279" s="35"/>
      <c r="D279" s="44"/>
      <c r="E279" s="44"/>
      <c r="F279" s="4">
        <v>2025</v>
      </c>
      <c r="G279" s="71">
        <f t="shared" si="85"/>
        <v>646071.4</v>
      </c>
      <c r="H279" s="5">
        <f t="shared" si="86"/>
        <v>93100</v>
      </c>
      <c r="I279" s="71">
        <f t="shared" si="87"/>
        <v>646071.4</v>
      </c>
      <c r="J279" s="5">
        <f t="shared" si="87"/>
        <v>93100</v>
      </c>
      <c r="K279" s="5">
        <f t="shared" si="87"/>
        <v>0</v>
      </c>
      <c r="L279" s="5">
        <f t="shared" si="87"/>
        <v>0</v>
      </c>
      <c r="M279" s="5">
        <f t="shared" si="87"/>
        <v>0</v>
      </c>
      <c r="N279" s="5">
        <f t="shared" si="87"/>
        <v>0</v>
      </c>
      <c r="O279" s="5">
        <f t="shared" si="87"/>
        <v>0</v>
      </c>
      <c r="P279" s="5">
        <f>P19+P237</f>
        <v>0</v>
      </c>
      <c r="Q279" s="40"/>
    </row>
    <row r="280" spans="1:17" ht="24" customHeight="1">
      <c r="A280" s="19" t="s">
        <v>97</v>
      </c>
      <c r="B280" s="31" t="s">
        <v>53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ht="12.75">
      <c r="I281" s="24"/>
    </row>
    <row r="283" ht="12.75">
      <c r="J283" s="24"/>
    </row>
    <row r="285" ht="12.75">
      <c r="J285" s="24"/>
    </row>
  </sheetData>
  <sheetProtection/>
  <mergeCells count="152">
    <mergeCell ref="E228:E237"/>
    <mergeCell ref="D240:D249"/>
    <mergeCell ref="E240:E249"/>
    <mergeCell ref="D250:D259"/>
    <mergeCell ref="E250:E259"/>
    <mergeCell ref="D44:D53"/>
    <mergeCell ref="E44:E53"/>
    <mergeCell ref="D74:D111"/>
    <mergeCell ref="E74:E111"/>
    <mergeCell ref="D64:D73"/>
    <mergeCell ref="E64:E73"/>
    <mergeCell ref="D156:D185"/>
    <mergeCell ref="E156:E185"/>
    <mergeCell ref="E218:E227"/>
    <mergeCell ref="D186:D195"/>
    <mergeCell ref="E186:E195"/>
    <mergeCell ref="D198:D207"/>
    <mergeCell ref="E198:E207"/>
    <mergeCell ref="D208:D217"/>
    <mergeCell ref="E208:E217"/>
    <mergeCell ref="D218:D227"/>
    <mergeCell ref="C186:C195"/>
    <mergeCell ref="E5:E7"/>
    <mergeCell ref="D10:D19"/>
    <mergeCell ref="E10:E19"/>
    <mergeCell ref="D22:D31"/>
    <mergeCell ref="E22:E31"/>
    <mergeCell ref="D32:D41"/>
    <mergeCell ref="E32:E41"/>
    <mergeCell ref="D134:D143"/>
    <mergeCell ref="D144:D153"/>
    <mergeCell ref="Q228:Q237"/>
    <mergeCell ref="D228:D237"/>
    <mergeCell ref="A134:A143"/>
    <mergeCell ref="B134:B143"/>
    <mergeCell ref="C134:C143"/>
    <mergeCell ref="Q139:Q143"/>
    <mergeCell ref="Q134:Q137"/>
    <mergeCell ref="Q218:Q227"/>
    <mergeCell ref="A196:A197"/>
    <mergeCell ref="B196:Q196"/>
    <mergeCell ref="A240:A249"/>
    <mergeCell ref="B240:B249"/>
    <mergeCell ref="C240:C249"/>
    <mergeCell ref="A238:A239"/>
    <mergeCell ref="B239:Q239"/>
    <mergeCell ref="A250:A259"/>
    <mergeCell ref="B260:B269"/>
    <mergeCell ref="A260:A269"/>
    <mergeCell ref="C250:C259"/>
    <mergeCell ref="C260:C269"/>
    <mergeCell ref="Q240:Q249"/>
    <mergeCell ref="D260:D269"/>
    <mergeCell ref="E260:E269"/>
    <mergeCell ref="A64:A73"/>
    <mergeCell ref="B64:B73"/>
    <mergeCell ref="C64:C73"/>
    <mergeCell ref="C74:C111"/>
    <mergeCell ref="B74:B111"/>
    <mergeCell ref="A74:A111"/>
    <mergeCell ref="B154:Q154"/>
    <mergeCell ref="I1:Q1"/>
    <mergeCell ref="I2:Q2"/>
    <mergeCell ref="A208:A217"/>
    <mergeCell ref="B208:B217"/>
    <mergeCell ref="C208:C217"/>
    <mergeCell ref="Q208:Q217"/>
    <mergeCell ref="A4:Q4"/>
    <mergeCell ref="B197:Q197"/>
    <mergeCell ref="A186:A195"/>
    <mergeCell ref="B186:B195"/>
    <mergeCell ref="B238:Q238"/>
    <mergeCell ref="Q186:Q195"/>
    <mergeCell ref="A44:A53"/>
    <mergeCell ref="Q54:Q63"/>
    <mergeCell ref="B218:B227"/>
    <mergeCell ref="C218:C227"/>
    <mergeCell ref="B228:B237"/>
    <mergeCell ref="A228:A237"/>
    <mergeCell ref="C228:C237"/>
    <mergeCell ref="A218:A227"/>
    <mergeCell ref="Q250:Q259"/>
    <mergeCell ref="Q260:Q269"/>
    <mergeCell ref="B250:B259"/>
    <mergeCell ref="D270:D279"/>
    <mergeCell ref="E270:E279"/>
    <mergeCell ref="A270:A279"/>
    <mergeCell ref="B270:B279"/>
    <mergeCell ref="C270:C279"/>
    <mergeCell ref="Q270:Q279"/>
    <mergeCell ref="Q156:Q160"/>
    <mergeCell ref="A156:A185"/>
    <mergeCell ref="C44:C53"/>
    <mergeCell ref="Q44:Q53"/>
    <mergeCell ref="A54:A63"/>
    <mergeCell ref="B54:B63"/>
    <mergeCell ref="C54:C63"/>
    <mergeCell ref="E54:E63"/>
    <mergeCell ref="A144:A153"/>
    <mergeCell ref="B155:Q155"/>
    <mergeCell ref="B44:B53"/>
    <mergeCell ref="D54:D63"/>
    <mergeCell ref="A198:A207"/>
    <mergeCell ref="B198:B207"/>
    <mergeCell ref="C198:C207"/>
    <mergeCell ref="B156:B185"/>
    <mergeCell ref="C156:C185"/>
    <mergeCell ref="B144:B153"/>
    <mergeCell ref="C144:C153"/>
    <mergeCell ref="A154:A155"/>
    <mergeCell ref="Q144:Q153"/>
    <mergeCell ref="A112:A133"/>
    <mergeCell ref="B112:B133"/>
    <mergeCell ref="C112:C133"/>
    <mergeCell ref="E144:E153"/>
    <mergeCell ref="D112:D133"/>
    <mergeCell ref="E112:E133"/>
    <mergeCell ref="E134:E143"/>
    <mergeCell ref="Q32:Q41"/>
    <mergeCell ref="A42:A43"/>
    <mergeCell ref="B42:Q42"/>
    <mergeCell ref="B43:Q43"/>
    <mergeCell ref="C32:C41"/>
    <mergeCell ref="B32:B41"/>
    <mergeCell ref="A32:A41"/>
    <mergeCell ref="A20:A21"/>
    <mergeCell ref="B20:Q20"/>
    <mergeCell ref="B21:Q21"/>
    <mergeCell ref="A22:A31"/>
    <mergeCell ref="B22:B31"/>
    <mergeCell ref="C22:C31"/>
    <mergeCell ref="Q22:Q31"/>
    <mergeCell ref="A5:A7"/>
    <mergeCell ref="B5:B7"/>
    <mergeCell ref="A9:A19"/>
    <mergeCell ref="B9:Q9"/>
    <mergeCell ref="B10:B19"/>
    <mergeCell ref="C10:C19"/>
    <mergeCell ref="Q10:Q19"/>
    <mergeCell ref="I5:P5"/>
    <mergeCell ref="M6:N6"/>
    <mergeCell ref="D5:D7"/>
    <mergeCell ref="B280:Q280"/>
    <mergeCell ref="C5:C7"/>
    <mergeCell ref="O6:P6"/>
    <mergeCell ref="F5:F7"/>
    <mergeCell ref="G5:H6"/>
    <mergeCell ref="I6:J6"/>
    <mergeCell ref="K6:L6"/>
    <mergeCell ref="Q5:Q7"/>
    <mergeCell ref="Q64:Q73"/>
    <mergeCell ref="Q198:Q207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2022-09-27T10:47:40Z</cp:lastPrinted>
  <dcterms:created xsi:type="dcterms:W3CDTF">1996-10-08T23:32:33Z</dcterms:created>
  <dcterms:modified xsi:type="dcterms:W3CDTF">2022-09-27T10:47:47Z</dcterms:modified>
  <cp:category/>
  <cp:version/>
  <cp:contentType/>
  <cp:contentStatus/>
</cp:coreProperties>
</file>