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3"/>
  </bookViews>
  <sheets>
    <sheet name="Паспорт подпрограммы" sheetId="1" state="visible" r:id="rId1"/>
    <sheet name="Показатели, цели, задачи" sheetId="2" state="visible" r:id="rId2"/>
    <sheet name="Перечень мероприятий" sheetId="3" state="visible" r:id="rId3"/>
    <sheet name="Экономический расчёт расходов" sheetId="4" state="visible" r:id="rId4"/>
  </sheets>
  <definedNames>
    <definedName name="_xlnm.Print_Area" localSheetId="0">'Паспорт подпрограммы'!$A$1:$W$39</definedName>
    <definedName name="_xlnm.Print_Area" localSheetId="1">'Показатели, цели, задачи'!$A$1:$X$47</definedName>
    <definedName name="_xlnm.Print_Area" localSheetId="2">'Перечень мероприятий'!$A$1:$Q$765</definedName>
    <definedName name="_xlnm.Print_Area" localSheetId="3">'Экономический расчёт расходов'!$A$1:$AD$37</definedName>
  </definedNames>
  <calcPr/>
</workbook>
</file>

<file path=xl/sharedStrings.xml><?xml version="1.0" encoding="utf-8"?>
<sst xmlns="http://schemas.openxmlformats.org/spreadsheetml/2006/main" count="411" uniqueCount="411">
  <si>
    <t xml:space="preserve">Приложение 7 к постановлению
администрации Города Томска
от 27.03.2023 № 227</t>
  </si>
  <si>
    <t xml:space="preserve">I. ПАСПОРТ ПОДПРОГРАММЫ</t>
  </si>
  <si>
    <t xml:space="preserve">Куратор подпрограммы</t>
  </si>
  <si>
    <t xml:space="preserve">Заместитель Мэра Города Томска по безопасности и общим вопросам.</t>
  </si>
  <si>
    <t xml:space="preserve">Ответственный исполнитель подпрограммы</t>
  </si>
  <si>
    <t>КОБ</t>
  </si>
  <si>
    <t>Соисполнители</t>
  </si>
  <si>
    <t xml:space="preserve">ДО; ДКС; УК; УФКиС.</t>
  </si>
  <si>
    <t>Участники</t>
  </si>
  <si>
    <t xml:space="preserve">УМВД России по Томской области (по согласованию).
</t>
  </si>
  <si>
    <t xml:space="preserve">Цель подпрограммы                                                                                                                                 </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</si>
  <si>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
</t>
  </si>
  <si>
    <t xml:space="preserve">Задачи подпрограммы</t>
  </si>
  <si>
    <t xml:space="preserve">Задача: Создание технических условий безопасности жизнедеятельности детей.
</t>
  </si>
  <si>
    <t xml:space="preserve">Показатели цели подпрограммы, единицы измерения</t>
  </si>
  <si>
    <t xml:space="preserve">Год разработки программы - 2016</t>
  </si>
  <si>
    <t xml:space="preserve">в соответствии с потребностью</t>
  </si>
  <si>
    <t xml:space="preserve">в соответствии с утвержд. финансированием</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</si>
  <si>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t>
  </si>
  <si>
    <t xml:space="preserve">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</si>
  <si>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 xml:space="preserve">не менее 5</t>
  </si>
  <si>
    <t xml:space="preserve">Задача 1. Создание технических условий безопасности жизнедеятельности детей</t>
  </si>
  <si>
    <t xml:space="preserve">Показатель 1. Количество учреждений с массовым пребыванием детей, где осуществлен ремонт, установка и монтаж ограждения территорий, ед.</t>
  </si>
  <si>
    <t xml:space="preserve">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</si>
  <si>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t xml:space="preserve">Показатель 3. Количество учреждений с массовым пребыванием детей, где осуществлен текущий ремонт асфальтового покрытия территорий, ед.</t>
  </si>
  <si>
    <t xml:space="preserve">введен с 01.01.2018</t>
  </si>
  <si>
    <t xml:space="preserve">Объемы и источники финансирования подпрограммы (с разбивкой по годам, тыс. рублей)</t>
  </si>
  <si>
    <t>Годы:</t>
  </si>
  <si>
    <t xml:space="preserve">Всего по источникам</t>
  </si>
  <si>
    <t xml:space="preserve">местный бюджет</t>
  </si>
  <si>
    <t xml:space="preserve">федеральный бюджет</t>
  </si>
  <si>
    <t xml:space="preserve">областной бюджет</t>
  </si>
  <si>
    <t xml:space="preserve">внебюджетные источники</t>
  </si>
  <si>
    <t>Итого</t>
  </si>
  <si>
    <t xml:space="preserve">Сроки реализации подпрограммы </t>
  </si>
  <si>
    <t>2017-2025г.г.</t>
  </si>
  <si>
    <t xml:space="preserve">Укрупненный перечень мероприятий (основное мероприятие)</t>
  </si>
  <si>
    <t xml:space="preserve">Создание технических условий безопасности жизнедеятельности детей.</t>
  </si>
  <si>
    <t xml:space="preserve">Организация управления подпрограммой и контроль за её реализацией:</t>
  </si>
  <si>
    <t xml:space="preserve">- управление подпрограммой осуществляет</t>
  </si>
  <si>
    <t xml:space="preserve">- текущий контроль и мониторинг реализации подпрограммы осуществляют</t>
  </si>
  <si>
    <t xml:space="preserve">ДО; ДКС; УК; УФКиС; КОБ.</t>
  </si>
  <si>
    <t xml:space="preserve">Приложение 8 к постановлению
администрации Города Томска
от 27.03.2023 № 227</t>
  </si>
  <si>
    <t xml:space="preserve">Приложение 1 к подпрограмме</t>
  </si>
  <si>
    <t xml:space="preserve">ПОКАЗАТЕЛИ ЦЕЛИ, ЗАДАЧ И МЕРОПРИЯТИЙ ПОДПРОГРАММЫ</t>
  </si>
  <si>
    <t xml:space="preserve">Таблица 1</t>
  </si>
  <si>
    <t xml:space="preserve">№ п/п</t>
  </si>
  <si>
    <t xml:space="preserve">Цель, задачи и мероприятия (ведомственные целевые программы) подпрограммы </t>
  </si>
  <si>
    <t xml:space="preserve">Наименование показателей целей, задач, мероприятий подпрограммы (единицы измерения)</t>
  </si>
  <si>
    <t xml:space="preserve">Метод сбора информации о достижении показателя</t>
  </si>
  <si>
    <t xml:space="preserve">Ответственный орган (подразделение) за  достижение  значения показателя</t>
  </si>
  <si>
    <t xml:space="preserve">Фактическое значение показателей на момент разработки муниципальной программы - 2016</t>
  </si>
  <si>
    <t xml:space="preserve">Плановые значения показателей по годам реализации муниципальной программы</t>
  </si>
  <si>
    <t xml:space="preserve">в соответствии с утвержд финансированием</t>
  </si>
  <si>
    <t xml:space="preserve">в соответствии с утвержденным финансированием</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</si>
  <si>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</si>
  <si>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 xml:space="preserve">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</si>
  <si>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 xml:space="preserve">Отчетность ДО</t>
  </si>
  <si>
    <t xml:space="preserve">КОБ, ДО</t>
  </si>
  <si>
    <t>1.1.</t>
  </si>
  <si>
    <t xml:space="preserve">Задача 1 подпрограммы: Создание технических условий безопасности жизнедеятельности детей.</t>
  </si>
  <si>
    <r>
      <t>1.</t>
    </r>
    <r>
      <rPr>
        <sz val="11"/>
        <color indexed="64"/>
        <rFont val="Times New Roman"/>
      </rPr>
      <t xml:space="preserve"> Количество учреждений с массовым пребыванием детей, где осуществлен ремонт, установка и монтаж ограждения территорий, ед.</t>
    </r>
  </si>
  <si>
    <t>ДКС</t>
  </si>
  <si>
    <r>
      <t>2.</t>
    </r>
    <r>
      <rPr>
        <sz val="11"/>
        <color indexed="64"/>
        <rFont val="Times New Roman"/>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</si>
  <si>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 xml:space="preserve">Отчетность ДО, УК, УФКиС</t>
  </si>
  <si>
    <t xml:space="preserve">ДО, УК, УФКиС</t>
  </si>
  <si>
    <t xml:space="preserve">3. Количество учреждений с массовым пребыванием детей, где осуществлен текущий ремонт асфальтового покрытия территорий, ед.</t>
  </si>
  <si>
    <t xml:space="preserve">Отчетность 
ДО</t>
  </si>
  <si>
    <t>ДО</t>
  </si>
  <si>
    <t>1.1.1.</t>
  </si>
  <si>
    <t xml:space="preserve">Мероприятие 1.1. Капитальный ремонт, установка и монтаж ограждения территорий муниципальных общеобразовательных учреждений.</t>
  </si>
  <si>
    <t xml:space="preserve">Количество учреждений, где установлены ограждения, ед.</t>
  </si>
  <si>
    <t xml:space="preserve">Отчетность ДКС</t>
  </si>
  <si>
    <t xml:space="preserve">Количество разработанной проектно-сметной документации, ед.</t>
  </si>
  <si>
    <t xml:space="preserve">Введен с 01.01.2018</t>
  </si>
  <si>
    <t xml:space="preserve">Количество заключений о проверке достоверности определения сметной стоимости, ед.</t>
  </si>
  <si>
    <t>1.1.2.</t>
  </si>
  <si>
    <t xml:space="preserve">Мероприятие 1.2. Капитальный ремонт, установка и монтаж ограждений территорий муниципальных учреждений управления физической культуры и спорта.</t>
  </si>
  <si>
    <t>1.1.3.</t>
  </si>
  <si>
    <t xml:space="preserve">Мероприятие 1.3. Капитальный ремонт, установка и монтаж ограждений территорий муниципальных дошкольных образовательных учреждений.</t>
  </si>
  <si>
    <t>1.1.4.</t>
  </si>
  <si>
    <t xml:space="preserve">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</si>
  <si>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 xml:space="preserve">Количество установленных систем видеонаблюдения, ед.</t>
  </si>
  <si>
    <t>1.1.5.</t>
  </si>
  <si>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</si>
  <si>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1.1.6.</t>
  </si>
  <si>
    <t xml:space="preserve">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</si>
  <si>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1.1.7.</t>
  </si>
  <si>
    <t xml:space="preserve">Мероприятие 1.7. Приобретение в собственность муниципального образования «Город Томск» и установка систем видеонаблюдения в муниципальных учреждениях управления культуры.</t>
  </si>
  <si>
    <t xml:space="preserve">Отчетность УК</t>
  </si>
  <si>
    <t>УК</t>
  </si>
  <si>
    <t>1.1.8.</t>
  </si>
  <si>
    <t xml:space="preserve">Мероприятие 1.8. 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</si>
  <si>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 xml:space="preserve">Отчетность УФКиС</t>
  </si>
  <si>
    <t>УФКиС</t>
  </si>
  <si>
    <t>1.1.9.</t>
  </si>
  <si>
    <r>
      <t xml:space="preserve">Мероприятие 1.9. Капитальный ремонт, установка и монтаж ограждения территорий муниципальных учреждений дополнительного образования</t>
    </r>
    <r>
      <rPr>
        <sz val="11"/>
        <color indexed="64"/>
        <rFont val="Times New Roman"/>
      </rPr>
      <t>.</t>
    </r>
  </si>
  <si>
    <t>1.1.10.</t>
  </si>
  <si>
    <t xml:space="preserve">Мероприятие 1.10. Капитальный ремонт, установка и монтаж ограждения территорий муниципальных учреждений управления культуры.</t>
  </si>
  <si>
    <t>1.1.11.</t>
  </si>
  <si>
    <t xml:space="preserve">Мероприятие 1.11. Текущий ремонт асфальтового покрытия территорий муниципальных дошкольных образовательных учреждений.</t>
  </si>
  <si>
    <t xml:space="preserve">Количество учреждений, где осуществлен текущий ремонт асфальтового покрытия, ед.</t>
  </si>
  <si>
    <t>1.1.12.</t>
  </si>
  <si>
    <r>
      <t xml:space="preserve">Мероприятие 1.12. Текущий ремонт асфальтового покрытия территорий муниципальных общеобразовательных учреждений</t>
    </r>
    <r>
      <rPr>
        <sz val="11"/>
        <color indexed="64"/>
        <rFont val="Times New Roman"/>
      </rPr>
      <t>.</t>
    </r>
  </si>
  <si>
    <t>1.1.13.</t>
  </si>
  <si>
    <r>
      <t xml:space="preserve">Мероприятие 1.13. Текущий ремонт асфальтового покрытия территорий муниципальных учреждений дополнительного образования</t>
    </r>
    <r>
      <rPr>
        <sz val="11"/>
        <color indexed="64"/>
        <rFont val="Times New Roman"/>
      </rPr>
      <t>.</t>
    </r>
  </si>
  <si>
    <t>1.1.14.</t>
  </si>
  <si>
    <t xml:space="preserve">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</si>
  <si>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 xml:space="preserve">Количество учреждений, где осуществлена разработка ПСД и капитальный ремонт АПС и СОУЭ, ед.</t>
  </si>
  <si>
    <t xml:space="preserve">Данное мероприятие реализуется в рамках муниципальной программы «Развитие образования» на 2015-2025 годы».</t>
  </si>
  <si>
    <t>1.1.15.</t>
  </si>
  <si>
    <t xml:space="preserve">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</si>
  <si>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1.1.16.</t>
  </si>
  <si>
    <t xml:space="preserve">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</si>
  <si>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 xml:space="preserve">Количество учреждений, где осуществлена разработка ПСД на капитальный ремонт АПС и СОУЭ, ед.</t>
  </si>
  <si>
    <t xml:space="preserve">Количество учреждений, где осуществлен  капитальный ремонт АПС и СОУЭ, ед.</t>
  </si>
  <si>
    <t>1.1.17.</t>
  </si>
  <si>
    <t xml:space="preserve">Мероприятие 1.17. Текущий ремонт асфальтового покрытия территорий муниципальных учреждений управления культуры.</t>
  </si>
  <si>
    <t xml:space="preserve">Введен с 26.05.2020</t>
  </si>
  <si>
    <t>1.1.18.</t>
  </si>
  <si>
    <t xml:space="preserve">Мероприятие 1.18. 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</si>
  <si>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1.1.19.</t>
  </si>
  <si>
    <t xml:space="preserve">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t>
  </si>
  <si>
    <t xml:space="preserve">Приложение 9 к постановлению
администрации Города Томска
от 27.03.2023 № 227</t>
  </si>
  <si>
    <t xml:space="preserve">Приложение 2 к подпрограмме</t>
  </si>
  <si>
    <t xml:space="preserve">ПЕРЕЧЕНЬ МЕРОПРИЯТИЙ И РЕСУРСНОЕ ОБЕСПЕЧЕНИЕ ПОДПРОГРАММЫ</t>
  </si>
  <si>
    <t xml:space="preserve">Таблица 2</t>
  </si>
  <si>
    <t xml:space="preserve">Наименования целей, задач, ведомственных целевых программ, мероприятий подпрограммы</t>
  </si>
  <si>
    <t xml:space="preserve">Код бюджетной классификации (КЦСР, КВР)</t>
  </si>
  <si>
    <t xml:space="preserve">Уровень приоритетности мероприятий</t>
  </si>
  <si>
    <t xml:space="preserve">Критерий уровня приоритетности мероприятий</t>
  </si>
  <si>
    <t xml:space="preserve">Срок исполнения</t>
  </si>
  <si>
    <t xml:space="preserve">Объем финансирования                    (тыс. руб.)</t>
  </si>
  <si>
    <t xml:space="preserve">В том числе за счет средств</t>
  </si>
  <si>
    <t xml:space="preserve">Ответственный исполнитель, соисполнители, участники</t>
  </si>
  <si>
    <t xml:space="preserve">местного бюджета</t>
  </si>
  <si>
    <t xml:space="preserve">федерального бюджета</t>
  </si>
  <si>
    <t xml:space="preserve">областного бюджета</t>
  </si>
  <si>
    <t xml:space="preserve">внебюджетных источников</t>
  </si>
  <si>
    <t>потребность</t>
  </si>
  <si>
    <t>утверждено</t>
  </si>
  <si>
    <t>план</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</si>
  <si>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</si>
  <si>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 xml:space="preserve">Основное мероприятие «Создание технических условий безопасности жизнедеятельности детей»</t>
  </si>
  <si>
    <t>всего</t>
  </si>
  <si>
    <t xml:space="preserve">Мероприятие 1.1. Капитальный ремонт, установка и монтаж ограждения территорий муниципальных общеобразовательных учреждений, в т.ч.:</t>
  </si>
  <si>
    <t xml:space="preserve">КЦСР 1520120040
КВР 243</t>
  </si>
  <si>
    <t>II</t>
  </si>
  <si>
    <t>А</t>
  </si>
  <si>
    <t xml:space="preserve">МАОУ СОШ №11  г. Томска -250,0 м.п.</t>
  </si>
  <si>
    <t xml:space="preserve">МАОУ СОШ №11  г. Томска  - ПСД</t>
  </si>
  <si>
    <t xml:space="preserve">Итого по объекту</t>
  </si>
  <si>
    <t xml:space="preserve">МАОУ СОШ № 12 г. Томска - 390 м.п.</t>
  </si>
  <si>
    <t xml:space="preserve">МАОУ СОШ № 12 г. Томска  - ПСД</t>
  </si>
  <si>
    <t xml:space="preserve">МАОУ СОШ № 51 г. Томска  290,8 м.п.</t>
  </si>
  <si>
    <t xml:space="preserve">МАОУ СОШ № 51 г. Томска  - ПСД</t>
  </si>
  <si>
    <t xml:space="preserve">МБОУ ООШ № 39 г. Томска - 414м.п.</t>
  </si>
  <si>
    <t xml:space="preserve">МБОУ ООШ № 39 г. Томска - ПСД</t>
  </si>
  <si>
    <t xml:space="preserve">МАОУ СОШ № 64 г. Томска - 686 м.п.</t>
  </si>
  <si>
    <t xml:space="preserve">МАОУ СОШ № 64 г. Томска - ПСД.</t>
  </si>
  <si>
    <t xml:space="preserve">ИТОГО 2017 год</t>
  </si>
  <si>
    <t xml:space="preserve">МАОУ СОШ № 4 г. Томска - СМР</t>
  </si>
  <si>
    <t xml:space="preserve">МАОУ СОШ № 4 г. Томска  - проверка достоверности</t>
  </si>
  <si>
    <t xml:space="preserve">МАОУ гимназия № 24 г. Томска - СМР</t>
  </si>
  <si>
    <t xml:space="preserve">МАОУ гимназия № 24 г. Томска - проверка достоверности</t>
  </si>
  <si>
    <t xml:space="preserve">МАОУ СОШ № 3 г. Томска - СМР</t>
  </si>
  <si>
    <t xml:space="preserve">МАОУ СОШ № 3 г. Томска  - проверка достоверности</t>
  </si>
  <si>
    <t xml:space="preserve">МАОУ СОШ № 31 по адресу г. Томск, ул. Ачинская, 22 - СМР</t>
  </si>
  <si>
    <t xml:space="preserve">МАОУ СОШ № 31 по адресу г. Томск, ул. Ачинская, 22  - проверка достоверности</t>
  </si>
  <si>
    <t xml:space="preserve">МАОУ СОШ № 40 г. Томска - СМР</t>
  </si>
  <si>
    <t xml:space="preserve">МАОУ СОШ № 40 г. Томска  - проверка достоверности</t>
  </si>
  <si>
    <t xml:space="preserve">ИТОГО 2018 год</t>
  </si>
  <si>
    <t xml:space="preserve">ИТОГО 2019 год</t>
  </si>
  <si>
    <t xml:space="preserve">МАОУ СОШ № 41 г. Томска, по адресу: г. Томск, ул. Тверская, 74 а - СМР</t>
  </si>
  <si>
    <t xml:space="preserve">МАОУ СОШ № 41 г. Томска, по адресу: г. Томск, ул. Тверская, 74 а  - проверка достоверности</t>
  </si>
  <si>
    <t xml:space="preserve">МАОУ СОШ № 5 им. А.К. Ерохина г. Томска по адресу: г. Томск, ул.Октябрьская, 16 - СМР</t>
  </si>
  <si>
    <t xml:space="preserve">МАОУ СОШ № 5 им. А.К. Ерохина г. Томска по адресу: г. Томск, ул.Октябрьская, 16 - проверка достоверности</t>
  </si>
  <si>
    <t xml:space="preserve">МАОУ СОШ № 5 им. А.К. Ерохина г. Томска по адресу: г. Томск, ул.Октябрьская,25 - СМР</t>
  </si>
  <si>
    <t xml:space="preserve">МАОУ СОШ № 5 им. А.К. Ерохина г. Томска по адресу: г. Томск, ул.Октябрьская,25  - проверка достоверности</t>
  </si>
  <si>
    <t xml:space="preserve">МАОУ ООШ № 38 г. Томска  по адресу: г. Томск, ул. И. Черных, 123/1 - СМР</t>
  </si>
  <si>
    <t xml:space="preserve">МАОУ ООШ № 38 г. Томска  по адресу: г. Томск, ул. И. Черных, 123/1  - проверка достоверности</t>
  </si>
  <si>
    <t xml:space="preserve">МАОУ лицей № 1 имени А.С. Пушкина г. Томска, по адресу: г. Томск, ул. Нахимова, 30 - СМР</t>
  </si>
  <si>
    <t xml:space="preserve">МАОУ лицей № 1 имени А.С. Пушкина г. Томска, по адресу: г. Томск, ул. Нахимова, 30 - проверка достоверности</t>
  </si>
  <si>
    <t xml:space="preserve">МБОУ ООШИ № 22 г. Томска по адресу: г. Томск, ул. Сибирская, 81 г - СМР</t>
  </si>
  <si>
    <t xml:space="preserve">МБОУ ООШИ № 22 г. Томска по адресу: г. Томск, ул. Сибирская, 81 г  - проверка достоверности</t>
  </si>
  <si>
    <t xml:space="preserve">МАОУ СОШ № 23 г. Томска по адресу: г. Томск, ул. Лебедева, 94 - СМР</t>
  </si>
  <si>
    <t xml:space="preserve">МАОУ СОШ № 23 г. Томска по адресу: г. Томск, ул. Лебедева, 94   - проверка достоверности</t>
  </si>
  <si>
    <t xml:space="preserve">МБОУ Русская классическая гимназия № 2 г. Томска по адресу: г. Томск, ул. Лебедева, 92 - СМР</t>
  </si>
  <si>
    <t xml:space="preserve">МБОУ Русская классическая гимназия № 2 г. Томска по адресу: г. Томск, ул. Лебедева, 92 - проверка достоверности</t>
  </si>
  <si>
    <t xml:space="preserve">МАОУ СОШ № 16 г. Томска по адресу: г. Томск, пер. Сухоозерный,6 - СМР</t>
  </si>
  <si>
    <t xml:space="preserve">МАОУ СОШ № 16 г. Томска по адресу: г. Томск, пер. Сухоозерный,6  - проверка достоверности</t>
  </si>
  <si>
    <t xml:space="preserve">МБОУ ООШ № 66 г. Томска по адресу: г. Томск, п. Нижний скалад, ул. Сплавная, 56 - СМР</t>
  </si>
  <si>
    <t xml:space="preserve">МБОУ ООШ № 66 г. Томска по адресу: г. Томск, п. Нижний скалад, ул. Сплавная, 56  -проверка достоверности</t>
  </si>
  <si>
    <t xml:space="preserve">МАОУ СОШ № 47 г. Томска по адресу: г. Томск, ул. Пушкина, 54/1 - СМР</t>
  </si>
  <si>
    <t xml:space="preserve">МАОУ СОШ № 47 г. Томска по адресу: г. Томск, ул. Пушкина, 54/1  - проверка достоверности</t>
  </si>
  <si>
    <t xml:space="preserve">ИТОГО 2020 год</t>
  </si>
  <si>
    <t xml:space="preserve">ИТОГО 2021 год</t>
  </si>
  <si>
    <t xml:space="preserve">МБОУ СОШ № 33 г. Томска по адресу: г. Томск, д. Лоскутово, ул. Ленина, 27а (решение судов)</t>
  </si>
  <si>
    <t xml:space="preserve">МАОУ СОШ № 50 г. Томска по адресу: г. Томск, ул. Усова, 68 (решение судов)</t>
  </si>
  <si>
    <t xml:space="preserve">МБОУ ООШ № 66 г. Томска по адресу: г. Томск, п. Нижний Скалад, ул. Сплавная, 56 (решение судов)</t>
  </si>
  <si>
    <t xml:space="preserve">ИТОГО 2022 год</t>
  </si>
  <si>
    <t xml:space="preserve">МАОУ СОШ № 44 г. Томска, по адресу: г. Томск, ул. Алтайская, 120/1 - СМР</t>
  </si>
  <si>
    <t xml:space="preserve">МАОУ СОШ № 44 г. Томска, по адресу: г. Томск, ул. Алтайская, 120/1  - проверка достоверности</t>
  </si>
  <si>
    <t xml:space="preserve">МАОУ СОШ № 37 г. Томска, по адресу: г. Томск, ул. С. Лазо, 22- СМР</t>
  </si>
  <si>
    <t xml:space="preserve">МАОУ СОШ № 37 г. Томска, по адресу: г. Томск, ул. С. Лазо, 22  - проверка достоверности</t>
  </si>
  <si>
    <t xml:space="preserve">МАОУ гимназия № 13 г. Томск, по адресу: г. Томск, ул. С. Лазо 26/1  -СМР</t>
  </si>
  <si>
    <t xml:space="preserve">МАОУ гимназия № 13 г. Томск, по адресу: г. Томск, ул. С. Лазо 26/1 - проверка достоверности</t>
  </si>
  <si>
    <t xml:space="preserve">МАОУ ООШ № 66 г. Томска по адресу: г. Томск, п. Нижний Склад, ул. Сплавная, 56 (решение судов) - СМР</t>
  </si>
  <si>
    <t xml:space="preserve">МАОУ СОШ № 33 г. Томска по адресу: г. Томск, д. Лоскутово, ул. Ленина, 27а (решение судов) - СМР</t>
  </si>
  <si>
    <t xml:space="preserve">МАОУ СОШ № 50 г. Томска, по адресу: г. Томск, ул. Усова, 68 (решение судов) - СМР</t>
  </si>
  <si>
    <t xml:space="preserve">МАОУ лицей № 1 имени А.С. Пушкина г. Томска, по адресу: г. Томск, ул. Нахимова, 30 (решение судов) - СМР</t>
  </si>
  <si>
    <t xml:space="preserve">МАОУ СОШ № 67 г. Томска, по адресу: г. Томск, ул. Иркутский тракт, 51/3- СМР</t>
  </si>
  <si>
    <t xml:space="preserve">МАОУ СОШ № 67 г. Томска, по адресу: г. Томск, ул. Иркутский тракт, 51/3 - проверка достоверности</t>
  </si>
  <si>
    <t xml:space="preserve">МАОУ СОШ № 23 г. Томска по адресу: г. Томск, ул. Лебедева, 94 (решение  судов) - СМР</t>
  </si>
  <si>
    <t xml:space="preserve">ИТОГО 2023 год</t>
  </si>
  <si>
    <t xml:space="preserve">МАОУ гимназия № 26 г. Томска, по адресу: г. Томск, ул. Беринга, 4 - СМР</t>
  </si>
  <si>
    <t xml:space="preserve">МАОУ гимназия № 26 г. Томска, по адресу: г. Томск, ул. Беринга, 4- проверка достоверности</t>
  </si>
  <si>
    <t xml:space="preserve">МБОУ Русская классическая гимназия № 2 г. Томск по адресу: г. Томск, ул. Лебедева, 92 - СМР</t>
  </si>
  <si>
    <t xml:space="preserve">МАОУ СОШ № 65 г. Томска, по адресу: г. Томск, с. Дзержинское, ул. Фабричная, д. 11 - СМР</t>
  </si>
  <si>
    <t xml:space="preserve">МАОУ СОШ № 65 г. Томска, по адресу: г. Томск, с. Дзержинское, ул. Фабричная, д. 11  -проверка достоверности</t>
  </si>
  <si>
    <t xml:space="preserve">ИТОГО 2024 год</t>
  </si>
  <si>
    <t xml:space="preserve">МАОУ СОШ № 2 г. Томска, по адресу: г.Томск, ул. Р. Люксембург, 64 - СМР</t>
  </si>
  <si>
    <t xml:space="preserve">МАОУ СОШ № 2 г. Томска, по адресу: г.Томск, ул. Р. Люксембург, 64   -проверка достоверности</t>
  </si>
  <si>
    <t xml:space="preserve">МБОУ ООШ № 45 г. Томска, по адресу:  г. Томск,  ул. Иркутский тракт, 140/1 - СМР</t>
  </si>
  <si>
    <t xml:space="preserve">МБОУ ООШ № 45 г. Томска, по адресу:  г. Томск,  ул. Иркутский тракт, 140/1 - проверка достоверности</t>
  </si>
  <si>
    <t xml:space="preserve">МАОУ гимназия № 29 г. Томска по адресу: г. Томск, ул. Новосибирская. 39 - СМР</t>
  </si>
  <si>
    <t xml:space="preserve">МАОУ гимназия № 29 г. Томска по адресу: г. Томск, ул. Новосибирская. 39 - проверка достоверности</t>
  </si>
  <si>
    <t xml:space="preserve">ИТОГО 2025 год</t>
  </si>
  <si>
    <t xml:space="preserve">Мероприятие 1.2. Капитальный ремонт, установка и монтаж ограждения территорий муниципальных учреждений управления физической культуры и спорта.</t>
  </si>
  <si>
    <t>A</t>
  </si>
  <si>
    <t xml:space="preserve">Капитальный ремонт, установка и монтаж ограждения территории МАУ ДО ДЮСШ зимних видов спорта - ПИР</t>
  </si>
  <si>
    <t xml:space="preserve">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</si>
  <si>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 xml:space="preserve">МАУ ДО СДЮШОР № 3 по адресу: г. Томск, ул. К. Маркса, 50 - СМР</t>
  </si>
  <si>
    <t xml:space="preserve">МАУ ДО СДЮШОР № 3 по адресу: г. Томск, ул. К. Маркса, 50 - проверка достоверности</t>
  </si>
  <si>
    <t xml:space="preserve">МАОУ ДОД ДЮСШ № 17 по адресу: г. Томск, ул. 5-ой Армии,15  - 98,5 м.п.</t>
  </si>
  <si>
    <t xml:space="preserve">МАОУ ДОД ДЮСШ № 17 по адресу: г. Томск, ул. рабочая, 23/3  - 800,0 м.п.</t>
  </si>
  <si>
    <t xml:space="preserve">МАОУ ДОД ДЮСШ № 17 по адресу: г. Томск, ул. рабочая, 23/3  -ПИР</t>
  </si>
  <si>
    <t xml:space="preserve">МАУ ДО ДЮСШ единоборств по адресу: пер. Комсомольский, 2а - СМР</t>
  </si>
  <si>
    <t xml:space="preserve">МАУ ДО ДЮСШ единоборств по адресу: пер. Комсомольский, 2а - проверка достоверности</t>
  </si>
  <si>
    <t xml:space="preserve">МБУ ДО СДЮШОР № 6 по адресу: г. Томск, ул. Северный городок, 61/1 - СМР</t>
  </si>
  <si>
    <t xml:space="preserve">МБУ ДО СДЮШОР № 6 по адресу: г. Томск, ул. Северный городок, 61/1 - проверка достоверности</t>
  </si>
  <si>
    <t xml:space="preserve">МАУ ДО ДЮСШ «Кедр» по адресу: г. Томск, ул. В. Высоцкого, 7  - СМР</t>
  </si>
  <si>
    <t xml:space="preserve">МАУ ДО ДЮСШ «Кедр» по адресу: г. Томск, ул. В. Высоцкого, 7 - проверка достоверности</t>
  </si>
  <si>
    <t xml:space="preserve">МАУ ЦСИ по адресу: г. Томск, ул. Кутузова, 1б - СМР</t>
  </si>
  <si>
    <t xml:space="preserve">МАУ ЦСИ по адресу: г. Томск, ул. Кутузова, 1б - проверка достоверности</t>
  </si>
  <si>
    <t xml:space="preserve">МАОУ ДО ДЮСШ «Победа» по адресу: г. Томск, ул. Нахимова, 1 - СМР</t>
  </si>
  <si>
    <t xml:space="preserve">МАОУ ДО ДЮСШ «Победа» по адресу: г. Томск, ул. Нахимова, 1 - проверка достоверности</t>
  </si>
  <si>
    <t xml:space="preserve">МАУ ДО ДЮСШ зимних видов спорта по адресу: г. Томск, ул. Королева, 13 - СМР</t>
  </si>
  <si>
    <t xml:space="preserve">МАУ ДО ДЮСШ зимних видов спорта по адресу: г. Томск, ул. Королева, 13- проверка достоверности</t>
  </si>
  <si>
    <t xml:space="preserve">МАУ ДО ДЮСШ «Кедр» по адресу: г. Томск, п. Светлый, 46  - СМР</t>
  </si>
  <si>
    <t xml:space="preserve">МАУ ДО ДЮСШ «Кедр» по адресу: г. Томск, п. Светлый, 46 - проверка достоверности</t>
  </si>
  <si>
    <t xml:space="preserve">МАУ ДО ДЮСШ зимних видов спорта по адресу: г. Томск, ул. Иркутский тракт,105- СМР</t>
  </si>
  <si>
    <t xml:space="preserve">МАУ ДО ДЮСШ зимних видов спорта по адресу: г. Томск, ул. Иркутский тракт,105- проверка достоверности</t>
  </si>
  <si>
    <t xml:space="preserve">МАУ ДО ДЮСШ № 16 по адресу: г. Томск, Кировский район (гребная база «Сенная курья») - СМР</t>
  </si>
  <si>
    <t xml:space="preserve">МАУ ДО ДЮСШ № 16 по адресу: г. Томск, Кировский район (гребная база «Сенная курья») - проверка достоверности</t>
  </si>
  <si>
    <t xml:space="preserve">МБДОУ № 135 - 230,0 м.п.</t>
  </si>
  <si>
    <t xml:space="preserve">МБДОУ № 135- ПСД</t>
  </si>
  <si>
    <t xml:space="preserve">МАДОУ № 24 - 430,0 м.п.</t>
  </si>
  <si>
    <t xml:space="preserve">МАДОУ № 24- ПСД</t>
  </si>
  <si>
    <t xml:space="preserve">МБДОУ № 65 - 400,0 м.п.</t>
  </si>
  <si>
    <t xml:space="preserve">МБДОУ № 65- ПСД</t>
  </si>
  <si>
    <t xml:space="preserve">МАДОУ № 73 - 340,0 м.п.</t>
  </si>
  <si>
    <t xml:space="preserve">МАДОУ № 73 - ПСД</t>
  </si>
  <si>
    <t xml:space="preserve">МБДОУ № 133 - 275,0 м.п.</t>
  </si>
  <si>
    <t xml:space="preserve">МБДОУ № 133 - ПСД</t>
  </si>
  <si>
    <t xml:space="preserve">МАДОУ № 82   - СМР</t>
  </si>
  <si>
    <t xml:space="preserve">МАДОУ № 82- проверка достоверности</t>
  </si>
  <si>
    <t xml:space="preserve">МБДОУ № 116 - СМР</t>
  </si>
  <si>
    <t xml:space="preserve">МБДОУ № 116- проверка достоверности</t>
  </si>
  <si>
    <t xml:space="preserve">МАДОУ № 11 - СМР</t>
  </si>
  <si>
    <t xml:space="preserve">МАДОУ № 11- проверка достоверности</t>
  </si>
  <si>
    <t xml:space="preserve">МАДОУ № 57 - СМР</t>
  </si>
  <si>
    <t xml:space="preserve">МАДОУ № 57- проверка достоверности</t>
  </si>
  <si>
    <t xml:space="preserve">МБДОУ № 17 - 70,0 м.п</t>
  </si>
  <si>
    <t xml:space="preserve">МБДОУ № 17- ПСД</t>
  </si>
  <si>
    <t xml:space="preserve">МАДОУ № 33 - СМР</t>
  </si>
  <si>
    <t xml:space="preserve">МАДОУ № 33 - проверка достоверности</t>
  </si>
  <si>
    <t xml:space="preserve">МАДОУ № 48  - СМР</t>
  </si>
  <si>
    <t xml:space="preserve">МАДОУ № 48 - проверка достоверности</t>
  </si>
  <si>
    <t xml:space="preserve">МАДОУ № 51 - СМР</t>
  </si>
  <si>
    <t xml:space="preserve">МАДОУ № 51- проверка достоверности</t>
  </si>
  <si>
    <t xml:space="preserve">МБДОУ № 4 - СМР</t>
  </si>
  <si>
    <t xml:space="preserve">МБДОУ № 4 - проверка достоверности</t>
  </si>
  <si>
    <t xml:space="preserve">МАДОУ № 56 - СМР</t>
  </si>
  <si>
    <t xml:space="preserve">МАДОУ № 56 - проверка достоверности</t>
  </si>
  <si>
    <t xml:space="preserve">МБДОУ № 20 - СМР</t>
  </si>
  <si>
    <t xml:space="preserve">МБДОУ № 20 - проверка достоверности</t>
  </si>
  <si>
    <t xml:space="preserve">МБДОУ № 19 - СМР</t>
  </si>
  <si>
    <t xml:space="preserve">МБДОУ № 19 - проверка достоверности</t>
  </si>
  <si>
    <t xml:space="preserve">МБДОУ № 103 - СМР</t>
  </si>
  <si>
    <t xml:space="preserve">МБДОУ № 103 - проверка достоверности</t>
  </si>
  <si>
    <t xml:space="preserve">МАДОУ № 38 - СМР</t>
  </si>
  <si>
    <t xml:space="preserve">МАДОУ № 38 - проверка достоверности</t>
  </si>
  <si>
    <t xml:space="preserve">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2017 г. - 9 ед., в т.ч.: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2018 г. – 23 ед., в т.ч.: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2019 г. – 15 ед., в т.ч.: 
МАОУ СОШ №№ 16, 28, 37, 40, 42, МАОУ гимназия №№ 6, 29, 55, МАОУ лицей № 1, МАОУ Школа «Перспектива», МБОУ ООШ № 45 (ул. Иркутский тракт, 140/1), МБОУ ООШ № 45 (ул. Войкова, 64/1), МБОУ ООШ № 66 (д. Эушта, ул. Школьная, 3), МБОУ ООШ № 66 (ул. Сплавная, 56), МАОУ Школа «Эврика-развитие».</t>
  </si>
  <si>
    <t xml:space="preserve">1520120040
612
622</t>
  </si>
  <si>
    <t>Г</t>
  </si>
  <si>
    <t xml:space="preserve">из них субсидии бюджетным учреждениям на реализацию муниципальных программ:</t>
  </si>
  <si>
    <t xml:space="preserve">1520120040
612</t>
  </si>
  <si>
    <t xml:space="preserve">из них субсидии автономным учреждениям на реализацию муниципальных программ:</t>
  </si>
  <si>
    <t xml:space="preserve">1520120040
622</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</si>
  <si>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rFont val="Times New Roman"/>
      </rPr>
      <t xml:space="preserve">2017 г. - 28 ед., в т.ч.:</t>
    </r>
    <r>
      <rPr>
        <sz val="9"/>
        <rFont val="Times New Roman"/>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</si>
  <si>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rPr>
        <sz val="9"/>
        <rFont val="Times New Roman"/>
      </rPr>
      <t xml:space="preserve">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rFont val="Times New Roman"/>
      </rPr>
      <t xml:space="preserve">
2018 г. – 27 ед., в т.ч.:</t>
    </r>
    <r>
      <rPr>
        <sz val="9"/>
        <rFont val="Times New Roman"/>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</si>
  <si>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t xml:space="preserve">2019 г. – 14 ед., в т.ч.:
МАОУ ДО ДДТ «У Белого озера» (ул. Междугородняя,24),                              МАОУ ДО ДДТ «У Белого озера» (ул. Вокзальная, 41),
МАОУ «Томский Хобби-центр» (ул. Елизаровых, 70а,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59),                                                         МБОУ ДО ДДиЮ «Факел» (пр. Кирова, 60).
</t>
  </si>
  <si>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rFont val="Times New Roman"/>
      </rPr>
      <t xml:space="preserve">2017 г. – 4 ед., в т.ч.:</t>
    </r>
    <r>
      <rPr>
        <sz val="9"/>
        <rFont val="Times New Roman"/>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rFont val="Times New Roman"/>
      </rPr>
      <t xml:space="preserve">2018 г. - 3 ед., в т.ч.:</t>
    </r>
    <r>
      <rPr>
        <sz val="9"/>
        <rFont val="Times New Roman"/>
      </rPr>
      <t xml:space="preserve"> 
МАОУДО  «ДШИ № 3», МАОУДО «ДХШ № 1», МБОУДО «ДШИ № 5».
</t>
    </r>
    <r>
      <rPr>
        <b/>
        <sz val="9"/>
        <rFont val="Times New Roman"/>
      </rPr>
      <t xml:space="preserve">2019 г. - 2 ед., в т.ч.: </t>
    </r>
    <r>
      <rPr>
        <sz val="9"/>
        <rFont val="Times New Roman"/>
      </rPr>
      <t xml:space="preserve">
МАУ «МИБС» МБ «Северная» ул. Иркутский тракт 80/1, МАУ «МИБС» МБ «Юность» ул. Иркутский тракт, 128а.
</t>
    </r>
    <r>
      <rPr>
        <b/>
        <sz val="9"/>
        <rFont val="Times New Roman"/>
      </rPr>
      <t xml:space="preserve">2021 г. - 6 ед., в т.ч.: </t>
    </r>
    <r>
      <rPr>
        <sz val="9"/>
        <rFont val="Times New Roman"/>
      </rPr>
      <t xml:space="preserve">
МБОУДО «ДШИ №5», с. Тимирязевское, ул. Школьная, 38, МАОУДО «ДШИ №3», ул. Грузинская, 19,
МАОУДО «ДХШ №1», ул. Железнодорожная, 32, МАОУДО «ДХШ №1», пр. Ленина, 42, МАОУДО «ДХШ №2», ул. Красноармейская, 119, МАУ «МИТ», ул. Герцена, 6, стр.3.
</t>
    </r>
    <r>
      <rPr>
        <b/>
        <sz val="9"/>
        <rFont val="Times New Roman"/>
      </rPr>
      <t xml:space="preserve">2022 г. - 6 ед., в т.ч.:</t>
    </r>
    <r>
      <rPr>
        <sz val="9"/>
        <rFont val="Times New Roman"/>
      </rPr>
      <t xml:space="preserve"> 
МБОУДО «ДШИ №5», с. Тимирязевское, ул. Школьная, 38, МАОУДО «ДШИ №3», ул. Грузинская, 19,
МАОУДО «ДХШ №1», ул. Железнодорожная, 32, пр. Ленина, 42, МАОУДО «ДХШ №2», ул. Красноармейская, 119, МАУ «МИТ», ул. Герцена, 6, стр.3.                                                                      
</t>
    </r>
    <r>
      <rPr>
        <b/>
        <sz val="9"/>
        <rFont val="Times New Roman"/>
      </rPr>
      <t xml:space="preserve">2023 г. - 6 ед., в т.ч.: </t>
    </r>
    <r>
      <rPr>
        <sz val="9"/>
        <rFont val="Times New Roman"/>
      </rPr>
      <t xml:space="preserve">
МБОУДО «ДШИ №5», с. Тимирязевское, ул. Школьная, 38, МАОУДО «ДШИ №3», ул. Грузинская, 19,
МАОУДО «ДХШ №1», ул. Железнодорожная, 32, пр. Ленина, 42, МАОУДО «ДХШ №2», ул. Красноармейская, 119, МАУ «МИТ», ул. Герцена, 6, стр.3. 
</t>
    </r>
    <r>
      <rPr>
        <b/>
        <sz val="9"/>
        <rFont val="Times New Roman"/>
      </rPr>
      <t xml:space="preserve">2024 г. - 6 ед., в т.ч.:</t>
    </r>
    <r>
      <rPr>
        <sz val="9"/>
        <rFont val="Times New Roman"/>
      </rPr>
      <t xml:space="preserve">                                                                                                                                                                                                                                                                                                                                                         МАУ «МИБС»  МБ «Компьютерный мир», ул. Красноармейская, 135, МАУ «МИБС» МБ «Лада», ул. Профсоюзная, 37, МАУ «МИБС» МБ «Лесная», с. Тимирязевское, ул. Комсомольская, 9а.                                                                                                                  МАУ «МИБС»  МБ «Лукоморье», д. Лоскутово, ул. Гагарина, 43-78, МАУ «МИБС» МБ «Радуга», ул. Грузинская, 19, МАУ «МИБС» МБ «Сказка», ул. Косарева, 25.                                                                                                  </t>
    </r>
    <r>
      <rPr>
        <b/>
        <sz val="9"/>
        <rFont val="Times New Roman"/>
      </rPr>
      <t xml:space="preserve">2025 г. - 2 ед., в т.ч.: </t>
    </r>
    <r>
      <rPr>
        <sz val="9"/>
        <rFont val="Times New Roman"/>
      </rPr>
      <t xml:space="preserve">                                                                                                                                                                                                                                                                                                                                                        МАУ «МИБС»  МБ «Фрегат», ул. Интернационалистов, 2, МАУ «МИБС» МБ «Южная», ул. Мокрушина, 7.</t>
    </r>
  </si>
  <si>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rFont val="Times New Roman"/>
      </rPr>
      <t xml:space="preserve">2017 г. – 9 ед., в т.ч.: </t>
    </r>
    <r>
      <rPr>
        <sz val="9"/>
        <rFont val="Times New Roman"/>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rFont val="Times New Roman"/>
      </rPr>
      <t xml:space="preserve">2018 г. – 7 ед. в т.ч.:</t>
    </r>
    <r>
      <rPr>
        <sz val="9"/>
        <rFont val="Times New Roman"/>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rFont val="Times New Roman"/>
      </rPr>
      <t xml:space="preserve">2019 г. – 1 ед., в т.ч.:</t>
    </r>
    <r>
      <rPr>
        <sz val="9"/>
        <rFont val="Times New Roman"/>
      </rPr>
      <t xml:space="preserve">
МАУ ДО ДЮСШ «Победа» (ул. Нахимова, 1).
</t>
    </r>
    <r>
      <rPr>
        <b/>
        <sz val="9"/>
        <rFont val="Times New Roman"/>
      </rPr>
      <t xml:space="preserve">2020 г. – 3 ед., в т.ч.:</t>
    </r>
    <r>
      <rPr>
        <sz val="9"/>
        <rFont val="Times New Roman"/>
      </rPr>
      <t xml:space="preserve">
МБУ ДО ДЮСШ № 4 (ул. Иркутский тракт, 134; ул. С. Лазо, 30/2; ул. Говорова, 36а), МАУ ДО ДЮСШ № 17, МАУ ДО ДЮСШ № 3.                                                                                                                                                                    
</t>
    </r>
    <r>
      <rPr>
        <b/>
        <sz val="9"/>
        <rFont val="Times New Roman"/>
      </rPr>
      <t xml:space="preserve">2021 г. – 3 ед., в т.ч.: </t>
    </r>
    <r>
      <rPr>
        <sz val="9"/>
        <rFont val="Times New Roman"/>
      </rPr>
      <t xml:space="preserve">                                                                                                                                                                                                                                                                                                                                                       МАУ ДО ДЮСШ УСЦ ВВС им. В.А. Шевелева, МАУ ДО ДЮСШ № 17, МАУ ДО ДЮСШ № 16.                                                                                                                                                                     
</t>
    </r>
    <r>
      <rPr>
        <b/>
        <sz val="9"/>
        <rFont val="Times New Roman"/>
      </rPr>
      <t xml:space="preserve">2022 г. - 3 ед., в т.ч.: 
2 </t>
    </r>
    <r>
      <rPr>
        <sz val="9"/>
        <rFont val="Times New Roman"/>
      </rPr>
      <t xml:space="preserve">спортивные площадки ДОЛ «Огонек» (МАУ ДО ДЮСШ УСЦ ВВС им. В.А.Шевелева), МАУ ДО ДЮСШ № 17 . 
</t>
    </r>
    <r>
      <rPr>
        <b/>
        <sz val="9"/>
        <rFont val="Times New Roman"/>
      </rPr>
      <t xml:space="preserve">2024 г. - 2 ед., в т.ч.:</t>
    </r>
    <r>
      <rPr>
        <sz val="9"/>
        <rFont val="Times New Roman"/>
      </rPr>
      <t xml:space="preserve">
МАУ ДО ДЮСШ «Победа», МАУ ДО ДЮСШ «Кедр».</t>
    </r>
  </si>
  <si>
    <t xml:space="preserve">Мероприятие 1.1.9. Капитальный ремонт, установка и монтаж ограждения территорий учреждений дополнительного образования.</t>
  </si>
  <si>
    <t xml:space="preserve">1520120040
243</t>
  </si>
  <si>
    <t xml:space="preserve">МАОУ ДО ДДТ «У Белого озера» по адресу: г.Томск, пер. Нагорный, 7, 7/1 - СМР</t>
  </si>
  <si>
    <t xml:space="preserve">МАОУ ДО ДДТ «У Белого озера» по адресу: г.Томск, пер. Нагорный, 7, 7/1 - проверка достоверности</t>
  </si>
  <si>
    <t xml:space="preserve">МАОУ ДО ДДТ «У Белого озера» по адресу: г.Томск, ул.Беренга,15 - СМР</t>
  </si>
  <si>
    <t xml:space="preserve">МАОУ ДО ДДТ «У Белого озера» по адресу: г.Томск, ул.Беренга,15 - проверка достоверности</t>
  </si>
  <si>
    <t xml:space="preserve">МАОУ ДО ДООПЦ «Юниор» по адресу: г. Томск, п. Заварзино, ул. Мостовая, 70 д. (ДЦО «Патриот») - СМР</t>
  </si>
  <si>
    <t xml:space="preserve">МАОУ ДО ДООПЦ «Юниор» по адресу: г. Томск, п. Заварзино, ул. Мостовая, 70 д. (ДЦО «Патриот»)  - проверка достоверности</t>
  </si>
  <si>
    <t xml:space="preserve">МАОУ ДО ДДТ «Созвездие» по адресу: Кожевниковский р-н, пос. Киреевск (ПЛ «Сириус») - СМР</t>
  </si>
  <si>
    <t xml:space="preserve">МАОУ ДО ДДТ «Созвездие» по адресу: Кожевниковский р-н, пос. Киреевск (ПЛ «Сириус») - проверка достоверности</t>
  </si>
  <si>
    <t xml:space="preserve">МАУ ЦСИ ДООЛ «Рубин» по адресу: Кемеровская область, Юргинский район, д. Алаево - СМР</t>
  </si>
  <si>
    <t xml:space="preserve">МАУ ЦСИ ДООЛ «Рубин» по адресу: Кемеровская область, Юргинский район, д. Алаево - проверка достоверности</t>
  </si>
  <si>
    <t xml:space="preserve">МАОУ ДО ДООПЦ «Юниор» по адресу: г. Томск, п. Заварзино, ул. Мостовая, 70 (ДЦО «Патриот») СМР</t>
  </si>
  <si>
    <t xml:space="preserve">МБОУ ДО ДДЮ «Кедр» по адресу: г. Томск, ул. Басандайская, 61 (Центр «Кедровый») - СМР</t>
  </si>
  <si>
    <t xml:space="preserve">МБОУ ДО ДДЮ «Кедр» по адресу: г. Томск, ул. Басандайская, 61 (Центр «Кедровый») - проверка достоверности</t>
  </si>
  <si>
    <t xml:space="preserve">МАОУ ДО ДЮЦ «Звездочка» г. Томска по адресу: г. Томск, ул. Матросова, 8 - СМР</t>
  </si>
  <si>
    <t xml:space="preserve">МАОУ ДО ДЮЦ «Звездочка» г. Томска по адресу: г. Томск, ул. Матросова, 8»- проверка достоверности</t>
  </si>
  <si>
    <t xml:space="preserve">МАОУ ДО ДДТ «У Белого озера» по адресу: г.Томск, ул.Беринга,15 - СМР</t>
  </si>
  <si>
    <t xml:space="preserve">МАОУ ДО ДДТ «У Белого озера» г. Томска по адресу: г.Томск, ул.Кривая,33 - СМР</t>
  </si>
  <si>
    <t xml:space="preserve">МАОУ ДО ДДТ «У Белого озера» г. Томска по адресу: г.Томск, ул.Кривая,33  - проверка достоверности</t>
  </si>
  <si>
    <t xml:space="preserve">МАУ ДТДиМ ДООЛ «Энергетик» по адресу: г. Томск, ул. Басандайская, 63а  - СМР</t>
  </si>
  <si>
    <t xml:space="preserve">МАУ ДТДиМ ДООЛ «Энергетик» по адресу: г. Томск, ул. Басандайская, 63а- проверка достоверности</t>
  </si>
  <si>
    <t xml:space="preserve">МАУ ДО ДТДиМ ДООЛ «Пост № 1»  по адресу: г. Томск,  Басандайский 5-й переулок, 3 - СМР</t>
  </si>
  <si>
    <t xml:space="preserve">МАУ ДО ДТДиМ ДООЛ «Пост № 1»  по адресу: г. Томск,  Басандайский 5-й переулок, 3 - проверка достоверности</t>
  </si>
  <si>
    <t xml:space="preserve">МАОУ ДО ДООПЦ «Юниор» по адресу: п. Калтай (ДЦО «Энергия») - СМР</t>
  </si>
  <si>
    <t xml:space="preserve">МАОУ ДО ДООПЦ «Юниор» по адресу: п. Калтай (ДЦО «Энергия»)  - проверка достоверности</t>
  </si>
  <si>
    <t xml:space="preserve">МАОУ ДО ДДТ «Созвездие» п. Аникино (ПЛ «Костер»)</t>
  </si>
  <si>
    <t xml:space="preserve">МАОУ ДО ДДТ «Созвездие» п. Аникино (ПЛ «Костер»)- проверка достоверности</t>
  </si>
  <si>
    <t xml:space="preserve">МБОУ ДО ДДТ «Искорка» по адресу: г. Томск, ул. Смирнова, 7 - СМР</t>
  </si>
  <si>
    <t xml:space="preserve">МБОУ ДО ДДТ «Искорка» по адресу: г. Томск, ул. Смирнова, 7 - проверка достоверности</t>
  </si>
  <si>
    <t xml:space="preserve">МАОУ «Планирование карьеры» по адресу: поселок Калтая, детский лагерь «Солнечный»</t>
  </si>
  <si>
    <t xml:space="preserve">МАОУ «Планирование карьеры» по адресу: поселок Калтая, детский лагерь «Солнечный»- проверка достоверности</t>
  </si>
  <si>
    <t xml:space="preserve">Мероприятие 1.1.10. Капитальный ремонт, установка и монтаж ограждения территорий муниципальных учреждений управления культуры.</t>
  </si>
  <si>
    <t xml:space="preserve">МАОУ ДО «Детская Школа Искусств № 3» по адресу: г. Томск, ул. Иркутский тракт, 194/1 - СМР</t>
  </si>
  <si>
    <t xml:space="preserve">МАОУ ДО «Детская Школа Искусств № 3» по адресу: г. Томск, ул. Иркутский тракт, 194/1 - проверка достоверности</t>
  </si>
  <si>
    <t xml:space="preserve">МБОУ ДО «Детская школа искусств № 5» по адресу: г. Томск, с. Тимирязевское, ул. Школьная, 38 - СМР</t>
  </si>
  <si>
    <t xml:space="preserve">МБОУ ДО «Детская школа искусств № 5» по адресу: г. Томск, с. Тимирязевское, ул. Школьная, 38 - проверка достоверности</t>
  </si>
  <si>
    <t xml:space="preserve">МБОУ ДО «Детская школа искусств № 8» по адресу: г. Томск, д. Лоскутово, ул. Ленина ,27 - СМР</t>
  </si>
  <si>
    <t xml:space="preserve">МБОУ ДО «Детская школа искусств № 8» по адресу: г. Томск, д. Лоскутово, ул. Ленина ,27  - проверка достоверности</t>
  </si>
  <si>
    <t xml:space="preserve">МАУ «Дом культуры «Маяк» по адресу: г. Томск, ул. Иркутский тракт, 86/1 - СМР</t>
  </si>
  <si>
    <t xml:space="preserve">МАУ «Дом культуры «Маяк» по адресу: г. Томск, ул. Иркутский тракт, 86/1  - проверка достоверности</t>
  </si>
  <si>
    <t xml:space="preserve">МБОУ ДО «Детская школа искусств № 8» по адресу: г. Томск, д. Лоскутово, ул. Ленина ,27  - СМР</t>
  </si>
  <si>
    <t xml:space="preserve">МАУ "ДК "КТО", д. Лоскутово, ул. Ленина, 29</t>
  </si>
  <si>
    <t xml:space="preserve">МАУ "ДК "КТО", д. Лоскутово, ул. Ленина, 29  - проверка достоверности</t>
  </si>
  <si>
    <t xml:space="preserve">МАУ "Дом культуры" "Светлый", п. Светлый, д. 25</t>
  </si>
  <si>
    <t xml:space="preserve">МАУ "Дом культуры" "Светлый", п. Светлый, д. 25 - проверка достоверности</t>
  </si>
  <si>
    <r>
      <t xml:space="preserve">Мероприятие 1.11. Текущий ремонт асфальтового покрытия территорий муниципальных дошкольных образовательных учреждений, в т.ч.:                                                                                                                   </t>
    </r>
    <r>
      <rPr>
        <b/>
        <sz val="9"/>
        <rFont val="Times New Roman"/>
      </rPr>
      <t xml:space="preserve">2018 г. – 28 ед., в т.ч.:                                                                                                 </t>
    </r>
    <r>
      <rPr>
        <sz val="9"/>
        <rFont val="Times New Roman"/>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rFont val="Times New Roman"/>
      </rPr>
      <t xml:space="preserve">2019 г. – 22 ед. в т.ч.; 
</t>
    </r>
    <r>
      <rPr>
        <sz val="9"/>
        <rFont val="Times New Roman"/>
      </rPr>
      <t xml:space="preserve">МАДОУ № 3, п. Светлый, 36;
МБДОУ № 4, пер. Пионерский, 4
МАДОУ № 6, ул. Транспортная, 4а;
МАДОУ № 15, пер. Пушкина, 8 стр.1;
МБДОУ № 19, ул. Лебедева, 135;
МБДОУ № 21, ул. Большая Подгорная, 159а;
МАДОУ № 22, ул. Елизаровых, 37;
МБДОУ № 23, д. Лоскутово, ул. Ленина, 4а;
МАДОУ № 40, ул. Артема, 2б;
</t>
    </r>
  </si>
  <si>
    <t>B</t>
  </si>
  <si>
    <r>
      <t xml:space="preserve">МАДОУ № 44 г. Томска, пер. Карский, 27а;
МАДОУ № 45 г. Томска, ул. Кулагина, 21;
МАДОУ № 63 г. Томска, ул. Тверская, 70/1;
МАДОУ № 63, пер. Нечевский, 21;
МБДОУ № 66, пер. Механический, 1;
МАДОУ № 69, ул. Интернационалистов, 20;
МАДОУ № 76, ул. Говорова, 24/1;
МАДОУ № 85, ул. Ф. Лыткина, 24А;
МАДОУ № 86, ул. Новгородская, 44/1;
МБДОУ № 103, ул. Сибирская, 105а;
МБДОУ № 103, ул. Алтайская, 112а;
МАДОУ № 2, пер. Базарный, 11;
МАДОУ № 134, ул. Иркутский тракт, 51/1;
</t>
    </r>
    <r>
      <rPr>
        <b/>
        <sz val="9"/>
        <rFont val="Times New Roman"/>
      </rPr>
      <t xml:space="preserve">2020 г. – 16 ед. в т.ч.:</t>
    </r>
    <r>
      <rPr>
        <sz val="9"/>
        <rFont val="Times New Roman"/>
      </rPr>
      <t xml:space="preserve">
МБДОУ № 4 «Монтессори» г. Томска, пер. Пионерский, 14а;
МАДОУ № 6, ул. Транспортная, 5/1;
МБДОУ № 21, ул. Б. Подгорная, 159а, ул. Г. Чубаровцев, 28;
МБДОУ № 23, д. Лоскутово, ул. Ленина, 4а;
МБДОУ № 27, с. Тимирязевское, Крылова, 15;
МБДОУ № 35, ул. Елизаровых, 19\2;
МАДОУ № 51, ул. Беринга, 15/1;
МАДОУ № 60, ул. Тверская, 98;
МБДОУ № 65, ул. Говорова, 66;
МАДОУ № 82, ул. Беринга, 3/3;
МАДОУ № 83, ул. Беринга, 1/5;
МАДОУ № 85, ул. Ф.Лыткина, 24а;
МБДОУ № 93, ул. Профсоюзная, 16/1;
МАДОУ № 94, ул. 79-й Гвардейской Дивизии, 16\1;
МАДОУ № 95, ул. Айвазовского, 37;
МАДОУ № 102, ул. Бирюкова, 4
                                                                                             </t>
    </r>
    <r>
      <rPr>
        <b/>
        <sz val="9"/>
        <color indexed="64"/>
        <rFont val="Times New Roman"/>
      </rPr>
      <t/>
    </r>
  </si>
  <si>
    <r>
      <rPr>
        <b/>
        <sz val="9"/>
        <rFont val="Times New Roman"/>
      </rPr>
      <t xml:space="preserve">2021 г. – 21 ед., в т.ч.:         </t>
    </r>
    <r>
      <rPr>
        <sz val="9"/>
        <rFont val="Times New Roman"/>
      </rPr>
      <t xml:space="preserve">                                                                     
МАДОУ № 2, ул. Тимакова, 3/1;
МАДОУ № 5, ул. Елизаровых, 4/1;
МАДОУ № 13, ул. Ференца Мюнниха, 15;
МАДОУ № 13, пр. Ленина, 116;
МАДОУ № 28, ул. Герасименко, 1/7;
МБДОУ № 35, ул. Косарева, 21;
МБДОУ № 46, ул. Бердская, 11/1;
МАДОУ № 48, ул. Бела Куна, 24/3;
МАДОУ № 53, ул. Ивановского, 21;
МБДОУ № 66, пр. Ленина, 222а;
МАДОУ № 69, г. Томск, ул. Интернационалистов, 20;
МАДОУ № 73, ул. Водяная, д. 31/1;
МАДОУ № 73, ул. К. Маркса, 61;
МАДОУ № 77, ул. Л. Шевцовой, 4;
МАДОУ № 79, ул.Интернационалистов, 27;
МАДОУ № 82, ул. Иркутский тракт, 182;
МАДОУ № 82, ул. В. Болдырева, 7;
МАДОУ № 85, пер. Нахимова, 6;
МАДОУ № 85, ул. Богдана Хмельницкого, 40/1;
МАДОУ № 94, ул. Водяная, 15а;
МБДОУ № 103, ул. Сибирская, 88
</t>
    </r>
    <r>
      <rPr>
        <sz val="9"/>
        <rFont val="Times New Roman"/>
      </rPr>
      <t xml:space="preserve">
</t>
    </r>
  </si>
  <si>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rPr>
      <t xml:space="preserve">2018 г. – 10 ед., в т.ч.:</t>
    </r>
    <r>
      <rPr>
        <sz val="9"/>
        <rFont val="Times New Roman"/>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</si>
  <si>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r>
      <rPr>
        <b/>
        <sz val="9"/>
        <rFont val="Times New Roman"/>
      </rPr>
      <t xml:space="preserve">2019 г. – 12 ед., в т.ч.:</t>
    </r>
    <r>
      <rPr>
        <sz val="9"/>
        <rFont val="Times New Roman"/>
      </rPr>
      <t xml:space="preserve">
МАОУ СОШ № 2, ул. Розы Люксембург, 64;
МАОУ СОШ № 4 им. И.С. Черных , ул. Лебедева, 6;
МАОУ СОШ № 11 им. В.И. Смирнова, Кольцевой проезд, 39;
МАОУ гимназия № 13, ул. Сергея Лазо, 26/1;
МАОУ СОШ № 19,  ул. Центральная, 4а;
МАОУ СОШ № 34 им. 79-й гвардейской стрелковой дивизии, пр. Фрунзе, 135;
МБОУ ООШ № 39, ул. Салтыкова-Щедрина, 35;
МБОУ ООШ № 45, ул. Иркутский тракт, 140/1;
МАОУ СОШ № 46, ул. Демьяна Бедного, 4;
МАОУ СОШ № 58, ул. Бирюкова, 22;
МАОУ СОШ № 64, с. Тимирязевское, ул. Школьная, 18;
МБОУ прогимназия «Кристина», ул. Косарева, 27;
</t>
    </r>
  </si>
  <si>
    <r>
      <t xml:space="preserve">2020 г. - 14 ед., в т.ч.:
</t>
    </r>
    <r>
      <rPr>
        <sz val="9"/>
        <rFont val="Times New Roman"/>
      </rPr>
      <t xml:space="preserve">МБОУ Академический лицей им. Г.А. Псахье, ул. Вавилова, 8;
МБОУ РКГ № 2 г.Томска, ул. Лебедева, 92;
МАОУ лицей № 7, ул. Интернационалистов, 12;
МАОУ СОШ № 12, пер. Юрточный, 8а;
МАОУ СОШ № 16, пер. Сухоозерный, 16;
МАОУ СОШ № 22 г. Томска, п. Светлый, 33;
МАОУ СОШ № 23, ул. Лебедева, 94;
МАОУ СОШ № 40, ул. Никитина, 26;
МАОУ СОШ № 41 г. Томска, ул. Тверская, 74а;
МАОУ СОШ № 44, ул. Алтайская, 120/1;
МАОУ СОШ № 47 г. Томска, ул. Пушкина, 54/1;
МБОУ СОШ № 49 г.Томска, ул. Мокрушина, 10;
МАОУ гимназия № 56, ул. Смирнова, 28;
МАОУ СОШ № 64, с. Тимирязевское, ул. Школьная, 18</t>
    </r>
  </si>
  <si>
    <r>
      <rPr>
        <b/>
        <sz val="9"/>
        <rFont val="Times New Roman"/>
      </rPr>
      <t xml:space="preserve">2021 г. - 13 ед., в т.ч.:</t>
    </r>
    <r>
      <rPr>
        <sz val="9"/>
        <rFont val="Times New Roman"/>
      </rPr>
      <t xml:space="preserve">                                                                                                      
МБОУ прогимназия »Кристина», ул. Красноармейская, 116/1;
МАОУ Сибирский лицей, ул. Усова, 56;
МАОУ лицей № 1 им. А.С. Пушкина, ул. Нахимова, 30;
МБОУ школа-интернат № 22, ул. Сибирская, 81г;
МАОУ гимназия № 24 им. М.В. Октябрьской, ул. Белозерская, 12/1;
МАОУ гимназия № 29, ул. Новосибирская, 39;
МАОУ СОШ № 30, ул. Интернационалистов, 11;
МБОУ СОШ № 33, д. Лоскутово, ул. Ленина, 27а;
МАОУ СОШ № 34, пр. Фрунзе, 135;
МАОУ СОШ № 35, ул. Богдана Хмельницкого, 40;
МАОУ ООШ № 38, ул. Ивана Черных, 123/1;
МБОУ ООШ № 39, ул. Салтыкова-Щедрина, 35;
МАОУ СОШ № 65, с. Дзержинское, ул. Фабричная, 11</t>
    </r>
    <r>
      <rPr>
        <sz val="9"/>
        <rFont val="Times New Roman"/>
      </rPr>
      <t xml:space="preserve">                                                                                         </t>
    </r>
  </si>
  <si>
    <r>
      <t xml:space="preserve">Мероприятие 1.13. Текущий ремонт асфальтового покрытия территорий муниципальных учреждений дополнительного образования, в т.ч.:</t>
    </r>
    <r>
      <rPr>
        <b/>
        <sz val="9"/>
        <rFont val="Times New Roman"/>
      </rPr>
      <t xml:space="preserve">
2019 г. – 1 ед., в т.ч.:</t>
    </r>
    <r>
      <rPr>
        <sz val="9"/>
        <rFont val="Times New Roman"/>
      </rPr>
      <t xml:space="preserve">
МАОУ ДО ДДТ «У Белого озера», пер. Нагорный, 7; пер. Нагорный, 7/1;
</t>
    </r>
    <r>
      <rPr>
        <b/>
        <sz val="9"/>
        <rFont val="Times New Roman"/>
      </rPr>
      <t xml:space="preserve">2020 г. – 1 ед., в т.ч.:
</t>
    </r>
    <r>
      <rPr>
        <sz val="9"/>
        <rFont val="Times New Roman"/>
      </rPr>
      <t xml:space="preserve">МАОУ ДО ДЮЦ «Звездочка»       </t>
    </r>
    <r>
      <rPr>
        <b/>
        <sz val="9"/>
        <rFont val="Times New Roman"/>
      </rPr>
      <t xml:space="preserve">                                                                                                                                                             
2021 г. – 3 ед., в т.ч.:       
</t>
    </r>
    <r>
      <rPr>
        <sz val="9"/>
        <rFont val="Times New Roman"/>
      </rPr>
      <t xml:space="preserve">МАОУ ДО ДОО(П)Ц «Юниор» ДЦО «Энергия», пос. Калтай;
МАОУ «Планирование карьеры» Центр «Солнечный», пос. Калтай;
МАОУ ДО ДТДиМ, ДООЛ «Пост № 1», п. Аникино, пер. 5-й Басандайский, 3;</t>
    </r>
  </si>
  <si>
    <t>14.</t>
  </si>
  <si>
    <t>15.</t>
  </si>
  <si>
    <t>16.</t>
  </si>
  <si>
    <t xml:space="preserve">МАУ ДО ДЮСШ «Победа» по адресу: г. Томск, ул. Нахимова, 1 - ПИР</t>
  </si>
  <si>
    <r>
      <t xml:space="preserve">Мероприятие 1.17. Текущий ремонт асфальтового покрытия территорий муниципальных учреждений управления культуры, в т.ч.:</t>
    </r>
    <r>
      <rPr>
        <b/>
        <sz val="9"/>
        <rFont val="Times New Roman"/>
      </rPr>
      <t xml:space="preserve">
</t>
    </r>
    <r>
      <rPr>
        <sz val="9"/>
        <rFont val="Times New Roman"/>
      </rPr>
      <t xml:space="preserve">
</t>
    </r>
    <r>
      <rPr>
        <b/>
        <sz val="9"/>
        <rFont val="Times New Roman"/>
      </rPr>
      <t xml:space="preserve">2020 г. – 1 ед., в т.ч.: </t>
    </r>
    <r>
      <rPr>
        <sz val="9"/>
        <rFont val="Times New Roman"/>
      </rPr>
      <t xml:space="preserve">МАУ «Дом культуры «Маяк» по адресу: г. Томск, ул. Иркутский тракт, 86/1
</t>
    </r>
    <r>
      <rPr>
        <b/>
        <sz val="9"/>
        <rFont val="Times New Roman"/>
      </rPr>
      <t xml:space="preserve">2022 г. – 1 ед</t>
    </r>
    <r>
      <rPr>
        <sz val="9"/>
        <rFont val="Times New Roman"/>
      </rPr>
      <t xml:space="preserve">., в т.ч.: МБОУДО «ДШИ №8» по адресу: г. Томск, д. Лоскутово, ул. Ленина, 27 </t>
    </r>
    <r>
      <rPr>
        <b/>
        <sz val="9"/>
        <rFont val="Times New Roman"/>
      </rPr>
      <t/>
    </r>
  </si>
  <si>
    <r>
      <t xml:space="preserve">Мероприятие 1.18. Приобретение в собственность муниципального образования «Город Томск» и установка систем видео - наблюдения в муниципальных учреждениях  управления физической культуры и спорта 
</t>
    </r>
    <r>
      <rPr>
        <b/>
        <sz val="9"/>
        <rFont val="Times New Roman"/>
      </rPr>
      <t xml:space="preserve">2020 г. – 2 ед., в т.ч.:</t>
    </r>
    <r>
      <rPr>
        <sz val="9"/>
        <rFont val="Times New Roman"/>
      </rPr>
      <t xml:space="preserve">
МАУ ЦСИ ДООЛ «Рубин», МАУ ЦСИ. 
</t>
    </r>
    <r>
      <rPr>
        <b/>
        <sz val="9"/>
        <rFont val="Times New Roman"/>
      </rPr>
      <t xml:space="preserve">2023 г. – 1 ед., в т.ч.:</t>
    </r>
    <r>
      <rPr>
        <sz val="9"/>
        <rFont val="Times New Roman"/>
      </rPr>
      <t xml:space="preserve">
МАУ ЦСИ.  
</t>
    </r>
    <r>
      <rPr>
        <b/>
        <sz val="9"/>
        <rFont val="Times New Roman"/>
      </rPr>
      <t xml:space="preserve">2024 г. – 1 ед., в т.ч.:</t>
    </r>
    <r>
      <rPr>
        <sz val="9"/>
        <rFont val="Times New Roman"/>
      </rPr>
      <t xml:space="preserve">
МАУ ЦСИ.  </t>
    </r>
  </si>
  <si>
    <r>
      <t xml:space="preserve">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 в т.ч.:</t>
    </r>
    <r>
      <rPr>
        <b/>
        <sz val="9"/>
        <rFont val="Times New Roman"/>
      </rPr>
      <t xml:space="preserve">
2020 г. – 1 ед., в т.ч.:
</t>
    </r>
    <r>
      <rPr>
        <sz val="9"/>
        <rFont val="Times New Roman"/>
      </rPr>
      <t xml:space="preserve">МАУ ДО ДЮСШ зимних видов спорта</t>
    </r>
    <r>
      <rPr>
        <b/>
        <sz val="9"/>
        <rFont val="Times New Roman"/>
      </rPr>
      <t xml:space="preserve">   </t>
    </r>
  </si>
  <si>
    <t xml:space="preserve">Итого по задаче 1</t>
  </si>
  <si>
    <t xml:space="preserve">ВСЕГО ПО ПОДПРОГРАММЕ</t>
  </si>
  <si>
    <t xml:space="preserve">Департамент капитального строительства администрации Города Томска</t>
  </si>
  <si>
    <t xml:space="preserve">Департамент образования администрации Города Томска</t>
  </si>
  <si>
    <t xml:space="preserve">Управление культуры администрации Города Томска</t>
  </si>
  <si>
    <t xml:space="preserve">Управление физической культуры и спорта администрации Города Томска</t>
  </si>
  <si>
    <t xml:space="preserve">Проверка расчетов всего и по департаментам</t>
  </si>
  <si>
    <t xml:space="preserve">ВСЕГО ПО ГРБС</t>
  </si>
  <si>
    <t xml:space="preserve">Экономический расчет расходов на исполнение мероприятий подпрограммы  «Безопасное детство в Безопасном Городе» на 2017-2025 годы»</t>
  </si>
  <si>
    <t xml:space="preserve">Таблица 3</t>
  </si>
  <si>
    <t xml:space="preserve">Приложение 10 к постановлению
администрации Города Томска
от 27.03.2023 № 227</t>
  </si>
  <si>
    <t xml:space="preserve">Приложение 3 к подпрограмме</t>
  </si>
  <si>
    <t xml:space="preserve">ЭКОНОМИЧЕСКИЙ РАСЧЕТ РАСХОДОВ НА ИСПОЛНЕНИЕ МЕРОПРИЯТИЙ ПОДПРОГРАММЫ</t>
  </si>
  <si>
    <t xml:space="preserve">Подпрограммные мероприятия</t>
  </si>
  <si>
    <t xml:space="preserve">Ед. изм.</t>
  </si>
  <si>
    <t xml:space="preserve">Объем в натуральных показателях</t>
  </si>
  <si>
    <t xml:space="preserve">Стоимость единицы натурального показателя, тыс. рублей</t>
  </si>
  <si>
    <t xml:space="preserve">Плановая потребность в средствах, тыс. рублей</t>
  </si>
  <si>
    <t xml:space="preserve">Капитальный ремонт, установка и монтаж ограждений территорий муниципальных общеобразовательных учреждений.</t>
  </si>
  <si>
    <t>м.п.</t>
  </si>
  <si>
    <t xml:space="preserve">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</si>
  <si>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кол-во</t>
  </si>
  <si>
    <t xml:space="preserve">Капитальный ремонт, установка и монтаж ограждений территорий муниципальных учреждений управления физической культуры и спорта.</t>
  </si>
  <si>
    <t>-</t>
  </si>
  <si>
    <t xml:space="preserve">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</si>
  <si>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 xml:space="preserve">Капитальный ремонт, установка и монтаж ограждений территорий муниципальных дошкольных образовательных учреждений.</t>
  </si>
  <si>
    <t xml:space="preserve">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</si>
  <si>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 xml:space="preserve">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</si>
  <si>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ед.</t>
  </si>
  <si>
    <t xml:space="preserve">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</si>
  <si>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 xml:space="preserve">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</si>
  <si>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 xml:space="preserve">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</si>
  <si>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 xml:space="preserve">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</si>
  <si>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 xml:space="preserve">Капитальный ремонт, установка и монтаж ограждений территорий муниципальных учреждений дополнительного образования.</t>
  </si>
  <si>
    <t xml:space="preserve">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</si>
  <si>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 xml:space="preserve">Капитальный ремонт, установка и монтаж ограждений территорий муниципальных учреждений управления культуры.</t>
  </si>
  <si>
    <t xml:space="preserve">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</si>
  <si>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 xml:space="preserve">Текущий ремонт асфальтового покрытия территорий муниципальных дошкольных образовательных учреждений.</t>
  </si>
  <si>
    <t xml:space="preserve">Текущий ремонт асфальтового покрытия территорий муниципальных общеобразовательных учреждений.</t>
  </si>
  <si>
    <t xml:space="preserve">Текущий ремонт асфальтового покрытия территорий муниципальных учреждений дополнительного образования.</t>
  </si>
  <si>
    <t xml:space="preserve">Разработка ПСД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</si>
  <si>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 xml:space="preserve">Текущий ремонт асфальтового покрытия территорий муниципальных учреждений управления культуры.</t>
  </si>
  <si>
    <t xml:space="preserve">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</si>
  <si>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 xml:space="preserve">Текущий ремонт асфальтового покрытия территорий муниципальных учреждений дополнительного образования управления физической культуры и спорта.</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</si>
</sst>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5">
    <numFmt numFmtId="160" formatCode="0.0"/>
    <numFmt numFmtId="161" formatCode="#,##0.0"/>
    <numFmt numFmtId="162" formatCode="0.00000"/>
    <numFmt numFmtId="163" formatCode="0.000"/>
    <numFmt numFmtId="164" formatCode="0.0000"/>
  </numFmts>
  <fonts count="30">
    <font>
      <name val="Calibri"/>
      <color theme="1"/>
      <sz val="11.000000"/>
      <scheme val="minor"/>
    </font>
    <font>
      <name val="Calibri"/>
      <color theme="1"/>
      <sz val="10.000000"/>
      <scheme val="minor"/>
    </font>
    <font>
      <name val="Times New Roman"/>
      <color indexed="64"/>
      <sz val="10.000000"/>
    </font>
    <font>
      <name val="Times New Roman"/>
      <color indexed="64"/>
      <sz val="12.000000"/>
    </font>
    <font>
      <name val="Times New Roman"/>
      <color indexed="2"/>
      <sz val="10.000000"/>
    </font>
    <font>
      <name val="Times New Roman"/>
      <b/>
      <color indexed="64"/>
      <sz val="12.000000"/>
    </font>
    <font>
      <name val="Times New Roman"/>
      <b/>
      <i/>
      <color indexed="64"/>
      <sz val="10.000000"/>
    </font>
    <font>
      <name val="Times New Roman"/>
      <b/>
      <color indexed="64"/>
      <sz val="10.000000"/>
    </font>
    <font>
      <name val="Times New Roman"/>
      <i/>
      <color indexed="64"/>
      <sz val="10.000000"/>
    </font>
    <font>
      <name val="Calibri"/>
      <sz val="12.000000"/>
      <scheme val="minor"/>
    </font>
    <font>
      <name val="Times New Roman"/>
      <sz val="12.000000"/>
    </font>
    <font>
      <name val="Times New Roman"/>
      <b/>
      <color indexed="64"/>
      <sz val="14.000000"/>
    </font>
    <font>
      <name val="Times New Roman"/>
      <color indexed="64"/>
      <sz val="9.000000"/>
    </font>
    <font>
      <name val="Times New Roman"/>
      <color indexed="64"/>
      <sz val="11.000000"/>
    </font>
    <font>
      <name val="Times New Roman"/>
      <sz val="11.000000"/>
    </font>
    <font>
      <name val="Times New Roman"/>
      <i/>
      <color indexed="64"/>
      <sz val="11.000000"/>
    </font>
    <font>
      <name val="Times New Roman"/>
      <sz val="10.000000"/>
    </font>
    <font>
      <name val="Times New Roman"/>
      <color theme="1"/>
      <sz val="12.000000"/>
    </font>
    <font>
      <name val="Calibri"/>
      <sz val="10.000000"/>
      <scheme val="minor"/>
    </font>
    <font>
      <name val="Times New Roman"/>
      <b/>
      <sz val="12.000000"/>
    </font>
    <font>
      <name val="Times New Roman"/>
      <sz val="9.000000"/>
    </font>
    <font>
      <name val="Calibri"/>
      <b/>
      <color indexed="64"/>
      <sz val="11.000000"/>
    </font>
    <font>
      <name val="Times New Roman"/>
      <b/>
      <sz val="9.000000"/>
    </font>
    <font>
      <name val="Times New Roman"/>
      <b/>
      <sz val="11.000000"/>
    </font>
    <font>
      <name val="Times New Roman"/>
      <b/>
      <i/>
      <sz val="9.000000"/>
    </font>
    <font>
      <name val="Times New Roman"/>
      <i/>
      <sz val="9.000000"/>
    </font>
    <font>
      <name val="Times New Roman"/>
      <b/>
      <color indexed="64"/>
      <sz val="9.000000"/>
    </font>
    <font>
      <name val="Calibri"/>
      <sz val="10.000000"/>
    </font>
    <font>
      <name val="Times New Roman"/>
      <b/>
      <color theme="1"/>
      <sz val="14.000000"/>
    </font>
    <font>
      <name val="Calibri"/>
      <sz val="11.000000"/>
    </font>
  </fonts>
  <fills count="7">
    <fill>
      <patternFill patternType="none"/>
    </fill>
    <fill>
      <patternFill patternType="gray125"/>
    </fill>
    <fill>
      <patternFill patternType="solid">
        <fgColor indexed="65"/>
        <bgColor indexed="65"/>
      </patternFill>
    </fill>
    <fill>
      <patternFill patternType="solid">
        <fgColor indexed="5"/>
        <bgColor indexed="5"/>
      </patternFill>
    </fill>
    <fill>
      <patternFill patternType="solid">
        <fgColor theme="0"/>
        <bgColor theme="0"/>
      </patternFill>
    </fill>
    <fill>
      <patternFill patternType="solid">
        <fgColor theme="4" tint="0.79998168889431442"/>
        <bgColor theme="4" tint="0.79998168889431442"/>
      </patternFill>
    </fill>
    <fill>
      <patternFill patternType="solid">
        <fgColor theme="0" tint="0"/>
        <bgColor theme="0" tint="0"/>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right/>
      <top style="thin">
        <color auto="1"/>
      </top>
      <bottom/>
      <diagonal/>
    </border>
  </borders>
  <cellStyleXfs count="1">
    <xf fontId="0" fillId="0" borderId="0" numFmtId="0" applyNumberFormat="1" applyFont="1" applyFill="1" applyBorder="1"/>
  </cellStyleXfs>
  <cellXfs count="617">
    <xf fontId="0" fillId="0" borderId="0" numFmtId="0" xfId="0"/>
    <xf fontId="1" fillId="0" borderId="0" numFmtId="0" xfId="0" applyFont="1"/>
    <xf fontId="2" fillId="0" borderId="0" numFmtId="0" xfId="0" applyFont="1"/>
    <xf fontId="3" fillId="0" borderId="0" numFmtId="0" xfId="0" applyFont="1" applyAlignment="1">
      <alignment horizontal="left" wrapText="1"/>
    </xf>
    <xf fontId="3" fillId="0" borderId="0" numFmtId="0" xfId="0" applyFont="1" applyAlignment="1">
      <alignment horizontal="left"/>
    </xf>
    <xf fontId="4" fillId="0" borderId="0" numFmtId="0" xfId="0" applyFont="1"/>
    <xf fontId="5" fillId="0" borderId="0" numFmtId="0" xfId="0" applyFont="1" applyAlignment="1">
      <alignment horizontal="center"/>
    </xf>
    <xf fontId="3" fillId="0" borderId="0" numFmtId="0" xfId="0" applyFont="1" applyAlignment="1">
      <alignment horizontal="center"/>
    </xf>
    <xf fontId="2" fillId="2" borderId="1" numFmtId="0" xfId="0" applyFont="1" applyFill="1" applyBorder="1" applyAlignment="1">
      <alignment vertical="top" wrapText="1"/>
    </xf>
    <xf fontId="2" fillId="2" borderId="2" numFmtId="0" xfId="0" applyFont="1" applyFill="1" applyBorder="1" applyAlignment="1">
      <alignment vertical="top" wrapText="1"/>
    </xf>
    <xf fontId="2" fillId="2" borderId="3" numFmtId="0" xfId="0" applyFont="1" applyFill="1" applyBorder="1" applyAlignment="1">
      <alignment vertical="top" wrapText="1"/>
    </xf>
    <xf fontId="2" fillId="2" borderId="1" numFmtId="0" xfId="0" applyFont="1" applyFill="1" applyBorder="1" applyAlignment="1">
      <alignment horizontal="left" vertical="top" wrapText="1"/>
    </xf>
    <xf fontId="2" fillId="2" borderId="2" numFmtId="0" xfId="0" applyFont="1" applyFill="1" applyBorder="1" applyAlignment="1">
      <alignment horizontal="left" vertical="top" wrapText="1"/>
    </xf>
    <xf fontId="2" fillId="2" borderId="3" numFmtId="0" xfId="0" applyFont="1" applyFill="1" applyBorder="1" applyAlignment="1">
      <alignment horizontal="left" vertical="top" wrapText="1"/>
    </xf>
    <xf fontId="2" fillId="2" borderId="4" numFmtId="0" xfId="0" applyFont="1" applyFill="1" applyBorder="1" applyAlignment="1">
      <alignment vertical="top" wrapText="1"/>
    </xf>
    <xf fontId="2" fillId="2" borderId="5" numFmtId="0" xfId="0" applyFont="1" applyFill="1" applyBorder="1" applyAlignment="1">
      <alignment vertical="top" wrapText="1"/>
    </xf>
    <xf fontId="2" fillId="2" borderId="6" numFmtId="0" xfId="0" applyFont="1" applyFill="1" applyBorder="1" applyAlignment="1">
      <alignment vertical="top" wrapText="1"/>
    </xf>
    <xf fontId="2" fillId="2" borderId="4" numFmtId="0" xfId="0" applyFont="1" applyFill="1" applyBorder="1" applyAlignment="1">
      <alignment horizontal="left" vertical="top" wrapText="1"/>
    </xf>
    <xf fontId="2" fillId="2" borderId="5" numFmtId="0" xfId="0" applyFont="1" applyFill="1" applyBorder="1" applyAlignment="1">
      <alignment horizontal="left" vertical="top" wrapText="1"/>
    </xf>
    <xf fontId="2" fillId="2" borderId="6" numFmtId="0" xfId="0" applyFont="1" applyFill="1" applyBorder="1" applyAlignment="1">
      <alignment horizontal="left" vertical="top" wrapText="1"/>
    </xf>
    <xf fontId="2" fillId="2" borderId="7" numFmtId="0" xfId="0" applyFont="1" applyFill="1" applyBorder="1" applyAlignment="1">
      <alignment vertical="top" wrapText="1"/>
    </xf>
    <xf fontId="2" fillId="2" borderId="8" numFmtId="0" xfId="0" applyFont="1" applyFill="1" applyBorder="1" applyAlignment="1">
      <alignment vertical="top" wrapText="1"/>
    </xf>
    <xf fontId="2" fillId="2" borderId="9" numFmtId="0" xfId="0" applyFont="1" applyFill="1" applyBorder="1" applyAlignment="1">
      <alignment vertical="top" wrapText="1"/>
    </xf>
    <xf fontId="2" fillId="2" borderId="7" numFmtId="0" xfId="0" applyFont="1" applyFill="1" applyBorder="1" applyAlignment="1">
      <alignment horizontal="left" vertical="top" wrapText="1"/>
    </xf>
    <xf fontId="2" fillId="2" borderId="8" numFmtId="0" xfId="0" applyFont="1" applyFill="1" applyBorder="1" applyAlignment="1">
      <alignment horizontal="left" vertical="top" wrapText="1"/>
    </xf>
    <xf fontId="2" fillId="2" borderId="9" numFmtId="0" xfId="0" applyFont="1" applyFill="1" applyBorder="1" applyAlignment="1">
      <alignment horizontal="left" vertical="top" wrapText="1"/>
    </xf>
    <xf fontId="2" fillId="0" borderId="0" numFmtId="0" xfId="0" applyFont="1" applyAlignment="1">
      <alignment horizontal="left" vertical="top"/>
    </xf>
    <xf fontId="2" fillId="2" borderId="10" numFmtId="0" xfId="0" applyFont="1" applyFill="1" applyBorder="1" applyAlignment="1">
      <alignment horizontal="center" vertical="center" wrapText="1"/>
    </xf>
    <xf fontId="2" fillId="2" borderId="11" numFmtId="0" xfId="0" applyFont="1" applyFill="1" applyBorder="1" applyAlignment="1">
      <alignment horizontal="center" vertical="center" wrapText="1"/>
    </xf>
    <xf fontId="2" fillId="2" borderId="12" numFmtId="0" xfId="0" applyFont="1" applyFill="1" applyBorder="1" applyAlignment="1">
      <alignment horizontal="center" vertical="center" wrapText="1"/>
    </xf>
    <xf fontId="2" fillId="2" borderId="13" numFmtId="0" xfId="0" applyFont="1" applyFill="1" applyBorder="1" applyAlignment="1">
      <alignment horizontal="center" vertical="center" wrapText="1"/>
    </xf>
    <xf fontId="2" fillId="0" borderId="11" numFmtId="0" xfId="0" applyFont="1" applyBorder="1" applyAlignment="1">
      <alignment horizontal="center" vertical="center"/>
    </xf>
    <xf fontId="2" fillId="0" borderId="12" numFmtId="0" xfId="0" applyFont="1" applyBorder="1" applyAlignment="1">
      <alignment horizontal="center" vertical="center"/>
    </xf>
    <xf fontId="2" fillId="0" borderId="14" numFmtId="0" xfId="0" applyFont="1" applyBorder="1" applyAlignment="1">
      <alignment horizontal="center" vertical="center"/>
    </xf>
    <xf fontId="2" fillId="2" borderId="15" numFmtId="0" xfId="0" applyFont="1" applyFill="1" applyBorder="1" applyAlignment="1">
      <alignment horizontal="center" vertical="center" wrapText="1"/>
    </xf>
    <xf fontId="2" fillId="2" borderId="16" numFmtId="0" xfId="0" applyFont="1" applyFill="1" applyBorder="1" applyAlignment="1">
      <alignment horizontal="center" textRotation="90" vertical="center" wrapText="1"/>
    </xf>
    <xf fontId="2" fillId="2" borderId="17" numFmtId="0" xfId="0" applyFont="1" applyFill="1" applyBorder="1" applyAlignment="1">
      <alignment horizontal="center" textRotation="90" vertical="center" wrapText="1"/>
    </xf>
    <xf fontId="6" fillId="2" borderId="1" numFmtId="0" xfId="0" applyFont="1" applyFill="1" applyBorder="1" applyAlignment="1">
      <alignment horizontal="left" vertical="top" wrapText="1"/>
    </xf>
    <xf fontId="6" fillId="2" borderId="2" numFmtId="0" xfId="0" applyFont="1" applyFill="1" applyBorder="1" applyAlignment="1">
      <alignment horizontal="left" vertical="top" wrapText="1"/>
    </xf>
    <xf fontId="6" fillId="2" borderId="3" numFmtId="0" xfId="0" applyFont="1" applyFill="1" applyBorder="1" applyAlignment="1">
      <alignment horizontal="left" vertical="top" wrapText="1"/>
    </xf>
    <xf fontId="2" fillId="2" borderId="1" numFmtId="0" xfId="0" applyFont="1" applyFill="1" applyBorder="1" applyAlignment="1">
      <alignment horizontal="justify" vertical="top" wrapText="1"/>
    </xf>
    <xf fontId="2" fillId="2" borderId="2" numFmtId="0" xfId="0" applyFont="1" applyFill="1" applyBorder="1" applyAlignment="1">
      <alignment horizontal="justify" vertical="top" wrapText="1"/>
    </xf>
    <xf fontId="2" fillId="2" borderId="3" numFmtId="0" xfId="0" applyFont="1" applyFill="1" applyBorder="1" applyAlignment="1">
      <alignment horizontal="justify" vertical="top" wrapText="1"/>
    </xf>
    <xf fontId="2" fillId="0" borderId="18" numFmtId="0" xfId="0" applyFont="1" applyBorder="1" applyAlignment="1">
      <alignment horizontal="center" vertical="center" wrapText="1"/>
    </xf>
    <xf fontId="2" fillId="0" borderId="3" numFmtId="0" xfId="0" applyFont="1" applyBorder="1" applyAlignment="1">
      <alignment horizontal="center" vertical="center" wrapText="1"/>
    </xf>
    <xf fontId="2" fillId="0" borderId="19" numFmtId="0" xfId="0" applyFont="1" applyBorder="1" applyAlignment="1">
      <alignment horizontal="center" vertical="center" wrapText="1"/>
    </xf>
    <xf fontId="2" fillId="2" borderId="18" numFmtId="0" xfId="0" applyFont="1" applyFill="1" applyBorder="1" applyAlignment="1">
      <alignment horizontal="center" vertical="center" wrapText="1"/>
    </xf>
    <xf fontId="2" fillId="2" borderId="3" numFmtId="0" xfId="0" applyFont="1" applyFill="1" applyBorder="1" applyAlignment="1">
      <alignment horizontal="center" vertical="center" wrapText="1"/>
    </xf>
    <xf fontId="2" fillId="3" borderId="19" numFmtId="0" xfId="0" applyFont="1" applyFill="1" applyBorder="1" applyAlignment="1">
      <alignment horizontal="center" vertical="center" wrapText="1"/>
    </xf>
    <xf fontId="2" fillId="2" borderId="20" numFmtId="0" xfId="0" applyFont="1" applyFill="1" applyBorder="1" applyAlignment="1">
      <alignment horizontal="center" vertical="center" wrapText="1"/>
    </xf>
    <xf fontId="2" fillId="2" borderId="9" numFmtId="0" xfId="0" applyFont="1" applyFill="1" applyBorder="1" applyAlignment="1">
      <alignment horizontal="center" vertical="center" wrapText="1"/>
    </xf>
    <xf fontId="2" fillId="2" borderId="1" numFmtId="0" xfId="0" applyFont="1" applyFill="1" applyBorder="1" applyAlignment="1">
      <alignment horizontal="center" vertical="center" wrapText="1"/>
    </xf>
    <xf fontId="2" fillId="2" borderId="2" numFmtId="0" xfId="0" applyFont="1" applyFill="1" applyBorder="1" applyAlignment="1">
      <alignment horizontal="center" vertical="center" wrapText="1"/>
    </xf>
    <xf fontId="2" fillId="2" borderId="19" numFmtId="0" xfId="0" applyFont="1" applyFill="1" applyBorder="1" applyAlignment="1">
      <alignment horizontal="center" vertical="top" wrapText="1"/>
    </xf>
    <xf fontId="2" fillId="2" borderId="1" numFmtId="0" xfId="0" applyFont="1" applyFill="1" applyBorder="1" applyAlignment="1">
      <alignment horizontal="center" vertical="top" wrapText="1"/>
    </xf>
    <xf fontId="2" fillId="2" borderId="3" numFmtId="0" xfId="0" applyFont="1" applyFill="1" applyBorder="1" applyAlignment="1">
      <alignment horizontal="center" vertical="top" wrapText="1"/>
    </xf>
    <xf fontId="2" fillId="2" borderId="2" numFmtId="0" xfId="0" applyFont="1" applyFill="1" applyBorder="1" applyAlignment="1">
      <alignment horizontal="center" vertical="top" wrapText="1"/>
    </xf>
    <xf fontId="2" fillId="2" borderId="21" numFmtId="0" xfId="0" applyFont="1" applyFill="1" applyBorder="1" applyAlignment="1">
      <alignment horizontal="left" vertical="top" wrapText="1"/>
    </xf>
    <xf fontId="2" fillId="2" borderId="0" numFmtId="0" xfId="0" applyFont="1" applyFill="1" applyAlignment="1">
      <alignment horizontal="left" vertical="top" wrapText="1"/>
    </xf>
    <xf fontId="2" fillId="2" borderId="22" numFmtId="0" xfId="0" applyFont="1" applyFill="1" applyBorder="1" applyAlignment="1">
      <alignment horizontal="left" vertical="top" wrapText="1"/>
    </xf>
    <xf fontId="2" fillId="2" borderId="20" numFmtId="0" xfId="0" applyFont="1" applyFill="1" applyBorder="1" applyAlignment="1">
      <alignment horizontal="center" vertical="top" wrapText="1"/>
    </xf>
    <xf fontId="2" fillId="2" borderId="18" numFmtId="0" xfId="0" applyFont="1" applyFill="1" applyBorder="1" applyAlignment="1">
      <alignment horizontal="center" textRotation="90" vertical="center" wrapText="1"/>
    </xf>
    <xf fontId="2" fillId="2" borderId="1" numFmtId="0" xfId="0" applyFont="1" applyFill="1" applyBorder="1" applyAlignment="1">
      <alignment horizontal="center" textRotation="90" vertical="center" wrapText="1"/>
    </xf>
    <xf fontId="2" fillId="2" borderId="3" numFmtId="0" xfId="0" applyFont="1" applyFill="1" applyBorder="1" applyAlignment="1">
      <alignment horizontal="center" textRotation="90" vertical="center" wrapText="1"/>
    </xf>
    <xf fontId="2" fillId="2" borderId="4" numFmtId="0" xfId="0" applyFont="1" applyFill="1" applyBorder="1" applyAlignment="1">
      <alignment horizontal="center" textRotation="90" vertical="center" wrapText="1"/>
    </xf>
    <xf fontId="2" fillId="2" borderId="6" numFmtId="0" xfId="0" applyFont="1" applyFill="1" applyBorder="1" applyAlignment="1">
      <alignment horizontal="center" textRotation="90" vertical="center" wrapText="1"/>
    </xf>
    <xf fontId="2" fillId="4" borderId="18" numFmtId="0" xfId="0" applyFont="1" applyFill="1" applyBorder="1" applyAlignment="1">
      <alignment horizontal="center" vertical="top" wrapText="1"/>
    </xf>
    <xf fontId="2" fillId="4" borderId="4" numFmtId="160" xfId="0" applyNumberFormat="1" applyFont="1" applyFill="1" applyBorder="1" applyAlignment="1">
      <alignment horizontal="right" vertical="center" wrapText="1"/>
    </xf>
    <xf fontId="2" fillId="4" borderId="19" numFmtId="160" xfId="0" applyNumberFormat="1" applyFont="1" applyFill="1" applyBorder="1" applyAlignment="1">
      <alignment horizontal="right" vertical="center" wrapText="1"/>
    </xf>
    <xf fontId="2" fillId="0" borderId="1" numFmtId="160" xfId="0" applyNumberFormat="1" applyFont="1" applyBorder="1"/>
    <xf fontId="2" fillId="4" borderId="2" numFmtId="160" xfId="0" applyNumberFormat="1" applyFont="1" applyFill="1" applyBorder="1" applyAlignment="1">
      <alignment vertical="center" wrapText="1"/>
    </xf>
    <xf fontId="2" fillId="4" borderId="3" numFmtId="160" xfId="0" applyNumberFormat="1" applyFont="1" applyFill="1" applyBorder="1" applyAlignment="1">
      <alignment vertical="center" wrapText="1"/>
    </xf>
    <xf fontId="2" fillId="2" borderId="2" numFmtId="160" xfId="0" applyNumberFormat="1" applyFont="1" applyFill="1" applyBorder="1" applyAlignment="1">
      <alignment horizontal="right" vertical="top" wrapText="1"/>
    </xf>
    <xf fontId="2" fillId="2" borderId="3" numFmtId="160" xfId="0" applyNumberFormat="1" applyFont="1" applyFill="1" applyBorder="1" applyAlignment="1">
      <alignment horizontal="right" vertical="top" wrapText="1"/>
    </xf>
    <xf fontId="2" fillId="2" borderId="1" numFmtId="160" xfId="0" applyNumberFormat="1" applyFont="1" applyFill="1" applyBorder="1" applyAlignment="1">
      <alignment horizontal="right" vertical="top" wrapText="1"/>
    </xf>
    <xf fontId="2" fillId="0" borderId="3" numFmtId="160" xfId="0" applyNumberFormat="1" applyFont="1" applyBorder="1" applyAlignment="1">
      <alignment vertical="center" wrapText="1"/>
    </xf>
    <xf fontId="2" fillId="0" borderId="1" numFmtId="0" xfId="0" applyFont="1" applyBorder="1"/>
    <xf fontId="2" fillId="0" borderId="3" numFmtId="0" xfId="0" applyFont="1" applyBorder="1"/>
    <xf fontId="2" fillId="2" borderId="1" numFmtId="2" xfId="0" applyNumberFormat="1" applyFont="1" applyFill="1" applyBorder="1" applyAlignment="1">
      <alignment horizontal="center" vertical="top" wrapText="1"/>
    </xf>
    <xf fontId="2" fillId="2" borderId="3" numFmtId="2" xfId="0" applyNumberFormat="1" applyFont="1" applyFill="1" applyBorder="1" applyAlignment="1">
      <alignment horizontal="center" vertical="top" wrapText="1"/>
    </xf>
    <xf fontId="2" fillId="0" borderId="1" numFmtId="2" xfId="0" applyNumberFormat="1" applyFont="1" applyBorder="1"/>
    <xf fontId="2" fillId="0" borderId="3" numFmtId="2" xfId="0" applyNumberFormat="1" applyFont="1" applyBorder="1"/>
    <xf fontId="2" fillId="2" borderId="8" numFmtId="160" xfId="0" applyNumberFormat="1" applyFont="1" applyFill="1" applyBorder="1" applyAlignment="1">
      <alignment horizontal="right" vertical="top" wrapText="1"/>
    </xf>
    <xf fontId="2" fillId="2" borderId="9" numFmtId="160" xfId="0" applyNumberFormat="1" applyFont="1" applyFill="1" applyBorder="1" applyAlignment="1">
      <alignment horizontal="right" vertical="top" wrapText="1"/>
    </xf>
    <xf fontId="2" fillId="4" borderId="1" numFmtId="160" xfId="0" applyNumberFormat="1" applyFont="1" applyFill="1" applyBorder="1" applyAlignment="1">
      <alignment horizontal="right" vertical="center" wrapText="1"/>
    </xf>
    <xf fontId="2" fillId="4" borderId="18" numFmtId="160" xfId="0" applyNumberFormat="1" applyFont="1" applyFill="1" applyBorder="1" applyAlignment="1">
      <alignment horizontal="right" vertical="center" wrapText="1"/>
    </xf>
    <xf fontId="2" fillId="0" borderId="4" numFmtId="160" xfId="0" applyNumberFormat="1" applyFont="1" applyBorder="1"/>
    <xf fontId="2" fillId="4" borderId="5" numFmtId="160" xfId="0" applyNumberFormat="1" applyFont="1" applyFill="1" applyBorder="1" applyAlignment="1">
      <alignment vertical="center" wrapText="1"/>
    </xf>
    <xf fontId="7" fillId="4" borderId="20" numFmtId="160" xfId="0" applyNumberFormat="1" applyFont="1" applyFill="1" applyBorder="1" applyAlignment="1">
      <alignment horizontal="right" vertical="center" wrapText="1"/>
    </xf>
    <xf fontId="7" fillId="4" borderId="7" numFmtId="160" xfId="0" applyNumberFormat="1" applyFont="1" applyFill="1" applyBorder="1" applyAlignment="1">
      <alignment horizontal="right" vertical="center" wrapText="1"/>
    </xf>
    <xf fontId="7" fillId="4" borderId="2" numFmtId="160" xfId="0" applyNumberFormat="1" applyFont="1" applyFill="1" applyBorder="1" applyAlignment="1">
      <alignment vertical="center" wrapText="1"/>
    </xf>
    <xf fontId="7" fillId="4" borderId="3" numFmtId="160" xfId="0" applyNumberFormat="1" applyFont="1" applyFill="1" applyBorder="1" applyAlignment="1">
      <alignment vertical="center" wrapText="1"/>
    </xf>
    <xf fontId="7" fillId="2" borderId="2" numFmtId="160" xfId="0" applyNumberFormat="1" applyFont="1" applyFill="1" applyBorder="1" applyAlignment="1">
      <alignment horizontal="right" vertical="top" wrapText="1"/>
    </xf>
    <xf fontId="7" fillId="2" borderId="3" numFmtId="160" xfId="0" applyNumberFormat="1" applyFont="1" applyFill="1" applyBorder="1" applyAlignment="1">
      <alignment horizontal="right" vertical="top" wrapText="1"/>
    </xf>
    <xf fontId="7" fillId="2" borderId="1" numFmtId="160" xfId="0" applyNumberFormat="1" applyFont="1" applyFill="1" applyBorder="1" applyAlignment="1">
      <alignment horizontal="right" vertical="top" wrapText="1"/>
    </xf>
    <xf fontId="7" fillId="0" borderId="3" numFmtId="160" xfId="0" applyNumberFormat="1" applyFont="1" applyBorder="1" applyAlignment="1">
      <alignment vertical="center" wrapText="1"/>
    </xf>
    <xf fontId="7" fillId="2" borderId="1" numFmtId="2" xfId="0" applyNumberFormat="1" applyFont="1" applyFill="1" applyBorder="1" applyAlignment="1">
      <alignment horizontal="left" vertical="top" wrapText="1"/>
    </xf>
    <xf fontId="7" fillId="2" borderId="3" numFmtId="2" xfId="0" applyNumberFormat="1" applyFont="1" applyFill="1" applyBorder="1" applyAlignment="1">
      <alignment horizontal="left" vertical="top" wrapText="1"/>
    </xf>
    <xf fontId="8" fillId="2" borderId="1" numFmtId="0" xfId="0" applyFont="1" applyFill="1" applyBorder="1" applyAlignment="1">
      <alignment horizontal="left" vertical="top" wrapText="1"/>
    </xf>
    <xf fontId="8" fillId="2" borderId="2" numFmtId="0" xfId="0" applyFont="1" applyFill="1" applyBorder="1" applyAlignment="1">
      <alignment horizontal="left" vertical="top" wrapText="1"/>
    </xf>
    <xf fontId="8" fillId="2" borderId="8" numFmtId="0" xfId="0" applyFont="1" applyFill="1" applyBorder="1" applyAlignment="1">
      <alignment horizontal="left" vertical="top" wrapText="1"/>
    </xf>
    <xf fontId="8" fillId="2" borderId="3" numFmtId="0" xfId="0" applyFont="1" applyFill="1" applyBorder="1" applyAlignment="1">
      <alignment horizontal="left" vertical="top" wrapText="1"/>
    </xf>
    <xf fontId="2" fillId="2" borderId="1" numFmtId="49" xfId="0" applyNumberFormat="1" applyFont="1" applyFill="1" applyBorder="1" applyAlignment="1">
      <alignment horizontal="justify" vertical="top" wrapText="1"/>
    </xf>
    <xf fontId="2" fillId="2" borderId="2" numFmtId="49" xfId="0" applyNumberFormat="1" applyFont="1" applyFill="1" applyBorder="1" applyAlignment="1">
      <alignment horizontal="justify" vertical="top" wrapText="1"/>
    </xf>
    <xf fontId="2" fillId="2" borderId="3" numFmtId="49" xfId="0" applyNumberFormat="1" applyFont="1" applyFill="1" applyBorder="1" applyAlignment="1">
      <alignment horizontal="justify" vertical="top" wrapText="1"/>
    </xf>
    <xf fontId="2" fillId="0" borderId="0" numFmtId="0" xfId="0" applyFont="1" applyAlignment="1">
      <alignment horizontal="center" vertical="center"/>
    </xf>
    <xf fontId="3" fillId="0" borderId="0" numFmtId="0" xfId="0" applyFont="1" applyAlignment="1">
      <alignment wrapText="1"/>
    </xf>
    <xf fontId="9" fillId="0" borderId="0" numFmtId="0" xfId="0" applyFont="1"/>
    <xf fontId="10" fillId="0" borderId="0" numFmtId="0" xfId="0" applyFont="1"/>
    <xf fontId="10" fillId="0" borderId="0" numFmtId="0" xfId="0" applyFont="1" applyAlignment="1">
      <alignment horizontal="left"/>
    </xf>
    <xf fontId="11" fillId="0" borderId="0" numFmtId="0" xfId="0" applyFont="1" applyAlignment="1">
      <alignment horizontal="center"/>
    </xf>
    <xf fontId="2" fillId="0" borderId="0" numFmtId="0" xfId="0" applyFont="1" applyAlignment="1">
      <alignment horizontal="center"/>
    </xf>
    <xf fontId="3" fillId="0" borderId="0" numFmtId="0" xfId="0" applyFont="1" applyAlignment="1">
      <alignment horizontal="right"/>
    </xf>
    <xf fontId="2" fillId="0" borderId="19" numFmtId="0" xfId="0" applyFont="1" applyBorder="1" applyAlignment="1">
      <alignment horizontal="center" vertical="top" wrapText="1"/>
    </xf>
    <xf fontId="2" fillId="0" borderId="19" numFmtId="0" xfId="0" applyFont="1" applyBorder="1" applyAlignment="1">
      <alignment vertical="top" wrapText="1"/>
    </xf>
    <xf fontId="12" fillId="0" borderId="19" numFmtId="0" xfId="0" applyFont="1" applyBorder="1" applyAlignment="1">
      <alignment horizontal="center" vertical="top" wrapText="1"/>
    </xf>
    <xf fontId="2" fillId="0" borderId="1" numFmtId="0" xfId="0" applyFont="1" applyBorder="1" applyAlignment="1">
      <alignment horizontal="center" vertical="top" wrapText="1"/>
    </xf>
    <xf fontId="2" fillId="0" borderId="2" numFmtId="0" xfId="0" applyFont="1" applyBorder="1" applyAlignment="1">
      <alignment horizontal="center" vertical="top" wrapText="1"/>
    </xf>
    <xf fontId="2" fillId="0" borderId="3" numFmtId="0" xfId="0" applyFont="1" applyBorder="1" applyAlignment="1">
      <alignment horizontal="center" vertical="top" wrapText="1"/>
    </xf>
    <xf fontId="2" fillId="0" borderId="23" numFmtId="0" xfId="0" applyFont="1" applyBorder="1" applyAlignment="1">
      <alignment horizontal="center" vertical="top" wrapText="1"/>
    </xf>
    <xf fontId="2" fillId="0" borderId="23" numFmtId="0" xfId="0" applyFont="1" applyBorder="1" applyAlignment="1">
      <alignment vertical="top" wrapText="1"/>
    </xf>
    <xf fontId="12" fillId="0" borderId="23" numFmtId="0" xfId="0" applyFont="1" applyBorder="1" applyAlignment="1">
      <alignment horizontal="center" vertical="top" wrapText="1"/>
    </xf>
    <xf fontId="2" fillId="0" borderId="20" numFmtId="0" xfId="0" applyFont="1" applyBorder="1" applyAlignment="1">
      <alignment horizontal="center" vertical="top" wrapText="1"/>
    </xf>
    <xf fontId="2" fillId="0" borderId="20" numFmtId="0" xfId="0" applyFont="1" applyBorder="1" applyAlignment="1">
      <alignment vertical="top" wrapText="1"/>
    </xf>
    <xf fontId="12" fillId="0" borderId="20" numFmtId="0" xfId="0" applyFont="1" applyBorder="1" applyAlignment="1">
      <alignment horizontal="center" vertical="top" wrapText="1"/>
    </xf>
    <xf fontId="2" fillId="0" borderId="9" numFmtId="0" xfId="0" applyFont="1" applyBorder="1" applyAlignment="1">
      <alignment horizontal="left" textRotation="90" vertical="center" wrapText="1"/>
    </xf>
    <xf fontId="2" fillId="0" borderId="20" numFmtId="0" xfId="0" applyFont="1" applyBorder="1" applyAlignment="1">
      <alignment horizontal="center" vertical="center" wrapText="1"/>
    </xf>
    <xf fontId="2" fillId="0" borderId="9" numFmtId="0" xfId="0" applyFont="1" applyBorder="1" applyAlignment="1">
      <alignment horizontal="center" vertical="top" wrapText="1"/>
    </xf>
    <xf fontId="13" fillId="0" borderId="19" numFmtId="0" xfId="0" applyFont="1" applyBorder="1" applyAlignment="1">
      <alignment horizontal="left" vertical="top" wrapText="1"/>
    </xf>
    <xf fontId="13" fillId="0" borderId="18" numFmtId="0" xfId="0" applyFont="1" applyBorder="1" applyAlignment="1">
      <alignment horizontal="justify" vertical="center" wrapText="1"/>
    </xf>
    <xf fontId="13" fillId="0" borderId="19" numFmtId="0" xfId="0" applyFont="1" applyBorder="1" applyAlignment="1">
      <alignment vertical="top" wrapText="1"/>
    </xf>
    <xf fontId="14" fillId="0" borderId="24" numFmtId="0" xfId="0" applyFont="1" applyBorder="1" applyAlignment="1">
      <alignment horizontal="center" vertical="center" wrapText="1"/>
    </xf>
    <xf fontId="14" fillId="0" borderId="19" numFmtId="0" xfId="0" applyFont="1" applyBorder="1" applyAlignment="1">
      <alignment horizontal="center" vertical="center" wrapText="1"/>
    </xf>
    <xf fontId="15" fillId="0" borderId="18" numFmtId="0" xfId="0" applyFont="1" applyBorder="1" applyAlignment="1">
      <alignment horizontal="justify" vertical="center" wrapText="1"/>
    </xf>
    <xf fontId="14" fillId="0" borderId="1" numFmtId="0" xfId="0" applyFont="1" applyBorder="1" applyAlignment="1">
      <alignment horizontal="center" vertical="center" wrapText="1"/>
    </xf>
    <xf fontId="14" fillId="0" borderId="18" numFmtId="0" xfId="0" applyFont="1" applyBorder="1" applyAlignment="1">
      <alignment horizontal="center" vertical="center" wrapText="1"/>
    </xf>
    <xf fontId="14" fillId="3" borderId="18" numFmtId="0" xfId="0" applyFont="1" applyFill="1" applyBorder="1" applyAlignment="1">
      <alignment horizontal="center" vertical="center" wrapText="1"/>
    </xf>
    <xf fontId="2" fillId="0" borderId="23" numFmtId="0" xfId="0" applyFont="1" applyBorder="1" applyAlignment="1">
      <alignment horizontal="center" vertical="center" wrapText="1"/>
    </xf>
    <xf fontId="13" fillId="0" borderId="23" numFmtId="0" xfId="0" applyFont="1" applyBorder="1" applyAlignment="1">
      <alignment horizontal="left" vertical="top" wrapText="1"/>
    </xf>
    <xf fontId="15" fillId="0" borderId="23" numFmtId="0" xfId="0" applyFont="1" applyBorder="1" applyAlignment="1">
      <alignment horizontal="justify" vertical="center" wrapText="1"/>
    </xf>
    <xf fontId="14" fillId="0" borderId="25" numFmtId="0" xfId="0" applyFont="1" applyBorder="1" applyAlignment="1">
      <alignment horizontal="center" vertical="center" wrapText="1"/>
    </xf>
    <xf fontId="14" fillId="0" borderId="23" numFmtId="0" xfId="0" applyFont="1" applyBorder="1" applyAlignment="1">
      <alignment horizontal="center" vertical="center" wrapText="1"/>
    </xf>
    <xf fontId="13" fillId="0" borderId="20" numFmtId="0" xfId="0" applyFont="1" applyBorder="1" applyAlignment="1">
      <alignment horizontal="left" vertical="top" wrapText="1"/>
    </xf>
    <xf fontId="13" fillId="0" borderId="3" numFmtId="0" xfId="0" applyFont="1" applyBorder="1" applyAlignment="1">
      <alignment vertical="top" wrapText="1"/>
    </xf>
    <xf fontId="13" fillId="0" borderId="1" numFmtId="0" xfId="0" applyFont="1" applyBorder="1" applyAlignment="1">
      <alignment horizontal="center" vertical="center" wrapText="1"/>
    </xf>
    <xf fontId="13" fillId="0" borderId="2" numFmtId="0" xfId="0" applyFont="1" applyBorder="1" applyAlignment="1">
      <alignment horizontal="center" vertical="center" wrapText="1"/>
    </xf>
    <xf fontId="13" fillId="0" borderId="3" numFmtId="0" xfId="0" applyFont="1" applyBorder="1" applyAlignment="1">
      <alignment horizontal="center" vertical="center" wrapText="1"/>
    </xf>
    <xf fontId="13" fillId="0" borderId="19" numFmtId="0" xfId="0" applyFont="1" applyBorder="1" applyAlignment="1">
      <alignment horizontal="left" vertical="center" wrapText="1"/>
    </xf>
    <xf fontId="13" fillId="0" borderId="19" numFmtId="0" xfId="0" applyFont="1" applyBorder="1" applyAlignment="1">
      <alignment horizontal="center" vertical="center" wrapText="1"/>
    </xf>
    <xf fontId="16" fillId="0" borderId="19" numFmtId="0" xfId="0" applyFont="1" applyBorder="1" applyAlignment="1">
      <alignment horizontal="center" vertical="center" wrapText="1"/>
    </xf>
    <xf fontId="16" fillId="3" borderId="19" numFmtId="0" xfId="0" applyFont="1" applyFill="1" applyBorder="1" applyAlignment="1">
      <alignment horizontal="center" vertical="center" wrapText="1"/>
    </xf>
    <xf fontId="13" fillId="3" borderId="3" numFmtId="0" xfId="0" applyFont="1" applyFill="1" applyBorder="1" applyAlignment="1">
      <alignment horizontal="center" vertical="center" wrapText="1"/>
    </xf>
    <xf fontId="13" fillId="0" borderId="23" numFmtId="0" xfId="0" applyFont="1" applyBorder="1" applyAlignment="1">
      <alignment horizontal="left" vertical="center" wrapText="1"/>
    </xf>
    <xf fontId="13" fillId="0" borderId="23" numFmtId="0" xfId="0" applyFont="1" applyBorder="1" applyAlignment="1">
      <alignment horizontal="center" vertical="center" wrapText="1"/>
    </xf>
    <xf fontId="14" fillId="0" borderId="3" numFmtId="0" xfId="0" applyFont="1" applyBorder="1" applyAlignment="1">
      <alignment horizontal="center" vertical="center" wrapText="1"/>
    </xf>
    <xf fontId="13" fillId="0" borderId="20" numFmtId="0" xfId="0" applyFont="1" applyBorder="1" applyAlignment="1">
      <alignment horizontal="left" vertical="center" wrapText="1"/>
    </xf>
    <xf fontId="13" fillId="0" borderId="20" numFmtId="0" xfId="0" applyFont="1" applyBorder="1" applyAlignment="1">
      <alignment horizontal="center" vertical="center" wrapText="1"/>
    </xf>
    <xf fontId="13" fillId="0" borderId="9" numFmtId="0" xfId="0" applyFont="1" applyBorder="1" applyAlignment="1">
      <alignment horizontal="center" vertical="center" wrapText="1"/>
    </xf>
    <xf fontId="16" fillId="0" borderId="18" numFmtId="0" xfId="0" applyFont="1" applyBorder="1" applyAlignment="1">
      <alignment horizontal="center" vertical="center" wrapText="1"/>
    </xf>
    <xf fontId="13" fillId="0" borderId="20" numFmtId="0" xfId="0" applyFont="1" applyBorder="1" applyAlignment="1">
      <alignment horizontal="justify" vertical="center" wrapText="1"/>
    </xf>
    <xf fontId="16" fillId="0" borderId="6" numFmtId="0" xfId="0" applyFont="1" applyBorder="1" applyAlignment="1">
      <alignment horizontal="center" vertical="center" wrapText="1"/>
    </xf>
    <xf fontId="14" fillId="0" borderId="6" numFmtId="0" xfId="0" applyFont="1" applyBorder="1" applyAlignment="1">
      <alignment horizontal="center" vertical="center" wrapText="1"/>
    </xf>
    <xf fontId="2" fillId="0" borderId="6" numFmtId="0" xfId="0" applyFont="1" applyBorder="1" applyAlignment="1">
      <alignment horizontal="center" vertical="center" wrapText="1"/>
    </xf>
    <xf fontId="13" fillId="0" borderId="3" numFmtId="0" xfId="0" applyFont="1" applyBorder="1" applyAlignment="1">
      <alignment horizontal="justify" vertical="center" wrapText="1"/>
    </xf>
    <xf fontId="13" fillId="0" borderId="19" numFmtId="0" xfId="0" applyFont="1" applyBorder="1" applyAlignment="1">
      <alignment horizontal="justify" vertical="center" wrapText="1"/>
    </xf>
    <xf fontId="13" fillId="0" borderId="6" numFmtId="0" xfId="0" applyFont="1" applyBorder="1" applyAlignment="1">
      <alignment horizontal="justify" vertical="center" wrapText="1"/>
    </xf>
    <xf fontId="13" fillId="0" borderId="6" numFmtId="0" xfId="0" applyFont="1" applyBorder="1" applyAlignment="1">
      <alignment horizontal="center" vertical="center" wrapText="1"/>
    </xf>
    <xf fontId="13" fillId="0" borderId="5" numFmtId="0" xfId="0" applyFont="1" applyBorder="1" applyAlignment="1">
      <alignment horizontal="center" vertical="center" wrapText="1"/>
    </xf>
    <xf fontId="13" fillId="0" borderId="18" numFmtId="0" xfId="0" applyFont="1" applyBorder="1" applyAlignment="1">
      <alignment horizontal="center" vertical="center" wrapText="1"/>
    </xf>
    <xf fontId="14" fillId="0" borderId="18" numFmtId="0" xfId="0" applyFont="1" applyBorder="1" applyAlignment="1">
      <alignment horizontal="justify" vertical="center" wrapText="1"/>
    </xf>
    <xf fontId="14" fillId="0" borderId="3" numFmtId="0" xfId="0" applyFont="1" applyBorder="1" applyAlignment="1">
      <alignment vertical="center" wrapText="1"/>
    </xf>
    <xf fontId="14" fillId="0" borderId="2" numFmtId="0" xfId="0" applyFont="1" applyBorder="1" applyAlignment="1">
      <alignment horizontal="center" vertical="center" wrapText="1"/>
    </xf>
    <xf fontId="14" fillId="0" borderId="19" numFmtId="0" xfId="0" applyFont="1" applyBorder="1" applyAlignment="1">
      <alignment horizontal="left" vertical="top" wrapText="1"/>
    </xf>
    <xf fontId="14" fillId="0" borderId="20" numFmtId="0" xfId="0" applyFont="1" applyBorder="1" applyAlignment="1">
      <alignment horizontal="left" vertical="top" wrapText="1"/>
    </xf>
    <xf fontId="2" fillId="0" borderId="18" numFmtId="0" xfId="0" applyFont="1" applyBorder="1" applyAlignment="1">
      <alignment vertical="center" wrapText="1"/>
    </xf>
    <xf fontId="14" fillId="0" borderId="18" numFmtId="0" xfId="0" applyFont="1" applyBorder="1" applyAlignment="1">
      <alignment vertical="top" wrapText="1"/>
    </xf>
    <xf fontId="14" fillId="0" borderId="1" numFmtId="0" xfId="0" applyFont="1" applyBorder="1" applyAlignment="1">
      <alignment horizontal="left" vertical="center" wrapText="1"/>
    </xf>
    <xf fontId="14" fillId="0" borderId="2" numFmtId="0" xfId="0" applyFont="1" applyBorder="1" applyAlignment="1">
      <alignment horizontal="left" vertical="center" wrapText="1"/>
    </xf>
    <xf fontId="14" fillId="0" borderId="3" numFmtId="0" xfId="0" applyFont="1" applyBorder="1" applyAlignment="1">
      <alignment horizontal="left" vertical="center" wrapText="1"/>
    </xf>
    <xf fontId="2" fillId="0" borderId="1" numFmtId="0" xfId="0" applyFont="1" applyBorder="1" applyAlignment="1">
      <alignment vertical="center" wrapText="1"/>
    </xf>
    <xf fontId="0" fillId="0" borderId="0" numFmtId="0" xfId="0" applyAlignment="1">
      <alignment horizontal="center"/>
    </xf>
    <xf fontId="0" fillId="0" borderId="0" numFmtId="0" xfId="0"/>
    <xf fontId="17" fillId="0" borderId="0" numFmtId="0" xfId="0" applyFont="1" applyAlignment="1">
      <alignment wrapText="1"/>
    </xf>
    <xf fontId="17" fillId="0" borderId="0" numFmtId="0" xfId="0" applyFont="1"/>
    <xf fontId="17" fillId="0" borderId="0" numFmtId="0" xfId="0" applyFont="1" applyAlignment="1">
      <alignment horizontal="left" wrapText="1"/>
    </xf>
    <xf fontId="3" fillId="0" borderId="0" numFmtId="0" xfId="0" applyFont="1" applyAlignment="1">
      <alignment horizontal="center" wrapText="1"/>
    </xf>
    <xf fontId="18" fillId="0" borderId="0" numFmtId="0" xfId="0" applyFont="1"/>
    <xf fontId="16" fillId="0" borderId="0" numFmtId="0" xfId="0" applyFont="1"/>
    <xf fontId="16" fillId="0" borderId="0" numFmtId="0" xfId="0" applyFont="1" applyAlignment="1">
      <alignment horizontal="left"/>
    </xf>
    <xf fontId="19" fillId="0" borderId="0" numFmtId="0" xfId="0" applyFont="1" applyAlignment="1">
      <alignment horizontal="center"/>
    </xf>
    <xf fontId="10" fillId="0" borderId="8" numFmtId="0" xfId="0" applyFont="1" applyBorder="1" applyAlignment="1">
      <alignment horizontal="right"/>
    </xf>
    <xf fontId="10" fillId="0" borderId="0" numFmtId="0" xfId="0" applyFont="1" applyAlignment="1">
      <alignment horizontal="right"/>
    </xf>
    <xf fontId="20" fillId="0" borderId="19" numFmtId="0" xfId="0" applyFont="1" applyBorder="1" applyAlignment="1">
      <alignment horizontal="center" vertical="top" wrapText="1"/>
    </xf>
    <xf fontId="20" fillId="0" borderId="4" numFmtId="0" xfId="0" applyFont="1" applyBorder="1" applyAlignment="1">
      <alignment horizontal="center" vertical="top" wrapText="1"/>
    </xf>
    <xf fontId="20" fillId="0" borderId="6" numFmtId="0" xfId="0" applyFont="1" applyBorder="1" applyAlignment="1">
      <alignment horizontal="center" vertical="top" wrapText="1"/>
    </xf>
    <xf fontId="20" fillId="0" borderId="1" numFmtId="0" xfId="0" applyFont="1" applyBorder="1" applyAlignment="1">
      <alignment horizontal="center" vertical="top" wrapText="1"/>
    </xf>
    <xf fontId="20" fillId="0" borderId="2" numFmtId="0" xfId="0" applyFont="1" applyBorder="1" applyAlignment="1">
      <alignment horizontal="center" vertical="top" wrapText="1"/>
    </xf>
    <xf fontId="20" fillId="0" borderId="26" numFmtId="0" xfId="0" applyFont="1" applyBorder="1" applyAlignment="1">
      <alignment horizontal="center" vertical="top" wrapText="1"/>
    </xf>
    <xf fontId="20" fillId="0" borderId="23" numFmtId="0" xfId="0" applyFont="1" applyBorder="1" applyAlignment="1">
      <alignment horizontal="center" vertical="top" wrapText="1"/>
    </xf>
    <xf fontId="20" fillId="0" borderId="21" numFmtId="0" xfId="0" applyFont="1" applyBorder="1" applyAlignment="1">
      <alignment horizontal="center" vertical="top" wrapText="1"/>
    </xf>
    <xf fontId="20" fillId="0" borderId="22" numFmtId="0" xfId="0" applyFont="1" applyBorder="1" applyAlignment="1">
      <alignment horizontal="center" vertical="top" wrapText="1"/>
    </xf>
    <xf fontId="20" fillId="0" borderId="5" numFmtId="0" xfId="0" applyFont="1" applyBorder="1" applyAlignment="1">
      <alignment horizontal="center" vertical="top" wrapText="1"/>
    </xf>
    <xf fontId="20" fillId="0" borderId="27" numFmtId="0" xfId="0" applyFont="1" applyBorder="1" applyAlignment="1">
      <alignment horizontal="center" vertical="top" wrapText="1"/>
    </xf>
    <xf fontId="20" fillId="0" borderId="7" numFmtId="0" xfId="0" applyFont="1" applyBorder="1" applyAlignment="1">
      <alignment horizontal="center" vertical="top" wrapText="1"/>
    </xf>
    <xf fontId="20" fillId="0" borderId="9" numFmtId="0" xfId="0" applyFont="1" applyBorder="1" applyAlignment="1">
      <alignment horizontal="center" vertical="top" wrapText="1"/>
    </xf>
    <xf fontId="20" fillId="0" borderId="8" numFmtId="0" xfId="0" applyFont="1" applyBorder="1" applyAlignment="1">
      <alignment horizontal="center" vertical="top" wrapText="1"/>
    </xf>
    <xf fontId="20" fillId="0" borderId="20" numFmtId="0" xfId="0" applyFont="1" applyBorder="1" applyAlignment="1">
      <alignment horizontal="center" vertical="top" wrapText="1"/>
    </xf>
    <xf fontId="20" fillId="0" borderId="18" numFmtId="0" xfId="0" applyFont="1" applyBorder="1" applyAlignment="1">
      <alignment horizontal="center" vertical="top" wrapText="1"/>
    </xf>
    <xf fontId="20" fillId="0" borderId="28" numFmtId="0" xfId="0" applyFont="1" applyBorder="1" applyAlignment="1">
      <alignment horizontal="center" vertical="top" wrapText="1"/>
    </xf>
    <xf fontId="0" fillId="0" borderId="0" numFmtId="0" xfId="0" applyAlignment="1">
      <alignment horizontal="center" vertical="center"/>
    </xf>
    <xf fontId="20" fillId="0" borderId="20" numFmtId="0" xfId="0" applyFont="1" applyBorder="1" applyAlignment="1">
      <alignment horizontal="center" vertical="center" wrapText="1"/>
    </xf>
    <xf fontId="20" fillId="0" borderId="9" numFmtId="0" xfId="0" applyFont="1" applyBorder="1" applyAlignment="1">
      <alignment horizontal="center" vertical="center" wrapText="1"/>
    </xf>
    <xf fontId="20" fillId="0" borderId="1" numFmtId="0" xfId="0" applyFont="1" applyBorder="1" applyAlignment="1">
      <alignment horizontal="center" vertical="center" wrapText="1"/>
    </xf>
    <xf fontId="20" fillId="0" borderId="18" numFmtId="0" xfId="0" applyFont="1" applyBorder="1" applyAlignment="1">
      <alignment horizontal="center" vertical="center" wrapText="1"/>
    </xf>
    <xf fontId="20" fillId="0" borderId="8" numFmtId="0" xfId="0" applyFont="1" applyBorder="1" applyAlignment="1">
      <alignment horizontal="center" vertical="center" wrapText="1"/>
    </xf>
    <xf fontId="21" fillId="0" borderId="0" numFmtId="0" xfId="0" applyFont="1"/>
    <xf fontId="22" fillId="0" borderId="20" numFmtId="0" xfId="0" applyFont="1" applyBorder="1" applyAlignment="1">
      <alignment horizontal="center" vertical="top" wrapText="1"/>
    </xf>
    <xf fontId="22" fillId="0" borderId="1" numFmtId="0" xfId="0" applyFont="1" applyBorder="1" applyAlignment="1">
      <alignment vertical="top" wrapText="1"/>
    </xf>
    <xf fontId="22" fillId="0" borderId="2" numFmtId="0" xfId="0" applyFont="1" applyBorder="1" applyAlignment="1">
      <alignment vertical="top" wrapText="1"/>
    </xf>
    <xf fontId="22" fillId="0" borderId="9" numFmtId="0" xfId="0" applyFont="1" applyBorder="1" applyAlignment="1">
      <alignment vertical="top" wrapText="1"/>
    </xf>
    <xf fontId="22" fillId="0" borderId="19" numFmtId="0" xfId="0" applyFont="1" applyBorder="1" applyAlignment="1">
      <alignment horizontal="center" vertical="top" wrapText="1"/>
    </xf>
    <xf fontId="22" fillId="2" borderId="19" numFmtId="0" xfId="0" applyFont="1" applyFill="1" applyBorder="1" applyAlignment="1">
      <alignment horizontal="justify" vertical="top" wrapText="1"/>
    </xf>
    <xf fontId="22" fillId="0" borderId="9" numFmtId="0" xfId="0" applyFont="1" applyBorder="1" applyAlignment="1">
      <alignment horizontal="center" wrapText="1"/>
    </xf>
    <xf fontId="22" fillId="0" borderId="20" numFmtId="160" xfId="0" applyNumberFormat="1" applyFont="1" applyBorder="1" applyAlignment="1">
      <alignment horizontal="right" vertical="center" wrapText="1"/>
    </xf>
    <xf fontId="22" fillId="0" borderId="23" numFmtId="0" xfId="0" applyFont="1" applyBorder="1" applyAlignment="1">
      <alignment horizontal="center" vertical="top" wrapText="1"/>
    </xf>
    <xf fontId="22" fillId="2" borderId="23" numFmtId="0" xfId="0" applyFont="1" applyFill="1" applyBorder="1" applyAlignment="1">
      <alignment horizontal="justify" vertical="top" wrapText="1"/>
    </xf>
    <xf fontId="20" fillId="0" borderId="9" numFmtId="0" xfId="0" applyFont="1" applyBorder="1" applyAlignment="1">
      <alignment horizontal="center" wrapText="1"/>
    </xf>
    <xf fontId="20" fillId="0" borderId="20" numFmtId="160" xfId="0" applyNumberFormat="1" applyFont="1" applyBorder="1" applyAlignment="1">
      <alignment horizontal="right" vertical="center" wrapText="1"/>
    </xf>
    <xf fontId="22" fillId="2" borderId="20" numFmtId="0" xfId="0" applyFont="1" applyFill="1" applyBorder="1" applyAlignment="1">
      <alignment horizontal="justify" vertical="top" wrapText="1"/>
    </xf>
    <xf fontId="22" fillId="0" borderId="20" numFmtId="160" xfId="0" applyNumberFormat="1" applyFont="1" applyBorder="1" applyAlignment="1">
      <alignment horizontal="center" vertical="top" wrapText="1"/>
    </xf>
    <xf fontId="22" fillId="0" borderId="6" numFmtId="0" xfId="0" applyFont="1" applyBorder="1" applyAlignment="1">
      <alignment vertical="top" wrapText="1"/>
    </xf>
    <xf fontId="23" fillId="2" borderId="0" numFmtId="0" xfId="0" applyFont="1" applyFill="1"/>
    <xf fontId="22" fillId="2" borderId="29" numFmtId="0" xfId="0" applyFont="1" applyFill="1" applyBorder="1" applyAlignment="1">
      <alignment horizontal="center" vertical="center" wrapText="1"/>
    </xf>
    <xf fontId="20" fillId="2" borderId="29" numFmtId="0" xfId="0" applyFont="1" applyFill="1" applyBorder="1" applyAlignment="1">
      <alignment horizontal="justify" vertical="center" wrapText="1"/>
    </xf>
    <xf fontId="20" fillId="2" borderId="29" numFmtId="0" xfId="0" applyFont="1" applyFill="1" applyBorder="1" applyAlignment="1">
      <alignment horizontal="center" vertical="center" wrapText="1"/>
    </xf>
    <xf fontId="22" fillId="0" borderId="30" numFmtId="0" xfId="0" applyFont="1" applyBorder="1" applyAlignment="1">
      <alignment horizontal="center" vertical="center" wrapText="1"/>
    </xf>
    <xf fontId="22" fillId="0" borderId="30" numFmtId="161" xfId="0" applyNumberFormat="1" applyFont="1" applyBorder="1" applyAlignment="1">
      <alignment horizontal="right" vertical="center" wrapText="1"/>
    </xf>
    <xf fontId="22" fillId="0" borderId="30" numFmtId="4" xfId="0" applyNumberFormat="1" applyFont="1" applyBorder="1" applyAlignment="1">
      <alignment horizontal="right" vertical="center" wrapText="1"/>
    </xf>
    <xf fontId="22" fillId="0" borderId="31" numFmtId="4" xfId="0" applyNumberFormat="1" applyFont="1" applyBorder="1" applyAlignment="1">
      <alignment horizontal="right" vertical="center" wrapText="1"/>
    </xf>
    <xf fontId="20" fillId="2" borderId="26" numFmtId="0" xfId="0" applyFont="1" applyFill="1" applyBorder="1" applyAlignment="1">
      <alignment horizontal="center" vertical="top" wrapText="1"/>
    </xf>
    <xf fontId="23" fillId="0" borderId="0" numFmtId="0" xfId="0" applyFont="1"/>
    <xf fontId="22" fillId="2" borderId="32" numFmtId="0" xfId="0" applyFont="1" applyFill="1" applyBorder="1" applyAlignment="1">
      <alignment horizontal="center" vertical="center" wrapText="1"/>
    </xf>
    <xf fontId="20" fillId="2" borderId="32" numFmtId="0" xfId="0" applyFont="1" applyFill="1" applyBorder="1" applyAlignment="1">
      <alignment horizontal="justify" vertical="center" wrapText="1"/>
    </xf>
    <xf fontId="20" fillId="2" borderId="32" numFmtId="0" xfId="0" applyFont="1" applyFill="1" applyBorder="1" applyAlignment="1">
      <alignment horizontal="center" vertical="center" wrapText="1"/>
    </xf>
    <xf fontId="20" fillId="2" borderId="27" numFmtId="0" xfId="0" applyFont="1" applyFill="1" applyBorder="1" applyAlignment="1">
      <alignment horizontal="center" vertical="top" wrapText="1"/>
    </xf>
    <xf fontId="22" fillId="2" borderId="33" numFmtId="0" xfId="0" applyFont="1" applyFill="1" applyBorder="1" applyAlignment="1">
      <alignment horizontal="center" vertical="center" wrapText="1"/>
    </xf>
    <xf fontId="20" fillId="2" borderId="33" numFmtId="0" xfId="0" applyFont="1" applyFill="1" applyBorder="1" applyAlignment="1">
      <alignment horizontal="justify" vertical="center" wrapText="1"/>
    </xf>
    <xf fontId="20" fillId="2" borderId="33" numFmtId="0" xfId="0" applyFont="1" applyFill="1" applyBorder="1" applyAlignment="1">
      <alignment horizontal="center" vertical="center" wrapText="1"/>
    </xf>
    <xf fontId="14" fillId="2" borderId="0" numFmtId="0" xfId="0" applyFont="1" applyFill="1"/>
    <xf fontId="22" fillId="2" borderId="30" numFmtId="0" xfId="0" applyFont="1" applyFill="1" applyBorder="1" applyAlignment="1">
      <alignment horizontal="center" vertical="top" wrapText="1"/>
    </xf>
    <xf fontId="20" fillId="2" borderId="30" numFmtId="0" xfId="0" applyFont="1" applyFill="1" applyBorder="1" applyAlignment="1">
      <alignment wrapText="1"/>
    </xf>
    <xf fontId="20" fillId="2" borderId="30" numFmtId="0" xfId="0" applyFont="1" applyFill="1" applyBorder="1" applyAlignment="1">
      <alignment horizontal="center" vertical="top" wrapText="1"/>
    </xf>
    <xf fontId="20" fillId="2" borderId="30" numFmtId="0" xfId="0" applyFont="1" applyFill="1" applyBorder="1" applyAlignment="1">
      <alignment horizontal="center" wrapText="1"/>
    </xf>
    <xf fontId="20" fillId="2" borderId="30" numFmtId="161" xfId="0" applyNumberFormat="1" applyFont="1" applyFill="1" applyBorder="1" applyAlignment="1">
      <alignment horizontal="right" wrapText="1"/>
    </xf>
    <xf fontId="20" fillId="2" borderId="30" numFmtId="4" xfId="0" applyNumberFormat="1" applyFont="1" applyFill="1" applyBorder="1" applyAlignment="1">
      <alignment horizontal="right" wrapText="1"/>
    </xf>
    <xf fontId="20" fillId="2" borderId="31" numFmtId="4" xfId="0" applyNumberFormat="1" applyFont="1" applyFill="1" applyBorder="1" applyAlignment="1">
      <alignment horizontal="right" wrapText="1"/>
    </xf>
    <xf fontId="14" fillId="0" borderId="0" numFmtId="0" xfId="0" applyFont="1"/>
    <xf fontId="24" fillId="2" borderId="30" numFmtId="0" xfId="0" applyFont="1" applyFill="1" applyBorder="1" applyAlignment="1">
      <alignment wrapText="1"/>
    </xf>
    <xf fontId="22" fillId="2" borderId="30" numFmtId="0" xfId="0" applyFont="1" applyFill="1" applyBorder="1" applyAlignment="1">
      <alignment horizontal="center" wrapText="1"/>
    </xf>
    <xf fontId="22" fillId="2" borderId="30" numFmtId="161" xfId="0" applyNumberFormat="1" applyFont="1" applyFill="1" applyBorder="1" applyAlignment="1">
      <alignment horizontal="right" wrapText="1"/>
    </xf>
    <xf fontId="22" fillId="2" borderId="30" numFmtId="4" xfId="0" applyNumberFormat="1" applyFont="1" applyFill="1" applyBorder="1" applyAlignment="1">
      <alignment horizontal="right" wrapText="1"/>
    </xf>
    <xf fontId="22" fillId="2" borderId="31" numFmtId="4" xfId="0" applyNumberFormat="1" applyFont="1" applyFill="1" applyBorder="1" applyAlignment="1">
      <alignment horizontal="right" wrapText="1"/>
    </xf>
    <xf fontId="22" fillId="3" borderId="30" numFmtId="0" xfId="0" applyFont="1" applyFill="1" applyBorder="1" applyAlignment="1">
      <alignment horizontal="center" vertical="top" wrapText="1"/>
    </xf>
    <xf fontId="22" fillId="3" borderId="30" numFmtId="0" xfId="0" applyFont="1" applyFill="1" applyBorder="1" applyAlignment="1">
      <alignment wrapText="1"/>
    </xf>
    <xf fontId="22" fillId="3" borderId="30" numFmtId="0" xfId="0" applyFont="1" applyFill="1" applyBorder="1" applyAlignment="1">
      <alignment horizontal="center" wrapText="1"/>
    </xf>
    <xf fontId="22" fillId="3" borderId="30" numFmtId="161" xfId="0" applyNumberFormat="1" applyFont="1" applyFill="1" applyBorder="1" applyAlignment="1">
      <alignment horizontal="right" wrapText="1"/>
    </xf>
    <xf fontId="22" fillId="3" borderId="30" numFmtId="4" xfId="0" applyNumberFormat="1" applyFont="1" applyFill="1" applyBorder="1" applyAlignment="1">
      <alignment horizontal="right" wrapText="1"/>
    </xf>
    <xf fontId="22" fillId="3" borderId="31" numFmtId="4" xfId="0" applyNumberFormat="1" applyFont="1" applyFill="1" applyBorder="1" applyAlignment="1">
      <alignment horizontal="right" wrapText="1"/>
    </xf>
    <xf fontId="20" fillId="4" borderId="30" numFmtId="0" xfId="0" applyFont="1" applyFill="1" applyBorder="1" applyAlignment="1">
      <alignment wrapText="1"/>
    </xf>
    <xf fontId="20" fillId="2" borderId="30" numFmtId="160" xfId="0" applyNumberFormat="1" applyFont="1" applyFill="1" applyBorder="1" applyAlignment="1">
      <alignment horizontal="right" wrapText="1"/>
    </xf>
    <xf fontId="22" fillId="2" borderId="30" numFmtId="160" xfId="0" applyNumberFormat="1" applyFont="1" applyFill="1" applyBorder="1" applyAlignment="1">
      <alignment horizontal="right" wrapText="1"/>
    </xf>
    <xf fontId="20" fillId="0" borderId="30" numFmtId="0" xfId="0" applyFont="1" applyBorder="1" applyAlignment="1">
      <alignment wrapText="1"/>
    </xf>
    <xf fontId="20" fillId="0" borderId="30" numFmtId="160" xfId="0" applyNumberFormat="1" applyFont="1" applyBorder="1" applyAlignment="1">
      <alignment horizontal="right" wrapText="1"/>
    </xf>
    <xf fontId="20" fillId="0" borderId="30" numFmtId="0" xfId="0" applyFont="1" applyBorder="1" applyAlignment="1">
      <alignment vertical="top" wrapText="1"/>
    </xf>
    <xf fontId="24" fillId="0" borderId="30" numFmtId="0" xfId="0" applyFont="1" applyBorder="1" applyAlignment="1">
      <alignment wrapText="1"/>
    </xf>
    <xf fontId="22" fillId="0" borderId="30" numFmtId="160" xfId="0" applyNumberFormat="1" applyFont="1" applyBorder="1" applyAlignment="1">
      <alignment horizontal="right" wrapText="1"/>
    </xf>
    <xf fontId="22" fillId="2" borderId="29" numFmtId="0" xfId="0" applyFont="1" applyFill="1" applyBorder="1" applyAlignment="1">
      <alignment horizontal="center" vertical="top" wrapText="1"/>
    </xf>
    <xf fontId="22" fillId="2" borderId="29" numFmtId="0" xfId="0" applyFont="1" applyFill="1" applyBorder="1" applyAlignment="1">
      <alignment horizontal="center" wrapText="1"/>
    </xf>
    <xf fontId="22" fillId="3" borderId="30" numFmtId="160" xfId="0" applyNumberFormat="1" applyFont="1" applyFill="1" applyBorder="1" applyAlignment="1">
      <alignment horizontal="right" wrapText="1"/>
    </xf>
    <xf fontId="22" fillId="3" borderId="29" numFmtId="0" xfId="0" applyFont="1" applyFill="1" applyBorder="1" applyAlignment="1">
      <alignment horizontal="center" vertical="top" wrapText="1"/>
    </xf>
    <xf fontId="20" fillId="3" borderId="30" numFmtId="0" xfId="0" applyFont="1" applyFill="1" applyBorder="1" applyAlignment="1">
      <alignment horizontal="center" wrapText="1"/>
    </xf>
    <xf fontId="22" fillId="0" borderId="29" numFmtId="0" xfId="0" applyFont="1" applyBorder="1" applyAlignment="1">
      <alignment horizontal="center" vertical="top" wrapText="1"/>
    </xf>
    <xf fontId="22" fillId="0" borderId="30" numFmtId="0" xfId="0" applyFont="1" applyBorder="1" applyAlignment="1">
      <alignment horizontal="center" vertical="top" wrapText="1"/>
    </xf>
    <xf fontId="20" fillId="0" borderId="30" numFmtId="0" xfId="0" applyFont="1" applyBorder="1" applyAlignment="1">
      <alignment horizontal="center" wrapText="1"/>
    </xf>
    <xf fontId="22" fillId="0" borderId="30" numFmtId="161" xfId="0" applyNumberFormat="1" applyFont="1" applyBorder="1" applyAlignment="1">
      <alignment horizontal="right" wrapText="1"/>
    </xf>
    <xf fontId="22" fillId="0" borderId="30" numFmtId="4" xfId="0" applyNumberFormat="1" applyFont="1" applyBorder="1" applyAlignment="1">
      <alignment horizontal="right" wrapText="1"/>
    </xf>
    <xf fontId="22" fillId="0" borderId="31" numFmtId="4" xfId="0" applyNumberFormat="1" applyFont="1" applyBorder="1" applyAlignment="1">
      <alignment horizontal="right" wrapText="1"/>
    </xf>
    <xf fontId="22" fillId="2" borderId="34" numFmtId="0" xfId="0" applyFont="1" applyFill="1" applyBorder="1" applyAlignment="1">
      <alignment horizontal="center" vertical="center" wrapText="1"/>
    </xf>
    <xf fontId="20" fillId="0" borderId="30" numFmtId="0" xfId="0" applyFont="1" applyBorder="1" applyAlignment="1">
      <alignment horizontal="center" vertical="top" wrapText="1"/>
    </xf>
    <xf fontId="20" fillId="0" borderId="30" numFmtId="161" xfId="0" applyNumberFormat="1" applyFont="1" applyBorder="1" applyAlignment="1">
      <alignment horizontal="right" wrapText="1"/>
    </xf>
    <xf fontId="22" fillId="2" borderId="35" numFmtId="0" xfId="0" applyFont="1" applyFill="1" applyBorder="1" applyAlignment="1">
      <alignment horizontal="center" vertical="center" wrapText="1"/>
    </xf>
    <xf fontId="22" fillId="0" borderId="30" numFmtId="0" xfId="0" applyFont="1" applyBorder="1" applyAlignment="1">
      <alignment horizontal="center" wrapText="1"/>
    </xf>
    <xf fontId="22" fillId="0" borderId="32" numFmtId="0" xfId="0" applyFont="1" applyBorder="1" applyAlignment="1">
      <alignment horizontal="center" vertical="top" wrapText="1"/>
    </xf>
    <xf fontId="22" fillId="0" borderId="33" numFmtId="0" xfId="0" applyFont="1" applyBorder="1" applyAlignment="1">
      <alignment horizontal="center" vertical="top" wrapText="1"/>
    </xf>
    <xf fontId="22" fillId="0" borderId="36" numFmtId="0" xfId="0" applyFont="1" applyBorder="1" applyAlignment="1">
      <alignment horizontal="center" vertical="center" wrapText="1"/>
    </xf>
    <xf fontId="22" fillId="0" borderId="34" numFmtId="0" xfId="0" applyFont="1" applyBorder="1" applyAlignment="1">
      <alignment horizontal="center" vertical="center" wrapText="1"/>
    </xf>
    <xf fontId="22" fillId="0" borderId="35" numFmtId="0" xfId="0" applyFont="1" applyBorder="1" applyAlignment="1">
      <alignment horizontal="center" vertical="center" wrapText="1"/>
    </xf>
    <xf fontId="22" fillId="5" borderId="36" numFmtId="0" xfId="0" applyFont="1" applyFill="1" applyBorder="1" applyAlignment="1">
      <alignment horizontal="center" vertical="center" wrapText="1"/>
    </xf>
    <xf fontId="20" fillId="5" borderId="30" numFmtId="0" xfId="0" applyFont="1" applyFill="1" applyBorder="1" applyAlignment="1">
      <alignment wrapText="1"/>
    </xf>
    <xf fontId="22" fillId="5" borderId="30" numFmtId="0" xfId="0" applyFont="1" applyFill="1" applyBorder="1" applyAlignment="1">
      <alignment horizontal="center" vertical="top" wrapText="1"/>
    </xf>
    <xf fontId="20" fillId="5" borderId="30" numFmtId="0" xfId="0" applyFont="1" applyFill="1" applyBorder="1" applyAlignment="1">
      <alignment horizontal="center" wrapText="1"/>
    </xf>
    <xf fontId="20" fillId="5" borderId="30" numFmtId="161" xfId="0" applyNumberFormat="1" applyFont="1" applyFill="1" applyBorder="1" applyAlignment="1">
      <alignment horizontal="right" wrapText="1"/>
    </xf>
    <xf fontId="22" fillId="5" borderId="35" numFmtId="0" xfId="0" applyFont="1" applyFill="1" applyBorder="1" applyAlignment="1">
      <alignment horizontal="center" vertical="center" wrapText="1"/>
    </xf>
    <xf fontId="24" fillId="5" borderId="30" numFmtId="0" xfId="0" applyFont="1" applyFill="1" applyBorder="1" applyAlignment="1">
      <alignment wrapText="1"/>
    </xf>
    <xf fontId="22" fillId="5" borderId="30" numFmtId="161" xfId="0" applyNumberFormat="1" applyFont="1" applyFill="1" applyBorder="1" applyAlignment="1">
      <alignment horizontal="right" wrapText="1"/>
    </xf>
    <xf fontId="22" fillId="5" borderId="29" numFmtId="0" xfId="0" applyFont="1" applyFill="1" applyBorder="1" applyAlignment="1">
      <alignment horizontal="center" vertical="top" wrapText="1"/>
    </xf>
    <xf fontId="22" fillId="5" borderId="33" numFmtId="0" xfId="0" applyFont="1" applyFill="1" applyBorder="1" applyAlignment="1">
      <alignment horizontal="center" vertical="top" wrapText="1"/>
    </xf>
    <xf fontId="22" fillId="5" borderId="37" numFmtId="0" xfId="0" applyFont="1" applyFill="1" applyBorder="1" applyAlignment="1">
      <alignment horizontal="center" vertical="center" wrapText="1"/>
    </xf>
    <xf fontId="22" fillId="0" borderId="36" numFmtId="0" xfId="0" applyFont="1" applyBorder="1" applyAlignment="1">
      <alignment horizontal="center" vertical="top" wrapText="1"/>
    </xf>
    <xf fontId="22" fillId="0" borderId="35" numFmtId="0" xfId="0" applyFont="1" applyBorder="1" applyAlignment="1">
      <alignment horizontal="center" vertical="top" wrapText="1"/>
    </xf>
    <xf fontId="22" fillId="0" borderId="29" numFmtId="0" xfId="0" applyFont="1" applyBorder="1" applyAlignment="1">
      <alignment horizontal="center" vertical="center" wrapText="1"/>
    </xf>
    <xf fontId="20" fillId="2" borderId="28" numFmtId="0" xfId="0" applyFont="1" applyFill="1" applyBorder="1" applyAlignment="1">
      <alignment horizontal="center" vertical="top" wrapText="1"/>
    </xf>
    <xf fontId="22" fillId="0" borderId="32" numFmtId="0" xfId="0" applyFont="1" applyBorder="1" applyAlignment="1">
      <alignment horizontal="center" vertical="center" wrapText="1"/>
    </xf>
    <xf fontId="22" fillId="0" borderId="33" numFmtId="0" xfId="0" applyFont="1" applyBorder="1" applyAlignment="1">
      <alignment horizontal="center" vertical="center" wrapText="1"/>
    </xf>
    <xf fontId="14" fillId="3" borderId="0" numFmtId="0" xfId="0" applyFont="1" applyFill="1"/>
    <xf fontId="20" fillId="2" borderId="38" numFmtId="0" xfId="0" applyFont="1" applyFill="1" applyBorder="1" applyAlignment="1">
      <alignment horizontal="center" vertical="top" wrapText="1"/>
    </xf>
    <xf fontId="22" fillId="2" borderId="0" numFmtId="0" xfId="0" applyFont="1" applyFill="1"/>
    <xf fontId="20" fillId="2" borderId="30" numFmtId="0" xfId="0" applyFont="1" applyFill="1" applyBorder="1" applyAlignment="1">
      <alignment horizontal="justify" vertical="top" wrapText="1"/>
    </xf>
    <xf fontId="20" fillId="2" borderId="29" numFmtId="0" xfId="0" applyFont="1" applyFill="1" applyBorder="1" applyAlignment="1">
      <alignment horizontal="center" vertical="top" wrapText="1"/>
    </xf>
    <xf fontId="22" fillId="0" borderId="30" numFmtId="160" xfId="0" applyNumberFormat="1" applyFont="1" applyBorder="1" applyAlignment="1">
      <alignment horizontal="right" vertical="center"/>
    </xf>
    <xf fontId="22" fillId="0" borderId="30" numFmtId="4" xfId="0" applyNumberFormat="1" applyFont="1" applyBorder="1" applyAlignment="1">
      <alignment horizontal="right" vertical="center"/>
    </xf>
    <xf fontId="22" fillId="0" borderId="31" numFmtId="4" xfId="0" applyNumberFormat="1" applyFont="1" applyBorder="1" applyAlignment="1">
      <alignment horizontal="right" vertical="center"/>
    </xf>
    <xf fontId="20" fillId="2" borderId="19" numFmtId="0" xfId="0" applyFont="1" applyFill="1" applyBorder="1" applyAlignment="1">
      <alignment horizontal="justify" vertical="top" wrapText="1"/>
    </xf>
    <xf fontId="22" fillId="0" borderId="0" numFmtId="0" xfId="0" applyFont="1"/>
    <xf fontId="20" fillId="2" borderId="0" numFmtId="0" xfId="0" applyFont="1" applyFill="1"/>
    <xf fontId="22" fillId="2" borderId="30" numFmtId="0" xfId="0" applyFont="1" applyFill="1" applyBorder="1" applyAlignment="1">
      <alignment horizontal="center" vertical="center" wrapText="1"/>
    </xf>
    <xf fontId="20" fillId="2" borderId="30" numFmtId="0" xfId="0" applyFont="1" applyFill="1" applyBorder="1" applyAlignment="1">
      <alignment vertical="top" wrapText="1"/>
    </xf>
    <xf fontId="20" fillId="2" borderId="30" numFmtId="0" xfId="0" applyFont="1" applyFill="1" applyBorder="1"/>
    <xf fontId="20" fillId="2" borderId="30" numFmtId="0" xfId="0" applyFont="1" applyFill="1" applyBorder="1" applyAlignment="1">
      <alignment horizontal="center" vertical="center" wrapText="1"/>
    </xf>
    <xf fontId="20" fillId="2" borderId="30" numFmtId="160" xfId="0" applyNumberFormat="1" applyFont="1" applyFill="1" applyBorder="1" applyAlignment="1">
      <alignment horizontal="right" vertical="center" wrapText="1"/>
    </xf>
    <xf fontId="20" fillId="2" borderId="30" numFmtId="160" xfId="0" applyNumberFormat="1" applyFont="1" applyFill="1" applyBorder="1" applyAlignment="1">
      <alignment horizontal="right" vertical="center"/>
    </xf>
    <xf fontId="20" fillId="2" borderId="30" numFmtId="4" xfId="0" applyNumberFormat="1" applyFont="1" applyFill="1" applyBorder="1" applyAlignment="1">
      <alignment horizontal="right" vertical="center"/>
    </xf>
    <xf fontId="20" fillId="2" borderId="31" numFmtId="4" xfId="0" applyNumberFormat="1" applyFont="1" applyFill="1" applyBorder="1" applyAlignment="1">
      <alignment horizontal="right" vertical="center"/>
    </xf>
    <xf fontId="20" fillId="2" borderId="23" numFmtId="0" xfId="0" applyFont="1" applyFill="1" applyBorder="1" applyAlignment="1">
      <alignment horizontal="justify" vertical="top" wrapText="1"/>
    </xf>
    <xf fontId="20" fillId="0" borderId="0" numFmtId="0" xfId="0" applyFont="1"/>
    <xf fontId="24" fillId="2" borderId="30" numFmtId="0" xfId="0" applyFont="1" applyFill="1" applyBorder="1" applyAlignment="1">
      <alignment vertical="center" wrapText="1"/>
    </xf>
    <xf fontId="22" fillId="2" borderId="30" numFmtId="160" xfId="0" applyNumberFormat="1" applyFont="1" applyFill="1" applyBorder="1" applyAlignment="1">
      <alignment horizontal="right" vertical="center" wrapText="1"/>
    </xf>
    <xf fontId="22" fillId="2" borderId="30" numFmtId="4" xfId="0" applyNumberFormat="1" applyFont="1" applyFill="1" applyBorder="1" applyAlignment="1">
      <alignment horizontal="right" vertical="center" wrapText="1"/>
    </xf>
    <xf fontId="22" fillId="2" borderId="31" numFmtId="4" xfId="0" applyNumberFormat="1" applyFont="1" applyFill="1" applyBorder="1" applyAlignment="1">
      <alignment horizontal="right" vertical="center" wrapText="1"/>
    </xf>
    <xf fontId="20" fillId="3" borderId="30" numFmtId="0" xfId="0" applyFont="1" applyFill="1" applyBorder="1" applyAlignment="1">
      <alignment horizontal="center" vertical="center" wrapText="1"/>
    </xf>
    <xf fontId="22" fillId="3" borderId="30" numFmtId="0" xfId="0" applyFont="1" applyFill="1" applyBorder="1" applyAlignment="1">
      <alignment vertical="center" wrapText="1"/>
    </xf>
    <xf fontId="22" fillId="3" borderId="30" numFmtId="0" xfId="0" applyFont="1" applyFill="1" applyBorder="1" applyAlignment="1">
      <alignment vertical="center"/>
    </xf>
    <xf fontId="22" fillId="3" borderId="30" numFmtId="0" xfId="0" applyFont="1" applyFill="1" applyBorder="1" applyAlignment="1">
      <alignment horizontal="center" vertical="center" wrapText="1"/>
    </xf>
    <xf fontId="22" fillId="3" borderId="30" numFmtId="160" xfId="0" applyNumberFormat="1" applyFont="1" applyFill="1" applyBorder="1" applyAlignment="1">
      <alignment horizontal="right" vertical="center" wrapText="1"/>
    </xf>
    <xf fontId="22" fillId="3" borderId="30" numFmtId="4" xfId="0" applyNumberFormat="1" applyFont="1" applyFill="1" applyBorder="1" applyAlignment="1">
      <alignment horizontal="right" vertical="center" wrapText="1"/>
    </xf>
    <xf fontId="22" fillId="3" borderId="31" numFmtId="4" xfId="0" applyNumberFormat="1" applyFont="1" applyFill="1" applyBorder="1" applyAlignment="1">
      <alignment horizontal="right" vertical="center" wrapText="1"/>
    </xf>
    <xf fontId="22" fillId="2" borderId="39" numFmtId="0" xfId="0" applyFont="1" applyFill="1" applyBorder="1" applyAlignment="1">
      <alignment horizontal="center" vertical="center" wrapText="1"/>
    </xf>
    <xf fontId="20" fillId="2" borderId="31" numFmtId="0" xfId="0" applyFont="1" applyFill="1" applyBorder="1"/>
    <xf fontId="20" fillId="2" borderId="31" numFmtId="0" xfId="0" applyFont="1" applyFill="1" applyBorder="1" applyAlignment="1">
      <alignment horizontal="center" vertical="center" wrapText="1"/>
    </xf>
    <xf fontId="22" fillId="2" borderId="40" numFmtId="0" xfId="0" applyFont="1" applyFill="1" applyBorder="1" applyAlignment="1">
      <alignment horizontal="center" vertical="top" wrapText="1"/>
    </xf>
    <xf fontId="20" fillId="2" borderId="30" numFmtId="4" xfId="0" applyNumberFormat="1" applyFont="1" applyFill="1" applyBorder="1" applyAlignment="1">
      <alignment horizontal="right" vertical="center" wrapText="1"/>
    </xf>
    <xf fontId="20" fillId="2" borderId="39" numFmtId="4" xfId="0" applyNumberFormat="1" applyFont="1" applyFill="1" applyBorder="1" applyAlignment="1">
      <alignment horizontal="right" vertical="center" wrapText="1"/>
    </xf>
    <xf fontId="20" fillId="2" borderId="31" numFmtId="4" xfId="0" applyNumberFormat="1" applyFont="1" applyFill="1" applyBorder="1" applyAlignment="1">
      <alignment horizontal="right" vertical="center" wrapText="1"/>
    </xf>
    <xf fontId="20" fillId="2" borderId="31" numFmtId="4" xfId="0" applyNumberFormat="1" applyFont="1" applyFill="1" applyBorder="1" applyAlignment="1">
      <alignment horizontal="right" vertical="top" wrapText="1"/>
    </xf>
    <xf fontId="20" fillId="2" borderId="31" numFmtId="160" xfId="0" applyNumberFormat="1" applyFont="1" applyFill="1" applyBorder="1" applyAlignment="1">
      <alignment horizontal="right" vertical="center" wrapText="1"/>
    </xf>
    <xf fontId="20" fillId="2" borderId="41" numFmtId="4" xfId="0" applyNumberFormat="1" applyFont="1" applyFill="1" applyBorder="1" applyAlignment="1">
      <alignment horizontal="right" vertical="center" wrapText="1"/>
    </xf>
    <xf fontId="22" fillId="2" borderId="31" numFmtId="0" xfId="0" applyFont="1" applyFill="1" applyBorder="1" applyAlignment="1">
      <alignment horizontal="center" vertical="center" wrapText="1"/>
    </xf>
    <xf fontId="22" fillId="2" borderId="31" numFmtId="160" xfId="0" applyNumberFormat="1" applyFont="1" applyFill="1" applyBorder="1" applyAlignment="1">
      <alignment horizontal="right" vertical="center" wrapText="1"/>
    </xf>
    <xf fontId="20" fillId="2" borderId="30" numFmtId="0" xfId="0" applyFont="1" applyFill="1" applyBorder="1" applyAlignment="1">
      <alignment horizontal="left" vertical="center" wrapText="1"/>
    </xf>
    <xf fontId="20" fillId="3" borderId="30" numFmtId="0" xfId="0" applyFont="1" applyFill="1" applyBorder="1" applyAlignment="1">
      <alignment horizontal="center"/>
    </xf>
    <xf fontId="20" fillId="3" borderId="30" numFmtId="0" xfId="0" applyFont="1" applyFill="1" applyBorder="1"/>
    <xf fontId="22" fillId="3" borderId="30" numFmtId="160" xfId="0" applyNumberFormat="1" applyFont="1" applyFill="1" applyBorder="1" applyAlignment="1">
      <alignment horizontal="right"/>
    </xf>
    <xf fontId="22" fillId="3" borderId="30" numFmtId="4" xfId="0" applyNumberFormat="1" applyFont="1" applyFill="1" applyBorder="1" applyAlignment="1">
      <alignment horizontal="right"/>
    </xf>
    <xf fontId="22" fillId="3" borderId="31" numFmtId="4" xfId="0" applyNumberFormat="1" applyFont="1" applyFill="1" applyBorder="1" applyAlignment="1">
      <alignment horizontal="right"/>
    </xf>
    <xf fontId="20" fillId="3" borderId="29" numFmtId="0" xfId="0" applyFont="1" applyFill="1" applyBorder="1" applyAlignment="1">
      <alignment horizontal="center"/>
    </xf>
    <xf fontId="22" fillId="2" borderId="29" numFmtId="0" xfId="0" applyFont="1" applyFill="1" applyBorder="1" applyAlignment="1">
      <alignment horizontal="center"/>
    </xf>
    <xf fontId="20" fillId="2" borderId="30" numFmtId="0" xfId="0" applyFont="1" applyFill="1" applyBorder="1" applyAlignment="1">
      <alignment horizontal="center" vertical="center"/>
    </xf>
    <xf fontId="22" fillId="0" borderId="30" numFmtId="4" xfId="0" applyNumberFormat="1" applyFont="1" applyBorder="1" applyAlignment="1">
      <alignment horizontal="right"/>
    </xf>
    <xf fontId="22" fillId="0" borderId="31" numFmtId="4" xfId="0" applyNumberFormat="1" applyFont="1" applyBorder="1" applyAlignment="1">
      <alignment horizontal="right"/>
    </xf>
    <xf fontId="20" fillId="2" borderId="30" numFmtId="0" xfId="0" applyFont="1" applyFill="1" applyBorder="1" applyAlignment="1">
      <alignment vertical="center"/>
    </xf>
    <xf fontId="22" fillId="3" borderId="30" numFmtId="0" xfId="0" applyFont="1" applyFill="1" applyBorder="1" applyAlignment="1">
      <alignment horizontal="center"/>
    </xf>
    <xf fontId="22" fillId="3" borderId="30" numFmtId="161" xfId="0" applyNumberFormat="1" applyFont="1" applyFill="1" applyBorder="1" applyAlignment="1">
      <alignment horizontal="right"/>
    </xf>
    <xf fontId="20" fillId="5" borderId="30" numFmtId="161" xfId="0" applyNumberFormat="1" applyFont="1" applyFill="1" applyBorder="1" applyAlignment="1">
      <alignment vertical="center" wrapText="1"/>
    </xf>
    <xf fontId="22" fillId="2" borderId="30" numFmtId="4" xfId="0" applyNumberFormat="1" applyFont="1" applyFill="1" applyBorder="1" applyAlignment="1">
      <alignment horizontal="right" vertical="center"/>
    </xf>
    <xf fontId="22" fillId="2" borderId="31" numFmtId="4" xfId="0" applyNumberFormat="1" applyFont="1" applyFill="1" applyBorder="1" applyAlignment="1">
      <alignment horizontal="right" vertical="center"/>
    </xf>
    <xf fontId="20" fillId="0" borderId="0" numFmtId="4" xfId="0" applyNumberFormat="1" applyFont="1"/>
    <xf fontId="20" fillId="5" borderId="29" numFmtId="0" xfId="0" applyFont="1" applyFill="1" applyBorder="1" applyAlignment="1">
      <alignment horizontal="center" wrapText="1"/>
    </xf>
    <xf fontId="22" fillId="5" borderId="29" numFmtId="161" xfId="0" applyNumberFormat="1" applyFont="1" applyFill="1" applyBorder="1" applyAlignment="1">
      <alignment horizontal="right" wrapText="1"/>
    </xf>
    <xf fontId="20" fillId="5" borderId="30" numFmtId="0" xfId="0" applyFont="1" applyFill="1" applyBorder="1" applyAlignment="1">
      <alignment vertical="top" wrapText="1"/>
    </xf>
    <xf fontId="14" fillId="0" borderId="0" numFmtId="4" xfId="0" applyNumberFormat="1" applyFont="1"/>
    <xf fontId="22" fillId="5" borderId="34" numFmtId="0" xfId="0" applyFont="1" applyFill="1" applyBorder="1" applyAlignment="1">
      <alignment horizontal="center" vertical="center" wrapText="1"/>
    </xf>
    <xf fontId="22" fillId="5" borderId="30" numFmtId="0" xfId="0" applyFont="1" applyFill="1" applyBorder="1" applyAlignment="1">
      <alignment horizontal="center" wrapText="1"/>
    </xf>
    <xf fontId="22" fillId="5" borderId="36" numFmtId="0" xfId="0" applyFont="1" applyFill="1" applyBorder="1" applyAlignment="1">
      <alignment horizontal="center" vertical="center"/>
    </xf>
    <xf fontId="20" fillId="5" borderId="30" numFmtId="0" xfId="0" applyFont="1" applyFill="1" applyBorder="1"/>
    <xf fontId="20" fillId="5" borderId="30" numFmtId="0" xfId="0" applyFont="1" applyFill="1" applyBorder="1" applyAlignment="1">
      <alignment horizontal="center" vertical="center"/>
    </xf>
    <xf fontId="20" fillId="5" borderId="30" numFmtId="161" xfId="0" applyNumberFormat="1" applyFont="1" applyFill="1" applyBorder="1" applyAlignment="1">
      <alignment horizontal="right" vertical="center" wrapText="1"/>
    </xf>
    <xf fontId="20" fillId="5" borderId="30" numFmtId="161" xfId="0" applyNumberFormat="1" applyFont="1" applyFill="1" applyBorder="1" applyAlignment="1">
      <alignment horizontal="right" vertical="center"/>
    </xf>
    <xf fontId="22" fillId="5" borderId="34" numFmtId="0" xfId="0" applyFont="1" applyFill="1" applyBorder="1" applyAlignment="1">
      <alignment horizontal="center" vertical="center"/>
    </xf>
    <xf fontId="22" fillId="5" borderId="35" numFmtId="0" xfId="0" applyFont="1" applyFill="1" applyBorder="1" applyAlignment="1">
      <alignment horizontal="center" vertical="center"/>
    </xf>
    <xf fontId="20" fillId="5" borderId="30" numFmtId="0" xfId="0" applyFont="1" applyFill="1" applyBorder="1" applyAlignment="1">
      <alignment vertical="center"/>
    </xf>
    <xf fontId="22" fillId="5" borderId="30" numFmtId="161" xfId="0" applyNumberFormat="1" applyFont="1" applyFill="1" applyBorder="1" applyAlignment="1">
      <alignment horizontal="right" vertical="center"/>
    </xf>
    <xf fontId="24" fillId="5" borderId="29" numFmtId="0" xfId="0" applyFont="1" applyFill="1" applyBorder="1" applyAlignment="1">
      <alignment wrapText="1"/>
    </xf>
    <xf fontId="22" fillId="5" borderId="29" numFmtId="161" xfId="0" applyNumberFormat="1" applyFont="1" applyFill="1" applyBorder="1" applyAlignment="1">
      <alignment horizontal="right" vertical="center"/>
    </xf>
    <xf fontId="22" fillId="5" borderId="42" numFmtId="0" xfId="0" applyFont="1" applyFill="1" applyBorder="1" applyAlignment="1">
      <alignment horizontal="center" vertical="center" wrapText="1"/>
    </xf>
    <xf fontId="20" fillId="5" borderId="29" numFmtId="161" xfId="0" applyNumberFormat="1" applyFont="1" applyFill="1" applyBorder="1" applyAlignment="1">
      <alignment horizontal="right" vertical="center"/>
    </xf>
    <xf fontId="22" fillId="5" borderId="43" numFmtId="0" xfId="0" applyFont="1" applyFill="1" applyBorder="1" applyAlignment="1">
      <alignment horizontal="center" vertical="center" wrapText="1"/>
    </xf>
    <xf fontId="20" fillId="2" borderId="20" numFmtId="0" xfId="0" applyFont="1" applyFill="1" applyBorder="1" applyAlignment="1">
      <alignment horizontal="justify" vertical="top" wrapText="1"/>
    </xf>
    <xf fontId="22" fillId="2" borderId="30" numFmtId="161" xfId="0" applyNumberFormat="1" applyFont="1" applyFill="1" applyBorder="1" applyAlignment="1">
      <alignment horizontal="right" vertical="center" wrapText="1"/>
    </xf>
    <xf fontId="20" fillId="2" borderId="19" numFmtId="0" xfId="0" applyFont="1" applyFill="1" applyBorder="1" applyAlignment="1">
      <alignment horizontal="center" vertical="top" wrapText="1"/>
    </xf>
    <xf fontId="20" fillId="2" borderId="23" numFmtId="0" xfId="0" applyFont="1" applyFill="1" applyBorder="1" applyAlignment="1">
      <alignment horizontal="center" vertical="top" wrapText="1"/>
    </xf>
    <xf fontId="20" fillId="2" borderId="30" numFmtId="0" xfId="0" applyFont="1" applyFill="1" applyBorder="1" applyAlignment="1">
      <alignment vertical="center" wrapText="1"/>
    </xf>
    <xf fontId="22" fillId="3" borderId="29" numFmtId="0" xfId="0" applyFont="1" applyFill="1" applyBorder="1" applyAlignment="1">
      <alignment wrapText="1"/>
    </xf>
    <xf fontId="22" fillId="3" borderId="29" numFmtId="0" xfId="0" applyFont="1" applyFill="1" applyBorder="1" applyAlignment="1">
      <alignment horizontal="center" wrapText="1"/>
    </xf>
    <xf fontId="22" fillId="3" borderId="29" numFmtId="161" xfId="0" applyNumberFormat="1" applyFont="1" applyFill="1" applyBorder="1" applyAlignment="1">
      <alignment horizontal="right" wrapText="1"/>
    </xf>
    <xf fontId="22" fillId="3" borderId="29" numFmtId="4" xfId="0" applyNumberFormat="1" applyFont="1" applyFill="1" applyBorder="1" applyAlignment="1">
      <alignment horizontal="right" wrapText="1"/>
    </xf>
    <xf fontId="22" fillId="3" borderId="24" numFmtId="4" xfId="0" applyNumberFormat="1" applyFont="1" applyFill="1" applyBorder="1" applyAlignment="1">
      <alignment horizontal="right" wrapText="1"/>
    </xf>
    <xf fontId="14" fillId="0" borderId="30" numFmtId="0" xfId="0" applyFont="1" applyBorder="1"/>
    <xf fontId="22" fillId="0" borderId="30" numFmtId="0" xfId="0" applyFont="1" applyBorder="1" applyAlignment="1">
      <alignment wrapText="1"/>
    </xf>
    <xf fontId="20" fillId="0" borderId="29" numFmtId="0" xfId="0" applyFont="1" applyBorder="1" applyAlignment="1">
      <alignment horizontal="center" wrapText="1"/>
    </xf>
    <xf fontId="22" fillId="0" borderId="29" numFmtId="161" xfId="0" applyNumberFormat="1" applyFont="1" applyBorder="1" applyAlignment="1">
      <alignment horizontal="right" wrapText="1"/>
    </xf>
    <xf fontId="22" fillId="0" borderId="29" numFmtId="4" xfId="0" applyNumberFormat="1" applyFont="1" applyBorder="1" applyAlignment="1">
      <alignment horizontal="right" wrapText="1"/>
    </xf>
    <xf fontId="22" fillId="0" borderId="24" numFmtId="4" xfId="0" applyNumberFormat="1" applyFont="1" applyBorder="1" applyAlignment="1">
      <alignment horizontal="right" wrapText="1"/>
    </xf>
    <xf fontId="20" fillId="2" borderId="20" numFmtId="0" xfId="0" applyFont="1" applyFill="1" applyBorder="1" applyAlignment="1">
      <alignment horizontal="center" vertical="top" wrapText="1"/>
    </xf>
    <xf fontId="20" fillId="0" borderId="19" numFmtId="0" xfId="0" applyFont="1" applyBorder="1" applyAlignment="1">
      <alignment horizontal="left" vertical="top" wrapText="1"/>
    </xf>
    <xf fontId="22" fillId="0" borderId="18" numFmtId="0" xfId="0" applyFont="1" applyBorder="1" applyAlignment="1">
      <alignment horizontal="center" wrapText="1"/>
    </xf>
    <xf fontId="22" fillId="0" borderId="18" numFmtId="160" xfId="0" applyNumberFormat="1" applyFont="1" applyBorder="1" applyAlignment="1">
      <alignment horizontal="right" vertical="center" wrapText="1"/>
    </xf>
    <xf fontId="20" fillId="0" borderId="18" numFmtId="2" xfId="0" applyNumberFormat="1" applyFont="1" applyBorder="1" applyAlignment="1">
      <alignment vertical="top" wrapText="1"/>
    </xf>
    <xf fontId="20" fillId="0" borderId="3" numFmtId="2" xfId="0" applyNumberFormat="1" applyFont="1" applyBorder="1" applyAlignment="1">
      <alignment vertical="top" wrapText="1"/>
    </xf>
    <xf fontId="22" fillId="0" borderId="3" numFmtId="2" xfId="0" applyNumberFormat="1" applyFont="1" applyBorder="1" applyAlignment="1">
      <alignment vertical="top" wrapText="1"/>
    </xf>
    <xf fontId="20" fillId="0" borderId="23" numFmtId="0" xfId="0" applyFont="1" applyBorder="1" applyAlignment="1">
      <alignment horizontal="left" vertical="top" wrapText="1"/>
    </xf>
    <xf fontId="20" fillId="0" borderId="20" numFmtId="2" xfId="0" applyNumberFormat="1" applyFont="1" applyBorder="1" applyAlignment="1">
      <alignment vertical="top" wrapText="1"/>
    </xf>
    <xf fontId="20" fillId="0" borderId="9" numFmtId="2" xfId="0" applyNumberFormat="1" applyFont="1" applyBorder="1" applyAlignment="1">
      <alignment vertical="top" wrapText="1"/>
    </xf>
    <xf fontId="20" fillId="0" borderId="9" numFmtId="160" xfId="0" applyNumberFormat="1" applyFont="1" applyBorder="1" applyAlignment="1">
      <alignment horizontal="right" vertical="center" wrapText="1"/>
    </xf>
    <xf fontId="20" fillId="0" borderId="20" numFmtId="0" xfId="0" applyFont="1" applyBorder="1" applyAlignment="1">
      <alignment horizontal="left" vertical="top" wrapText="1"/>
    </xf>
    <xf fontId="20" fillId="0" borderId="20" numFmtId="160" xfId="0" applyNumberFormat="1" applyFont="1" applyBorder="1" applyAlignment="1">
      <alignment horizontal="right" vertical="top" wrapText="1"/>
    </xf>
    <xf fontId="20" fillId="0" borderId="9" numFmtId="160" xfId="0" applyNumberFormat="1" applyFont="1" applyBorder="1" applyAlignment="1">
      <alignment horizontal="right" vertical="top" wrapText="1"/>
    </xf>
    <xf fontId="25" fillId="0" borderId="19" numFmtId="0" xfId="0" applyFont="1" applyBorder="1" applyAlignment="1">
      <alignment horizontal="left" vertical="top" wrapText="1"/>
    </xf>
    <xf fontId="25" fillId="0" borderId="19" numFmtId="0" xfId="0" applyFont="1" applyBorder="1" applyAlignment="1">
      <alignment horizontal="center" vertical="top" wrapText="1"/>
    </xf>
    <xf fontId="25" fillId="0" borderId="22" numFmtId="0" xfId="0" applyFont="1" applyBorder="1" applyAlignment="1">
      <alignment horizontal="center" vertical="top" wrapText="1"/>
    </xf>
    <xf fontId="24" fillId="0" borderId="9" numFmtId="0" xfId="0" applyFont="1" applyBorder="1" applyAlignment="1">
      <alignment horizontal="center" wrapText="1"/>
    </xf>
    <xf fontId="24" fillId="0" borderId="18" numFmtId="160" xfId="0" applyNumberFormat="1" applyFont="1" applyBorder="1" applyAlignment="1">
      <alignment horizontal="right" vertical="center" wrapText="1"/>
    </xf>
    <xf fontId="22" fillId="0" borderId="9" numFmtId="2" xfId="0" applyNumberFormat="1" applyFont="1" applyBorder="1" applyAlignment="1">
      <alignment vertical="top" wrapText="1"/>
    </xf>
    <xf fontId="25" fillId="0" borderId="23" numFmtId="0" xfId="0" applyFont="1" applyBorder="1" applyAlignment="1">
      <alignment horizontal="left" vertical="top" wrapText="1"/>
    </xf>
    <xf fontId="25" fillId="0" borderId="23" numFmtId="0" xfId="0" applyFont="1" applyBorder="1" applyAlignment="1">
      <alignment horizontal="center" vertical="top" wrapText="1"/>
    </xf>
    <xf fontId="25" fillId="0" borderId="9" numFmtId="0" xfId="0" applyFont="1" applyBorder="1" applyAlignment="1">
      <alignment horizontal="center" wrapText="1"/>
    </xf>
    <xf fontId="25" fillId="0" borderId="20" numFmtId="160" xfId="0" applyNumberFormat="1" applyFont="1" applyBorder="1" applyAlignment="1">
      <alignment horizontal="right" vertical="center" wrapText="1"/>
    </xf>
    <xf fontId="25" fillId="0" borderId="9" numFmtId="160" xfId="0" applyNumberFormat="1" applyFont="1" applyBorder="1" applyAlignment="1">
      <alignment horizontal="right" vertical="center" wrapText="1"/>
    </xf>
    <xf fontId="25" fillId="2" borderId="20" numFmtId="160" xfId="0" applyNumberFormat="1" applyFont="1" applyFill="1" applyBorder="1" applyAlignment="1">
      <alignment horizontal="right" vertical="center" wrapText="1"/>
    </xf>
    <xf fontId="25" fillId="0" borderId="20" numFmtId="0" xfId="0" applyFont="1" applyBorder="1" applyAlignment="1">
      <alignment horizontal="left" vertical="top" wrapText="1"/>
    </xf>
    <xf fontId="25" fillId="0" borderId="20" numFmtId="0" xfId="0" applyFont="1" applyBorder="1" applyAlignment="1">
      <alignment horizontal="center" vertical="top" wrapText="1"/>
    </xf>
    <xf fontId="25" fillId="0" borderId="9" numFmtId="0" xfId="0" applyFont="1" applyBorder="1" applyAlignment="1">
      <alignment horizontal="center" vertical="top" wrapText="1"/>
    </xf>
    <xf fontId="22" fillId="0" borderId="3" numFmtId="160" xfId="0" applyNumberFormat="1" applyFont="1" applyBorder="1" applyAlignment="1">
      <alignment horizontal="right" vertical="center" wrapText="1"/>
    </xf>
    <xf fontId="20" fillId="2" borderId="20" numFmtId="160" xfId="0" applyNumberFormat="1" applyFont="1" applyFill="1" applyBorder="1" applyAlignment="1">
      <alignment horizontal="right" vertical="center" wrapText="1"/>
    </xf>
    <xf fontId="20" fillId="2" borderId="20" numFmtId="160" xfId="0" applyNumberFormat="1" applyFont="1" applyFill="1" applyBorder="1" applyAlignment="1">
      <alignment horizontal="right" vertical="top" wrapText="1"/>
    </xf>
    <xf fontId="24" fillId="0" borderId="3" numFmtId="160" xfId="0" applyNumberFormat="1" applyFont="1" applyBorder="1" applyAlignment="1">
      <alignment horizontal="right" vertical="center" wrapText="1"/>
    </xf>
    <xf fontId="22" fillId="0" borderId="23" numFmtId="0" xfId="0" applyFont="1" applyBorder="1" applyAlignment="1">
      <alignment horizontal="justify" vertical="top" wrapText="1"/>
    </xf>
    <xf fontId="22" fillId="0" borderId="20" numFmtId="0" xfId="0" applyFont="1" applyBorder="1" applyAlignment="1">
      <alignment horizontal="justify" vertical="top" wrapText="1"/>
    </xf>
    <xf fontId="20" fillId="0" borderId="26" numFmtId="0" xfId="0" applyFont="1" applyBorder="1" applyAlignment="1">
      <alignment horizontal="left" vertical="top" wrapText="1"/>
    </xf>
    <xf fontId="20" fillId="0" borderId="3" numFmtId="0" xfId="0" applyFont="1" applyBorder="1" applyAlignment="1">
      <alignment horizontal="center" vertical="top" wrapText="1"/>
    </xf>
    <xf fontId="25" fillId="2" borderId="20" numFmtId="2" xfId="0" applyNumberFormat="1" applyFont="1" applyFill="1" applyBorder="1" applyAlignment="1">
      <alignment horizontal="right" vertical="top" wrapText="1"/>
    </xf>
    <xf fontId="25" fillId="2" borderId="9" numFmtId="2" xfId="0" applyNumberFormat="1" applyFont="1" applyFill="1" applyBorder="1" applyAlignment="1">
      <alignment horizontal="right" vertical="top" wrapText="1"/>
    </xf>
    <xf fontId="20" fillId="0" borderId="8" numFmtId="2" xfId="0" applyNumberFormat="1" applyFont="1" applyBorder="1" applyAlignment="1">
      <alignment vertical="top" wrapText="1"/>
    </xf>
    <xf fontId="22" fillId="2" borderId="30" numFmtId="161" xfId="0" applyNumberFormat="1" applyFont="1" applyFill="1" applyBorder="1" applyAlignment="1">
      <alignment horizontal="right" vertical="center"/>
    </xf>
    <xf fontId="22" fillId="2" borderId="30" numFmtId="161" xfId="0" applyNumberFormat="1" applyFont="1" applyFill="1" applyBorder="1" applyAlignment="1">
      <alignment horizontal="center" vertical="center"/>
    </xf>
    <xf fontId="22" fillId="2" borderId="31" numFmtId="161" xfId="0" applyNumberFormat="1" applyFont="1" applyFill="1" applyBorder="1" applyAlignment="1">
      <alignment horizontal="center" vertical="center"/>
    </xf>
    <xf fontId="22" fillId="3" borderId="30" numFmtId="161" xfId="0" applyNumberFormat="1" applyFont="1" applyFill="1" applyBorder="1" applyAlignment="1">
      <alignment horizontal="center"/>
    </xf>
    <xf fontId="22" fillId="3" borderId="31" numFmtId="161" xfId="0" applyNumberFormat="1" applyFont="1" applyFill="1" applyBorder="1" applyAlignment="1">
      <alignment horizontal="center"/>
    </xf>
    <xf fontId="20" fillId="0" borderId="30" numFmtId="161" xfId="0" applyNumberFormat="1" applyFont="1" applyBorder="1" applyAlignment="1">
      <alignment horizontal="center" wrapText="1"/>
    </xf>
    <xf fontId="20" fillId="0" borderId="31" numFmtId="161" xfId="0" applyNumberFormat="1" applyFont="1" applyBorder="1" applyAlignment="1">
      <alignment horizontal="center" wrapText="1"/>
    </xf>
    <xf fontId="22" fillId="0" borderId="30" numFmtId="161" xfId="0" applyNumberFormat="1" applyFont="1" applyBorder="1" applyAlignment="1">
      <alignment horizontal="center" wrapText="1"/>
    </xf>
    <xf fontId="22" fillId="0" borderId="31" numFmtId="161" xfId="0" applyNumberFormat="1" applyFont="1" applyBorder="1" applyAlignment="1">
      <alignment horizontal="center" wrapText="1"/>
    </xf>
    <xf fontId="22" fillId="5" borderId="36" numFmtId="0" xfId="0" applyFont="1" applyFill="1" applyBorder="1" applyAlignment="1">
      <alignment horizontal="center" vertical="top" wrapText="1"/>
    </xf>
    <xf fontId="20" fillId="5" borderId="30" numFmtId="0" xfId="0" applyFont="1" applyFill="1" applyBorder="1" applyAlignment="1">
      <alignment horizontal="center" vertical="top" wrapText="1"/>
    </xf>
    <xf fontId="22" fillId="0" borderId="30" numFmtId="161" xfId="0" applyNumberFormat="1" applyFont="1" applyBorder="1" applyAlignment="1">
      <alignment horizontal="center"/>
    </xf>
    <xf fontId="22" fillId="0" borderId="31" numFmtId="161" xfId="0" applyNumberFormat="1" applyFont="1" applyBorder="1" applyAlignment="1">
      <alignment horizontal="center"/>
    </xf>
    <xf fontId="22" fillId="5" borderId="35" numFmtId="0" xfId="0" applyFont="1" applyFill="1" applyBorder="1" applyAlignment="1">
      <alignment horizontal="center" vertical="top" wrapText="1"/>
    </xf>
    <xf fontId="22" fillId="5" borderId="29" numFmtId="0" xfId="0" applyFont="1" applyFill="1" applyBorder="1" applyAlignment="1">
      <alignment horizontal="center"/>
    </xf>
    <xf fontId="22" fillId="5" borderId="33" numFmtId="0" xfId="0" applyFont="1" applyFill="1" applyBorder="1" applyAlignment="1">
      <alignment horizontal="center"/>
    </xf>
    <xf fontId="22" fillId="5" borderId="34" numFmtId="0" xfId="0" applyFont="1" applyFill="1" applyBorder="1" applyAlignment="1">
      <alignment horizontal="center" vertical="top" wrapText="1"/>
    </xf>
    <xf fontId="22" fillId="5" borderId="29" numFmtId="0" xfId="0" applyFont="1" applyFill="1" applyBorder="1" applyAlignment="1">
      <alignment horizontal="center" vertical="center"/>
    </xf>
    <xf fontId="20" fillId="5" borderId="29" numFmtId="0" xfId="0" applyFont="1" applyFill="1" applyBorder="1" applyAlignment="1">
      <alignment horizontal="center" vertical="top" wrapText="1"/>
    </xf>
    <xf fontId="20" fillId="5" borderId="29" numFmtId="161" xfId="0" applyNumberFormat="1" applyFont="1" applyFill="1" applyBorder="1" applyAlignment="1">
      <alignment horizontal="right" wrapText="1"/>
    </xf>
    <xf fontId="22" fillId="5" borderId="32" numFmtId="0" xfId="0" applyFont="1" applyFill="1" applyBorder="1" applyAlignment="1">
      <alignment horizontal="center" vertical="center"/>
    </xf>
    <xf fontId="22" fillId="5" borderId="33" numFmtId="0" xfId="0" applyFont="1" applyFill="1" applyBorder="1" applyAlignment="1">
      <alignment horizontal="center" vertical="center"/>
    </xf>
    <xf fontId="20" fillId="5" borderId="30" numFmtId="0" xfId="0" applyFont="1" applyFill="1" applyBorder="1" applyAlignment="1">
      <alignment horizontal="left" wrapText="1"/>
    </xf>
    <xf fontId="22" fillId="5" borderId="29" numFmtId="0" xfId="0" applyFont="1" applyFill="1" applyBorder="1" applyAlignment="1">
      <alignment horizontal="center" vertical="center" wrapText="1"/>
    </xf>
    <xf fontId="22" fillId="5" borderId="32" numFmtId="0" xfId="0" applyFont="1" applyFill="1" applyBorder="1" applyAlignment="1">
      <alignment horizontal="center" vertical="center" wrapText="1"/>
    </xf>
    <xf fontId="22" fillId="5" borderId="33" numFmtId="0" xfId="0" applyFont="1" applyFill="1" applyBorder="1" applyAlignment="1">
      <alignment horizontal="center" vertical="center" wrapText="1"/>
    </xf>
    <xf fontId="20" fillId="5" borderId="30" numFmtId="160" xfId="0" applyNumberFormat="1" applyFont="1" applyFill="1" applyBorder="1" applyAlignment="1">
      <alignment horizontal="right" wrapText="1"/>
    </xf>
    <xf fontId="22" fillId="5" borderId="30" numFmtId="160" xfId="0" applyNumberFormat="1" applyFont="1" applyFill="1" applyBorder="1" applyAlignment="1">
      <alignment horizontal="right" wrapText="1"/>
    </xf>
    <xf fontId="22" fillId="2" borderId="30" numFmtId="0" xfId="0" applyFont="1" applyFill="1" applyBorder="1" applyAlignment="1">
      <alignment horizontal="center" vertical="center"/>
    </xf>
    <xf fontId="22" fillId="2" borderId="30" numFmtId="160" xfId="0" applyNumberFormat="1" applyFont="1" applyFill="1" applyBorder="1" applyAlignment="1">
      <alignment horizontal="right" vertical="center"/>
    </xf>
    <xf fontId="20" fillId="4" borderId="13" numFmtId="0" xfId="0" applyFont="1" applyFill="1" applyBorder="1" applyAlignment="1">
      <alignment vertical="center" wrapText="1"/>
    </xf>
    <xf fontId="20" fillId="2" borderId="30" numFmtId="161" xfId="0" applyNumberFormat="1" applyFont="1" applyFill="1" applyBorder="1" applyAlignment="1">
      <alignment horizontal="center" vertical="center"/>
    </xf>
    <xf fontId="20" fillId="2" borderId="31" numFmtId="161" xfId="0" applyNumberFormat="1" applyFont="1" applyFill="1" applyBorder="1" applyAlignment="1">
      <alignment horizontal="center" vertical="center"/>
    </xf>
    <xf fontId="20" fillId="4" borderId="30" numFmtId="0" xfId="0" applyFont="1" applyFill="1" applyBorder="1" applyAlignment="1">
      <alignment vertical="center" wrapText="1"/>
    </xf>
    <xf fontId="22" fillId="2" borderId="30" numFmtId="0" xfId="0" applyFont="1" applyFill="1" applyBorder="1" applyAlignment="1">
      <alignment vertical="center" wrapText="1"/>
    </xf>
    <xf fontId="22" fillId="2" borderId="30" numFmtId="0" xfId="0" applyFont="1" applyFill="1" applyBorder="1"/>
    <xf fontId="22" fillId="2" borderId="30" numFmtId="0" xfId="0" applyFont="1" applyFill="1" applyBorder="1" applyAlignment="1">
      <alignment vertical="center"/>
    </xf>
    <xf fontId="20" fillId="2" borderId="30" numFmtId="161" xfId="0" applyNumberFormat="1" applyFont="1" applyFill="1" applyBorder="1" applyAlignment="1">
      <alignment horizontal="center" vertical="top"/>
    </xf>
    <xf fontId="20" fillId="2" borderId="31" numFmtId="161" xfId="0" applyNumberFormat="1" applyFont="1" applyFill="1" applyBorder="1" applyAlignment="1">
      <alignment horizontal="center" vertical="top"/>
    </xf>
    <xf fontId="23" fillId="3" borderId="30" numFmtId="0" xfId="0" applyFont="1" applyFill="1" applyBorder="1" applyAlignment="1">
      <alignment horizontal="center"/>
    </xf>
    <xf fontId="23" fillId="3" borderId="30" numFmtId="0" xfId="0" applyFont="1" applyFill="1" applyBorder="1"/>
    <xf fontId="23" fillId="3" borderId="29" numFmtId="0" xfId="0" applyFont="1" applyFill="1" applyBorder="1" applyAlignment="1">
      <alignment horizontal="center"/>
    </xf>
    <xf fontId="23" fillId="3" borderId="29" numFmtId="0" xfId="0" applyFont="1" applyFill="1" applyBorder="1"/>
    <xf fontId="22" fillId="3" borderId="29" numFmtId="160" xfId="0" applyNumberFormat="1" applyFont="1" applyFill="1" applyBorder="1" applyAlignment="1">
      <alignment horizontal="right"/>
    </xf>
    <xf fontId="22" fillId="3" borderId="29" numFmtId="161" xfId="0" applyNumberFormat="1" applyFont="1" applyFill="1" applyBorder="1" applyAlignment="1">
      <alignment horizontal="center"/>
    </xf>
    <xf fontId="22" fillId="3" borderId="24" numFmtId="161" xfId="0" applyNumberFormat="1" applyFont="1" applyFill="1" applyBorder="1" applyAlignment="1">
      <alignment horizontal="center"/>
    </xf>
    <xf fontId="22" fillId="0" borderId="29" numFmtId="0" xfId="0" applyFont="1" applyBorder="1" applyAlignment="1">
      <alignment horizontal="center"/>
    </xf>
    <xf fontId="20" fillId="0" borderId="30" numFmtId="0" xfId="0" applyFont="1" applyBorder="1" applyAlignment="1">
      <alignment vertical="center" wrapText="1"/>
    </xf>
    <xf fontId="23" fillId="0" borderId="29" numFmtId="0" xfId="0" applyFont="1" applyBorder="1"/>
    <xf fontId="20" fillId="0" borderId="29" numFmtId="0" xfId="0" applyFont="1" applyBorder="1" applyAlignment="1">
      <alignment horizontal="center" vertical="center"/>
    </xf>
    <xf fontId="20" fillId="0" borderId="30" numFmtId="160" xfId="0" applyNumberFormat="1" applyFont="1" applyBorder="1" applyAlignment="1">
      <alignment horizontal="right" vertical="center" wrapText="1"/>
    </xf>
    <xf fontId="22" fillId="0" borderId="29" numFmtId="161" xfId="0" applyNumberFormat="1" applyFont="1" applyBorder="1" applyAlignment="1">
      <alignment horizontal="center"/>
    </xf>
    <xf fontId="22" fillId="0" borderId="24" numFmtId="161" xfId="0" applyNumberFormat="1" applyFont="1" applyBorder="1" applyAlignment="1">
      <alignment horizontal="center"/>
    </xf>
    <xf fontId="22" fillId="0" borderId="30" numFmtId="0" xfId="0" applyFont="1" applyBorder="1" applyAlignment="1">
      <alignment vertical="center" wrapText="1"/>
    </xf>
    <xf fontId="20" fillId="0" borderId="30" numFmtId="0" xfId="0" applyFont="1" applyBorder="1" applyAlignment="1">
      <alignment horizontal="justify" vertical="center" wrapText="1"/>
    </xf>
    <xf fontId="24" fillId="0" borderId="30" numFmtId="0" xfId="0" applyFont="1" applyBorder="1" applyAlignment="1">
      <alignment vertical="center" wrapText="1"/>
    </xf>
    <xf fontId="22" fillId="5" borderId="42" numFmtId="0" xfId="0" applyFont="1" applyFill="1" applyBorder="1" applyAlignment="1">
      <alignment horizontal="center" vertical="center"/>
    </xf>
    <xf fontId="20" fillId="5" borderId="30" numFmtId="0" xfId="0" applyFont="1" applyFill="1" applyBorder="1" applyAlignment="1">
      <alignment vertical="center" wrapText="1"/>
    </xf>
    <xf fontId="22" fillId="5" borderId="43" numFmtId="0" xfId="0" applyFont="1" applyFill="1" applyBorder="1" applyAlignment="1">
      <alignment horizontal="center" vertical="center"/>
    </xf>
    <xf fontId="24" fillId="5" borderId="30" numFmtId="0" xfId="0" applyFont="1" applyFill="1" applyBorder="1" applyAlignment="1">
      <alignment vertical="center" wrapText="1"/>
    </xf>
    <xf fontId="20" fillId="5" borderId="30" numFmtId="0" xfId="0" applyFont="1" applyFill="1" applyBorder="1" applyAlignment="1">
      <alignment horizontal="justify" vertical="center" wrapText="1"/>
    </xf>
    <xf fontId="20" fillId="0" borderId="2" numFmtId="2" xfId="0" applyNumberFormat="1" applyFont="1" applyBorder="1" applyAlignment="1">
      <alignment vertical="top" wrapText="1"/>
    </xf>
    <xf fontId="25" fillId="2" borderId="9" numFmtId="160" xfId="0" applyNumberFormat="1" applyFont="1" applyFill="1" applyBorder="1" applyAlignment="1">
      <alignment horizontal="right" vertical="center" wrapText="1"/>
    </xf>
    <xf fontId="20" fillId="0" borderId="0" numFmtId="0" xfId="0" applyFont="1" applyAlignment="1">
      <alignment horizontal="left" vertical="top" wrapText="1"/>
    </xf>
    <xf fontId="22" fillId="0" borderId="44" numFmtId="0" xfId="0" applyFont="1" applyBorder="1" applyAlignment="1">
      <alignment horizontal="center" vertical="top" wrapText="1"/>
    </xf>
    <xf fontId="25" fillId="2" borderId="20" numFmtId="160" xfId="0" applyNumberFormat="1" applyFont="1" applyFill="1" applyBorder="1" applyAlignment="1">
      <alignment horizontal="right" vertical="top" wrapText="1"/>
    </xf>
    <xf fontId="25" fillId="2" borderId="9" numFmtId="160" xfId="0" applyNumberFormat="1" applyFont="1" applyFill="1" applyBorder="1" applyAlignment="1">
      <alignment horizontal="right" vertical="top" wrapText="1"/>
    </xf>
    <xf fontId="22" fillId="0" borderId="23" numFmtId="0" xfId="0" applyFont="1" applyBorder="1" applyAlignment="1">
      <alignment horizontal="left" vertical="top" wrapText="1"/>
    </xf>
    <xf fontId="22" fillId="0" borderId="45" numFmtId="0" xfId="0" applyFont="1" applyBorder="1" applyAlignment="1">
      <alignment horizontal="center" vertical="top" wrapText="1"/>
    </xf>
    <xf fontId="20" fillId="0" borderId="26" numFmtId="0" xfId="0" applyFont="1" applyBorder="1" applyAlignment="1">
      <alignment horizontal="justify" vertical="top" wrapText="1"/>
    </xf>
    <xf fontId="22" fillId="0" borderId="9" numFmtId="0" xfId="0" applyFont="1" applyBorder="1" applyAlignment="1">
      <alignment horizontal="center" vertical="center" wrapText="1"/>
    </xf>
    <xf fontId="22" fillId="0" borderId="18" numFmtId="2" xfId="0" applyNumberFormat="1" applyFont="1" applyBorder="1" applyAlignment="1">
      <alignment horizontal="right" vertical="center" wrapText="1"/>
    </xf>
    <xf fontId="20" fillId="0" borderId="19" numFmtId="0" xfId="0" applyFont="1" applyBorder="1" applyAlignment="1">
      <alignment horizontal="justify" vertical="top" wrapText="1"/>
    </xf>
    <xf fontId="22" fillId="0" borderId="4" numFmtId="0" xfId="0" applyFont="1" applyBorder="1" applyAlignment="1">
      <alignment horizontal="center" vertical="top" wrapText="1"/>
    </xf>
    <xf fontId="20" fillId="0" borderId="18" numFmtId="0" xfId="0" applyFont="1" applyBorder="1" applyAlignment="1">
      <alignment horizontal="left" vertical="top" wrapText="1"/>
    </xf>
    <xf fontId="20" fillId="0" borderId="19" numFmtId="0" xfId="0" applyFont="1" applyBorder="1" applyAlignment="1">
      <alignment vertical="top" wrapText="1"/>
    </xf>
    <xf fontId="20" fillId="0" borderId="18" numFmtId="0" xfId="0" applyFont="1" applyBorder="1" applyAlignment="1">
      <alignment vertical="top" wrapText="1"/>
    </xf>
    <xf fontId="20" fillId="0" borderId="8" numFmtId="0" xfId="0" applyFont="1" applyBorder="1" applyAlignment="1">
      <alignment horizontal="center" wrapText="1"/>
    </xf>
    <xf fontId="20" fillId="0" borderId="1" numFmtId="160" xfId="0" applyNumberFormat="1" applyFont="1" applyBorder="1" applyAlignment="1">
      <alignment horizontal="right" vertical="center" wrapText="1"/>
    </xf>
    <xf fontId="20" fillId="0" borderId="18" numFmtId="160" xfId="0" applyNumberFormat="1" applyFont="1" applyBorder="1" applyAlignment="1">
      <alignment horizontal="right" vertical="center" wrapText="1"/>
    </xf>
    <xf fontId="20" fillId="0" borderId="2" numFmtId="160" xfId="0" applyNumberFormat="1" applyFont="1" applyBorder="1" applyAlignment="1">
      <alignment horizontal="right" vertical="center" wrapText="1"/>
    </xf>
    <xf fontId="22" fillId="0" borderId="18" numFmtId="0" xfId="0" applyFont="1" applyBorder="1" applyAlignment="1">
      <alignment horizontal="left" vertical="top" wrapText="1"/>
    </xf>
    <xf fontId="20" fillId="0" borderId="20" numFmtId="0" xfId="0" applyFont="1" applyBorder="1" applyAlignment="1">
      <alignment vertical="top" wrapText="1"/>
    </xf>
    <xf fontId="22" fillId="0" borderId="7" numFmtId="160" xfId="0" applyNumberFormat="1" applyFont="1" applyBorder="1" applyAlignment="1">
      <alignment horizontal="right" vertical="center" wrapText="1"/>
    </xf>
    <xf fontId="22" fillId="0" borderId="8" numFmtId="160" xfId="0" applyNumberFormat="1" applyFont="1" applyBorder="1" applyAlignment="1">
      <alignment horizontal="right" vertical="center" wrapText="1"/>
    </xf>
    <xf fontId="22" fillId="3" borderId="19" numFmtId="0" xfId="0" applyFont="1" applyFill="1" applyBorder="1" applyAlignment="1">
      <alignment horizontal="center" vertical="top" wrapText="1"/>
    </xf>
    <xf fontId="22" fillId="3" borderId="23" numFmtId="0" xfId="0" applyFont="1" applyFill="1" applyBorder="1" applyAlignment="1">
      <alignment horizontal="left" vertical="top" wrapText="1"/>
    </xf>
    <xf fontId="20" fillId="3" borderId="19" numFmtId="0" xfId="0" applyFont="1" applyFill="1" applyBorder="1" applyAlignment="1">
      <alignment horizontal="center" vertical="top" wrapText="1"/>
    </xf>
    <xf fontId="20" fillId="3" borderId="20" numFmtId="0" xfId="0" applyFont="1" applyFill="1" applyBorder="1" applyAlignment="1">
      <alignment horizontal="center" vertical="top" wrapText="1"/>
    </xf>
    <xf fontId="22" fillId="3" borderId="8" numFmtId="0" xfId="0" applyFont="1" applyFill="1" applyBorder="1" applyAlignment="1">
      <alignment horizontal="center" wrapText="1"/>
    </xf>
    <xf fontId="22" fillId="3" borderId="32" numFmtId="160" xfId="0" applyNumberFormat="1" applyFont="1" applyFill="1" applyBorder="1" applyAlignment="1">
      <alignment horizontal="right" vertical="center" wrapText="1"/>
    </xf>
    <xf fontId="22" fillId="3" borderId="33" numFmtId="160" xfId="0" applyNumberFormat="1" applyFont="1" applyFill="1" applyBorder="1" applyAlignment="1">
      <alignment horizontal="right" vertical="center" wrapText="1"/>
    </xf>
    <xf fontId="20" fillId="3" borderId="9" numFmtId="2" xfId="0" applyNumberFormat="1" applyFont="1" applyFill="1" applyBorder="1" applyAlignment="1">
      <alignment vertical="top" wrapText="1"/>
    </xf>
    <xf fontId="22" fillId="3" borderId="9" numFmtId="2" xfId="0" applyNumberFormat="1" applyFont="1" applyFill="1" applyBorder="1" applyAlignment="1">
      <alignment vertical="top" wrapText="1"/>
    </xf>
    <xf fontId="22" fillId="2" borderId="20" numFmtId="160" xfId="0" applyNumberFormat="1" applyFont="1" applyFill="1" applyBorder="1" applyAlignment="1">
      <alignment horizontal="right" vertical="center" wrapText="1"/>
    </xf>
    <xf fontId="20" fillId="0" borderId="19" numFmtId="0" xfId="0" applyFont="1" applyBorder="1" applyAlignment="1">
      <alignment horizontal="center" vertical="center" wrapText="1"/>
    </xf>
    <xf fontId="20" fillId="0" borderId="10" numFmtId="0" xfId="0" applyFont="1" applyBorder="1" applyAlignment="1">
      <alignment horizontal="center" vertical="top" wrapText="1"/>
    </xf>
    <xf fontId="20" fillId="0" borderId="0" numFmtId="0" xfId="0" applyFont="1" applyAlignment="1">
      <alignment horizontal="center" vertical="top" wrapText="1"/>
    </xf>
    <xf fontId="20" fillId="0" borderId="23" numFmtId="0" xfId="0" applyFont="1" applyBorder="1" applyAlignment="1">
      <alignment horizontal="center" vertical="center" wrapText="1"/>
    </xf>
    <xf fontId="22" fillId="0" borderId="18" numFmtId="161" xfId="0" applyNumberFormat="1" applyFont="1" applyBorder="1" applyAlignment="1">
      <alignment horizontal="right" vertical="center" wrapText="1"/>
    </xf>
    <xf fontId="20" fillId="0" borderId="20" numFmtId="161" xfId="0" applyNumberFormat="1" applyFont="1" applyBorder="1" applyAlignment="1">
      <alignment horizontal="right" vertical="center" wrapText="1"/>
    </xf>
    <xf fontId="20" fillId="0" borderId="18" numFmtId="161" xfId="0" applyNumberFormat="1" applyFont="1" applyBorder="1" applyAlignment="1">
      <alignment horizontal="right" vertical="center" wrapText="1"/>
    </xf>
    <xf fontId="0" fillId="0" borderId="0" numFmtId="161" xfId="0" applyNumberFormat="1"/>
    <xf fontId="26" fillId="0" borderId="19" numFmtId="0" xfId="0" applyFont="1" applyBorder="1" applyAlignment="1">
      <alignment horizontal="center" vertical="top" wrapText="1"/>
    </xf>
    <xf fontId="12" fillId="0" borderId="19" numFmtId="0" xfId="0" applyFont="1" applyBorder="1" applyAlignment="1">
      <alignment horizontal="center" vertical="center" wrapText="1"/>
    </xf>
    <xf fontId="26" fillId="0" borderId="18" numFmtId="0" xfId="0" applyFont="1" applyBorder="1" applyAlignment="1">
      <alignment horizontal="center" wrapText="1"/>
    </xf>
    <xf fontId="26" fillId="0" borderId="18" numFmtId="160" xfId="0" applyNumberFormat="1" applyFont="1" applyBorder="1" applyAlignment="1">
      <alignment horizontal="right" vertical="center" wrapText="1"/>
    </xf>
    <xf fontId="12" fillId="0" borderId="4" numFmtId="0" xfId="0" applyFont="1" applyBorder="1" applyAlignment="1">
      <alignment horizontal="center" vertical="top" wrapText="1"/>
    </xf>
    <xf fontId="26" fillId="0" borderId="23" numFmtId="0" xfId="0" applyFont="1" applyBorder="1" applyAlignment="1">
      <alignment horizontal="center" vertical="top" wrapText="1"/>
    </xf>
    <xf fontId="12" fillId="0" borderId="23" numFmtId="0" xfId="0" applyFont="1" applyBorder="1" applyAlignment="1">
      <alignment horizontal="center" vertical="center" wrapText="1"/>
    </xf>
    <xf fontId="12" fillId="0" borderId="22" numFmtId="0" xfId="0" applyFont="1" applyBorder="1" applyAlignment="1">
      <alignment horizontal="center" vertical="top" wrapText="1"/>
    </xf>
    <xf fontId="12" fillId="0" borderId="9" numFmtId="0" xfId="0" applyFont="1" applyBorder="1" applyAlignment="1">
      <alignment horizontal="center" wrapText="1"/>
    </xf>
    <xf fontId="12" fillId="0" borderId="20" numFmtId="160" xfId="0" applyNumberFormat="1" applyFont="1" applyBorder="1" applyAlignment="1">
      <alignment horizontal="right" vertical="center" wrapText="1"/>
    </xf>
    <xf fontId="12" fillId="0" borderId="21" numFmtId="0" xfId="0" applyFont="1" applyBorder="1" applyAlignment="1">
      <alignment horizontal="center" vertical="top" wrapText="1"/>
    </xf>
    <xf fontId="26" fillId="0" borderId="20" numFmtId="0" xfId="0" applyFont="1" applyBorder="1" applyAlignment="1">
      <alignment horizontal="center" vertical="top" wrapText="1"/>
    </xf>
    <xf fontId="12" fillId="0" borderId="20" numFmtId="0" xfId="0" applyFont="1" applyBorder="1" applyAlignment="1">
      <alignment horizontal="center" vertical="center" wrapText="1"/>
    </xf>
    <xf fontId="12" fillId="0" borderId="9" numFmtId="0" xfId="0" applyFont="1" applyBorder="1" applyAlignment="1">
      <alignment horizontal="center" vertical="top" wrapText="1"/>
    </xf>
    <xf fontId="12" fillId="0" borderId="7" numFmtId="0" xfId="0" applyFont="1" applyBorder="1" applyAlignment="1">
      <alignment horizontal="center" vertical="top" wrapText="1"/>
    </xf>
    <xf fontId="27" fillId="0" borderId="0" numFmtId="0" xfId="0" applyFont="1"/>
    <xf fontId="14" fillId="0" borderId="0" numFmtId="0" xfId="0" applyFont="1" applyAlignment="1">
      <alignment horizontal="center"/>
    </xf>
    <xf fontId="14" fillId="0" borderId="8" numFmtId="0" xfId="0" applyFont="1" applyBorder="1" applyAlignment="1">
      <alignment horizontal="right"/>
    </xf>
    <xf fontId="17" fillId="0" borderId="46" numFmtId="0" xfId="0" applyFont="1" applyBorder="1" applyAlignment="1">
      <alignment horizontal="left" wrapText="1"/>
    </xf>
    <xf fontId="4" fillId="0" borderId="0" numFmtId="0" xfId="0" applyFont="1" applyAlignment="1">
      <alignment horizontal="left"/>
    </xf>
    <xf fontId="1" fillId="6" borderId="0" numFmtId="0" xfId="0" applyFont="1" applyFill="1"/>
    <xf fontId="28" fillId="0" borderId="0" numFmtId="0" xfId="0" applyFont="1"/>
    <xf fontId="2" fillId="6" borderId="0" numFmtId="0" xfId="0" applyFont="1" applyFill="1"/>
    <xf fontId="0" fillId="6" borderId="0" numFmtId="0" xfId="0" applyFill="1"/>
    <xf fontId="17" fillId="0" borderId="8" numFmtId="0" xfId="0" applyFont="1" applyBorder="1" applyAlignment="1">
      <alignment horizontal="center"/>
    </xf>
    <xf fontId="14" fillId="6" borderId="5" numFmtId="0" xfId="0" applyFont="1" applyFill="1" applyBorder="1" applyAlignment="1">
      <alignment horizontal="center" vertical="center" wrapText="1"/>
    </xf>
    <xf fontId="14" fillId="6" borderId="6" numFmtId="0" xfId="0" applyFont="1" applyFill="1" applyBorder="1" applyAlignment="1">
      <alignment horizontal="center" vertical="center" wrapText="1"/>
    </xf>
    <xf fontId="14" fillId="6" borderId="8" numFmtId="0" xfId="0" applyFont="1" applyFill="1" applyBorder="1" applyAlignment="1">
      <alignment horizontal="center" vertical="center" wrapText="1"/>
    </xf>
    <xf fontId="14" fillId="6" borderId="9" numFmtId="0" xfId="0" applyFont="1" applyFill="1" applyBorder="1" applyAlignment="1">
      <alignment horizontal="center" vertical="center" wrapText="1"/>
    </xf>
    <xf fontId="14" fillId="0" borderId="20" numFmtId="0" xfId="0" applyFont="1" applyBorder="1" applyAlignment="1">
      <alignment horizontal="center" vertical="center" wrapText="1"/>
    </xf>
    <xf fontId="16" fillId="0" borderId="0" numFmtId="0" xfId="0" applyFont="1" applyAlignment="1">
      <alignment vertical="center"/>
    </xf>
    <xf fontId="14" fillId="6" borderId="18" numFmtId="0" xfId="0" applyFont="1" applyFill="1" applyBorder="1" applyAlignment="1">
      <alignment horizontal="center" vertical="center" wrapText="1"/>
    </xf>
    <xf fontId="14" fillId="6" borderId="3" numFmtId="0" xfId="0" applyFont="1" applyFill="1" applyBorder="1" applyAlignment="1">
      <alignment horizontal="center" vertical="center" wrapText="1"/>
    </xf>
    <xf fontId="14" fillId="6" borderId="3" numFmtId="4" xfId="0" applyNumberFormat="1" applyFont="1" applyFill="1" applyBorder="1" applyAlignment="1">
      <alignment horizontal="center" vertical="center" wrapText="1"/>
    </xf>
    <xf fontId="14" fillId="6" borderId="9" numFmtId="4" xfId="0" applyNumberFormat="1" applyFont="1" applyFill="1" applyBorder="1" applyAlignment="1">
      <alignment horizontal="center" vertical="center" wrapText="1"/>
    </xf>
    <xf fontId="14" fillId="6" borderId="18" numFmtId="162" xfId="0" applyNumberFormat="1" applyFont="1" applyFill="1" applyBorder="1" applyAlignment="1">
      <alignment horizontal="center" vertical="center" wrapText="1"/>
    </xf>
    <xf fontId="14" fillId="6" borderId="3" numFmtId="162" xfId="0" applyNumberFormat="1" applyFont="1" applyFill="1" applyBorder="1" applyAlignment="1">
      <alignment horizontal="center" vertical="center" wrapText="1"/>
    </xf>
    <xf fontId="14" fillId="6" borderId="18" numFmtId="2" xfId="0" applyNumberFormat="1" applyFont="1" applyFill="1" applyBorder="1" applyAlignment="1">
      <alignment horizontal="center" vertical="center" wrapText="1"/>
    </xf>
    <xf fontId="14" fillId="6" borderId="3" numFmtId="2" xfId="0" applyNumberFormat="1" applyFont="1" applyFill="1" applyBorder="1" applyAlignment="1">
      <alignment horizontal="center" vertical="center" wrapText="1"/>
    </xf>
    <xf fontId="14" fillId="6" borderId="9" numFmtId="2" xfId="0" applyNumberFormat="1" applyFont="1" applyFill="1" applyBorder="1" applyAlignment="1">
      <alignment horizontal="center" vertical="center" wrapText="1"/>
    </xf>
    <xf fontId="14" fillId="0" borderId="20" numFmtId="0" xfId="0" applyFont="1" applyBorder="1" applyAlignment="1">
      <alignment horizontal="justify" vertical="center" wrapText="1"/>
    </xf>
    <xf fontId="14" fillId="6" borderId="20" numFmtId="0" xfId="0" applyFont="1" applyFill="1" applyBorder="1" applyAlignment="1">
      <alignment horizontal="center" vertical="center" wrapText="1"/>
    </xf>
    <xf fontId="14" fillId="6" borderId="9" numFmtId="3" xfId="0" applyNumberFormat="1" applyFont="1" applyFill="1" applyBorder="1" applyAlignment="1">
      <alignment horizontal="center" vertical="center" wrapText="1"/>
    </xf>
    <xf fontId="14" fillId="6" borderId="20" numFmtId="2" xfId="0" applyNumberFormat="1" applyFont="1" applyFill="1" applyBorder="1" applyAlignment="1">
      <alignment horizontal="center" vertical="center" wrapText="1"/>
    </xf>
    <xf fontId="14" fillId="0" borderId="9" numFmtId="0" xfId="0" applyFont="1" applyBorder="1" applyAlignment="1">
      <alignment horizontal="center" vertical="center" wrapText="1"/>
    </xf>
    <xf fontId="14" fillId="0" borderId="9" numFmtId="161" xfId="0" applyNumberFormat="1" applyFont="1" applyBorder="1" applyAlignment="1">
      <alignment horizontal="center" vertical="center" wrapText="1"/>
    </xf>
    <xf fontId="14" fillId="0" borderId="9" numFmtId="2" xfId="0" applyNumberFormat="1" applyFont="1" applyBorder="1" applyAlignment="1">
      <alignment horizontal="center" vertical="center" wrapText="1"/>
    </xf>
    <xf fontId="14" fillId="6" borderId="9" numFmtId="162" xfId="0" applyNumberFormat="1" applyFont="1" applyFill="1" applyBorder="1" applyAlignment="1">
      <alignment horizontal="center" vertical="center" wrapText="1"/>
    </xf>
    <xf fontId="10" fillId="6" borderId="9" numFmtId="4" xfId="0" applyNumberFormat="1" applyFont="1" applyFill="1" applyBorder="1" applyAlignment="1">
      <alignment horizontal="center" vertical="center" wrapText="1"/>
    </xf>
    <xf fontId="14" fillId="0" borderId="9" numFmtId="3" xfId="0" applyNumberFormat="1" applyFont="1" applyBorder="1" applyAlignment="1">
      <alignment horizontal="center" vertical="center" wrapText="1"/>
    </xf>
    <xf fontId="14" fillId="0" borderId="20" numFmtId="2" xfId="0" applyNumberFormat="1" applyFont="1" applyBorder="1" applyAlignment="1">
      <alignment horizontal="center" vertical="center" wrapText="1"/>
    </xf>
    <xf fontId="14" fillId="0" borderId="3" numFmtId="2" xfId="0" applyNumberFormat="1" applyFont="1" applyBorder="1" applyAlignment="1">
      <alignment horizontal="center" vertical="center" wrapText="1"/>
    </xf>
    <xf fontId="10" fillId="0" borderId="9" numFmtId="4" xfId="0" applyNumberFormat="1" applyFont="1" applyBorder="1" applyAlignment="1">
      <alignment horizontal="center" vertical="center" wrapText="1"/>
    </xf>
    <xf fontId="14" fillId="0" borderId="9" numFmtId="4" xfId="0" applyNumberFormat="1" applyFont="1" applyBorder="1" applyAlignment="1">
      <alignment horizontal="center" vertical="center" wrapText="1"/>
    </xf>
    <xf fontId="14" fillId="6" borderId="9" numFmtId="163" xfId="0" applyNumberFormat="1" applyFont="1" applyFill="1" applyBorder="1" applyAlignment="1">
      <alignment horizontal="center" vertical="center" wrapText="1"/>
    </xf>
    <xf fontId="14" fillId="6" borderId="9" numFmtId="164" xfId="0" applyNumberFormat="1" applyFont="1" applyFill="1" applyBorder="1" applyAlignment="1">
      <alignment horizontal="center" vertical="center" wrapText="1"/>
    </xf>
    <xf fontId="14" fillId="0" borderId="3" numFmtId="4" xfId="0" applyNumberFormat="1" applyFont="1" applyBorder="1" applyAlignment="1">
      <alignment horizontal="center" vertical="center" wrapText="1"/>
    </xf>
    <xf fontId="14" fillId="0" borderId="9" numFmtId="164" xfId="0" applyNumberFormat="1" applyFont="1" applyBorder="1" applyAlignment="1">
      <alignment horizontal="center" vertical="center" wrapText="1"/>
    </xf>
    <xf fontId="14" fillId="0" borderId="18" numFmtId="2" xfId="0" applyNumberFormat="1" applyFont="1" applyBorder="1" applyAlignment="1">
      <alignment horizontal="center" vertical="center" wrapText="1"/>
    </xf>
    <xf fontId="14" fillId="0" borderId="2" numFmtId="2" xfId="0" applyNumberFormat="1" applyFont="1" applyBorder="1" applyAlignment="1">
      <alignment horizontal="center" vertical="center" wrapText="1"/>
    </xf>
    <xf fontId="29" fillId="0" borderId="0" numFmtId="0" xfId="0" applyFont="1"/>
    <xf fontId="29" fillId="0" borderId="0" numFmtId="2" xfId="0" applyNumberFormat="1"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7" Type="http://schemas.openxmlformats.org/officeDocument/2006/relationships/styles" Target="styles.xml"/><Relationship  Id="rId6" Type="http://schemas.openxmlformats.org/officeDocument/2006/relationships/sharedStrings" Target="sharedString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Лист1">
    <outlinePr applyStyles="0" summaryBelow="1" summaryRight="1" showOutlineSymbols="1"/>
    <pageSetUpPr autoPageBreaks="1" fitToPage="0"/>
  </sheetPr>
  <sheetViews>
    <sheetView topLeftCell="J1" zoomScale="75" workbookViewId="0">
      <selection activeCell="A5" activeCellId="0" sqref="A5:W5"/>
    </sheetView>
  </sheetViews>
  <sheetFormatPr defaultColWidth="8.85546875" defaultRowHeight="14.25"/>
  <cols>
    <col customWidth="1" min="1" max="1" style="1" width="36.85546875"/>
    <col customWidth="1" min="2" max="2" style="1" width="11"/>
    <col customWidth="1" min="3" max="3" style="1" width="16.140625"/>
    <col customWidth="1" min="4" max="4" style="1" width="8"/>
    <col customWidth="1" min="5" max="5" style="1" width="12.140625"/>
    <col customWidth="1" min="6" max="6" style="1" width="13.28515625"/>
    <col customWidth="1" min="7" max="7" style="1" width="12.28515625"/>
    <col customWidth="1" min="8" max="8" style="1" width="10.85546875"/>
    <col customWidth="1" min="9" max="9" style="1" width="12.140625"/>
    <col customWidth="1" min="10" max="10" style="1" width="10.7109375"/>
    <col customWidth="1" min="11" max="11" style="1" width="13.140625"/>
    <col customWidth="1" min="12" max="12" style="1" width="10.85546875"/>
    <col customWidth="1" min="13" max="13" style="1" width="11.28515625"/>
    <col customWidth="1" min="14" max="15" style="1" width="10.7109375"/>
    <col customWidth="1" min="16" max="16" style="1" width="13"/>
    <col customWidth="1" min="17" max="17" style="1" width="10.85546875"/>
    <col customWidth="1" min="18" max="18" style="1" width="10.7109375"/>
    <col customWidth="1" min="19" max="19" style="1" width="10.42578125"/>
    <col customWidth="1" min="20" max="23" style="1" width="12.140625"/>
    <col min="24" max="16384" style="1" width="8.85546875"/>
  </cols>
  <sheetData>
    <row r="1">
      <c r="A1" s="2"/>
      <c r="B1" s="1"/>
      <c r="C1" s="1"/>
      <c r="D1" s="1"/>
      <c r="E1" s="1"/>
      <c r="F1" s="1"/>
      <c r="G1" s="1"/>
      <c r="H1" s="1"/>
      <c r="I1" s="1"/>
      <c r="J1" s="1"/>
      <c r="K1" s="1"/>
      <c r="S1" s="2"/>
      <c r="T1" s="2"/>
      <c r="U1" s="2"/>
      <c r="V1" s="2"/>
      <c r="W1" s="2"/>
    </row>
    <row r="2" ht="52.5" customHeight="1">
      <c r="A2" s="2"/>
      <c r="B2" s="1"/>
      <c r="C2" s="1"/>
      <c r="D2" s="1"/>
      <c r="E2" s="1"/>
      <c r="F2" s="1"/>
      <c r="G2" s="1"/>
      <c r="H2" s="1"/>
      <c r="I2" s="1"/>
      <c r="J2" s="1"/>
      <c r="K2" s="1"/>
      <c r="S2" s="2"/>
      <c r="T2" s="3" t="s">
        <v>0</v>
      </c>
      <c r="U2" s="4"/>
      <c r="V2" s="4"/>
      <c r="W2" s="2"/>
    </row>
    <row r="3">
      <c r="A3" s="2"/>
      <c r="B3" s="1"/>
      <c r="C3" s="1"/>
      <c r="D3" s="1"/>
      <c r="E3" s="1"/>
      <c r="F3" s="1"/>
      <c r="G3" s="1"/>
      <c r="H3" s="1"/>
      <c r="I3" s="1"/>
      <c r="J3" s="1"/>
      <c r="K3" s="1"/>
      <c r="S3" s="2"/>
      <c r="T3" s="2"/>
      <c r="U3" s="2"/>
      <c r="V3" s="2"/>
      <c r="W3" s="2"/>
    </row>
    <row r="4">
      <c r="A4" s="2"/>
      <c r="B4" s="1"/>
      <c r="C4" s="1"/>
      <c r="D4" s="1"/>
      <c r="E4" s="1"/>
      <c r="F4" s="1"/>
      <c r="G4" s="1"/>
      <c r="H4" s="1"/>
      <c r="I4" s="1"/>
      <c r="J4" s="1"/>
      <c r="K4" s="1"/>
      <c r="S4" s="2"/>
      <c r="T4" s="5"/>
      <c r="U4" s="5"/>
      <c r="V4" s="5"/>
      <c r="W4" s="5"/>
    </row>
    <row r="5" ht="15">
      <c r="A5" s="6" t="s">
        <v>1</v>
      </c>
      <c r="B5" s="6"/>
      <c r="C5" s="6"/>
      <c r="D5" s="6"/>
      <c r="E5" s="6"/>
      <c r="F5" s="6"/>
      <c r="G5" s="6"/>
      <c r="H5" s="6"/>
      <c r="I5" s="6"/>
      <c r="J5" s="6"/>
      <c r="K5" s="6"/>
      <c r="L5" s="6"/>
      <c r="M5" s="6"/>
      <c r="N5" s="6"/>
      <c r="O5" s="6"/>
      <c r="P5" s="6"/>
      <c r="Q5" s="6"/>
      <c r="R5" s="6"/>
      <c r="S5" s="6"/>
      <c r="T5" s="6"/>
      <c r="U5" s="6"/>
      <c r="V5" s="6"/>
      <c r="W5" s="6"/>
    </row>
    <row r="6" ht="17.25" customHeight="1">
      <c r="A6" s="7"/>
      <c r="B6" s="7"/>
      <c r="C6" s="7"/>
      <c r="D6" s="7"/>
      <c r="E6" s="7"/>
      <c r="F6" s="7"/>
      <c r="G6" s="7"/>
      <c r="H6" s="7"/>
      <c r="I6" s="7"/>
      <c r="J6" s="7"/>
      <c r="K6" s="7"/>
      <c r="L6" s="7"/>
      <c r="M6" s="7"/>
      <c r="N6" s="7"/>
      <c r="O6" s="7"/>
      <c r="P6" s="7"/>
      <c r="Q6" s="7"/>
      <c r="R6" s="7"/>
      <c r="S6" s="7"/>
      <c r="T6" s="7"/>
      <c r="U6" s="7"/>
      <c r="V6" s="7"/>
      <c r="W6" s="7"/>
    </row>
    <row r="7" ht="13.5">
      <c r="A7" s="2"/>
      <c r="B7" s="1"/>
      <c r="C7" s="1"/>
      <c r="D7" s="1"/>
      <c r="E7" s="1"/>
      <c r="F7" s="1"/>
      <c r="G7" s="1"/>
      <c r="H7" s="1"/>
      <c r="I7" s="1"/>
      <c r="J7" s="1"/>
      <c r="K7" s="1"/>
      <c r="L7" s="1"/>
      <c r="M7" s="1"/>
      <c r="N7" s="1"/>
      <c r="O7" s="1"/>
      <c r="P7" s="1"/>
    </row>
    <row r="8" s="2" customFormat="1" ht="24" customHeight="1">
      <c r="A8" s="8" t="s">
        <v>2</v>
      </c>
      <c r="B8" s="9"/>
      <c r="C8" s="9"/>
      <c r="D8" s="10"/>
      <c r="E8" s="11" t="s">
        <v>3</v>
      </c>
      <c r="F8" s="12"/>
      <c r="G8" s="12"/>
      <c r="H8" s="12"/>
      <c r="I8" s="12"/>
      <c r="J8" s="12"/>
      <c r="K8" s="12"/>
      <c r="L8" s="12"/>
      <c r="M8" s="12"/>
      <c r="N8" s="12"/>
      <c r="O8" s="12"/>
      <c r="P8" s="12"/>
      <c r="Q8" s="12"/>
      <c r="R8" s="12"/>
      <c r="S8" s="12"/>
      <c r="T8" s="12"/>
      <c r="U8" s="12"/>
      <c r="V8" s="12"/>
      <c r="W8" s="13"/>
    </row>
    <row r="9" s="2" customFormat="1" ht="24" customHeight="1">
      <c r="A9" s="8" t="s">
        <v>4</v>
      </c>
      <c r="B9" s="9"/>
      <c r="C9" s="9"/>
      <c r="D9" s="10"/>
      <c r="E9" s="11" t="s">
        <v>5</v>
      </c>
      <c r="F9" s="12"/>
      <c r="G9" s="12"/>
      <c r="H9" s="12"/>
      <c r="I9" s="12"/>
      <c r="J9" s="12"/>
      <c r="K9" s="12"/>
      <c r="L9" s="12"/>
      <c r="M9" s="12"/>
      <c r="N9" s="12"/>
      <c r="O9" s="12"/>
      <c r="P9" s="12"/>
      <c r="Q9" s="12"/>
      <c r="R9" s="12"/>
      <c r="S9" s="12"/>
      <c r="T9" s="12"/>
      <c r="U9" s="12"/>
      <c r="V9" s="12"/>
      <c r="W9" s="13"/>
    </row>
    <row r="10" s="2" customFormat="1" ht="19.899999999999999" customHeight="1">
      <c r="A10" s="11" t="s">
        <v>6</v>
      </c>
      <c r="B10" s="12"/>
      <c r="C10" s="12"/>
      <c r="D10" s="13"/>
      <c r="E10" s="8" t="s">
        <v>7</v>
      </c>
      <c r="F10" s="9"/>
      <c r="G10" s="9"/>
      <c r="H10" s="9"/>
      <c r="I10" s="9"/>
      <c r="J10" s="9"/>
      <c r="K10" s="9"/>
      <c r="L10" s="9"/>
      <c r="M10" s="9"/>
      <c r="N10" s="9"/>
      <c r="O10" s="9"/>
      <c r="P10" s="9"/>
      <c r="Q10" s="9"/>
      <c r="R10" s="9"/>
      <c r="S10" s="9"/>
      <c r="T10" s="9"/>
      <c r="U10" s="9"/>
      <c r="V10" s="9"/>
      <c r="W10" s="10"/>
    </row>
    <row r="11" s="2" customFormat="1" ht="16.899999999999999" customHeight="1">
      <c r="A11" s="8" t="s">
        <v>8</v>
      </c>
      <c r="B11" s="9"/>
      <c r="C11" s="9"/>
      <c r="D11" s="10"/>
      <c r="E11" s="11" t="s">
        <v>9</v>
      </c>
      <c r="F11" s="12"/>
      <c r="G11" s="12"/>
      <c r="H11" s="12"/>
      <c r="I11" s="12"/>
      <c r="J11" s="12"/>
      <c r="K11" s="12"/>
      <c r="L11" s="12"/>
      <c r="M11" s="12"/>
      <c r="N11" s="12"/>
      <c r="O11" s="12"/>
      <c r="P11" s="12"/>
      <c r="Q11" s="12"/>
      <c r="R11" s="12"/>
      <c r="S11" s="12"/>
      <c r="T11" s="12"/>
      <c r="U11" s="12"/>
      <c r="V11" s="12"/>
      <c r="W11" s="13"/>
    </row>
    <row r="12" s="2" customFormat="1" ht="19.149999999999999" customHeight="1">
      <c r="A12" s="14" t="s">
        <v>10</v>
      </c>
      <c r="B12" s="15"/>
      <c r="C12" s="15"/>
      <c r="D12" s="16"/>
      <c r="E12" s="17" t="s">
        <v>11</v>
      </c>
      <c r="F12" s="18"/>
      <c r="G12" s="18"/>
      <c r="H12" s="18"/>
      <c r="I12" s="18"/>
      <c r="J12" s="18"/>
      <c r="K12" s="18"/>
      <c r="L12" s="18"/>
      <c r="M12" s="18"/>
      <c r="N12" s="18"/>
      <c r="O12" s="18"/>
      <c r="P12" s="18"/>
      <c r="Q12" s="18"/>
      <c r="R12" s="18"/>
      <c r="S12" s="18"/>
      <c r="T12" s="18"/>
      <c r="U12" s="18"/>
      <c r="V12" s="18"/>
      <c r="W12" s="19"/>
    </row>
    <row r="13" s="2" customFormat="1" ht="19.149999999999999" customHeight="1">
      <c r="A13" s="20" t="s">
        <v>12</v>
      </c>
      <c r="B13" s="21"/>
      <c r="C13" s="21"/>
      <c r="D13" s="22"/>
      <c r="E13" s="23" t="s">
        <v>13</v>
      </c>
      <c r="F13" s="24"/>
      <c r="G13" s="24"/>
      <c r="H13" s="24"/>
      <c r="I13" s="24"/>
      <c r="J13" s="24"/>
      <c r="K13" s="24"/>
      <c r="L13" s="24"/>
      <c r="M13" s="24"/>
      <c r="N13" s="24"/>
      <c r="O13" s="24"/>
      <c r="P13" s="24"/>
      <c r="Q13" s="24"/>
      <c r="R13" s="24"/>
      <c r="S13" s="24"/>
      <c r="T13" s="24"/>
      <c r="U13" s="24"/>
      <c r="V13" s="24"/>
      <c r="W13" s="25"/>
    </row>
    <row r="14" s="26" customFormat="1" ht="19.149999999999999" customHeight="1">
      <c r="A14" s="17" t="s">
        <v>14</v>
      </c>
      <c r="B14" s="18"/>
      <c r="C14" s="18"/>
      <c r="D14" s="19"/>
      <c r="E14" s="27" t="s">
        <v>15</v>
      </c>
      <c r="F14" s="28">
        <v>2017</v>
      </c>
      <c r="G14" s="29"/>
      <c r="H14" s="30">
        <v>2018</v>
      </c>
      <c r="I14" s="30"/>
      <c r="J14" s="28">
        <v>2019</v>
      </c>
      <c r="K14" s="29"/>
      <c r="L14" s="31">
        <v>2020</v>
      </c>
      <c r="M14" s="32"/>
      <c r="N14" s="28">
        <v>2021</v>
      </c>
      <c r="O14" s="29"/>
      <c r="P14" s="28">
        <v>2022</v>
      </c>
      <c r="Q14" s="29"/>
      <c r="R14" s="28">
        <v>2023</v>
      </c>
      <c r="S14" s="29"/>
      <c r="T14" s="31">
        <v>2024</v>
      </c>
      <c r="U14" s="32"/>
      <c r="V14" s="31">
        <v>2025</v>
      </c>
      <c r="W14" s="33"/>
    </row>
    <row r="15" s="26" customFormat="1" ht="125.25" customHeight="1">
      <c r="A15" s="23"/>
      <c r="B15" s="24"/>
      <c r="C15" s="24"/>
      <c r="D15" s="25"/>
      <c r="E15" s="34"/>
      <c r="F15" s="35" t="s">
        <v>16</v>
      </c>
      <c r="G15" s="35" t="s">
        <v>17</v>
      </c>
      <c r="H15" s="35" t="s">
        <v>16</v>
      </c>
      <c r="I15" s="35" t="s">
        <v>17</v>
      </c>
      <c r="J15" s="35" t="s">
        <v>16</v>
      </c>
      <c r="K15" s="35" t="s">
        <v>17</v>
      </c>
      <c r="L15" s="35" t="s">
        <v>16</v>
      </c>
      <c r="M15" s="35" t="s">
        <v>17</v>
      </c>
      <c r="N15" s="35" t="s">
        <v>16</v>
      </c>
      <c r="O15" s="35" t="s">
        <v>17</v>
      </c>
      <c r="P15" s="35" t="s">
        <v>16</v>
      </c>
      <c r="Q15" s="35" t="s">
        <v>17</v>
      </c>
      <c r="R15" s="35" t="s">
        <v>16</v>
      </c>
      <c r="S15" s="35" t="s">
        <v>17</v>
      </c>
      <c r="T15" s="35" t="s">
        <v>16</v>
      </c>
      <c r="U15" s="35" t="s">
        <v>17</v>
      </c>
      <c r="V15" s="35" t="s">
        <v>16</v>
      </c>
      <c r="W15" s="36" t="s">
        <v>17</v>
      </c>
    </row>
    <row r="16" s="2" customFormat="1" ht="16.149999999999999" customHeight="1">
      <c r="A16" s="37" t="s">
        <v>18</v>
      </c>
      <c r="B16" s="38"/>
      <c r="C16" s="38"/>
      <c r="D16" s="38"/>
      <c r="E16" s="38"/>
      <c r="F16" s="38"/>
      <c r="G16" s="38"/>
      <c r="H16" s="38"/>
      <c r="I16" s="38"/>
      <c r="J16" s="38"/>
      <c r="K16" s="38"/>
      <c r="L16" s="38"/>
      <c r="M16" s="38"/>
      <c r="N16" s="38"/>
      <c r="O16" s="38"/>
      <c r="P16" s="38"/>
      <c r="Q16" s="38"/>
      <c r="R16" s="38"/>
      <c r="S16" s="38"/>
      <c r="T16" s="38"/>
      <c r="U16" s="38"/>
      <c r="V16" s="38"/>
      <c r="W16" s="39"/>
    </row>
    <row r="17" s="2" customFormat="1" ht="72" customHeight="1">
      <c r="A17" s="40" t="s">
        <v>19</v>
      </c>
      <c r="B17" s="41"/>
      <c r="C17" s="41"/>
      <c r="D17" s="42"/>
      <c r="E17" s="43">
        <v>8</v>
      </c>
      <c r="F17" s="44" t="s">
        <v>20</v>
      </c>
      <c r="G17" s="44" t="s">
        <v>20</v>
      </c>
      <c r="H17" s="44" t="s">
        <v>20</v>
      </c>
      <c r="I17" s="44" t="s">
        <v>20</v>
      </c>
      <c r="J17" s="44" t="s">
        <v>20</v>
      </c>
      <c r="K17" s="44" t="s">
        <v>20</v>
      </c>
      <c r="L17" s="44" t="s">
        <v>20</v>
      </c>
      <c r="M17" s="44" t="s">
        <v>20</v>
      </c>
      <c r="N17" s="44" t="s">
        <v>20</v>
      </c>
      <c r="O17" s="44" t="s">
        <v>20</v>
      </c>
      <c r="P17" s="44" t="s">
        <v>20</v>
      </c>
      <c r="Q17" s="44" t="s">
        <v>20</v>
      </c>
      <c r="R17" s="44" t="s">
        <v>20</v>
      </c>
      <c r="S17" s="44" t="s">
        <v>20</v>
      </c>
      <c r="T17" s="44" t="s">
        <v>20</v>
      </c>
      <c r="U17" s="45">
        <v>0</v>
      </c>
      <c r="V17" s="44" t="s">
        <v>20</v>
      </c>
      <c r="W17" s="45">
        <v>0</v>
      </c>
    </row>
    <row r="18" s="2" customFormat="1" ht="16.899999999999999" customHeight="1">
      <c r="A18" s="37" t="s">
        <v>21</v>
      </c>
      <c r="B18" s="38"/>
      <c r="C18" s="38"/>
      <c r="D18" s="38"/>
      <c r="E18" s="38"/>
      <c r="F18" s="38"/>
      <c r="G18" s="38"/>
      <c r="H18" s="38"/>
      <c r="I18" s="38"/>
      <c r="J18" s="38"/>
      <c r="K18" s="38"/>
      <c r="L18" s="38"/>
      <c r="M18" s="38"/>
      <c r="N18" s="38"/>
      <c r="O18" s="38"/>
      <c r="P18" s="38"/>
      <c r="Q18" s="38"/>
      <c r="R18" s="38"/>
      <c r="S18" s="38"/>
      <c r="T18" s="38"/>
      <c r="U18" s="38"/>
      <c r="V18" s="38"/>
      <c r="W18" s="39"/>
    </row>
    <row r="19" s="2" customFormat="1" ht="35.450000000000003" customHeight="1">
      <c r="A19" s="40" t="s">
        <v>22</v>
      </c>
      <c r="B19" s="41"/>
      <c r="C19" s="41"/>
      <c r="D19" s="42"/>
      <c r="E19" s="46">
        <v>36</v>
      </c>
      <c r="F19" s="47">
        <v>11</v>
      </c>
      <c r="G19" s="47">
        <v>11</v>
      </c>
      <c r="H19" s="47">
        <v>24</v>
      </c>
      <c r="I19" s="47">
        <v>24</v>
      </c>
      <c r="J19" s="47">
        <v>0</v>
      </c>
      <c r="K19" s="47">
        <v>0</v>
      </c>
      <c r="L19" s="47">
        <v>0</v>
      </c>
      <c r="M19" s="47">
        <v>0</v>
      </c>
      <c r="N19" s="45">
        <v>0</v>
      </c>
      <c r="O19" s="45">
        <v>0</v>
      </c>
      <c r="P19" s="45">
        <v>0</v>
      </c>
      <c r="Q19" s="45">
        <v>0</v>
      </c>
      <c r="R19" s="48">
        <v>17</v>
      </c>
      <c r="S19" s="48">
        <v>5</v>
      </c>
      <c r="T19" s="45">
        <v>21</v>
      </c>
      <c r="U19" s="45">
        <v>0</v>
      </c>
      <c r="V19" s="45">
        <v>7</v>
      </c>
      <c r="W19" s="45">
        <v>0</v>
      </c>
    </row>
    <row r="20" s="2" customFormat="1" ht="70.900000000000006" customHeight="1">
      <c r="A20" s="40" t="s">
        <v>23</v>
      </c>
      <c r="B20" s="41"/>
      <c r="C20" s="41"/>
      <c r="D20" s="42"/>
      <c r="E20" s="49">
        <v>48</v>
      </c>
      <c r="F20" s="50">
        <v>50</v>
      </c>
      <c r="G20" s="50">
        <v>50</v>
      </c>
      <c r="H20" s="50">
        <v>60</v>
      </c>
      <c r="I20" s="50">
        <v>60</v>
      </c>
      <c r="J20" s="50">
        <v>32</v>
      </c>
      <c r="K20" s="50">
        <v>32</v>
      </c>
      <c r="L20" s="50">
        <v>9</v>
      </c>
      <c r="M20" s="50">
        <v>7</v>
      </c>
      <c r="N20" s="46">
        <v>9</v>
      </c>
      <c r="O20" s="45">
        <v>0</v>
      </c>
      <c r="P20" s="45">
        <v>9</v>
      </c>
      <c r="Q20" s="45">
        <v>0</v>
      </c>
      <c r="R20" s="45">
        <v>7</v>
      </c>
      <c r="S20" s="45">
        <v>0</v>
      </c>
      <c r="T20" s="45">
        <v>9</v>
      </c>
      <c r="U20" s="45">
        <v>0</v>
      </c>
      <c r="V20" s="45">
        <v>2</v>
      </c>
      <c r="W20" s="45">
        <v>0</v>
      </c>
    </row>
    <row r="21" s="2" customFormat="1" ht="38.450000000000003" customHeight="1">
      <c r="A21" s="40" t="s">
        <v>24</v>
      </c>
      <c r="B21" s="41"/>
      <c r="C21" s="41"/>
      <c r="D21" s="42"/>
      <c r="E21" s="51" t="s">
        <v>25</v>
      </c>
      <c r="F21" s="52"/>
      <c r="G21" s="47"/>
      <c r="H21" s="50">
        <v>38</v>
      </c>
      <c r="I21" s="50">
        <v>38</v>
      </c>
      <c r="J21" s="50">
        <v>35</v>
      </c>
      <c r="K21" s="50">
        <v>35</v>
      </c>
      <c r="L21" s="50">
        <v>33</v>
      </c>
      <c r="M21" s="50">
        <v>33</v>
      </c>
      <c r="N21" s="45">
        <v>37</v>
      </c>
      <c r="O21" s="45">
        <v>0</v>
      </c>
      <c r="P21" s="45">
        <v>1</v>
      </c>
      <c r="Q21" s="45">
        <v>0</v>
      </c>
      <c r="R21" s="45">
        <v>0</v>
      </c>
      <c r="S21" s="45">
        <v>0</v>
      </c>
      <c r="T21" s="45">
        <v>0</v>
      </c>
      <c r="U21" s="45">
        <v>0</v>
      </c>
      <c r="V21" s="45">
        <v>0</v>
      </c>
      <c r="W21" s="45">
        <v>0</v>
      </c>
    </row>
    <row r="22" s="2" customFormat="1" ht="24" customHeight="1">
      <c r="A22" s="17" t="s">
        <v>26</v>
      </c>
      <c r="B22" s="18"/>
      <c r="C22" s="18"/>
      <c r="D22" s="19"/>
      <c r="E22" s="53" t="s">
        <v>27</v>
      </c>
      <c r="F22" s="54" t="s">
        <v>28</v>
      </c>
      <c r="G22" s="55"/>
      <c r="H22" s="54" t="s">
        <v>29</v>
      </c>
      <c r="I22" s="56"/>
      <c r="J22" s="56"/>
      <c r="K22" s="55"/>
      <c r="L22" s="54" t="s">
        <v>30</v>
      </c>
      <c r="M22" s="56"/>
      <c r="N22" s="56"/>
      <c r="O22" s="55"/>
      <c r="P22" s="54" t="s">
        <v>31</v>
      </c>
      <c r="Q22" s="56"/>
      <c r="R22" s="56"/>
      <c r="S22" s="55"/>
      <c r="T22" s="54" t="s">
        <v>32</v>
      </c>
      <c r="U22" s="56"/>
      <c r="V22" s="56"/>
      <c r="W22" s="55"/>
    </row>
    <row r="23" s="2" customFormat="1" ht="98.450000000000003" customHeight="1">
      <c r="A23" s="57"/>
      <c r="B23" s="58"/>
      <c r="C23" s="58"/>
      <c r="D23" s="59"/>
      <c r="E23" s="60"/>
      <c r="F23" s="61" t="s">
        <v>16</v>
      </c>
      <c r="G23" s="61" t="s">
        <v>17</v>
      </c>
      <c r="H23" s="62" t="s">
        <v>16</v>
      </c>
      <c r="I23" s="63"/>
      <c r="J23" s="64" t="s">
        <v>17</v>
      </c>
      <c r="K23" s="65"/>
      <c r="L23" s="62" t="s">
        <v>16</v>
      </c>
      <c r="M23" s="63"/>
      <c r="N23" s="62" t="s">
        <v>17</v>
      </c>
      <c r="O23" s="63"/>
      <c r="P23" s="64" t="s">
        <v>16</v>
      </c>
      <c r="Q23" s="65"/>
      <c r="R23" s="62" t="s">
        <v>17</v>
      </c>
      <c r="S23" s="63"/>
      <c r="T23" s="62" t="s">
        <v>16</v>
      </c>
      <c r="U23" s="63"/>
      <c r="V23" s="62" t="s">
        <v>17</v>
      </c>
      <c r="W23" s="63"/>
    </row>
    <row r="24" s="2" customFormat="1" ht="16.899999999999999" customHeight="1">
      <c r="A24" s="57"/>
      <c r="B24" s="58"/>
      <c r="C24" s="58"/>
      <c r="D24" s="59"/>
      <c r="E24" s="66">
        <v>2017</v>
      </c>
      <c r="F24" s="67">
        <f>'Перечень мероприятий'!G717</f>
        <v>21802.200000000001</v>
      </c>
      <c r="G24" s="68">
        <f>'Перечень мероприятий'!H717</f>
        <v>21802.100000000002</v>
      </c>
      <c r="H24" s="69"/>
      <c r="I24" s="70">
        <f>'Перечень мероприятий'!I717</f>
        <v>21280.400000000001</v>
      </c>
      <c r="J24" s="69"/>
      <c r="K24" s="71">
        <f>'Перечень мероприятий'!J717</f>
        <v>21280.300000000003</v>
      </c>
      <c r="L24" s="72"/>
      <c r="M24" s="73"/>
      <c r="N24" s="74"/>
      <c r="O24" s="72"/>
      <c r="P24" s="69"/>
      <c r="Q24" s="75">
        <f>'Перечень мероприятий'!M717</f>
        <v>521.79999999999995</v>
      </c>
      <c r="R24" s="69"/>
      <c r="S24" s="75">
        <f>'Перечень мероприятий'!N727</f>
        <v>521.79999999999995</v>
      </c>
      <c r="T24" s="54"/>
      <c r="U24" s="55"/>
      <c r="V24" s="76"/>
      <c r="W24" s="77"/>
    </row>
    <row r="25" s="2" customFormat="1" ht="16.899999999999999" customHeight="1">
      <c r="A25" s="57"/>
      <c r="B25" s="58"/>
      <c r="C25" s="58"/>
      <c r="D25" s="59"/>
      <c r="E25" s="66">
        <v>2018</v>
      </c>
      <c r="F25" s="67">
        <f>'Перечень мероприятий'!G718</f>
        <v>52066.799999999996</v>
      </c>
      <c r="G25" s="68">
        <f>'Перечень мероприятий'!H718</f>
        <v>52058</v>
      </c>
      <c r="H25" s="69"/>
      <c r="I25" s="70">
        <f>'Перечень мероприятий'!I718</f>
        <v>52066.799999999996</v>
      </c>
      <c r="J25" s="69"/>
      <c r="K25" s="71">
        <f>'Перечень мероприятий'!J718</f>
        <v>52058</v>
      </c>
      <c r="L25" s="72"/>
      <c r="M25" s="73"/>
      <c r="N25" s="74"/>
      <c r="O25" s="72"/>
      <c r="P25" s="69"/>
      <c r="Q25" s="75">
        <f>'Перечень мероприятий'!M718</f>
        <v>0</v>
      </c>
      <c r="R25" s="69"/>
      <c r="S25" s="75">
        <f>'Перечень мероприятий'!N728</f>
        <v>0</v>
      </c>
      <c r="T25" s="54"/>
      <c r="U25" s="55"/>
      <c r="V25" s="76"/>
      <c r="W25" s="77"/>
    </row>
    <row r="26" s="2" customFormat="1" ht="15" customHeight="1">
      <c r="A26" s="57"/>
      <c r="B26" s="58"/>
      <c r="C26" s="58"/>
      <c r="D26" s="59"/>
      <c r="E26" s="66">
        <v>2019</v>
      </c>
      <c r="F26" s="67">
        <f>'Перечень мероприятий'!G719</f>
        <v>29697.599999999999</v>
      </c>
      <c r="G26" s="68">
        <f>'Перечень мероприятий'!H719</f>
        <v>28580.599999999999</v>
      </c>
      <c r="H26" s="69"/>
      <c r="I26" s="70">
        <f>'Перечень мероприятий'!I719</f>
        <v>29697.599999999999</v>
      </c>
      <c r="J26" s="69"/>
      <c r="K26" s="71">
        <f>'Перечень мероприятий'!J719</f>
        <v>28580.599999999999</v>
      </c>
      <c r="L26" s="72"/>
      <c r="M26" s="73"/>
      <c r="N26" s="74"/>
      <c r="O26" s="72"/>
      <c r="P26" s="69"/>
      <c r="Q26" s="75">
        <f>'Перечень мероприятий'!M719</f>
        <v>0</v>
      </c>
      <c r="R26" s="69"/>
      <c r="S26" s="75">
        <f>'Перечень мероприятий'!N729</f>
        <v>0</v>
      </c>
      <c r="T26" s="54"/>
      <c r="U26" s="55"/>
      <c r="V26" s="76"/>
      <c r="W26" s="77"/>
    </row>
    <row r="27" s="2" customFormat="1" ht="16.149999999999999" customHeight="1">
      <c r="A27" s="57"/>
      <c r="B27" s="58"/>
      <c r="C27" s="58"/>
      <c r="D27" s="59"/>
      <c r="E27" s="66">
        <v>2020</v>
      </c>
      <c r="F27" s="67">
        <f>'Перечень мероприятий'!G720</f>
        <v>20543.200000000001</v>
      </c>
      <c r="G27" s="68">
        <f>'Перечень мероприятий'!H720</f>
        <v>18999</v>
      </c>
      <c r="H27" s="69"/>
      <c r="I27" s="70">
        <f>'Перечень мероприятий'!I720</f>
        <v>20543.200000000001</v>
      </c>
      <c r="J27" s="69"/>
      <c r="K27" s="71">
        <f>'Перечень мероприятий'!J720</f>
        <v>18999</v>
      </c>
      <c r="L27" s="72"/>
      <c r="M27" s="73"/>
      <c r="N27" s="74"/>
      <c r="O27" s="72"/>
      <c r="P27" s="69"/>
      <c r="Q27" s="75">
        <f>'Перечень мероприятий'!M720</f>
        <v>0</v>
      </c>
      <c r="R27" s="69"/>
      <c r="S27" s="75">
        <f>'Перечень мероприятий'!N730</f>
        <v>0</v>
      </c>
      <c r="T27" s="54"/>
      <c r="U27" s="55"/>
      <c r="V27" s="76"/>
      <c r="W27" s="77"/>
    </row>
    <row r="28" s="2" customFormat="1" ht="15" customHeight="1">
      <c r="A28" s="57"/>
      <c r="B28" s="58"/>
      <c r="C28" s="58"/>
      <c r="D28" s="59"/>
      <c r="E28" s="66">
        <v>2021</v>
      </c>
      <c r="F28" s="67">
        <f>'Перечень мероприятий'!G721</f>
        <v>23166.900000000001</v>
      </c>
      <c r="G28" s="68">
        <f>'Перечень мероприятий'!H721</f>
        <v>0</v>
      </c>
      <c r="H28" s="69"/>
      <c r="I28" s="70">
        <f>'Перечень мероприятий'!I721</f>
        <v>23166.900000000001</v>
      </c>
      <c r="J28" s="69"/>
      <c r="K28" s="71">
        <f>'Перечень мероприятий'!J721</f>
        <v>0</v>
      </c>
      <c r="L28" s="72"/>
      <c r="M28" s="73"/>
      <c r="N28" s="74"/>
      <c r="O28" s="72"/>
      <c r="P28" s="69"/>
      <c r="Q28" s="75">
        <f>'Перечень мероприятий'!M721</f>
        <v>0</v>
      </c>
      <c r="R28" s="69"/>
      <c r="S28" s="75">
        <f>'Перечень мероприятий'!N731</f>
        <v>0</v>
      </c>
      <c r="T28" s="54"/>
      <c r="U28" s="55"/>
      <c r="V28" s="76"/>
      <c r="W28" s="77"/>
    </row>
    <row r="29" s="2" customFormat="1" ht="15" customHeight="1">
      <c r="A29" s="57"/>
      <c r="B29" s="58"/>
      <c r="C29" s="58"/>
      <c r="D29" s="59"/>
      <c r="E29" s="66">
        <v>2022</v>
      </c>
      <c r="F29" s="67">
        <f>'Перечень мероприятий'!G722</f>
        <v>2268.1000000000004</v>
      </c>
      <c r="G29" s="68">
        <f>'Перечень мероприятий'!H722</f>
        <v>9.1999999999999993</v>
      </c>
      <c r="H29" s="69"/>
      <c r="I29" s="70">
        <f>'Перечень мероприятий'!I722</f>
        <v>2268.1000000000004</v>
      </c>
      <c r="J29" s="69"/>
      <c r="K29" s="71">
        <f>'Перечень мероприятий'!J722</f>
        <v>9.1999999999999993</v>
      </c>
      <c r="L29" s="72"/>
      <c r="M29" s="73"/>
      <c r="N29" s="74"/>
      <c r="O29" s="72"/>
      <c r="P29" s="69"/>
      <c r="Q29" s="75">
        <f>'Перечень мероприятий'!M722</f>
        <v>0</v>
      </c>
      <c r="R29" s="69"/>
      <c r="S29" s="75">
        <f>'Перечень мероприятий'!N732</f>
        <v>0</v>
      </c>
      <c r="T29" s="78"/>
      <c r="U29" s="79"/>
      <c r="V29" s="80"/>
      <c r="W29" s="81"/>
    </row>
    <row r="30" s="2" customFormat="1" ht="15" customHeight="1">
      <c r="A30" s="57"/>
      <c r="B30" s="58"/>
      <c r="C30" s="58"/>
      <c r="D30" s="59"/>
      <c r="E30" s="66">
        <v>2023</v>
      </c>
      <c r="F30" s="67">
        <f>'Перечень мероприятий'!G723</f>
        <v>45939.099999999999</v>
      </c>
      <c r="G30" s="68">
        <f>'Перечень мероприятий'!H723</f>
        <v>8863.7000000000007</v>
      </c>
      <c r="H30" s="69"/>
      <c r="I30" s="70">
        <f>'Перечень мероприятий'!I723</f>
        <v>45939.099999999999</v>
      </c>
      <c r="J30" s="69"/>
      <c r="K30" s="71">
        <f>'Перечень мероприятий'!J723</f>
        <v>8863.7000000000007</v>
      </c>
      <c r="L30" s="82"/>
      <c r="M30" s="83"/>
      <c r="N30" s="74"/>
      <c r="O30" s="72"/>
      <c r="P30" s="69"/>
      <c r="Q30" s="75">
        <f>'Перечень мероприятий'!M723</f>
        <v>0</v>
      </c>
      <c r="R30" s="69"/>
      <c r="S30" s="75">
        <f>'Перечень мероприятий'!N733</f>
        <v>0</v>
      </c>
      <c r="T30" s="78"/>
      <c r="U30" s="79"/>
      <c r="V30" s="80"/>
      <c r="W30" s="81"/>
    </row>
    <row r="31" s="2" customFormat="1" ht="15" customHeight="1">
      <c r="A31" s="57"/>
      <c r="B31" s="58"/>
      <c r="C31" s="58"/>
      <c r="D31" s="59"/>
      <c r="E31" s="66">
        <v>2024</v>
      </c>
      <c r="F31" s="67">
        <f>'Перечень мероприятий'!G724</f>
        <v>59581.099999999999</v>
      </c>
      <c r="G31" s="68">
        <f>'Перечень мероприятий'!H724</f>
        <v>0</v>
      </c>
      <c r="H31" s="69"/>
      <c r="I31" s="70">
        <f>'Перечень мероприятий'!I724</f>
        <v>59581.099999999999</v>
      </c>
      <c r="J31" s="69"/>
      <c r="K31" s="71">
        <f>'Перечень мероприятий'!J724</f>
        <v>0</v>
      </c>
      <c r="L31" s="72"/>
      <c r="M31" s="73"/>
      <c r="N31" s="74"/>
      <c r="O31" s="72"/>
      <c r="P31" s="69"/>
      <c r="Q31" s="75">
        <f>'Перечень мероприятий'!M724</f>
        <v>0</v>
      </c>
      <c r="R31" s="69"/>
      <c r="S31" s="75">
        <f>'Перечень мероприятий'!N734</f>
        <v>0</v>
      </c>
      <c r="T31" s="78"/>
      <c r="U31" s="79"/>
      <c r="V31" s="80"/>
      <c r="W31" s="81"/>
    </row>
    <row r="32" s="2" customFormat="1" ht="15" customHeight="1">
      <c r="A32" s="57"/>
      <c r="B32" s="58"/>
      <c r="C32" s="58"/>
      <c r="D32" s="59"/>
      <c r="E32" s="66">
        <v>2025</v>
      </c>
      <c r="F32" s="84">
        <f>'Перечень мероприятий'!G725</f>
        <v>20128.400000000001</v>
      </c>
      <c r="G32" s="85">
        <f>'Перечень мероприятий'!H725</f>
        <v>0</v>
      </c>
      <c r="H32" s="86"/>
      <c r="I32" s="87">
        <f>'Перечень мероприятий'!I725</f>
        <v>20128.400000000001</v>
      </c>
      <c r="J32" s="69"/>
      <c r="K32" s="71">
        <f>'Перечень мероприятий'!J725</f>
        <v>0</v>
      </c>
      <c r="L32" s="72"/>
      <c r="M32" s="73"/>
      <c r="N32" s="74"/>
      <c r="O32" s="72"/>
      <c r="P32" s="69"/>
      <c r="Q32" s="75">
        <f>'Перечень мероприятий'!M725</f>
        <v>0</v>
      </c>
      <c r="R32" s="69"/>
      <c r="S32" s="75">
        <f>'Перечень мероприятий'!N735</f>
        <v>0</v>
      </c>
      <c r="T32" s="78"/>
      <c r="U32" s="79"/>
      <c r="V32" s="80"/>
      <c r="W32" s="81"/>
    </row>
    <row r="33" s="2" customFormat="1" ht="24" customHeight="1">
      <c r="A33" s="23"/>
      <c r="B33" s="24"/>
      <c r="C33" s="24"/>
      <c r="D33" s="25"/>
      <c r="E33" s="66" t="s">
        <v>33</v>
      </c>
      <c r="F33" s="88">
        <f>SUM(F24:F32)</f>
        <v>275193.40000000002</v>
      </c>
      <c r="G33" s="89">
        <f>SUM(G24:G32)</f>
        <v>130312.60000000001</v>
      </c>
      <c r="H33" s="69"/>
      <c r="I33" s="90">
        <f>SUM(I24:I32)</f>
        <v>274671.60000000003</v>
      </c>
      <c r="J33" s="69"/>
      <c r="K33" s="91">
        <f>SUM(K24:K32)</f>
        <v>129790.79999999999</v>
      </c>
      <c r="L33" s="92"/>
      <c r="M33" s="93"/>
      <c r="N33" s="94"/>
      <c r="O33" s="92"/>
      <c r="P33" s="69"/>
      <c r="Q33" s="95">
        <f>SUM(Q24:Q32)</f>
        <v>521.79999999999995</v>
      </c>
      <c r="R33" s="69"/>
      <c r="S33" s="95">
        <f>SUM(S24:S32)</f>
        <v>521.79999999999995</v>
      </c>
      <c r="T33" s="96"/>
      <c r="U33" s="97"/>
      <c r="V33" s="96"/>
      <c r="W33" s="97"/>
    </row>
    <row r="34" s="2" customFormat="1" ht="17.449999999999999" customHeight="1">
      <c r="A34" s="11" t="s">
        <v>34</v>
      </c>
      <c r="B34" s="12"/>
      <c r="C34" s="12"/>
      <c r="D34" s="13"/>
      <c r="E34" s="98" t="s">
        <v>35</v>
      </c>
      <c r="F34" s="99"/>
      <c r="G34" s="99"/>
      <c r="H34" s="100"/>
      <c r="I34" s="100"/>
      <c r="J34" s="100"/>
      <c r="K34" s="100"/>
      <c r="L34" s="99"/>
      <c r="M34" s="99"/>
      <c r="N34" s="99"/>
      <c r="O34" s="99"/>
      <c r="P34" s="100"/>
      <c r="Q34" s="100"/>
      <c r="R34" s="99"/>
      <c r="S34" s="99"/>
      <c r="T34" s="99"/>
      <c r="U34" s="99"/>
      <c r="V34" s="99"/>
      <c r="W34" s="101"/>
    </row>
    <row r="35" s="2" customFormat="1" ht="18" customHeight="1">
      <c r="A35" s="11" t="s">
        <v>36</v>
      </c>
      <c r="B35" s="12"/>
      <c r="C35" s="12"/>
      <c r="D35" s="13"/>
      <c r="E35" s="11" t="s">
        <v>37</v>
      </c>
      <c r="F35" s="12"/>
      <c r="G35" s="12"/>
      <c r="H35" s="12"/>
      <c r="I35" s="12"/>
      <c r="J35" s="12"/>
      <c r="K35" s="12"/>
      <c r="L35" s="12"/>
      <c r="M35" s="12"/>
      <c r="N35" s="12"/>
      <c r="O35" s="12"/>
      <c r="P35" s="12"/>
      <c r="Q35" s="12"/>
      <c r="R35" s="12"/>
      <c r="S35" s="12"/>
      <c r="T35" s="12"/>
      <c r="U35" s="12"/>
      <c r="V35" s="12"/>
      <c r="W35" s="13"/>
    </row>
    <row r="36" s="2" customFormat="1" ht="16.899999999999999" customHeight="1">
      <c r="A36" s="11" t="s">
        <v>38</v>
      </c>
      <c r="B36" s="12"/>
      <c r="C36" s="12"/>
      <c r="D36" s="12"/>
      <c r="E36" s="12"/>
      <c r="F36" s="12"/>
      <c r="G36" s="12"/>
      <c r="H36" s="12"/>
      <c r="I36" s="12"/>
      <c r="J36" s="12"/>
      <c r="K36" s="12"/>
      <c r="L36" s="12"/>
      <c r="M36" s="12"/>
      <c r="N36" s="12"/>
      <c r="O36" s="12"/>
      <c r="P36" s="12"/>
      <c r="Q36" s="12"/>
      <c r="R36" s="12"/>
      <c r="S36" s="12"/>
      <c r="T36" s="12"/>
      <c r="U36" s="12"/>
      <c r="V36" s="12"/>
      <c r="W36" s="13"/>
    </row>
    <row r="37" s="2" customFormat="1" ht="16.899999999999999" customHeight="1">
      <c r="A37" s="11" t="s">
        <v>39</v>
      </c>
      <c r="B37" s="12"/>
      <c r="C37" s="12"/>
      <c r="D37" s="13"/>
      <c r="E37" s="11" t="s">
        <v>5</v>
      </c>
      <c r="F37" s="12"/>
      <c r="G37" s="12"/>
      <c r="H37" s="12"/>
      <c r="I37" s="12"/>
      <c r="J37" s="12"/>
      <c r="K37" s="12"/>
      <c r="L37" s="12"/>
      <c r="M37" s="12"/>
      <c r="N37" s="12"/>
      <c r="O37" s="12"/>
      <c r="P37" s="12"/>
      <c r="Q37" s="12"/>
      <c r="R37" s="12"/>
      <c r="S37" s="12"/>
      <c r="T37" s="12"/>
      <c r="U37" s="12"/>
      <c r="V37" s="12"/>
      <c r="W37" s="13"/>
    </row>
    <row r="38" s="2" customFormat="1" ht="33" customHeight="1">
      <c r="A38" s="102" t="s">
        <v>40</v>
      </c>
      <c r="B38" s="103"/>
      <c r="C38" s="103"/>
      <c r="D38" s="104"/>
      <c r="E38" s="11" t="s">
        <v>41</v>
      </c>
      <c r="F38" s="12"/>
      <c r="G38" s="12"/>
      <c r="H38" s="12"/>
      <c r="I38" s="12"/>
      <c r="J38" s="12"/>
      <c r="K38" s="12"/>
      <c r="L38" s="12"/>
      <c r="M38" s="12"/>
      <c r="N38" s="12"/>
      <c r="O38" s="12"/>
      <c r="P38" s="12"/>
      <c r="Q38" s="12"/>
      <c r="R38" s="12"/>
      <c r="S38" s="12"/>
      <c r="T38" s="12"/>
      <c r="U38" s="12"/>
      <c r="V38" s="12"/>
      <c r="W38" s="13"/>
    </row>
  </sheetData>
  <mergeCells count="97">
    <mergeCell ref="T2:V2"/>
    <mergeCell ref="A5:W5"/>
    <mergeCell ref="A6:W6"/>
    <mergeCell ref="A8:D8"/>
    <mergeCell ref="E8:W8"/>
    <mergeCell ref="A9:D9"/>
    <mergeCell ref="E9:W9"/>
    <mergeCell ref="A10:D10"/>
    <mergeCell ref="E10:W10"/>
    <mergeCell ref="A11:D11"/>
    <mergeCell ref="E11:W11"/>
    <mergeCell ref="A12:D12"/>
    <mergeCell ref="E12:W12"/>
    <mergeCell ref="A13:D13"/>
    <mergeCell ref="E13:W13"/>
    <mergeCell ref="A14:D15"/>
    <mergeCell ref="E14:E15"/>
    <mergeCell ref="F14:G14"/>
    <mergeCell ref="H14:I14"/>
    <mergeCell ref="J14:K14"/>
    <mergeCell ref="L14:M14"/>
    <mergeCell ref="N14:O14"/>
    <mergeCell ref="P14:Q14"/>
    <mergeCell ref="R14:S14"/>
    <mergeCell ref="T14:U14"/>
    <mergeCell ref="V14:W14"/>
    <mergeCell ref="A16:W16"/>
    <mergeCell ref="A17:D17"/>
    <mergeCell ref="A18:W18"/>
    <mergeCell ref="A19:D19"/>
    <mergeCell ref="A20:D20"/>
    <mergeCell ref="A21:D21"/>
    <mergeCell ref="E21:G21"/>
    <mergeCell ref="A22:D33"/>
    <mergeCell ref="E22:E23"/>
    <mergeCell ref="F22:G22"/>
    <mergeCell ref="H22:K22"/>
    <mergeCell ref="L22:O22"/>
    <mergeCell ref="P22:S22"/>
    <mergeCell ref="T22:W22"/>
    <mergeCell ref="H23:I23"/>
    <mergeCell ref="J23:K23"/>
    <mergeCell ref="L23:M23"/>
    <mergeCell ref="N23:O23"/>
    <mergeCell ref="P23:Q23"/>
    <mergeCell ref="R23:S23"/>
    <mergeCell ref="T23:U23"/>
    <mergeCell ref="V23:W23"/>
    <mergeCell ref="L24:M24"/>
    <mergeCell ref="N24:O24"/>
    <mergeCell ref="T24:U24"/>
    <mergeCell ref="V24:W24"/>
    <mergeCell ref="L25:M25"/>
    <mergeCell ref="N25:O25"/>
    <mergeCell ref="T25:U25"/>
    <mergeCell ref="V25:W25"/>
    <mergeCell ref="L26:M26"/>
    <mergeCell ref="N26:O26"/>
    <mergeCell ref="T26:U26"/>
    <mergeCell ref="V26:W26"/>
    <mergeCell ref="L27:M27"/>
    <mergeCell ref="N27:O27"/>
    <mergeCell ref="T27:U27"/>
    <mergeCell ref="V27:W27"/>
    <mergeCell ref="L28:M28"/>
    <mergeCell ref="N28:O28"/>
    <mergeCell ref="T28:U28"/>
    <mergeCell ref="V28:W28"/>
    <mergeCell ref="L29:M29"/>
    <mergeCell ref="N29:O29"/>
    <mergeCell ref="T29:U29"/>
    <mergeCell ref="V29:W29"/>
    <mergeCell ref="L30:M30"/>
    <mergeCell ref="N30:O30"/>
    <mergeCell ref="T30:U30"/>
    <mergeCell ref="V30:W30"/>
    <mergeCell ref="L31:M31"/>
    <mergeCell ref="N31:O31"/>
    <mergeCell ref="T31:U31"/>
    <mergeCell ref="V31:W31"/>
    <mergeCell ref="L32:M32"/>
    <mergeCell ref="N32:O32"/>
    <mergeCell ref="T32:U32"/>
    <mergeCell ref="V32:W32"/>
    <mergeCell ref="L33:M33"/>
    <mergeCell ref="N33:O33"/>
    <mergeCell ref="T33:U33"/>
    <mergeCell ref="V33:W33"/>
    <mergeCell ref="A34:D34"/>
    <mergeCell ref="E34:W34"/>
    <mergeCell ref="A35:D35"/>
    <mergeCell ref="E35:W35"/>
    <mergeCell ref="A36:W36"/>
    <mergeCell ref="A37:D37"/>
    <mergeCell ref="E37:W37"/>
    <mergeCell ref="A38:D38"/>
    <mergeCell ref="E38:W38"/>
  </mergeCells>
  <printOptions headings="0" gridLines="0"/>
  <pageMargins left="0.69999999999999996" right="0.69999999999999996" top="0.75" bottom="0.75" header="0.29999999999999999" footer="0.29999999999999999"/>
  <pageSetup paperSize="9" scale="38"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Лист2">
    <outlinePr applyStyles="0" summaryBelow="1" summaryRight="1" showOutlineSymbols="1"/>
    <pageSetUpPr autoPageBreaks="1" fitToPage="0"/>
  </sheetPr>
  <sheetViews>
    <sheetView topLeftCell="L1" zoomScale="75" workbookViewId="0">
      <selection activeCell="U5" activeCellId="0" sqref="U5:X5"/>
    </sheetView>
  </sheetViews>
  <sheetFormatPr defaultColWidth="8.85546875" defaultRowHeight="14.25"/>
  <cols>
    <col customWidth="1" min="1" max="1" style="105" width="6.7109375"/>
    <col customWidth="1" min="2" max="2" style="2" width="53.42578125"/>
    <col customWidth="1" min="3" max="3" style="2" width="39.140625"/>
    <col customWidth="1" min="4" max="4" style="2" width="18.5703125"/>
    <col customWidth="1" min="5" max="5" style="2" width="24.7109375"/>
    <col min="6" max="12" style="2" width="8.85546875"/>
    <col customWidth="1" min="13" max="13" style="2" width="8.85546875"/>
    <col min="14" max="16384" style="2" width="8.85546875"/>
  </cols>
  <sheetData>
    <row r="2" s="1" customFormat="1" ht="52.5" customHeight="1">
      <c r="A2" s="2"/>
      <c r="B2" s="1"/>
      <c r="C2" s="1"/>
      <c r="D2" s="1"/>
      <c r="E2" s="1"/>
      <c r="F2" s="1"/>
      <c r="G2" s="1"/>
      <c r="H2" s="1"/>
      <c r="I2" s="1"/>
      <c r="J2" s="1"/>
      <c r="K2" s="1"/>
      <c r="S2" s="106"/>
      <c r="T2" s="106"/>
      <c r="U2" s="3" t="s">
        <v>42</v>
      </c>
      <c r="V2" s="3"/>
      <c r="W2" s="3"/>
      <c r="X2" s="3"/>
    </row>
    <row r="3" s="1" customFormat="1">
      <c r="A3" s="2"/>
      <c r="B3" s="1"/>
      <c r="C3" s="1"/>
      <c r="D3" s="1"/>
      <c r="E3" s="1"/>
      <c r="F3" s="1"/>
      <c r="G3" s="1"/>
      <c r="H3" s="1"/>
      <c r="I3" s="1"/>
      <c r="J3" s="1"/>
      <c r="K3" s="1"/>
      <c r="S3" s="2"/>
      <c r="T3" s="2"/>
      <c r="U3" s="2"/>
      <c r="V3" s="2"/>
      <c r="W3" s="2"/>
    </row>
    <row r="4" s="1" customFormat="1">
      <c r="A4" s="2"/>
      <c r="B4" s="1"/>
      <c r="C4" s="1"/>
      <c r="D4" s="1"/>
      <c r="E4" s="1"/>
      <c r="F4" s="1"/>
      <c r="G4" s="1"/>
      <c r="H4" s="1"/>
      <c r="I4" s="1"/>
      <c r="J4" s="1"/>
      <c r="K4" s="1"/>
      <c r="S4" s="2"/>
      <c r="T4" s="2"/>
      <c r="U4" s="2"/>
      <c r="V4" s="2"/>
      <c r="W4" s="2"/>
    </row>
    <row r="5" s="107" customFormat="1" ht="15">
      <c r="A5" s="108"/>
      <c r="B5" s="107"/>
      <c r="C5" s="107"/>
      <c r="D5" s="107"/>
      <c r="E5" s="107"/>
      <c r="F5" s="107"/>
      <c r="G5" s="107"/>
      <c r="H5" s="107"/>
      <c r="I5" s="107"/>
      <c r="J5" s="107"/>
      <c r="K5" s="107"/>
      <c r="N5" s="107"/>
      <c r="O5" s="107"/>
      <c r="P5" s="107"/>
      <c r="Q5" s="107"/>
      <c r="S5" s="108"/>
      <c r="T5" s="108"/>
      <c r="U5" s="109" t="s">
        <v>43</v>
      </c>
      <c r="V5" s="109"/>
      <c r="W5" s="109"/>
      <c r="X5" s="109"/>
    </row>
    <row r="7" ht="17.25">
      <c r="B7" s="110" t="s">
        <v>44</v>
      </c>
      <c r="C7" s="110"/>
      <c r="D7" s="110"/>
      <c r="E7" s="110"/>
      <c r="F7" s="110"/>
      <c r="G7" s="110"/>
      <c r="H7" s="110"/>
      <c r="I7" s="110"/>
      <c r="J7" s="110"/>
      <c r="K7" s="110"/>
      <c r="L7" s="110"/>
      <c r="M7" s="110"/>
      <c r="N7" s="110"/>
      <c r="O7" s="110"/>
      <c r="P7" s="110"/>
      <c r="Q7" s="110"/>
      <c r="R7" s="110"/>
      <c r="S7" s="110"/>
      <c r="T7" s="110"/>
      <c r="U7" s="110"/>
      <c r="V7" s="110"/>
      <c r="W7" s="110"/>
      <c r="X7" s="110"/>
      <c r="Y7" s="2"/>
      <c r="Z7" s="2"/>
      <c r="AA7" s="2"/>
      <c r="AB7" s="2"/>
      <c r="AC7" s="2"/>
      <c r="AD7" s="2"/>
    </row>
    <row r="8">
      <c r="B8" s="111"/>
      <c r="C8" s="111"/>
      <c r="D8" s="111"/>
      <c r="E8" s="111"/>
      <c r="F8" s="111"/>
      <c r="G8" s="111"/>
      <c r="H8" s="111"/>
      <c r="I8" s="111"/>
      <c r="J8" s="111"/>
      <c r="K8" s="111"/>
      <c r="L8" s="111"/>
      <c r="M8" s="111"/>
      <c r="N8" s="111"/>
      <c r="O8" s="111"/>
      <c r="P8" s="111"/>
      <c r="Q8" s="111"/>
      <c r="R8" s="111"/>
      <c r="S8" s="111"/>
      <c r="T8" s="111"/>
      <c r="U8" s="111"/>
      <c r="V8" s="111"/>
      <c r="W8" s="111"/>
      <c r="X8" s="111"/>
      <c r="Y8" s="2"/>
      <c r="Z8" s="2"/>
      <c r="AA8" s="2"/>
      <c r="AB8" s="2"/>
      <c r="AC8" s="2"/>
      <c r="AD8" s="2"/>
    </row>
    <row r="9" ht="15">
      <c r="B9" s="112" t="s">
        <v>45</v>
      </c>
      <c r="C9" s="112"/>
      <c r="D9" s="112"/>
      <c r="E9" s="112"/>
      <c r="F9" s="112"/>
      <c r="G9" s="112"/>
      <c r="H9" s="112"/>
      <c r="I9" s="112"/>
      <c r="J9" s="112"/>
      <c r="K9" s="112"/>
      <c r="L9" s="112"/>
      <c r="M9" s="112"/>
      <c r="N9" s="112"/>
      <c r="O9" s="112"/>
      <c r="P9" s="112"/>
      <c r="Q9" s="112"/>
      <c r="R9" s="112"/>
      <c r="S9" s="112"/>
      <c r="T9" s="112"/>
      <c r="U9" s="112"/>
      <c r="V9" s="112"/>
      <c r="W9" s="112"/>
      <c r="X9" s="112"/>
      <c r="Y9" s="2"/>
      <c r="Z9" s="2"/>
      <c r="AA9" s="2"/>
      <c r="AB9" s="2"/>
      <c r="AC9" s="2"/>
      <c r="AD9" s="2"/>
    </row>
    <row r="10" ht="24" customHeight="1">
      <c r="A10" s="113" t="s">
        <v>46</v>
      </c>
      <c r="B10" s="113" t="s">
        <v>47</v>
      </c>
      <c r="C10" s="114" t="s">
        <v>48</v>
      </c>
      <c r="D10" s="114" t="s">
        <v>49</v>
      </c>
      <c r="E10" s="113" t="s">
        <v>50</v>
      </c>
      <c r="F10" s="115" t="s">
        <v>51</v>
      </c>
      <c r="G10" s="116" t="s">
        <v>52</v>
      </c>
      <c r="H10" s="117"/>
      <c r="I10" s="117"/>
      <c r="J10" s="117"/>
      <c r="K10" s="117"/>
      <c r="L10" s="117"/>
      <c r="M10" s="117"/>
      <c r="N10" s="117"/>
      <c r="O10" s="117"/>
      <c r="P10" s="117"/>
      <c r="Q10" s="117"/>
      <c r="R10" s="117"/>
      <c r="S10" s="117"/>
      <c r="T10" s="117"/>
      <c r="U10" s="117"/>
      <c r="V10" s="117"/>
      <c r="W10" s="117"/>
      <c r="X10" s="118"/>
      <c r="Y10" s="2"/>
      <c r="Z10" s="2"/>
      <c r="AA10" s="2"/>
      <c r="AB10" s="2"/>
      <c r="AC10" s="2"/>
      <c r="AD10" s="2"/>
      <c r="AE10" s="2"/>
    </row>
    <row r="11" ht="24" customHeight="1">
      <c r="A11" s="119"/>
      <c r="B11" s="119"/>
      <c r="C11" s="120"/>
      <c r="D11" s="120"/>
      <c r="E11" s="119"/>
      <c r="F11" s="121"/>
      <c r="G11" s="116">
        <v>2017</v>
      </c>
      <c r="H11" s="118"/>
      <c r="I11" s="116">
        <v>2018</v>
      </c>
      <c r="J11" s="118"/>
      <c r="K11" s="116">
        <v>2019</v>
      </c>
      <c r="L11" s="118"/>
      <c r="M11" s="116">
        <v>2020</v>
      </c>
      <c r="N11" s="118"/>
      <c r="O11" s="116">
        <v>2021</v>
      </c>
      <c r="P11" s="118"/>
      <c r="Q11" s="116">
        <v>2022</v>
      </c>
      <c r="R11" s="118"/>
      <c r="S11" s="116">
        <v>2023</v>
      </c>
      <c r="T11" s="118"/>
      <c r="U11" s="116">
        <v>2024</v>
      </c>
      <c r="V11" s="118"/>
      <c r="W11" s="116">
        <v>2025</v>
      </c>
      <c r="X11" s="118"/>
      <c r="Y11" s="2"/>
      <c r="Z11" s="2"/>
      <c r="AA11" s="2"/>
      <c r="AB11" s="2"/>
      <c r="AC11" s="2"/>
      <c r="AD11" s="2"/>
      <c r="AE11" s="2"/>
    </row>
    <row r="12" ht="111" customHeight="1">
      <c r="A12" s="122"/>
      <c r="B12" s="122"/>
      <c r="C12" s="123"/>
      <c r="D12" s="123"/>
      <c r="E12" s="122"/>
      <c r="F12" s="124"/>
      <c r="G12" s="125" t="s">
        <v>16</v>
      </c>
      <c r="H12" s="125" t="s">
        <v>17</v>
      </c>
      <c r="I12" s="125" t="s">
        <v>16</v>
      </c>
      <c r="J12" s="125" t="s">
        <v>17</v>
      </c>
      <c r="K12" s="125" t="s">
        <v>16</v>
      </c>
      <c r="L12" s="125" t="s">
        <v>53</v>
      </c>
      <c r="M12" s="125" t="s">
        <v>16</v>
      </c>
      <c r="N12" s="125" t="s">
        <v>54</v>
      </c>
      <c r="O12" s="125" t="s">
        <v>16</v>
      </c>
      <c r="P12" s="125" t="s">
        <v>53</v>
      </c>
      <c r="Q12" s="125" t="s">
        <v>16</v>
      </c>
      <c r="R12" s="125" t="s">
        <v>54</v>
      </c>
      <c r="S12" s="125" t="s">
        <v>16</v>
      </c>
      <c r="T12" s="125" t="s">
        <v>53</v>
      </c>
      <c r="U12" s="125" t="s">
        <v>16</v>
      </c>
      <c r="V12" s="125" t="s">
        <v>54</v>
      </c>
      <c r="W12" s="125" t="s">
        <v>16</v>
      </c>
      <c r="X12" s="125" t="s">
        <v>54</v>
      </c>
      <c r="Y12" s="2"/>
      <c r="Z12" s="2"/>
      <c r="AA12" s="2"/>
      <c r="AB12" s="2"/>
      <c r="AC12" s="2"/>
      <c r="AD12" s="2"/>
      <c r="AE12" s="2"/>
    </row>
    <row r="13" ht="13.5">
      <c r="A13" s="126">
        <v>1</v>
      </c>
      <c r="B13" s="127">
        <v>2</v>
      </c>
      <c r="C13" s="127">
        <v>3</v>
      </c>
      <c r="D13" s="127">
        <v>4</v>
      </c>
      <c r="E13" s="127">
        <v>5</v>
      </c>
      <c r="F13" s="127">
        <v>6</v>
      </c>
      <c r="G13" s="127">
        <v>7</v>
      </c>
      <c r="H13" s="127">
        <v>8</v>
      </c>
      <c r="I13" s="127">
        <v>9</v>
      </c>
      <c r="J13" s="127">
        <v>10</v>
      </c>
      <c r="K13" s="127">
        <v>11</v>
      </c>
      <c r="L13" s="127">
        <v>12</v>
      </c>
      <c r="M13" s="127">
        <v>13</v>
      </c>
      <c r="N13" s="127">
        <v>14</v>
      </c>
      <c r="O13" s="127">
        <v>15</v>
      </c>
      <c r="P13" s="127">
        <v>16</v>
      </c>
      <c r="Q13" s="127">
        <v>17</v>
      </c>
      <c r="R13" s="127">
        <v>18</v>
      </c>
      <c r="S13" s="127">
        <v>19</v>
      </c>
      <c r="T13" s="127">
        <v>20</v>
      </c>
      <c r="U13" s="127">
        <v>21</v>
      </c>
      <c r="V13" s="127">
        <v>22</v>
      </c>
      <c r="W13" s="127">
        <v>23</v>
      </c>
      <c r="X13" s="127">
        <v>24</v>
      </c>
      <c r="Y13" s="2"/>
      <c r="Z13" s="2"/>
      <c r="AA13" s="2"/>
      <c r="AB13" s="2"/>
      <c r="AC13" s="2"/>
      <c r="AD13" s="2"/>
      <c r="AE13" s="2"/>
    </row>
    <row r="14" ht="129.75" customHeight="1">
      <c r="A14" s="45">
        <v>1</v>
      </c>
      <c r="B14" s="128" t="s">
        <v>55</v>
      </c>
      <c r="C14" s="129" t="s">
        <v>56</v>
      </c>
      <c r="D14" s="130" t="s">
        <v>57</v>
      </c>
      <c r="E14" s="43" t="s">
        <v>58</v>
      </c>
      <c r="F14" s="131">
        <v>8</v>
      </c>
      <c r="G14" s="132" t="s">
        <v>20</v>
      </c>
      <c r="H14" s="132" t="s">
        <v>20</v>
      </c>
      <c r="I14" s="132" t="s">
        <v>20</v>
      </c>
      <c r="J14" s="132" t="s">
        <v>20</v>
      </c>
      <c r="K14" s="132" t="s">
        <v>20</v>
      </c>
      <c r="L14" s="132" t="s">
        <v>20</v>
      </c>
      <c r="M14" s="132" t="s">
        <v>20</v>
      </c>
      <c r="N14" s="132" t="s">
        <v>20</v>
      </c>
      <c r="O14" s="132" t="s">
        <v>20</v>
      </c>
      <c r="P14" s="132" t="s">
        <v>20</v>
      </c>
      <c r="Q14" s="132" t="s">
        <v>20</v>
      </c>
      <c r="R14" s="132" t="s">
        <v>20</v>
      </c>
      <c r="S14" s="132" t="s">
        <v>20</v>
      </c>
      <c r="T14" s="132" t="s">
        <v>20</v>
      </c>
      <c r="U14" s="132" t="s">
        <v>20</v>
      </c>
      <c r="V14" s="45">
        <v>0</v>
      </c>
      <c r="W14" s="132" t="s">
        <v>20</v>
      </c>
      <c r="X14" s="45">
        <v>0</v>
      </c>
      <c r="Y14" s="2"/>
      <c r="Z14" s="2"/>
      <c r="AA14" s="2"/>
      <c r="AB14" s="2"/>
      <c r="AC14" s="2"/>
      <c r="AD14" s="2"/>
      <c r="AE14" s="2"/>
    </row>
    <row r="15" ht="63" customHeight="1">
      <c r="A15" s="45" t="s">
        <v>59</v>
      </c>
      <c r="B15" s="128" t="s">
        <v>60</v>
      </c>
      <c r="C15" s="133" t="s">
        <v>61</v>
      </c>
      <c r="D15" s="130" t="s">
        <v>57</v>
      </c>
      <c r="E15" s="43" t="s">
        <v>62</v>
      </c>
      <c r="F15" s="134">
        <v>36</v>
      </c>
      <c r="G15" s="135">
        <f>SUM(G18+G21+G24+G32+G35)</f>
        <v>11</v>
      </c>
      <c r="H15" s="135">
        <f t="shared" ref="H15:X15" si="0">SUM(H18+H21+H24+H32+H35)</f>
        <v>11</v>
      </c>
      <c r="I15" s="135">
        <f t="shared" si="0"/>
        <v>24</v>
      </c>
      <c r="J15" s="135">
        <f t="shared" si="0"/>
        <v>24</v>
      </c>
      <c r="K15" s="135">
        <f t="shared" si="0"/>
        <v>0</v>
      </c>
      <c r="L15" s="135">
        <f t="shared" si="0"/>
        <v>0</v>
      </c>
      <c r="M15" s="135">
        <f t="shared" si="0"/>
        <v>0</v>
      </c>
      <c r="N15" s="135">
        <f t="shared" si="0"/>
        <v>0</v>
      </c>
      <c r="O15" s="135">
        <f>SUM(O18+O21+O24+O32+O35)</f>
        <v>0</v>
      </c>
      <c r="P15" s="135">
        <f t="shared" si="0"/>
        <v>0</v>
      </c>
      <c r="Q15" s="135">
        <f t="shared" si="0"/>
        <v>0</v>
      </c>
      <c r="R15" s="135">
        <f t="shared" si="0"/>
        <v>0</v>
      </c>
      <c r="S15" s="136">
        <f t="shared" si="0"/>
        <v>17</v>
      </c>
      <c r="T15" s="136">
        <f t="shared" si="0"/>
        <v>5</v>
      </c>
      <c r="U15" s="135">
        <f t="shared" si="0"/>
        <v>21</v>
      </c>
      <c r="V15" s="135">
        <f t="shared" si="0"/>
        <v>0</v>
      </c>
      <c r="W15" s="135">
        <f t="shared" si="0"/>
        <v>7</v>
      </c>
      <c r="X15" s="135">
        <f t="shared" si="0"/>
        <v>0</v>
      </c>
      <c r="Y15" s="2"/>
      <c r="Z15" s="2"/>
      <c r="AA15" s="2"/>
      <c r="AB15" s="2"/>
      <c r="AC15" s="2"/>
      <c r="AD15" s="2"/>
      <c r="AE15" s="2"/>
    </row>
    <row r="16" ht="93.75" customHeight="1">
      <c r="A16" s="137"/>
      <c r="B16" s="138"/>
      <c r="C16" s="139" t="s">
        <v>63</v>
      </c>
      <c r="D16" s="130" t="s">
        <v>64</v>
      </c>
      <c r="E16" s="45" t="s">
        <v>65</v>
      </c>
      <c r="F16" s="140">
        <v>48</v>
      </c>
      <c r="G16" s="141">
        <f>SUM(G27+G28+G29+G30+G31)</f>
        <v>50</v>
      </c>
      <c r="H16" s="141">
        <f t="shared" ref="H16:L16" si="1">SUM(H27+H28+H29+H30+H31)</f>
        <v>50</v>
      </c>
      <c r="I16" s="141">
        <f t="shared" si="1"/>
        <v>60</v>
      </c>
      <c r="J16" s="141">
        <f t="shared" si="1"/>
        <v>60</v>
      </c>
      <c r="K16" s="141">
        <f t="shared" si="1"/>
        <v>32</v>
      </c>
      <c r="L16" s="141">
        <f t="shared" si="1"/>
        <v>32</v>
      </c>
      <c r="M16" s="141">
        <f>SUM(M27+M28+M29+M30+M31+M46)</f>
        <v>9</v>
      </c>
      <c r="N16" s="141">
        <f t="shared" ref="N16:X16" si="2">SUM(N27+N28+N29+N30+N31+N46)</f>
        <v>7</v>
      </c>
      <c r="O16" s="141">
        <f t="shared" si="2"/>
        <v>9</v>
      </c>
      <c r="P16" s="141">
        <f t="shared" si="2"/>
        <v>0</v>
      </c>
      <c r="Q16" s="141">
        <f t="shared" si="2"/>
        <v>9</v>
      </c>
      <c r="R16" s="141">
        <f t="shared" si="2"/>
        <v>0</v>
      </c>
      <c r="S16" s="141">
        <f t="shared" si="2"/>
        <v>7</v>
      </c>
      <c r="T16" s="141">
        <f t="shared" si="2"/>
        <v>0</v>
      </c>
      <c r="U16" s="141">
        <f t="shared" si="2"/>
        <v>9</v>
      </c>
      <c r="V16" s="141">
        <f t="shared" si="2"/>
        <v>0</v>
      </c>
      <c r="W16" s="141">
        <f t="shared" si="2"/>
        <v>2</v>
      </c>
      <c r="X16" s="141">
        <f t="shared" si="2"/>
        <v>0</v>
      </c>
      <c r="Y16" s="2"/>
      <c r="Z16" s="2"/>
      <c r="AA16" s="2"/>
      <c r="AB16" s="2"/>
      <c r="AC16" s="2"/>
      <c r="AD16" s="2"/>
      <c r="AE16" s="2"/>
    </row>
    <row r="17" ht="66.599999999999994" customHeight="1">
      <c r="A17" s="126"/>
      <c r="B17" s="142"/>
      <c r="C17" s="129" t="s">
        <v>66</v>
      </c>
      <c r="D17" s="143" t="s">
        <v>67</v>
      </c>
      <c r="E17" s="44" t="s">
        <v>68</v>
      </c>
      <c r="F17" s="144" t="s">
        <v>25</v>
      </c>
      <c r="G17" s="145"/>
      <c r="H17" s="146"/>
      <c r="I17" s="146">
        <f>SUM(I38:I40)</f>
        <v>38</v>
      </c>
      <c r="J17" s="146">
        <f t="shared" ref="J17:L17" si="3">SUM(J38:J40)</f>
        <v>38</v>
      </c>
      <c r="K17" s="146">
        <f t="shared" si="3"/>
        <v>35</v>
      </c>
      <c r="L17" s="146">
        <f t="shared" si="3"/>
        <v>35</v>
      </c>
      <c r="M17" s="146">
        <f>SUM(M38+M39+M40+M45+M47)</f>
        <v>33</v>
      </c>
      <c r="N17" s="146">
        <f>SUM(N38+N39+N40+N45+N47)</f>
        <v>33</v>
      </c>
      <c r="O17" s="146">
        <f t="shared" ref="O17:X17" si="4">SUM(O38+O39+O40+O45)</f>
        <v>37</v>
      </c>
      <c r="P17" s="146">
        <f t="shared" si="4"/>
        <v>0</v>
      </c>
      <c r="Q17" s="146">
        <f t="shared" si="4"/>
        <v>1</v>
      </c>
      <c r="R17" s="146">
        <f t="shared" si="4"/>
        <v>0</v>
      </c>
      <c r="S17" s="146">
        <f t="shared" si="4"/>
        <v>0</v>
      </c>
      <c r="T17" s="146">
        <f t="shared" si="4"/>
        <v>0</v>
      </c>
      <c r="U17" s="146">
        <f t="shared" si="4"/>
        <v>0</v>
      </c>
      <c r="V17" s="146">
        <f t="shared" si="4"/>
        <v>0</v>
      </c>
      <c r="W17" s="146">
        <f t="shared" si="4"/>
        <v>0</v>
      </c>
      <c r="X17" s="146">
        <f t="shared" si="4"/>
        <v>0</v>
      </c>
      <c r="Y17" s="2"/>
      <c r="Z17" s="2"/>
      <c r="AA17" s="2"/>
      <c r="AB17" s="2"/>
      <c r="AC17" s="2"/>
      <c r="AD17" s="2"/>
      <c r="AE17" s="2"/>
    </row>
    <row r="18" ht="34.899999999999999" customHeight="1">
      <c r="A18" s="45" t="s">
        <v>69</v>
      </c>
      <c r="B18" s="147" t="s">
        <v>70</v>
      </c>
      <c r="C18" s="129" t="s">
        <v>71</v>
      </c>
      <c r="D18" s="148" t="s">
        <v>72</v>
      </c>
      <c r="E18" s="148" t="s">
        <v>62</v>
      </c>
      <c r="F18" s="146">
        <v>2</v>
      </c>
      <c r="G18" s="146">
        <v>5</v>
      </c>
      <c r="H18" s="146">
        <v>5</v>
      </c>
      <c r="I18" s="146">
        <v>5</v>
      </c>
      <c r="J18" s="146">
        <v>5</v>
      </c>
      <c r="K18" s="146">
        <v>0</v>
      </c>
      <c r="L18" s="146">
        <v>0</v>
      </c>
      <c r="M18" s="146">
        <v>0</v>
      </c>
      <c r="N18" s="146">
        <v>0</v>
      </c>
      <c r="O18" s="149">
        <v>0</v>
      </c>
      <c r="P18" s="149">
        <v>0</v>
      </c>
      <c r="Q18" s="149">
        <v>0</v>
      </c>
      <c r="R18" s="149">
        <v>0</v>
      </c>
      <c r="S18" s="150">
        <v>9</v>
      </c>
      <c r="T18" s="151">
        <v>5</v>
      </c>
      <c r="U18" s="45">
        <v>7</v>
      </c>
      <c r="V18" s="146">
        <f t="shared" ref="V18:V26" si="5">SUM(V39+V40+V41+V46)</f>
        <v>0</v>
      </c>
      <c r="W18" s="45">
        <v>3</v>
      </c>
      <c r="X18" s="146">
        <f t="shared" ref="X18:X26" si="6">SUM(X39+X40+X41+X46)</f>
        <v>0</v>
      </c>
      <c r="Y18" s="2"/>
      <c r="Z18" s="2"/>
      <c r="AA18" s="2"/>
      <c r="AB18" s="2"/>
      <c r="AC18" s="2"/>
      <c r="AD18" s="2"/>
      <c r="AE18" s="2"/>
    </row>
    <row r="19" ht="35.450000000000003" customHeight="1">
      <c r="A19" s="137"/>
      <c r="B19" s="152"/>
      <c r="C19" s="129" t="s">
        <v>73</v>
      </c>
      <c r="D19" s="153"/>
      <c r="E19" s="153"/>
      <c r="F19" s="144" t="s">
        <v>74</v>
      </c>
      <c r="G19" s="145"/>
      <c r="H19" s="146"/>
      <c r="I19" s="146">
        <v>0</v>
      </c>
      <c r="J19" s="146">
        <v>0</v>
      </c>
      <c r="K19" s="146">
        <v>0</v>
      </c>
      <c r="L19" s="146">
        <v>0</v>
      </c>
      <c r="M19" s="146">
        <v>0</v>
      </c>
      <c r="N19" s="146">
        <v>0</v>
      </c>
      <c r="O19" s="154">
        <v>0</v>
      </c>
      <c r="P19" s="149">
        <v>0</v>
      </c>
      <c r="Q19" s="149">
        <v>0</v>
      </c>
      <c r="R19" s="149">
        <v>0</v>
      </c>
      <c r="S19" s="150">
        <v>0</v>
      </c>
      <c r="T19" s="151">
        <f t="shared" ref="T19:X29" si="7">SUM(T40+T41+T42+T47)</f>
        <v>0</v>
      </c>
      <c r="U19" s="45">
        <v>0</v>
      </c>
      <c r="V19" s="146">
        <f t="shared" si="5"/>
        <v>0</v>
      </c>
      <c r="W19" s="45">
        <v>0</v>
      </c>
      <c r="X19" s="146">
        <f t="shared" si="6"/>
        <v>0</v>
      </c>
      <c r="Y19" s="2"/>
      <c r="Z19" s="2"/>
      <c r="AA19" s="2"/>
      <c r="AB19" s="2"/>
      <c r="AC19" s="2"/>
      <c r="AD19" s="2"/>
      <c r="AE19" s="2"/>
    </row>
    <row r="20" ht="47.25" customHeight="1">
      <c r="A20" s="126"/>
      <c r="B20" s="155"/>
      <c r="C20" s="129" t="s">
        <v>75</v>
      </c>
      <c r="D20" s="156"/>
      <c r="E20" s="156"/>
      <c r="F20" s="144" t="s">
        <v>74</v>
      </c>
      <c r="G20" s="145"/>
      <c r="H20" s="146"/>
      <c r="I20" s="146">
        <v>5</v>
      </c>
      <c r="J20" s="146">
        <v>5</v>
      </c>
      <c r="K20" s="146">
        <v>0</v>
      </c>
      <c r="L20" s="146">
        <v>0</v>
      </c>
      <c r="M20" s="146">
        <v>11</v>
      </c>
      <c r="N20" s="146">
        <v>11</v>
      </c>
      <c r="O20" s="149">
        <v>0</v>
      </c>
      <c r="P20" s="149">
        <v>0</v>
      </c>
      <c r="Q20" s="149">
        <v>3</v>
      </c>
      <c r="R20" s="149">
        <v>3</v>
      </c>
      <c r="S20" s="150">
        <v>4</v>
      </c>
      <c r="T20" s="151">
        <f t="shared" si="7"/>
        <v>0</v>
      </c>
      <c r="U20" s="45">
        <v>2</v>
      </c>
      <c r="V20" s="146">
        <f t="shared" si="5"/>
        <v>0</v>
      </c>
      <c r="W20" s="45">
        <v>3</v>
      </c>
      <c r="X20" s="146">
        <f t="shared" si="6"/>
        <v>0</v>
      </c>
      <c r="Y20" s="2"/>
      <c r="Z20" s="2"/>
      <c r="AA20" s="2"/>
      <c r="AB20" s="2"/>
      <c r="AC20" s="2"/>
      <c r="AD20" s="2"/>
      <c r="AE20" s="2"/>
    </row>
    <row r="21" ht="33" customHeight="1">
      <c r="A21" s="45" t="s">
        <v>76</v>
      </c>
      <c r="B21" s="147" t="s">
        <v>77</v>
      </c>
      <c r="C21" s="129" t="s">
        <v>71</v>
      </c>
      <c r="D21" s="148" t="s">
        <v>72</v>
      </c>
      <c r="E21" s="148" t="s">
        <v>62</v>
      </c>
      <c r="F21" s="146"/>
      <c r="G21" s="146">
        <v>1</v>
      </c>
      <c r="H21" s="146">
        <v>1</v>
      </c>
      <c r="I21" s="146">
        <v>4</v>
      </c>
      <c r="J21" s="146">
        <v>4</v>
      </c>
      <c r="K21" s="146">
        <v>0</v>
      </c>
      <c r="L21" s="146">
        <v>0</v>
      </c>
      <c r="M21" s="146">
        <v>0</v>
      </c>
      <c r="N21" s="146">
        <v>0</v>
      </c>
      <c r="O21" s="149">
        <v>0</v>
      </c>
      <c r="P21" s="149">
        <v>0</v>
      </c>
      <c r="Q21" s="149">
        <v>0</v>
      </c>
      <c r="R21" s="149">
        <v>0</v>
      </c>
      <c r="S21" s="149">
        <v>2</v>
      </c>
      <c r="T21" s="146">
        <f t="shared" si="7"/>
        <v>0</v>
      </c>
      <c r="U21" s="45">
        <v>3</v>
      </c>
      <c r="V21" s="146">
        <f t="shared" si="5"/>
        <v>0</v>
      </c>
      <c r="W21" s="45">
        <v>2</v>
      </c>
      <c r="X21" s="146">
        <f t="shared" si="6"/>
        <v>0</v>
      </c>
      <c r="Y21" s="2"/>
      <c r="Z21" s="2"/>
      <c r="AA21" s="2"/>
      <c r="AB21" s="2"/>
      <c r="AC21" s="2"/>
      <c r="AD21" s="2"/>
      <c r="AE21" s="2"/>
    </row>
    <row r="22" ht="39" customHeight="1">
      <c r="A22" s="137"/>
      <c r="B22" s="152"/>
      <c r="C22" s="129" t="s">
        <v>73</v>
      </c>
      <c r="D22" s="153"/>
      <c r="E22" s="153"/>
      <c r="F22" s="144" t="s">
        <v>74</v>
      </c>
      <c r="G22" s="145"/>
      <c r="H22" s="146"/>
      <c r="I22" s="146">
        <v>0</v>
      </c>
      <c r="J22" s="146">
        <v>0</v>
      </c>
      <c r="K22" s="146">
        <v>0</v>
      </c>
      <c r="L22" s="146">
        <v>0</v>
      </c>
      <c r="M22" s="146">
        <v>0</v>
      </c>
      <c r="N22" s="146">
        <v>0</v>
      </c>
      <c r="O22" s="149">
        <v>0</v>
      </c>
      <c r="P22" s="149">
        <v>0</v>
      </c>
      <c r="Q22" s="149">
        <v>0</v>
      </c>
      <c r="R22" s="149">
        <v>0</v>
      </c>
      <c r="S22" s="149">
        <v>0</v>
      </c>
      <c r="T22" s="146">
        <f t="shared" si="7"/>
        <v>0</v>
      </c>
      <c r="U22" s="45">
        <v>0</v>
      </c>
      <c r="V22" s="146">
        <f t="shared" si="5"/>
        <v>0</v>
      </c>
      <c r="W22" s="45">
        <v>0</v>
      </c>
      <c r="X22" s="146">
        <f t="shared" si="6"/>
        <v>0</v>
      </c>
      <c r="Y22" s="2"/>
      <c r="Z22" s="2"/>
      <c r="AA22" s="2"/>
      <c r="AB22" s="2"/>
      <c r="AC22" s="2"/>
      <c r="AD22" s="2"/>
      <c r="AE22" s="2"/>
    </row>
    <row r="23" ht="40.899999999999999" customHeight="1">
      <c r="A23" s="126"/>
      <c r="B23" s="155"/>
      <c r="C23" s="129" t="s">
        <v>75</v>
      </c>
      <c r="D23" s="156"/>
      <c r="E23" s="156"/>
      <c r="F23" s="144" t="s">
        <v>74</v>
      </c>
      <c r="G23" s="145"/>
      <c r="H23" s="146"/>
      <c r="I23" s="157">
        <v>3</v>
      </c>
      <c r="J23" s="157">
        <v>3</v>
      </c>
      <c r="K23" s="157">
        <v>0</v>
      </c>
      <c r="L23" s="157">
        <v>0</v>
      </c>
      <c r="M23" s="146">
        <v>1</v>
      </c>
      <c r="N23" s="146">
        <v>1</v>
      </c>
      <c r="O23" s="158">
        <v>0</v>
      </c>
      <c r="P23" s="158">
        <v>0</v>
      </c>
      <c r="Q23" s="158">
        <v>0</v>
      </c>
      <c r="R23" s="158">
        <v>0</v>
      </c>
      <c r="S23" s="149">
        <v>2</v>
      </c>
      <c r="T23" s="146">
        <f t="shared" si="7"/>
        <v>0</v>
      </c>
      <c r="U23" s="45">
        <v>2</v>
      </c>
      <c r="V23" s="146">
        <f t="shared" si="5"/>
        <v>0</v>
      </c>
      <c r="W23" s="45">
        <v>2</v>
      </c>
      <c r="X23" s="146">
        <f t="shared" si="6"/>
        <v>0</v>
      </c>
      <c r="Y23" s="2"/>
      <c r="Z23" s="2"/>
      <c r="AA23" s="2"/>
      <c r="AB23" s="2"/>
      <c r="AC23" s="2"/>
      <c r="AD23" s="2"/>
      <c r="AE23" s="2"/>
    </row>
    <row r="24" ht="35.450000000000003" customHeight="1">
      <c r="A24" s="45" t="s">
        <v>78</v>
      </c>
      <c r="B24" s="147" t="s">
        <v>79</v>
      </c>
      <c r="C24" s="129" t="s">
        <v>71</v>
      </c>
      <c r="D24" s="148" t="s">
        <v>72</v>
      </c>
      <c r="E24" s="148" t="s">
        <v>62</v>
      </c>
      <c r="F24" s="157">
        <v>24</v>
      </c>
      <c r="G24" s="157">
        <v>5</v>
      </c>
      <c r="H24" s="157">
        <v>5</v>
      </c>
      <c r="I24" s="157">
        <v>13</v>
      </c>
      <c r="J24" s="157">
        <v>13</v>
      </c>
      <c r="K24" s="157">
        <v>0</v>
      </c>
      <c r="L24" s="157">
        <v>0</v>
      </c>
      <c r="M24" s="157">
        <v>0</v>
      </c>
      <c r="N24" s="157">
        <v>0</v>
      </c>
      <c r="O24" s="157">
        <v>0</v>
      </c>
      <c r="P24" s="157">
        <v>0</v>
      </c>
      <c r="Q24" s="157">
        <v>0</v>
      </c>
      <c r="R24" s="157">
        <v>0</v>
      </c>
      <c r="S24" s="45">
        <v>0</v>
      </c>
      <c r="T24" s="146">
        <f t="shared" si="7"/>
        <v>0</v>
      </c>
      <c r="U24" s="45">
        <v>0</v>
      </c>
      <c r="V24" s="146">
        <f t="shared" si="5"/>
        <v>0</v>
      </c>
      <c r="W24" s="45">
        <v>0</v>
      </c>
      <c r="X24" s="146">
        <f t="shared" si="6"/>
        <v>0</v>
      </c>
      <c r="Y24" s="2"/>
      <c r="Z24" s="2"/>
      <c r="AA24" s="2"/>
      <c r="AB24" s="2"/>
      <c r="AC24" s="2"/>
      <c r="AD24" s="2"/>
      <c r="AE24" s="2"/>
    </row>
    <row r="25" ht="31.899999999999999" customHeight="1">
      <c r="A25" s="137"/>
      <c r="B25" s="152"/>
      <c r="C25" s="129" t="s">
        <v>73</v>
      </c>
      <c r="D25" s="153"/>
      <c r="E25" s="153"/>
      <c r="F25" s="144" t="s">
        <v>74</v>
      </c>
      <c r="G25" s="145"/>
      <c r="H25" s="146"/>
      <c r="I25" s="146">
        <v>0</v>
      </c>
      <c r="J25" s="146">
        <v>0</v>
      </c>
      <c r="K25" s="146">
        <v>0</v>
      </c>
      <c r="L25" s="146">
        <v>0</v>
      </c>
      <c r="M25" s="146">
        <v>0</v>
      </c>
      <c r="N25" s="146">
        <v>0</v>
      </c>
      <c r="O25" s="146">
        <v>0</v>
      </c>
      <c r="P25" s="146">
        <v>0</v>
      </c>
      <c r="Q25" s="146">
        <v>0</v>
      </c>
      <c r="R25" s="146">
        <v>0</v>
      </c>
      <c r="S25" s="45">
        <v>0</v>
      </c>
      <c r="T25" s="146">
        <f t="shared" si="7"/>
        <v>0</v>
      </c>
      <c r="U25" s="45">
        <v>0</v>
      </c>
      <c r="V25" s="146">
        <f t="shared" si="5"/>
        <v>0</v>
      </c>
      <c r="W25" s="45">
        <v>0</v>
      </c>
      <c r="X25" s="146">
        <f t="shared" si="6"/>
        <v>0</v>
      </c>
      <c r="Y25" s="2"/>
      <c r="Z25" s="2"/>
      <c r="AA25" s="2"/>
      <c r="AB25" s="2"/>
      <c r="AC25" s="2"/>
      <c r="AD25" s="2"/>
      <c r="AE25" s="2"/>
    </row>
    <row r="26" ht="48" customHeight="1">
      <c r="A26" s="126"/>
      <c r="B26" s="155"/>
      <c r="C26" s="129" t="s">
        <v>75</v>
      </c>
      <c r="D26" s="156"/>
      <c r="E26" s="156"/>
      <c r="F26" s="144" t="s">
        <v>74</v>
      </c>
      <c r="G26" s="145"/>
      <c r="H26" s="146"/>
      <c r="I26" s="157">
        <v>13</v>
      </c>
      <c r="J26" s="157">
        <v>13</v>
      </c>
      <c r="K26" s="157">
        <v>0</v>
      </c>
      <c r="L26" s="157">
        <v>0</v>
      </c>
      <c r="M26" s="157">
        <v>0</v>
      </c>
      <c r="N26" s="157">
        <v>0</v>
      </c>
      <c r="O26" s="157">
        <v>0</v>
      </c>
      <c r="P26" s="157">
        <v>0</v>
      </c>
      <c r="Q26" s="157">
        <v>0</v>
      </c>
      <c r="R26" s="157">
        <v>0</v>
      </c>
      <c r="S26" s="45">
        <v>0</v>
      </c>
      <c r="T26" s="146">
        <f t="shared" si="7"/>
        <v>0</v>
      </c>
      <c r="U26" s="45">
        <v>0</v>
      </c>
      <c r="V26" s="146">
        <f t="shared" si="5"/>
        <v>0</v>
      </c>
      <c r="W26" s="45">
        <v>0</v>
      </c>
      <c r="X26" s="146">
        <f t="shared" si="6"/>
        <v>0</v>
      </c>
      <c r="Y26" s="2"/>
      <c r="Z26" s="2"/>
      <c r="AA26" s="2"/>
      <c r="AB26" s="2"/>
      <c r="AC26" s="2"/>
      <c r="AD26" s="2"/>
      <c r="AE26" s="2"/>
    </row>
    <row r="27" ht="62.450000000000003" customHeight="1">
      <c r="A27" s="45" t="s">
        <v>80</v>
      </c>
      <c r="B27" s="159" t="s">
        <v>81</v>
      </c>
      <c r="C27" s="129" t="s">
        <v>82</v>
      </c>
      <c r="D27" s="146" t="s">
        <v>57</v>
      </c>
      <c r="E27" s="146" t="s">
        <v>68</v>
      </c>
      <c r="F27" s="146">
        <v>14</v>
      </c>
      <c r="G27" s="146">
        <v>9</v>
      </c>
      <c r="H27" s="146">
        <v>9</v>
      </c>
      <c r="I27" s="146">
        <v>23</v>
      </c>
      <c r="J27" s="146">
        <v>23</v>
      </c>
      <c r="K27" s="146">
        <v>15</v>
      </c>
      <c r="L27" s="146">
        <v>15</v>
      </c>
      <c r="M27" s="146">
        <v>0</v>
      </c>
      <c r="N27" s="157">
        <v>0</v>
      </c>
      <c r="O27" s="157">
        <v>0</v>
      </c>
      <c r="P27" s="157">
        <v>0</v>
      </c>
      <c r="Q27" s="157">
        <v>0</v>
      </c>
      <c r="R27" s="157">
        <v>0</v>
      </c>
      <c r="S27" s="45">
        <v>0</v>
      </c>
      <c r="T27" s="146">
        <f t="shared" si="7"/>
        <v>0</v>
      </c>
      <c r="U27" s="146">
        <f t="shared" si="7"/>
        <v>0</v>
      </c>
      <c r="V27" s="146">
        <f t="shared" si="7"/>
        <v>0</v>
      </c>
      <c r="W27" s="146">
        <f t="shared" si="7"/>
        <v>0</v>
      </c>
      <c r="X27" s="146">
        <f t="shared" si="7"/>
        <v>0</v>
      </c>
      <c r="Y27" s="2"/>
      <c r="Z27" s="2"/>
      <c r="AA27" s="2"/>
      <c r="AB27" s="2"/>
      <c r="AC27" s="2"/>
      <c r="AD27" s="2"/>
      <c r="AE27" s="2"/>
    </row>
    <row r="28" ht="70.5" customHeight="1">
      <c r="A28" s="45" t="s">
        <v>83</v>
      </c>
      <c r="B28" s="129" t="s">
        <v>84</v>
      </c>
      <c r="C28" s="129" t="s">
        <v>82</v>
      </c>
      <c r="D28" s="146" t="s">
        <v>57</v>
      </c>
      <c r="E28" s="146" t="s">
        <v>68</v>
      </c>
      <c r="F28" s="146">
        <v>30</v>
      </c>
      <c r="G28" s="146">
        <v>28</v>
      </c>
      <c r="H28" s="146">
        <v>28</v>
      </c>
      <c r="I28" s="146">
        <v>0</v>
      </c>
      <c r="J28" s="146">
        <v>0</v>
      </c>
      <c r="K28" s="146">
        <v>0</v>
      </c>
      <c r="L28" s="146">
        <v>0</v>
      </c>
      <c r="M28" s="146">
        <v>0</v>
      </c>
      <c r="N28" s="157">
        <v>0</v>
      </c>
      <c r="O28" s="157">
        <v>0</v>
      </c>
      <c r="P28" s="157">
        <v>0</v>
      </c>
      <c r="Q28" s="157">
        <v>0</v>
      </c>
      <c r="R28" s="157">
        <v>0</v>
      </c>
      <c r="S28" s="45">
        <v>0</v>
      </c>
      <c r="T28" s="146">
        <f t="shared" si="7"/>
        <v>0</v>
      </c>
      <c r="U28" s="146">
        <f t="shared" si="7"/>
        <v>0</v>
      </c>
      <c r="V28" s="146">
        <f t="shared" si="7"/>
        <v>0</v>
      </c>
      <c r="W28" s="146">
        <f t="shared" si="7"/>
        <v>0</v>
      </c>
      <c r="X28" s="146">
        <f t="shared" si="7"/>
        <v>0</v>
      </c>
      <c r="Y28" s="2"/>
      <c r="Z28" s="2"/>
      <c r="AA28" s="2"/>
      <c r="AB28" s="2"/>
      <c r="AC28" s="2"/>
      <c r="AD28" s="2"/>
      <c r="AE28" s="2"/>
    </row>
    <row r="29" ht="78.75" customHeight="1">
      <c r="A29" s="45" t="s">
        <v>85</v>
      </c>
      <c r="B29" s="129" t="s">
        <v>86</v>
      </c>
      <c r="C29" s="129" t="s">
        <v>82</v>
      </c>
      <c r="D29" s="146" t="s">
        <v>57</v>
      </c>
      <c r="E29" s="146" t="s">
        <v>68</v>
      </c>
      <c r="F29" s="146">
        <v>0</v>
      </c>
      <c r="G29" s="146">
        <v>0</v>
      </c>
      <c r="H29" s="146">
        <v>0</v>
      </c>
      <c r="I29" s="146">
        <v>27</v>
      </c>
      <c r="J29" s="146">
        <v>27</v>
      </c>
      <c r="K29" s="146">
        <v>14</v>
      </c>
      <c r="L29" s="146">
        <v>14</v>
      </c>
      <c r="M29" s="146">
        <v>0</v>
      </c>
      <c r="N29" s="157">
        <v>0</v>
      </c>
      <c r="O29" s="157">
        <v>0</v>
      </c>
      <c r="P29" s="157">
        <v>0</v>
      </c>
      <c r="Q29" s="157">
        <v>0</v>
      </c>
      <c r="R29" s="157">
        <v>0</v>
      </c>
      <c r="S29" s="45">
        <v>0</v>
      </c>
      <c r="T29" s="146">
        <f t="shared" si="7"/>
        <v>0</v>
      </c>
      <c r="U29" s="146">
        <f t="shared" si="7"/>
        <v>0</v>
      </c>
      <c r="V29" s="146">
        <f t="shared" si="7"/>
        <v>0</v>
      </c>
      <c r="W29" s="146">
        <f t="shared" si="7"/>
        <v>0</v>
      </c>
      <c r="X29" s="146">
        <f t="shared" si="7"/>
        <v>0</v>
      </c>
      <c r="Y29" s="2"/>
      <c r="Z29" s="2"/>
      <c r="AA29" s="2"/>
      <c r="AB29" s="2"/>
      <c r="AC29" s="2"/>
      <c r="AD29" s="2"/>
      <c r="AE29" s="2"/>
    </row>
    <row r="30" ht="61.899999999999999" customHeight="1">
      <c r="A30" s="43" t="s">
        <v>87</v>
      </c>
      <c r="B30" s="129" t="s">
        <v>88</v>
      </c>
      <c r="C30" s="129" t="s">
        <v>82</v>
      </c>
      <c r="D30" s="146" t="s">
        <v>89</v>
      </c>
      <c r="E30" s="146" t="s">
        <v>90</v>
      </c>
      <c r="F30" s="146">
        <v>0</v>
      </c>
      <c r="G30" s="146">
        <v>4</v>
      </c>
      <c r="H30" s="146">
        <v>4</v>
      </c>
      <c r="I30" s="146">
        <v>3</v>
      </c>
      <c r="J30" s="146">
        <v>3</v>
      </c>
      <c r="K30" s="146">
        <v>2</v>
      </c>
      <c r="L30" s="146">
        <v>2</v>
      </c>
      <c r="M30" s="146">
        <v>2</v>
      </c>
      <c r="N30" s="146">
        <v>0</v>
      </c>
      <c r="O30" s="43">
        <v>6</v>
      </c>
      <c r="P30" s="43">
        <v>0</v>
      </c>
      <c r="Q30" s="43">
        <v>6</v>
      </c>
      <c r="R30" s="43">
        <v>0</v>
      </c>
      <c r="S30" s="43">
        <v>6</v>
      </c>
      <c r="T30" s="43">
        <v>0</v>
      </c>
      <c r="U30" s="43">
        <v>6</v>
      </c>
      <c r="V30" s="43">
        <v>0</v>
      </c>
      <c r="W30" s="43">
        <v>2</v>
      </c>
      <c r="X30" s="43">
        <v>0</v>
      </c>
      <c r="Y30" s="2"/>
      <c r="Z30" s="2"/>
      <c r="AA30" s="2"/>
      <c r="AB30" s="2"/>
      <c r="AC30" s="2"/>
      <c r="AD30" s="2"/>
      <c r="AE30" s="2"/>
    </row>
    <row r="31" ht="79.5" customHeight="1">
      <c r="A31" s="45" t="s">
        <v>91</v>
      </c>
      <c r="B31" s="129" t="s">
        <v>92</v>
      </c>
      <c r="C31" s="129" t="s">
        <v>82</v>
      </c>
      <c r="D31" s="146" t="s">
        <v>93</v>
      </c>
      <c r="E31" s="146" t="s">
        <v>94</v>
      </c>
      <c r="F31" s="146">
        <v>4</v>
      </c>
      <c r="G31" s="146">
        <v>9</v>
      </c>
      <c r="H31" s="146">
        <v>9</v>
      </c>
      <c r="I31" s="146">
        <v>7</v>
      </c>
      <c r="J31" s="146">
        <v>7</v>
      </c>
      <c r="K31" s="146">
        <v>1</v>
      </c>
      <c r="L31" s="146">
        <v>1</v>
      </c>
      <c r="M31" s="146">
        <v>5</v>
      </c>
      <c r="N31" s="146">
        <v>5</v>
      </c>
      <c r="O31" s="146">
        <v>3</v>
      </c>
      <c r="P31" s="146">
        <v>0</v>
      </c>
      <c r="Q31" s="146">
        <v>3</v>
      </c>
      <c r="R31" s="146">
        <v>0</v>
      </c>
      <c r="S31" s="45">
        <v>0</v>
      </c>
      <c r="T31" s="45">
        <v>0</v>
      </c>
      <c r="U31" s="45">
        <v>2</v>
      </c>
      <c r="V31" s="45">
        <v>0</v>
      </c>
      <c r="W31" s="45">
        <v>0</v>
      </c>
      <c r="X31" s="45">
        <v>0</v>
      </c>
    </row>
    <row r="32" ht="33" customHeight="1">
      <c r="A32" s="45" t="s">
        <v>95</v>
      </c>
      <c r="B32" s="147" t="s">
        <v>96</v>
      </c>
      <c r="C32" s="129" t="s">
        <v>71</v>
      </c>
      <c r="D32" s="148" t="s">
        <v>72</v>
      </c>
      <c r="E32" s="148" t="s">
        <v>62</v>
      </c>
      <c r="F32" s="146">
        <v>0</v>
      </c>
      <c r="G32" s="146">
        <v>0</v>
      </c>
      <c r="H32" s="146">
        <v>0</v>
      </c>
      <c r="I32" s="146">
        <v>0</v>
      </c>
      <c r="J32" s="146">
        <v>0</v>
      </c>
      <c r="K32" s="146">
        <v>0</v>
      </c>
      <c r="L32" s="146">
        <v>0</v>
      </c>
      <c r="M32" s="146">
        <v>0</v>
      </c>
      <c r="N32" s="146">
        <v>0</v>
      </c>
      <c r="O32" s="149">
        <v>0</v>
      </c>
      <c r="P32" s="149">
        <v>0</v>
      </c>
      <c r="Q32" s="149">
        <v>0</v>
      </c>
      <c r="R32" s="149">
        <v>0</v>
      </c>
      <c r="S32" s="149">
        <v>4</v>
      </c>
      <c r="T32" s="149">
        <v>0</v>
      </c>
      <c r="U32" s="149">
        <v>8</v>
      </c>
      <c r="V32" s="149">
        <v>0</v>
      </c>
      <c r="W32" s="149">
        <v>2</v>
      </c>
      <c r="X32" s="149">
        <v>0</v>
      </c>
    </row>
    <row r="33" ht="37.149999999999999" customHeight="1">
      <c r="A33" s="137"/>
      <c r="B33" s="152"/>
      <c r="C33" s="129" t="s">
        <v>73</v>
      </c>
      <c r="D33" s="153"/>
      <c r="E33" s="153"/>
      <c r="F33" s="144" t="s">
        <v>74</v>
      </c>
      <c r="G33" s="145"/>
      <c r="H33" s="146"/>
      <c r="I33" s="146">
        <v>0</v>
      </c>
      <c r="J33" s="146">
        <v>0</v>
      </c>
      <c r="K33" s="146">
        <v>0</v>
      </c>
      <c r="L33" s="146">
        <v>0</v>
      </c>
      <c r="M33" s="146">
        <v>0</v>
      </c>
      <c r="N33" s="146">
        <v>0</v>
      </c>
      <c r="O33" s="160">
        <v>0</v>
      </c>
      <c r="P33" s="149">
        <v>0</v>
      </c>
      <c r="Q33" s="160">
        <v>0</v>
      </c>
      <c r="R33" s="149">
        <v>0</v>
      </c>
      <c r="S33" s="149">
        <v>0</v>
      </c>
      <c r="T33" s="149">
        <v>0</v>
      </c>
      <c r="U33" s="149">
        <v>0</v>
      </c>
      <c r="V33" s="149">
        <v>0</v>
      </c>
      <c r="W33" s="149">
        <v>0</v>
      </c>
      <c r="X33" s="149">
        <v>0</v>
      </c>
    </row>
    <row r="34" ht="46.899999999999999" customHeight="1">
      <c r="A34" s="126"/>
      <c r="B34" s="155"/>
      <c r="C34" s="129" t="s">
        <v>75</v>
      </c>
      <c r="D34" s="156"/>
      <c r="E34" s="156"/>
      <c r="F34" s="144" t="s">
        <v>74</v>
      </c>
      <c r="G34" s="145"/>
      <c r="H34" s="146"/>
      <c r="I34" s="146">
        <v>0</v>
      </c>
      <c r="J34" s="146">
        <v>0</v>
      </c>
      <c r="K34" s="146">
        <v>0</v>
      </c>
      <c r="L34" s="146">
        <v>0</v>
      </c>
      <c r="M34" s="146">
        <v>5</v>
      </c>
      <c r="N34" s="146">
        <v>5</v>
      </c>
      <c r="O34" s="161">
        <v>0</v>
      </c>
      <c r="P34" s="132">
        <v>0</v>
      </c>
      <c r="Q34" s="161">
        <v>0</v>
      </c>
      <c r="R34" s="132">
        <v>0</v>
      </c>
      <c r="S34" s="160">
        <v>1</v>
      </c>
      <c r="T34" s="149">
        <v>0</v>
      </c>
      <c r="U34" s="162">
        <v>6</v>
      </c>
      <c r="V34" s="149">
        <v>0</v>
      </c>
      <c r="W34" s="149">
        <v>2</v>
      </c>
      <c r="X34" s="149">
        <v>0</v>
      </c>
    </row>
    <row r="35" ht="37.899999999999999" customHeight="1">
      <c r="A35" s="45" t="s">
        <v>97</v>
      </c>
      <c r="B35" s="147" t="s">
        <v>98</v>
      </c>
      <c r="C35" s="129" t="s">
        <v>71</v>
      </c>
      <c r="D35" s="148" t="s">
        <v>72</v>
      </c>
      <c r="E35" s="148" t="s">
        <v>62</v>
      </c>
      <c r="F35" s="146">
        <v>0</v>
      </c>
      <c r="G35" s="146">
        <v>0</v>
      </c>
      <c r="H35" s="146">
        <v>0</v>
      </c>
      <c r="I35" s="146">
        <v>2</v>
      </c>
      <c r="J35" s="146">
        <v>2</v>
      </c>
      <c r="K35" s="146">
        <v>0</v>
      </c>
      <c r="L35" s="146">
        <v>0</v>
      </c>
      <c r="M35" s="146">
        <v>0</v>
      </c>
      <c r="N35" s="146">
        <v>0</v>
      </c>
      <c r="O35" s="44">
        <v>0</v>
      </c>
      <c r="P35" s="146">
        <v>0</v>
      </c>
      <c r="Q35" s="146">
        <v>0</v>
      </c>
      <c r="R35" s="146">
        <v>0</v>
      </c>
      <c r="S35" s="44">
        <v>2</v>
      </c>
      <c r="T35" s="149">
        <v>0</v>
      </c>
      <c r="U35" s="44">
        <v>3</v>
      </c>
      <c r="V35" s="149">
        <v>0</v>
      </c>
      <c r="W35" s="149">
        <v>0</v>
      </c>
      <c r="X35" s="149">
        <v>0</v>
      </c>
    </row>
    <row r="36" ht="38.450000000000003" customHeight="1">
      <c r="A36" s="137"/>
      <c r="B36" s="152"/>
      <c r="C36" s="129" t="s">
        <v>73</v>
      </c>
      <c r="D36" s="153"/>
      <c r="E36" s="153"/>
      <c r="F36" s="144" t="s">
        <v>74</v>
      </c>
      <c r="G36" s="145"/>
      <c r="H36" s="146"/>
      <c r="I36" s="146">
        <v>0</v>
      </c>
      <c r="J36" s="146">
        <v>0</v>
      </c>
      <c r="K36" s="146">
        <v>0</v>
      </c>
      <c r="L36" s="146">
        <v>0</v>
      </c>
      <c r="M36" s="146">
        <v>0</v>
      </c>
      <c r="N36" s="146">
        <v>0</v>
      </c>
      <c r="O36" s="44">
        <v>0</v>
      </c>
      <c r="P36" s="146">
        <v>0</v>
      </c>
      <c r="Q36" s="146">
        <v>0</v>
      </c>
      <c r="R36" s="146">
        <v>0</v>
      </c>
      <c r="S36" s="44">
        <v>0</v>
      </c>
      <c r="T36" s="149">
        <v>0</v>
      </c>
      <c r="U36" s="44">
        <v>0</v>
      </c>
      <c r="V36" s="149">
        <v>0</v>
      </c>
      <c r="W36" s="149">
        <v>0</v>
      </c>
      <c r="X36" s="149">
        <v>0</v>
      </c>
    </row>
    <row r="37" ht="47.25" customHeight="1">
      <c r="A37" s="126"/>
      <c r="B37" s="155"/>
      <c r="C37" s="129" t="s">
        <v>75</v>
      </c>
      <c r="D37" s="156"/>
      <c r="E37" s="156"/>
      <c r="F37" s="144" t="s">
        <v>74</v>
      </c>
      <c r="G37" s="145"/>
      <c r="H37" s="146"/>
      <c r="I37" s="146">
        <v>2</v>
      </c>
      <c r="J37" s="146">
        <v>2</v>
      </c>
      <c r="K37" s="146">
        <v>0</v>
      </c>
      <c r="L37" s="146">
        <v>0</v>
      </c>
      <c r="M37" s="146">
        <v>2</v>
      </c>
      <c r="N37" s="146">
        <v>2</v>
      </c>
      <c r="O37" s="44">
        <v>0</v>
      </c>
      <c r="P37" s="146">
        <v>0</v>
      </c>
      <c r="Q37" s="146">
        <v>0</v>
      </c>
      <c r="R37" s="146">
        <v>0</v>
      </c>
      <c r="S37" s="44">
        <v>0</v>
      </c>
      <c r="T37" s="149">
        <v>0</v>
      </c>
      <c r="U37" s="44">
        <v>2</v>
      </c>
      <c r="V37" s="149">
        <v>0</v>
      </c>
      <c r="W37" s="149">
        <v>0</v>
      </c>
      <c r="X37" s="149">
        <v>0</v>
      </c>
    </row>
    <row r="38" ht="47.450000000000003" customHeight="1">
      <c r="A38" s="45" t="s">
        <v>99</v>
      </c>
      <c r="B38" s="129" t="s">
        <v>100</v>
      </c>
      <c r="C38" s="163" t="s">
        <v>101</v>
      </c>
      <c r="D38" s="146" t="s">
        <v>57</v>
      </c>
      <c r="E38" s="146" t="s">
        <v>68</v>
      </c>
      <c r="F38" s="146">
        <v>0</v>
      </c>
      <c r="G38" s="146">
        <v>0</v>
      </c>
      <c r="H38" s="146">
        <v>0</v>
      </c>
      <c r="I38" s="146">
        <v>28</v>
      </c>
      <c r="J38" s="146">
        <v>28</v>
      </c>
      <c r="K38" s="146">
        <v>22</v>
      </c>
      <c r="L38" s="146">
        <v>22</v>
      </c>
      <c r="M38" s="146">
        <v>16</v>
      </c>
      <c r="N38" s="146">
        <v>16</v>
      </c>
      <c r="O38" s="145">
        <v>21</v>
      </c>
      <c r="P38" s="148">
        <v>0</v>
      </c>
      <c r="Q38" s="146">
        <v>0</v>
      </c>
      <c r="R38" s="146">
        <v>0</v>
      </c>
      <c r="S38" s="146">
        <v>0</v>
      </c>
      <c r="T38" s="146">
        <v>0</v>
      </c>
      <c r="U38" s="146">
        <v>0</v>
      </c>
      <c r="V38" s="146">
        <v>0</v>
      </c>
      <c r="W38" s="146">
        <v>0</v>
      </c>
      <c r="X38" s="146">
        <v>0</v>
      </c>
    </row>
    <row r="39" ht="49.149999999999999" customHeight="1">
      <c r="A39" s="45" t="s">
        <v>102</v>
      </c>
      <c r="B39" s="164" t="s">
        <v>103</v>
      </c>
      <c r="C39" s="165" t="s">
        <v>101</v>
      </c>
      <c r="D39" s="146" t="s">
        <v>57</v>
      </c>
      <c r="E39" s="146" t="s">
        <v>68</v>
      </c>
      <c r="F39" s="166">
        <v>0</v>
      </c>
      <c r="G39" s="166">
        <v>0</v>
      </c>
      <c r="H39" s="166">
        <v>0</v>
      </c>
      <c r="I39" s="166">
        <v>10</v>
      </c>
      <c r="J39" s="166">
        <v>10</v>
      </c>
      <c r="K39" s="166">
        <v>12</v>
      </c>
      <c r="L39" s="166">
        <v>12</v>
      </c>
      <c r="M39" s="166">
        <v>14</v>
      </c>
      <c r="N39" s="166">
        <v>14</v>
      </c>
      <c r="O39" s="167">
        <v>13</v>
      </c>
      <c r="P39" s="45">
        <v>0</v>
      </c>
      <c r="Q39" s="146">
        <v>0</v>
      </c>
      <c r="R39" s="146">
        <v>0</v>
      </c>
      <c r="S39" s="146">
        <v>0</v>
      </c>
      <c r="T39" s="146">
        <v>0</v>
      </c>
      <c r="U39" s="146">
        <v>0</v>
      </c>
      <c r="V39" s="146">
        <v>0</v>
      </c>
      <c r="W39" s="146">
        <v>0</v>
      </c>
      <c r="X39" s="146">
        <v>0</v>
      </c>
    </row>
    <row r="40" s="2" customFormat="1" ht="50.450000000000003" customHeight="1">
      <c r="A40" s="43" t="s">
        <v>104</v>
      </c>
      <c r="B40" s="129" t="s">
        <v>105</v>
      </c>
      <c r="C40" s="129" t="s">
        <v>101</v>
      </c>
      <c r="D40" s="146" t="s">
        <v>57</v>
      </c>
      <c r="E40" s="146" t="s">
        <v>68</v>
      </c>
      <c r="F40" s="168">
        <v>0</v>
      </c>
      <c r="G40" s="168">
        <v>0</v>
      </c>
      <c r="H40" s="168">
        <v>0</v>
      </c>
      <c r="I40" s="168">
        <v>0</v>
      </c>
      <c r="J40" s="168">
        <v>0</v>
      </c>
      <c r="K40" s="168">
        <v>1</v>
      </c>
      <c r="L40" s="168">
        <v>1</v>
      </c>
      <c r="M40" s="168">
        <v>1</v>
      </c>
      <c r="N40" s="168">
        <v>1</v>
      </c>
      <c r="O40" s="168">
        <v>3</v>
      </c>
      <c r="P40" s="43">
        <v>0</v>
      </c>
      <c r="Q40" s="146">
        <v>0</v>
      </c>
      <c r="R40" s="146">
        <v>0</v>
      </c>
      <c r="S40" s="146">
        <v>0</v>
      </c>
      <c r="T40" s="146">
        <v>0</v>
      </c>
      <c r="U40" s="146">
        <v>0</v>
      </c>
      <c r="V40" s="146">
        <v>0</v>
      </c>
      <c r="W40" s="146">
        <v>0</v>
      </c>
      <c r="X40" s="146">
        <v>0</v>
      </c>
    </row>
    <row r="41" ht="69.599999999999994" customHeight="1">
      <c r="A41" s="137" t="s">
        <v>106</v>
      </c>
      <c r="B41" s="169" t="s">
        <v>107</v>
      </c>
      <c r="C41" s="169" t="s">
        <v>108</v>
      </c>
      <c r="D41" s="170" t="s">
        <v>72</v>
      </c>
      <c r="E41" s="154" t="s">
        <v>62</v>
      </c>
      <c r="F41" s="135">
        <v>0</v>
      </c>
      <c r="G41" s="135">
        <v>0</v>
      </c>
      <c r="H41" s="135">
        <v>0</v>
      </c>
      <c r="I41" s="135">
        <v>0</v>
      </c>
      <c r="J41" s="135">
        <v>0</v>
      </c>
      <c r="K41" s="134" t="s">
        <v>109</v>
      </c>
      <c r="L41" s="171"/>
      <c r="M41" s="171"/>
      <c r="N41" s="171"/>
      <c r="O41" s="171"/>
      <c r="P41" s="171"/>
      <c r="Q41" s="171"/>
      <c r="R41" s="171"/>
      <c r="S41" s="171"/>
      <c r="T41" s="171"/>
      <c r="U41" s="171"/>
      <c r="V41" s="171"/>
      <c r="W41" s="171"/>
      <c r="X41" s="154"/>
    </row>
    <row r="42" ht="60.600000000000001" customHeight="1">
      <c r="A42" s="45" t="s">
        <v>110</v>
      </c>
      <c r="B42" s="169" t="s">
        <v>111</v>
      </c>
      <c r="C42" s="169" t="s">
        <v>108</v>
      </c>
      <c r="D42" s="170" t="s">
        <v>72</v>
      </c>
      <c r="E42" s="154" t="s">
        <v>62</v>
      </c>
      <c r="F42" s="135">
        <v>0</v>
      </c>
      <c r="G42" s="135">
        <v>0</v>
      </c>
      <c r="H42" s="135">
        <v>0</v>
      </c>
      <c r="I42" s="135">
        <v>0</v>
      </c>
      <c r="J42" s="135">
        <v>0</v>
      </c>
      <c r="K42" s="134" t="s">
        <v>109</v>
      </c>
      <c r="L42" s="171"/>
      <c r="M42" s="171"/>
      <c r="N42" s="171"/>
      <c r="O42" s="171"/>
      <c r="P42" s="171"/>
      <c r="Q42" s="171"/>
      <c r="R42" s="171"/>
      <c r="S42" s="171"/>
      <c r="T42" s="171"/>
      <c r="U42" s="171"/>
      <c r="V42" s="171"/>
      <c r="W42" s="171"/>
      <c r="X42" s="154"/>
    </row>
    <row r="43" ht="60.600000000000001" customHeight="1">
      <c r="A43" s="45" t="s">
        <v>112</v>
      </c>
      <c r="B43" s="172" t="s">
        <v>113</v>
      </c>
      <c r="C43" s="169" t="s">
        <v>114</v>
      </c>
      <c r="D43" s="170" t="s">
        <v>72</v>
      </c>
      <c r="E43" s="154" t="s">
        <v>62</v>
      </c>
      <c r="F43" s="135">
        <v>0</v>
      </c>
      <c r="G43" s="135">
        <v>0</v>
      </c>
      <c r="H43" s="135">
        <v>0</v>
      </c>
      <c r="I43" s="135">
        <v>0</v>
      </c>
      <c r="J43" s="135">
        <v>0</v>
      </c>
      <c r="K43" s="134">
        <v>1</v>
      </c>
      <c r="L43" s="135">
        <v>1</v>
      </c>
      <c r="M43" s="134" t="s">
        <v>109</v>
      </c>
      <c r="N43" s="171"/>
      <c r="O43" s="171"/>
      <c r="P43" s="171"/>
      <c r="Q43" s="171"/>
      <c r="R43" s="171"/>
      <c r="S43" s="171"/>
      <c r="T43" s="171"/>
      <c r="U43" s="171"/>
      <c r="V43" s="171"/>
      <c r="W43" s="171"/>
      <c r="X43" s="154"/>
    </row>
    <row r="44" ht="60.600000000000001" customHeight="1">
      <c r="A44" s="126"/>
      <c r="B44" s="173"/>
      <c r="C44" s="169" t="s">
        <v>115</v>
      </c>
      <c r="D44" s="170" t="s">
        <v>72</v>
      </c>
      <c r="E44" s="154" t="s">
        <v>62</v>
      </c>
      <c r="F44" s="135">
        <v>0</v>
      </c>
      <c r="G44" s="135">
        <v>0</v>
      </c>
      <c r="H44" s="135">
        <v>0</v>
      </c>
      <c r="I44" s="135">
        <v>0</v>
      </c>
      <c r="J44" s="135">
        <v>0</v>
      </c>
      <c r="K44" s="135">
        <v>0</v>
      </c>
      <c r="L44" s="135">
        <v>0</v>
      </c>
      <c r="M44" s="134" t="s">
        <v>109</v>
      </c>
      <c r="N44" s="171"/>
      <c r="O44" s="171"/>
      <c r="P44" s="171"/>
      <c r="Q44" s="171"/>
      <c r="R44" s="171"/>
      <c r="S44" s="171"/>
      <c r="T44" s="171"/>
      <c r="U44" s="171"/>
      <c r="V44" s="171"/>
      <c r="W44" s="171"/>
      <c r="X44" s="154"/>
    </row>
    <row r="45" ht="43.899999999999999" customHeight="1">
      <c r="A45" s="174" t="s">
        <v>116</v>
      </c>
      <c r="B45" s="175" t="s">
        <v>117</v>
      </c>
      <c r="C45" s="163" t="s">
        <v>101</v>
      </c>
      <c r="D45" s="170" t="s">
        <v>89</v>
      </c>
      <c r="E45" s="154" t="s">
        <v>90</v>
      </c>
      <c r="F45" s="176" t="s">
        <v>118</v>
      </c>
      <c r="G45" s="177"/>
      <c r="H45" s="177"/>
      <c r="I45" s="177"/>
      <c r="J45" s="177"/>
      <c r="K45" s="177"/>
      <c r="L45" s="178"/>
      <c r="M45" s="134">
        <v>1</v>
      </c>
      <c r="N45" s="135">
        <v>1</v>
      </c>
      <c r="O45" s="171">
        <v>0</v>
      </c>
      <c r="P45" s="135">
        <v>0</v>
      </c>
      <c r="Q45" s="171">
        <v>1</v>
      </c>
      <c r="R45" s="135">
        <v>0</v>
      </c>
      <c r="S45" s="135">
        <v>0</v>
      </c>
      <c r="T45" s="135">
        <v>0</v>
      </c>
      <c r="U45" s="135">
        <v>0</v>
      </c>
      <c r="V45" s="135">
        <v>0</v>
      </c>
      <c r="W45" s="135">
        <v>0</v>
      </c>
      <c r="X45" s="135">
        <v>0</v>
      </c>
    </row>
    <row r="46" ht="66" customHeight="1">
      <c r="A46" s="179" t="s">
        <v>119</v>
      </c>
      <c r="B46" s="129" t="s">
        <v>120</v>
      </c>
      <c r="C46" s="129" t="s">
        <v>82</v>
      </c>
      <c r="D46" s="146" t="s">
        <v>93</v>
      </c>
      <c r="E46" s="146" t="s">
        <v>94</v>
      </c>
      <c r="F46" s="176" t="s">
        <v>118</v>
      </c>
      <c r="G46" s="177"/>
      <c r="H46" s="177"/>
      <c r="I46" s="177"/>
      <c r="J46" s="177"/>
      <c r="K46" s="177"/>
      <c r="L46" s="178"/>
      <c r="M46" s="171">
        <v>2</v>
      </c>
      <c r="N46" s="135">
        <v>2</v>
      </c>
      <c r="O46" s="171">
        <v>0</v>
      </c>
      <c r="P46" s="135">
        <v>0</v>
      </c>
      <c r="Q46" s="171">
        <v>0</v>
      </c>
      <c r="R46" s="135">
        <v>0</v>
      </c>
      <c r="S46" s="135">
        <v>1</v>
      </c>
      <c r="T46" s="135">
        <v>0</v>
      </c>
      <c r="U46" s="135">
        <v>1</v>
      </c>
      <c r="V46" s="135">
        <v>0</v>
      </c>
      <c r="W46" s="135">
        <v>0</v>
      </c>
      <c r="X46" s="135">
        <v>0</v>
      </c>
    </row>
    <row r="47" ht="66" customHeight="1">
      <c r="A47" s="179" t="s">
        <v>121</v>
      </c>
      <c r="B47" s="129" t="s">
        <v>122</v>
      </c>
      <c r="C47" s="163" t="s">
        <v>101</v>
      </c>
      <c r="D47" s="146" t="s">
        <v>93</v>
      </c>
      <c r="E47" s="146" t="s">
        <v>94</v>
      </c>
      <c r="F47" s="176" t="s">
        <v>118</v>
      </c>
      <c r="G47" s="177"/>
      <c r="H47" s="177"/>
      <c r="I47" s="177"/>
      <c r="J47" s="177"/>
      <c r="K47" s="177"/>
      <c r="L47" s="178"/>
      <c r="M47" s="171">
        <v>1</v>
      </c>
      <c r="N47" s="135">
        <v>1</v>
      </c>
      <c r="O47" s="171">
        <v>0</v>
      </c>
      <c r="P47" s="135">
        <v>0</v>
      </c>
      <c r="Q47" s="171">
        <v>0</v>
      </c>
      <c r="R47" s="135">
        <v>0</v>
      </c>
      <c r="S47" s="135">
        <v>0</v>
      </c>
      <c r="T47" s="135">
        <v>0</v>
      </c>
      <c r="U47" s="135">
        <v>0</v>
      </c>
      <c r="V47" s="135">
        <v>0</v>
      </c>
      <c r="W47" s="135">
        <v>0</v>
      </c>
      <c r="X47" s="135">
        <v>0</v>
      </c>
    </row>
  </sheetData>
  <mergeCells count="63">
    <mergeCell ref="U2:X2"/>
    <mergeCell ref="U5:X5"/>
    <mergeCell ref="B7:X7"/>
    <mergeCell ref="B8:X8"/>
    <mergeCell ref="B9:X9"/>
    <mergeCell ref="A10:A12"/>
    <mergeCell ref="B10:B12"/>
    <mergeCell ref="C10:C12"/>
    <mergeCell ref="D10:D12"/>
    <mergeCell ref="E10:E12"/>
    <mergeCell ref="F10:F12"/>
    <mergeCell ref="G10:X10"/>
    <mergeCell ref="G11:H11"/>
    <mergeCell ref="I11:J11"/>
    <mergeCell ref="K11:L11"/>
    <mergeCell ref="M11:N11"/>
    <mergeCell ref="O11:P11"/>
    <mergeCell ref="Q11:R11"/>
    <mergeCell ref="S11:T11"/>
    <mergeCell ref="U11:V11"/>
    <mergeCell ref="W11:X11"/>
    <mergeCell ref="A15:A17"/>
    <mergeCell ref="B15:B17"/>
    <mergeCell ref="F17:H17"/>
    <mergeCell ref="A18:A20"/>
    <mergeCell ref="B18:B20"/>
    <mergeCell ref="D18:D20"/>
    <mergeCell ref="E18:E20"/>
    <mergeCell ref="F19:H19"/>
    <mergeCell ref="F20:H20"/>
    <mergeCell ref="A21:A23"/>
    <mergeCell ref="B21:B23"/>
    <mergeCell ref="D21:D23"/>
    <mergeCell ref="E21:E23"/>
    <mergeCell ref="F22:H22"/>
    <mergeCell ref="F23:H23"/>
    <mergeCell ref="A24:A26"/>
    <mergeCell ref="B24:B26"/>
    <mergeCell ref="D24:D26"/>
    <mergeCell ref="E24:E26"/>
    <mergeCell ref="F25:H25"/>
    <mergeCell ref="F26:H26"/>
    <mergeCell ref="A32:A34"/>
    <mergeCell ref="B32:B34"/>
    <mergeCell ref="D32:D34"/>
    <mergeCell ref="E32:E34"/>
    <mergeCell ref="F33:H33"/>
    <mergeCell ref="F34:H34"/>
    <mergeCell ref="A35:A37"/>
    <mergeCell ref="B35:B37"/>
    <mergeCell ref="D35:D37"/>
    <mergeCell ref="E35:E37"/>
    <mergeCell ref="F36:H36"/>
    <mergeCell ref="F37:H37"/>
    <mergeCell ref="K41:X41"/>
    <mergeCell ref="K42:X42"/>
    <mergeCell ref="A43:A44"/>
    <mergeCell ref="B43:B44"/>
    <mergeCell ref="M43:X43"/>
    <mergeCell ref="M44:X44"/>
    <mergeCell ref="F45:L45"/>
    <mergeCell ref="F46:L46"/>
    <mergeCell ref="F47:L47"/>
  </mergeCells>
  <printOptions headings="0" gridLines="0"/>
  <pageMargins left="0.69999999999999996" right="0.69999999999999996" top="0.75" bottom="0.75" header="0.29999999999999999" footer="0.29999999999999999"/>
  <pageSetup paperSize="9" scale="41"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Лист3">
    <outlinePr applyStyles="0" summaryBelow="1" summaryRight="1" showOutlineSymbols="1"/>
    <pageSetUpPr autoPageBreaks="1" fitToPage="1"/>
  </sheetPr>
  <sheetViews>
    <sheetView topLeftCell="K1" zoomScale="90" workbookViewId="0">
      <selection activeCell="O4" activeCellId="0" sqref="O4:Q4"/>
    </sheetView>
  </sheetViews>
  <sheetFormatPr defaultRowHeight="14.25"/>
  <cols>
    <col customWidth="1" min="1" max="1" style="180" width="5.42578125"/>
    <col customWidth="1" min="2" max="2" width="49.85546875"/>
    <col customWidth="1" min="3" max="5" width="12.85546875"/>
    <col customWidth="1" min="6" max="6" width="9.28515625"/>
    <col customWidth="1" min="7" max="7" width="11.140625"/>
    <col customWidth="1" min="8" max="8" width="11.42578125"/>
    <col customWidth="1" min="9" max="9" width="10.42578125"/>
    <col customWidth="1" min="10" max="10" width="11.7109375"/>
    <col customWidth="1" min="11" max="11" width="12.7109375"/>
    <col customWidth="1" min="12" max="12" width="11.28515625"/>
    <col customWidth="1" min="13" max="13" width="11.7109375"/>
    <col customWidth="1" min="14" max="14" width="10.42578125"/>
    <col customWidth="1" min="15" max="15" width="10.7109375"/>
    <col customWidth="1" min="16" max="16" width="9.28515625"/>
    <col customWidth="1" min="17" max="17" width="15"/>
    <col customWidth="1" min="18" max="18" style="181" width="13"/>
    <col customWidth="1" min="19" max="24" style="181" width="9.140625"/>
  </cols>
  <sheetData>
    <row r="1" s="1" customFormat="1" ht="52.5" customHeight="1">
      <c r="A1" s="2"/>
      <c r="B1" s="1"/>
      <c r="C1" s="1"/>
      <c r="D1" s="1"/>
      <c r="E1" s="1"/>
      <c r="F1" s="1"/>
      <c r="G1" s="1"/>
      <c r="H1" s="1"/>
      <c r="I1" s="1"/>
      <c r="J1" s="1"/>
      <c r="K1" s="1"/>
      <c r="M1" s="182"/>
      <c r="N1" s="183"/>
      <c r="O1" s="184" t="s">
        <v>123</v>
      </c>
      <c r="P1" s="184"/>
      <c r="Q1" s="184"/>
      <c r="S1" s="185"/>
      <c r="T1" s="185"/>
      <c r="U1" s="185"/>
      <c r="V1" s="185"/>
      <c r="W1" s="2"/>
    </row>
    <row r="2" s="1" customFormat="1" ht="12.75">
      <c r="A2" s="2"/>
      <c r="B2" s="1"/>
      <c r="C2" s="1"/>
      <c r="D2" s="1"/>
      <c r="E2" s="1"/>
      <c r="F2" s="1"/>
      <c r="G2" s="1"/>
      <c r="H2" s="1"/>
      <c r="I2" s="1"/>
      <c r="J2" s="1"/>
      <c r="K2" s="1"/>
      <c r="S2" s="2"/>
      <c r="T2" s="2"/>
      <c r="U2" s="2"/>
      <c r="V2" s="2"/>
      <c r="W2" s="2"/>
    </row>
    <row r="3" s="1" customFormat="1" ht="12.75">
      <c r="A3" s="2"/>
      <c r="B3" s="1"/>
      <c r="C3" s="1"/>
      <c r="D3" s="1"/>
      <c r="E3" s="1"/>
      <c r="F3" s="1"/>
      <c r="G3" s="1"/>
      <c r="H3" s="1"/>
      <c r="I3" s="1"/>
      <c r="J3" s="1"/>
      <c r="K3" s="1"/>
      <c r="S3" s="2"/>
      <c r="T3" s="2"/>
      <c r="U3" s="2"/>
      <c r="V3" s="2"/>
      <c r="W3" s="2"/>
    </row>
    <row r="4" s="186" customFormat="1" ht="15">
      <c r="A4" s="187"/>
      <c r="B4" s="186"/>
      <c r="C4" s="186"/>
      <c r="D4" s="186"/>
      <c r="E4" s="186"/>
      <c r="F4" s="186"/>
      <c r="G4" s="186"/>
      <c r="H4" s="186"/>
      <c r="I4" s="186"/>
      <c r="J4" s="186"/>
      <c r="K4" s="186"/>
      <c r="M4" s="108"/>
      <c r="N4" s="108"/>
      <c r="O4" s="109" t="s">
        <v>124</v>
      </c>
      <c r="P4" s="109"/>
      <c r="Q4" s="109"/>
      <c r="S4" s="187"/>
      <c r="T4" s="188"/>
      <c r="U4" s="188"/>
      <c r="V4" s="188"/>
      <c r="W4" s="188"/>
    </row>
    <row r="5" ht="18.75" customHeight="1"/>
    <row r="6" ht="15">
      <c r="A6" s="189" t="s">
        <v>125</v>
      </c>
      <c r="B6" s="189"/>
      <c r="C6" s="189"/>
      <c r="D6" s="189"/>
      <c r="E6" s="189"/>
      <c r="F6" s="189"/>
      <c r="G6" s="189"/>
      <c r="H6" s="189"/>
      <c r="I6" s="189"/>
      <c r="J6" s="189"/>
      <c r="K6" s="189"/>
      <c r="L6" s="189"/>
      <c r="M6" s="189"/>
      <c r="N6" s="189"/>
      <c r="O6" s="189"/>
      <c r="P6" s="189"/>
      <c r="Q6" s="189"/>
    </row>
    <row r="7" ht="16.5" customHeight="1">
      <c r="A7" s="190" t="s">
        <v>126</v>
      </c>
      <c r="B7" s="190"/>
      <c r="C7" s="190"/>
      <c r="D7" s="190"/>
      <c r="E7" s="190"/>
      <c r="F7" s="190"/>
      <c r="G7" s="190"/>
      <c r="H7" s="190"/>
      <c r="I7" s="190"/>
      <c r="J7" s="190"/>
      <c r="K7" s="190"/>
      <c r="L7" s="190"/>
      <c r="M7" s="190"/>
      <c r="N7" s="190"/>
      <c r="O7" s="190"/>
      <c r="P7" s="190"/>
      <c r="Q7" s="191"/>
    </row>
    <row r="8" ht="16.899999999999999" customHeight="1">
      <c r="A8" s="192" t="s">
        <v>46</v>
      </c>
      <c r="B8" s="192" t="s">
        <v>127</v>
      </c>
      <c r="C8" s="192" t="s">
        <v>128</v>
      </c>
      <c r="D8" s="115" t="s">
        <v>129</v>
      </c>
      <c r="E8" s="115" t="s">
        <v>130</v>
      </c>
      <c r="F8" s="192" t="s">
        <v>131</v>
      </c>
      <c r="G8" s="193" t="s">
        <v>132</v>
      </c>
      <c r="H8" s="194"/>
      <c r="I8" s="195" t="s">
        <v>133</v>
      </c>
      <c r="J8" s="196"/>
      <c r="K8" s="196"/>
      <c r="L8" s="196"/>
      <c r="M8" s="196"/>
      <c r="N8" s="196"/>
      <c r="O8" s="196"/>
      <c r="P8" s="196"/>
      <c r="Q8" s="197" t="s">
        <v>134</v>
      </c>
    </row>
    <row r="9" ht="15" customHeight="1">
      <c r="A9" s="198"/>
      <c r="B9" s="198"/>
      <c r="C9" s="198"/>
      <c r="D9" s="121"/>
      <c r="E9" s="121"/>
      <c r="F9" s="198"/>
      <c r="G9" s="199"/>
      <c r="H9" s="200"/>
      <c r="I9" s="193" t="s">
        <v>135</v>
      </c>
      <c r="J9" s="194"/>
      <c r="K9" s="193" t="s">
        <v>136</v>
      </c>
      <c r="L9" s="194"/>
      <c r="M9" s="193" t="s">
        <v>137</v>
      </c>
      <c r="N9" s="194"/>
      <c r="O9" s="193" t="s">
        <v>138</v>
      </c>
      <c r="P9" s="201"/>
      <c r="Q9" s="202"/>
    </row>
    <row r="10" ht="6.5999999999999996" customHeight="1">
      <c r="A10" s="198"/>
      <c r="B10" s="198"/>
      <c r="C10" s="198"/>
      <c r="D10" s="121"/>
      <c r="E10" s="121"/>
      <c r="F10" s="198"/>
      <c r="G10" s="203"/>
      <c r="H10" s="204"/>
      <c r="I10" s="203"/>
      <c r="J10" s="204"/>
      <c r="K10" s="203"/>
      <c r="L10" s="204"/>
      <c r="M10" s="203"/>
      <c r="N10" s="204"/>
      <c r="O10" s="203"/>
      <c r="P10" s="205"/>
      <c r="Q10" s="202"/>
    </row>
    <row r="11" ht="15.75">
      <c r="A11" s="206"/>
      <c r="B11" s="206"/>
      <c r="C11" s="206"/>
      <c r="D11" s="124"/>
      <c r="E11" s="124"/>
      <c r="F11" s="206"/>
      <c r="G11" s="204" t="s">
        <v>139</v>
      </c>
      <c r="H11" s="195" t="s">
        <v>140</v>
      </c>
      <c r="I11" s="195" t="s">
        <v>139</v>
      </c>
      <c r="J11" s="207" t="s">
        <v>140</v>
      </c>
      <c r="K11" s="204" t="s">
        <v>139</v>
      </c>
      <c r="L11" s="204" t="s">
        <v>140</v>
      </c>
      <c r="M11" s="204" t="s">
        <v>139</v>
      </c>
      <c r="N11" s="204" t="s">
        <v>140</v>
      </c>
      <c r="O11" s="204" t="s">
        <v>139</v>
      </c>
      <c r="P11" s="205" t="s">
        <v>141</v>
      </c>
      <c r="Q11" s="208"/>
    </row>
    <row r="12" s="209" customFormat="1" ht="15.75">
      <c r="A12" s="210">
        <v>1</v>
      </c>
      <c r="B12" s="211">
        <v>2</v>
      </c>
      <c r="C12" s="211">
        <v>3</v>
      </c>
      <c r="D12" s="211">
        <v>4</v>
      </c>
      <c r="E12" s="211">
        <v>5</v>
      </c>
      <c r="F12" s="211">
        <v>6</v>
      </c>
      <c r="G12" s="211">
        <v>7</v>
      </c>
      <c r="H12" s="212">
        <v>8</v>
      </c>
      <c r="I12" s="212">
        <v>9</v>
      </c>
      <c r="J12" s="213">
        <v>10</v>
      </c>
      <c r="K12" s="211">
        <v>11</v>
      </c>
      <c r="L12" s="211">
        <v>12</v>
      </c>
      <c r="M12" s="211">
        <v>13</v>
      </c>
      <c r="N12" s="211">
        <v>14</v>
      </c>
      <c r="O12" s="211">
        <v>15</v>
      </c>
      <c r="P12" s="214">
        <v>16</v>
      </c>
      <c r="Q12" s="213">
        <v>17</v>
      </c>
      <c r="R12" s="209"/>
      <c r="S12" s="209"/>
      <c r="T12" s="209"/>
      <c r="U12" s="209"/>
      <c r="V12" s="209"/>
      <c r="W12" s="209"/>
      <c r="X12" s="209"/>
    </row>
    <row r="13" s="215" customFormat="1" ht="15.75">
      <c r="A13" s="216"/>
      <c r="B13" s="217" t="s">
        <v>142</v>
      </c>
      <c r="C13" s="218"/>
      <c r="D13" s="218"/>
      <c r="E13" s="218"/>
      <c r="F13" s="218"/>
      <c r="G13" s="218"/>
      <c r="H13" s="218"/>
      <c r="I13" s="218"/>
      <c r="J13" s="218"/>
      <c r="K13" s="218"/>
      <c r="L13" s="218"/>
      <c r="M13" s="218"/>
      <c r="N13" s="218"/>
      <c r="O13" s="218"/>
      <c r="P13" s="218"/>
      <c r="Q13" s="219"/>
      <c r="R13" s="215"/>
      <c r="S13" s="215"/>
      <c r="T13" s="215"/>
      <c r="U13" s="215"/>
      <c r="V13" s="215"/>
      <c r="W13" s="215"/>
      <c r="X13" s="215"/>
    </row>
    <row r="14" ht="18" customHeight="1">
      <c r="A14" s="220"/>
      <c r="B14" s="221" t="s">
        <v>143</v>
      </c>
      <c r="C14" s="192"/>
      <c r="D14" s="200"/>
      <c r="E14" s="200"/>
      <c r="F14" s="222" t="s">
        <v>144</v>
      </c>
      <c r="G14" s="223">
        <f t="shared" ref="G14:P23" si="8">G716</f>
        <v>275193.40000000002</v>
      </c>
      <c r="H14" s="223">
        <f t="shared" si="8"/>
        <v>130312.60000000001</v>
      </c>
      <c r="I14" s="223">
        <f t="shared" si="8"/>
        <v>274671.60000000003</v>
      </c>
      <c r="J14" s="223">
        <f t="shared" si="8"/>
        <v>129790.79999999999</v>
      </c>
      <c r="K14" s="223">
        <f t="shared" si="8"/>
        <v>0</v>
      </c>
      <c r="L14" s="223">
        <f t="shared" si="8"/>
        <v>0</v>
      </c>
      <c r="M14" s="223">
        <f t="shared" si="8"/>
        <v>521.79999999999995</v>
      </c>
      <c r="N14" s="223">
        <f t="shared" si="8"/>
        <v>521.79999999999995</v>
      </c>
      <c r="O14" s="223">
        <f t="shared" si="8"/>
        <v>0</v>
      </c>
      <c r="P14" s="223">
        <f t="shared" si="8"/>
        <v>0</v>
      </c>
      <c r="Q14" s="192"/>
    </row>
    <row r="15" ht="15.75">
      <c r="A15" s="224"/>
      <c r="B15" s="225"/>
      <c r="C15" s="198"/>
      <c r="D15" s="200"/>
      <c r="E15" s="200"/>
      <c r="F15" s="226">
        <v>2017</v>
      </c>
      <c r="G15" s="227">
        <f t="shared" si="8"/>
        <v>21802.200000000001</v>
      </c>
      <c r="H15" s="227">
        <f t="shared" si="8"/>
        <v>21802.100000000002</v>
      </c>
      <c r="I15" s="227">
        <f t="shared" si="8"/>
        <v>21280.400000000001</v>
      </c>
      <c r="J15" s="227">
        <f t="shared" si="8"/>
        <v>21280.300000000003</v>
      </c>
      <c r="K15" s="227">
        <f t="shared" si="8"/>
        <v>0</v>
      </c>
      <c r="L15" s="227">
        <f t="shared" si="8"/>
        <v>0</v>
      </c>
      <c r="M15" s="227">
        <f t="shared" si="8"/>
        <v>521.79999999999995</v>
      </c>
      <c r="N15" s="227">
        <f t="shared" si="8"/>
        <v>521.79999999999995</v>
      </c>
      <c r="O15" s="227">
        <f t="shared" si="8"/>
        <v>0</v>
      </c>
      <c r="P15" s="227">
        <f t="shared" si="8"/>
        <v>0</v>
      </c>
      <c r="Q15" s="198"/>
    </row>
    <row r="16" ht="15.75">
      <c r="A16" s="224"/>
      <c r="B16" s="225"/>
      <c r="C16" s="198"/>
      <c r="D16" s="200"/>
      <c r="E16" s="200"/>
      <c r="F16" s="226">
        <v>2018</v>
      </c>
      <c r="G16" s="227">
        <f t="shared" si="8"/>
        <v>52066.799999999996</v>
      </c>
      <c r="H16" s="227">
        <f t="shared" si="8"/>
        <v>52058</v>
      </c>
      <c r="I16" s="227">
        <f t="shared" si="8"/>
        <v>52066.799999999996</v>
      </c>
      <c r="J16" s="227">
        <f t="shared" si="8"/>
        <v>52058</v>
      </c>
      <c r="K16" s="227">
        <f t="shared" si="8"/>
        <v>0</v>
      </c>
      <c r="L16" s="227">
        <f t="shared" si="8"/>
        <v>0</v>
      </c>
      <c r="M16" s="227">
        <f t="shared" si="8"/>
        <v>0</v>
      </c>
      <c r="N16" s="227">
        <f t="shared" si="8"/>
        <v>0</v>
      </c>
      <c r="O16" s="227">
        <f t="shared" si="8"/>
        <v>0</v>
      </c>
      <c r="P16" s="227">
        <f t="shared" si="8"/>
        <v>0</v>
      </c>
      <c r="Q16" s="198"/>
    </row>
    <row r="17" ht="15.75">
      <c r="A17" s="224"/>
      <c r="B17" s="225"/>
      <c r="C17" s="198"/>
      <c r="D17" s="200"/>
      <c r="E17" s="200"/>
      <c r="F17" s="226">
        <v>2019</v>
      </c>
      <c r="G17" s="227">
        <f t="shared" si="8"/>
        <v>29697.599999999999</v>
      </c>
      <c r="H17" s="227">
        <f t="shared" si="8"/>
        <v>28580.599999999999</v>
      </c>
      <c r="I17" s="227">
        <f t="shared" si="8"/>
        <v>29697.599999999999</v>
      </c>
      <c r="J17" s="227">
        <f t="shared" si="8"/>
        <v>28580.599999999999</v>
      </c>
      <c r="K17" s="227">
        <f t="shared" si="8"/>
        <v>0</v>
      </c>
      <c r="L17" s="227">
        <f t="shared" si="8"/>
        <v>0</v>
      </c>
      <c r="M17" s="227">
        <f t="shared" si="8"/>
        <v>0</v>
      </c>
      <c r="N17" s="227">
        <f t="shared" si="8"/>
        <v>0</v>
      </c>
      <c r="O17" s="227">
        <f t="shared" si="8"/>
        <v>0</v>
      </c>
      <c r="P17" s="227">
        <f t="shared" si="8"/>
        <v>0</v>
      </c>
      <c r="Q17" s="198"/>
    </row>
    <row r="18" ht="15.75">
      <c r="A18" s="224"/>
      <c r="B18" s="225"/>
      <c r="C18" s="198"/>
      <c r="D18" s="200"/>
      <c r="E18" s="200"/>
      <c r="F18" s="226">
        <v>2020</v>
      </c>
      <c r="G18" s="227">
        <f t="shared" si="8"/>
        <v>20543.200000000001</v>
      </c>
      <c r="H18" s="227">
        <f t="shared" si="8"/>
        <v>18999</v>
      </c>
      <c r="I18" s="227">
        <f t="shared" si="8"/>
        <v>20543.200000000001</v>
      </c>
      <c r="J18" s="227">
        <f t="shared" si="8"/>
        <v>18999</v>
      </c>
      <c r="K18" s="227">
        <f t="shared" si="8"/>
        <v>0</v>
      </c>
      <c r="L18" s="227">
        <f t="shared" si="8"/>
        <v>0</v>
      </c>
      <c r="M18" s="227">
        <f t="shared" si="8"/>
        <v>0</v>
      </c>
      <c r="N18" s="227">
        <f t="shared" si="8"/>
        <v>0</v>
      </c>
      <c r="O18" s="227">
        <f t="shared" si="8"/>
        <v>0</v>
      </c>
      <c r="P18" s="227">
        <f t="shared" si="8"/>
        <v>0</v>
      </c>
      <c r="Q18" s="198"/>
    </row>
    <row r="19" ht="15.75">
      <c r="A19" s="224"/>
      <c r="B19" s="225"/>
      <c r="C19" s="198"/>
      <c r="D19" s="200"/>
      <c r="E19" s="200"/>
      <c r="F19" s="226">
        <v>2021</v>
      </c>
      <c r="G19" s="227">
        <f t="shared" si="8"/>
        <v>23166.900000000001</v>
      </c>
      <c r="H19" s="227">
        <f t="shared" si="8"/>
        <v>0</v>
      </c>
      <c r="I19" s="227">
        <f t="shared" si="8"/>
        <v>23166.900000000001</v>
      </c>
      <c r="J19" s="227">
        <f t="shared" si="8"/>
        <v>0</v>
      </c>
      <c r="K19" s="227">
        <f t="shared" si="8"/>
        <v>0</v>
      </c>
      <c r="L19" s="227">
        <f t="shared" si="8"/>
        <v>0</v>
      </c>
      <c r="M19" s="227">
        <f t="shared" si="8"/>
        <v>0</v>
      </c>
      <c r="N19" s="227">
        <f t="shared" si="8"/>
        <v>0</v>
      </c>
      <c r="O19" s="227">
        <f t="shared" si="8"/>
        <v>0</v>
      </c>
      <c r="P19" s="227">
        <f t="shared" si="8"/>
        <v>0</v>
      </c>
      <c r="Q19" s="198"/>
    </row>
    <row r="20" ht="15.75">
      <c r="A20" s="224"/>
      <c r="B20" s="225"/>
      <c r="C20" s="198"/>
      <c r="D20" s="200"/>
      <c r="E20" s="200"/>
      <c r="F20" s="226">
        <v>2022</v>
      </c>
      <c r="G20" s="227">
        <f t="shared" si="8"/>
        <v>2268.1000000000004</v>
      </c>
      <c r="H20" s="227">
        <f t="shared" si="8"/>
        <v>9.1999999999999993</v>
      </c>
      <c r="I20" s="227">
        <f t="shared" si="8"/>
        <v>2268.1000000000004</v>
      </c>
      <c r="J20" s="227">
        <f t="shared" si="8"/>
        <v>9.1999999999999993</v>
      </c>
      <c r="K20" s="227">
        <f t="shared" si="8"/>
        <v>0</v>
      </c>
      <c r="L20" s="227">
        <f t="shared" si="8"/>
        <v>0</v>
      </c>
      <c r="M20" s="227">
        <f t="shared" si="8"/>
        <v>0</v>
      </c>
      <c r="N20" s="227">
        <f t="shared" si="8"/>
        <v>0</v>
      </c>
      <c r="O20" s="227">
        <f t="shared" si="8"/>
        <v>0</v>
      </c>
      <c r="P20" s="227">
        <f t="shared" si="8"/>
        <v>0</v>
      </c>
      <c r="Q20" s="198"/>
    </row>
    <row r="21" ht="15.75">
      <c r="A21" s="224"/>
      <c r="B21" s="225"/>
      <c r="C21" s="198"/>
      <c r="D21" s="200"/>
      <c r="E21" s="200"/>
      <c r="F21" s="226">
        <v>2023</v>
      </c>
      <c r="G21" s="227">
        <f t="shared" si="8"/>
        <v>45939.099999999999</v>
      </c>
      <c r="H21" s="227">
        <f t="shared" si="8"/>
        <v>8863.7000000000007</v>
      </c>
      <c r="I21" s="227">
        <f t="shared" si="8"/>
        <v>45939.099999999999</v>
      </c>
      <c r="J21" s="227">
        <f t="shared" si="8"/>
        <v>8863.7000000000007</v>
      </c>
      <c r="K21" s="227">
        <f t="shared" si="8"/>
        <v>0</v>
      </c>
      <c r="L21" s="227">
        <f t="shared" si="8"/>
        <v>0</v>
      </c>
      <c r="M21" s="227">
        <f t="shared" si="8"/>
        <v>0</v>
      </c>
      <c r="N21" s="227">
        <f t="shared" si="8"/>
        <v>0</v>
      </c>
      <c r="O21" s="227">
        <f t="shared" si="8"/>
        <v>0</v>
      </c>
      <c r="P21" s="227">
        <f t="shared" si="8"/>
        <v>0</v>
      </c>
      <c r="Q21" s="198"/>
    </row>
    <row r="22" ht="15.75">
      <c r="A22" s="224"/>
      <c r="B22" s="225"/>
      <c r="C22" s="198"/>
      <c r="D22" s="200"/>
      <c r="E22" s="200"/>
      <c r="F22" s="226">
        <v>2024</v>
      </c>
      <c r="G22" s="227">
        <f t="shared" si="8"/>
        <v>59581.099999999999</v>
      </c>
      <c r="H22" s="227">
        <f t="shared" si="8"/>
        <v>0</v>
      </c>
      <c r="I22" s="227">
        <f t="shared" si="8"/>
        <v>59581.099999999999</v>
      </c>
      <c r="J22" s="227">
        <f t="shared" si="8"/>
        <v>0</v>
      </c>
      <c r="K22" s="227">
        <f t="shared" si="8"/>
        <v>0</v>
      </c>
      <c r="L22" s="227">
        <f t="shared" si="8"/>
        <v>0</v>
      </c>
      <c r="M22" s="227">
        <f t="shared" si="8"/>
        <v>0</v>
      </c>
      <c r="N22" s="227">
        <f t="shared" si="8"/>
        <v>0</v>
      </c>
      <c r="O22" s="227">
        <f t="shared" si="8"/>
        <v>0</v>
      </c>
      <c r="P22" s="227">
        <f t="shared" si="8"/>
        <v>0</v>
      </c>
      <c r="Q22" s="198"/>
    </row>
    <row r="23" ht="14.449999999999999" customHeight="1">
      <c r="A23" s="216"/>
      <c r="B23" s="228"/>
      <c r="C23" s="206"/>
      <c r="D23" s="204"/>
      <c r="E23" s="204"/>
      <c r="F23" s="204">
        <v>2025</v>
      </c>
      <c r="G23" s="227">
        <f t="shared" si="8"/>
        <v>20128.400000000001</v>
      </c>
      <c r="H23" s="227">
        <f t="shared" ref="H23:P23" si="9">H725</f>
        <v>0</v>
      </c>
      <c r="I23" s="227">
        <f t="shared" si="9"/>
        <v>20128.400000000001</v>
      </c>
      <c r="J23" s="227">
        <f t="shared" si="9"/>
        <v>0</v>
      </c>
      <c r="K23" s="227">
        <f t="shared" si="9"/>
        <v>0</v>
      </c>
      <c r="L23" s="227">
        <f t="shared" si="9"/>
        <v>0</v>
      </c>
      <c r="M23" s="227">
        <f t="shared" si="9"/>
        <v>0</v>
      </c>
      <c r="N23" s="227">
        <f t="shared" si="9"/>
        <v>0</v>
      </c>
      <c r="O23" s="227">
        <f t="shared" si="9"/>
        <v>0</v>
      </c>
      <c r="P23" s="227">
        <f t="shared" si="9"/>
        <v>0</v>
      </c>
      <c r="Q23" s="206"/>
    </row>
    <row r="24" s="215" customFormat="1" ht="15.6" customHeight="1">
      <c r="A24" s="229"/>
      <c r="B24" s="217" t="s">
        <v>60</v>
      </c>
      <c r="C24" s="218"/>
      <c r="D24" s="218"/>
      <c r="E24" s="218"/>
      <c r="F24" s="218"/>
      <c r="G24" s="218"/>
      <c r="H24" s="218"/>
      <c r="I24" s="218"/>
      <c r="J24" s="218"/>
      <c r="K24" s="218"/>
      <c r="L24" s="218"/>
      <c r="M24" s="218"/>
      <c r="N24" s="218"/>
      <c r="O24" s="218"/>
      <c r="P24" s="218"/>
      <c r="Q24" s="230"/>
      <c r="R24" s="215"/>
      <c r="S24" s="215"/>
      <c r="T24" s="215"/>
      <c r="U24" s="215"/>
      <c r="V24" s="215"/>
      <c r="W24" s="215"/>
      <c r="X24" s="215"/>
    </row>
    <row r="25" s="231" customFormat="1" ht="24" customHeight="1">
      <c r="A25" s="232">
        <v>1</v>
      </c>
      <c r="B25" s="233" t="s">
        <v>145</v>
      </c>
      <c r="C25" s="234" t="s">
        <v>146</v>
      </c>
      <c r="D25" s="234" t="s">
        <v>147</v>
      </c>
      <c r="E25" s="234" t="s">
        <v>148</v>
      </c>
      <c r="F25" s="235" t="s">
        <v>144</v>
      </c>
      <c r="G25" s="236">
        <f>G43+G59+G60+G94+G95+G102+G125+G142+G152</f>
        <v>53208.700000000004</v>
      </c>
      <c r="H25" s="236">
        <f>H43+H59+H60+H94+H95</f>
        <v>7523.8000000000011</v>
      </c>
      <c r="I25" s="236">
        <f>I43+I59+I60+I94+I95+I102+I125+I142+I152</f>
        <v>52686.900000000001</v>
      </c>
      <c r="J25" s="236">
        <f>J43+J59+J60+J94+J95</f>
        <v>7002</v>
      </c>
      <c r="K25" s="236"/>
      <c r="L25" s="236"/>
      <c r="M25" s="236">
        <f>M43+M59+M60+M94+M95</f>
        <v>521.79999999999995</v>
      </c>
      <c r="N25" s="236">
        <f>N43+N59+N60+N94+N95</f>
        <v>521.79999999999995</v>
      </c>
      <c r="O25" s="237"/>
      <c r="P25" s="238"/>
      <c r="Q25" s="239" t="s">
        <v>62</v>
      </c>
      <c r="R25" s="240"/>
      <c r="S25" s="240"/>
      <c r="T25" s="240"/>
      <c r="U25" s="240"/>
      <c r="V25" s="240"/>
      <c r="W25" s="240"/>
      <c r="X25" s="240"/>
    </row>
    <row r="26" s="231" customFormat="1" ht="14.25">
      <c r="A26" s="241"/>
      <c r="B26" s="242"/>
      <c r="C26" s="243"/>
      <c r="D26" s="241"/>
      <c r="E26" s="241"/>
      <c r="F26" s="235"/>
      <c r="G26" s="236"/>
      <c r="H26" s="236"/>
      <c r="I26" s="236"/>
      <c r="J26" s="236"/>
      <c r="K26" s="236"/>
      <c r="L26" s="236"/>
      <c r="M26" s="236"/>
      <c r="N26" s="236"/>
      <c r="O26" s="237"/>
      <c r="P26" s="238"/>
      <c r="Q26" s="244"/>
      <c r="R26" s="240"/>
      <c r="S26" s="240"/>
      <c r="T26" s="240"/>
      <c r="U26" s="240"/>
      <c r="V26" s="240"/>
      <c r="W26" s="240"/>
      <c r="X26" s="240"/>
    </row>
    <row r="27" s="231" customFormat="1" ht="2.4500000000000002" customHeight="1">
      <c r="A27" s="245"/>
      <c r="B27" s="246"/>
      <c r="C27" s="247"/>
      <c r="D27" s="245"/>
      <c r="E27" s="245"/>
      <c r="F27" s="235"/>
      <c r="G27" s="236"/>
      <c r="H27" s="236"/>
      <c r="I27" s="236"/>
      <c r="J27" s="236"/>
      <c r="K27" s="236"/>
      <c r="L27" s="236"/>
      <c r="M27" s="236"/>
      <c r="N27" s="236"/>
      <c r="O27" s="237"/>
      <c r="P27" s="238"/>
      <c r="Q27" s="244"/>
      <c r="R27" s="240"/>
      <c r="S27" s="240"/>
      <c r="T27" s="240"/>
      <c r="U27" s="240"/>
      <c r="V27" s="240"/>
      <c r="W27" s="240"/>
      <c r="X27" s="240"/>
    </row>
    <row r="28" s="248" customFormat="1">
      <c r="A28" s="249">
        <v>1</v>
      </c>
      <c r="B28" s="250" t="s">
        <v>149</v>
      </c>
      <c r="C28" s="251"/>
      <c r="D28" s="251"/>
      <c r="E28" s="251"/>
      <c r="F28" s="252">
        <v>2017</v>
      </c>
      <c r="G28" s="253">
        <f t="shared" ref="G28:G29" si="10">I28+K28+M28+O28</f>
        <v>1779.0999999999999</v>
      </c>
      <c r="H28" s="253">
        <f t="shared" ref="H28:H29" si="11">J28+L28+N28+P28</f>
        <v>1779.0999999999999</v>
      </c>
      <c r="I28" s="253">
        <f>2266.2-487.1</f>
        <v>1779.0999999999999</v>
      </c>
      <c r="J28" s="253">
        <f>2266.2-487.1</f>
        <v>1779.0999999999999</v>
      </c>
      <c r="K28" s="253"/>
      <c r="L28" s="253"/>
      <c r="M28" s="253"/>
      <c r="N28" s="253"/>
      <c r="O28" s="254"/>
      <c r="P28" s="255"/>
      <c r="Q28" s="244"/>
      <c r="R28" s="256"/>
      <c r="S28" s="256"/>
      <c r="T28" s="256"/>
      <c r="U28" s="256"/>
      <c r="V28" s="256"/>
      <c r="W28" s="256"/>
      <c r="X28" s="256"/>
    </row>
    <row r="29" s="248" customFormat="1">
      <c r="A29" s="249"/>
      <c r="B29" s="250" t="s">
        <v>150</v>
      </c>
      <c r="C29" s="251"/>
      <c r="D29" s="251"/>
      <c r="E29" s="251"/>
      <c r="F29" s="252">
        <v>2017</v>
      </c>
      <c r="G29" s="253">
        <f t="shared" si="10"/>
        <v>2.3999999999999999</v>
      </c>
      <c r="H29" s="253">
        <f t="shared" si="11"/>
        <v>2.3999999999999999</v>
      </c>
      <c r="I29" s="253">
        <v>2.3999999999999999</v>
      </c>
      <c r="J29" s="253">
        <v>2.3999999999999999</v>
      </c>
      <c r="K29" s="253"/>
      <c r="L29" s="253"/>
      <c r="M29" s="253"/>
      <c r="N29" s="253"/>
      <c r="O29" s="254"/>
      <c r="P29" s="255"/>
      <c r="Q29" s="244"/>
      <c r="R29" s="256"/>
      <c r="S29" s="256"/>
      <c r="T29" s="256"/>
      <c r="U29" s="256"/>
      <c r="V29" s="256"/>
      <c r="W29" s="256"/>
      <c r="X29" s="256"/>
    </row>
    <row r="30" s="248" customFormat="1">
      <c r="A30" s="249"/>
      <c r="B30" s="257" t="s">
        <v>151</v>
      </c>
      <c r="C30" s="249"/>
      <c r="D30" s="249"/>
      <c r="E30" s="249"/>
      <c r="F30" s="258"/>
      <c r="G30" s="259">
        <f>G28+G29</f>
        <v>1781.5</v>
      </c>
      <c r="H30" s="259">
        <f t="shared" ref="H30:N30" si="12">H28+H29</f>
        <v>1781.5</v>
      </c>
      <c r="I30" s="259">
        <f t="shared" si="12"/>
        <v>1781.5</v>
      </c>
      <c r="J30" s="259">
        <f t="shared" si="12"/>
        <v>1781.5</v>
      </c>
      <c r="K30" s="259"/>
      <c r="L30" s="259"/>
      <c r="M30" s="259">
        <f t="shared" si="12"/>
        <v>0</v>
      </c>
      <c r="N30" s="259">
        <f t="shared" si="12"/>
        <v>0</v>
      </c>
      <c r="O30" s="260"/>
      <c r="P30" s="261"/>
      <c r="Q30" s="244"/>
      <c r="R30" s="256"/>
      <c r="S30" s="256"/>
      <c r="T30" s="256"/>
      <c r="U30" s="256"/>
      <c r="V30" s="256"/>
      <c r="W30" s="256"/>
      <c r="X30" s="256"/>
    </row>
    <row r="31" s="248" customFormat="1">
      <c r="A31" s="249">
        <v>2</v>
      </c>
      <c r="B31" s="250" t="s">
        <v>152</v>
      </c>
      <c r="C31" s="251"/>
      <c r="D31" s="251"/>
      <c r="E31" s="251"/>
      <c r="F31" s="252">
        <v>2017</v>
      </c>
      <c r="G31" s="253">
        <f t="shared" ref="G31:G32" si="13">I31+K31+M31+O31</f>
        <v>876.20000000000005</v>
      </c>
      <c r="H31" s="253">
        <f t="shared" ref="H31:H32" si="14">J31+L31+N31+P31</f>
        <v>876.20000000000005</v>
      </c>
      <c r="I31" s="253">
        <f>1216.7-340.5</f>
        <v>876.20000000000005</v>
      </c>
      <c r="J31" s="253">
        <f>1216.7-340.5</f>
        <v>876.20000000000005</v>
      </c>
      <c r="K31" s="253"/>
      <c r="L31" s="253"/>
      <c r="M31" s="253"/>
      <c r="N31" s="253"/>
      <c r="O31" s="254"/>
      <c r="P31" s="255"/>
      <c r="Q31" s="244"/>
      <c r="R31" s="256"/>
      <c r="S31" s="256"/>
      <c r="T31" s="256"/>
      <c r="U31" s="256"/>
      <c r="V31" s="256"/>
      <c r="W31" s="256"/>
      <c r="X31" s="256"/>
    </row>
    <row r="32" s="248" customFormat="1">
      <c r="A32" s="249"/>
      <c r="B32" s="250" t="s">
        <v>153</v>
      </c>
      <c r="C32" s="251"/>
      <c r="D32" s="251"/>
      <c r="E32" s="251"/>
      <c r="F32" s="252">
        <v>2017</v>
      </c>
      <c r="G32" s="253">
        <f t="shared" si="13"/>
        <v>0</v>
      </c>
      <c r="H32" s="253">
        <f t="shared" si="14"/>
        <v>0</v>
      </c>
      <c r="I32" s="253">
        <v>0</v>
      </c>
      <c r="J32" s="253">
        <v>0</v>
      </c>
      <c r="K32" s="253"/>
      <c r="L32" s="253"/>
      <c r="M32" s="253"/>
      <c r="N32" s="253"/>
      <c r="O32" s="254"/>
      <c r="P32" s="255"/>
      <c r="Q32" s="244"/>
      <c r="R32" s="256"/>
      <c r="S32" s="256"/>
      <c r="T32" s="256"/>
      <c r="U32" s="256"/>
      <c r="V32" s="256"/>
      <c r="W32" s="256"/>
      <c r="X32" s="256"/>
    </row>
    <row r="33" s="248" customFormat="1">
      <c r="A33" s="249"/>
      <c r="B33" s="257" t="s">
        <v>151</v>
      </c>
      <c r="C33" s="249"/>
      <c r="D33" s="249"/>
      <c r="E33" s="249"/>
      <c r="F33" s="258"/>
      <c r="G33" s="259">
        <f>G31+G32</f>
        <v>876.20000000000005</v>
      </c>
      <c r="H33" s="259">
        <f t="shared" ref="H33:N33" si="15">H31+H32</f>
        <v>876.20000000000005</v>
      </c>
      <c r="I33" s="259">
        <f t="shared" si="15"/>
        <v>876.20000000000005</v>
      </c>
      <c r="J33" s="259">
        <f t="shared" si="15"/>
        <v>876.20000000000005</v>
      </c>
      <c r="K33" s="259"/>
      <c r="L33" s="259"/>
      <c r="M33" s="259">
        <f t="shared" si="15"/>
        <v>0</v>
      </c>
      <c r="N33" s="259">
        <f t="shared" si="15"/>
        <v>0</v>
      </c>
      <c r="O33" s="260"/>
      <c r="P33" s="261"/>
      <c r="Q33" s="244"/>
      <c r="R33" s="256"/>
      <c r="S33" s="256"/>
      <c r="T33" s="256"/>
      <c r="U33" s="256"/>
      <c r="V33" s="256"/>
      <c r="W33" s="256"/>
      <c r="X33" s="256"/>
    </row>
    <row r="34" s="248" customFormat="1">
      <c r="A34" s="249">
        <v>3</v>
      </c>
      <c r="B34" s="250" t="s">
        <v>154</v>
      </c>
      <c r="C34" s="251"/>
      <c r="D34" s="251"/>
      <c r="E34" s="251"/>
      <c r="F34" s="252">
        <v>2017</v>
      </c>
      <c r="G34" s="253">
        <f t="shared" ref="G34:G35" si="16">I34+K34+M34+O34</f>
        <v>640.89999999999998</v>
      </c>
      <c r="H34" s="253">
        <f t="shared" ref="H34:H35" si="17">J34+L34+N34+P34</f>
        <v>640.89999999999998</v>
      </c>
      <c r="I34" s="253">
        <v>640.89999999999998</v>
      </c>
      <c r="J34" s="253">
        <v>640.89999999999998</v>
      </c>
      <c r="K34" s="253"/>
      <c r="L34" s="253"/>
      <c r="M34" s="253"/>
      <c r="N34" s="253"/>
      <c r="O34" s="254"/>
      <c r="P34" s="255"/>
      <c r="Q34" s="244"/>
      <c r="R34" s="256"/>
      <c r="S34" s="256"/>
      <c r="T34" s="256"/>
      <c r="U34" s="256"/>
      <c r="V34" s="256"/>
      <c r="W34" s="256"/>
      <c r="X34" s="256"/>
    </row>
    <row r="35" s="248" customFormat="1">
      <c r="A35" s="249"/>
      <c r="B35" s="250" t="s">
        <v>155</v>
      </c>
      <c r="C35" s="251"/>
      <c r="D35" s="251"/>
      <c r="E35" s="251"/>
      <c r="F35" s="252">
        <v>2017</v>
      </c>
      <c r="G35" s="253">
        <f t="shared" si="16"/>
        <v>0</v>
      </c>
      <c r="H35" s="253">
        <f t="shared" si="17"/>
        <v>0</v>
      </c>
      <c r="I35" s="253">
        <v>0</v>
      </c>
      <c r="J35" s="253">
        <v>0</v>
      </c>
      <c r="K35" s="253"/>
      <c r="L35" s="253"/>
      <c r="M35" s="253"/>
      <c r="N35" s="253"/>
      <c r="O35" s="254"/>
      <c r="P35" s="255"/>
      <c r="Q35" s="244"/>
      <c r="R35" s="256"/>
      <c r="S35" s="256"/>
      <c r="T35" s="256"/>
      <c r="U35" s="256"/>
      <c r="V35" s="256"/>
      <c r="W35" s="256"/>
      <c r="X35" s="256"/>
    </row>
    <row r="36" s="248" customFormat="1">
      <c r="A36" s="249"/>
      <c r="B36" s="257" t="s">
        <v>151</v>
      </c>
      <c r="C36" s="249"/>
      <c r="D36" s="249"/>
      <c r="E36" s="249"/>
      <c r="F36" s="258"/>
      <c r="G36" s="259">
        <f>G34+G35</f>
        <v>640.89999999999998</v>
      </c>
      <c r="H36" s="259">
        <f t="shared" ref="H36:N36" si="18">H34+H35</f>
        <v>640.89999999999998</v>
      </c>
      <c r="I36" s="259">
        <f t="shared" si="18"/>
        <v>640.89999999999998</v>
      </c>
      <c r="J36" s="259">
        <f t="shared" si="18"/>
        <v>640.89999999999998</v>
      </c>
      <c r="K36" s="259"/>
      <c r="L36" s="259"/>
      <c r="M36" s="259">
        <f t="shared" si="18"/>
        <v>0</v>
      </c>
      <c r="N36" s="259">
        <f t="shared" si="18"/>
        <v>0</v>
      </c>
      <c r="O36" s="260"/>
      <c r="P36" s="261"/>
      <c r="Q36" s="244"/>
      <c r="R36" s="256"/>
      <c r="S36" s="256"/>
      <c r="T36" s="256"/>
      <c r="U36" s="256"/>
      <c r="V36" s="256"/>
      <c r="W36" s="256"/>
      <c r="X36" s="256"/>
    </row>
    <row r="37" s="248" customFormat="1">
      <c r="A37" s="249">
        <v>4</v>
      </c>
      <c r="B37" s="250" t="s">
        <v>156</v>
      </c>
      <c r="C37" s="251"/>
      <c r="D37" s="251"/>
      <c r="E37" s="251"/>
      <c r="F37" s="252">
        <v>2017</v>
      </c>
      <c r="G37" s="253">
        <f t="shared" ref="G37:G38" si="19">I37+K37+M37+O37</f>
        <v>208.30000000000001</v>
      </c>
      <c r="H37" s="253">
        <f t="shared" ref="H37:H38" si="20">J37+L37+N37+P37</f>
        <v>208.30000000000001</v>
      </c>
      <c r="I37" s="253">
        <v>0</v>
      </c>
      <c r="J37" s="253">
        <v>0</v>
      </c>
      <c r="K37" s="259"/>
      <c r="L37" s="259"/>
      <c r="M37" s="253">
        <v>208.30000000000001</v>
      </c>
      <c r="N37" s="253">
        <v>208.30000000000001</v>
      </c>
      <c r="O37" s="260"/>
      <c r="P37" s="261"/>
      <c r="Q37" s="244"/>
      <c r="R37" s="256"/>
      <c r="S37" s="256"/>
      <c r="T37" s="256"/>
      <c r="U37" s="256"/>
      <c r="V37" s="256"/>
      <c r="W37" s="256"/>
      <c r="X37" s="256"/>
    </row>
    <row r="38" s="248" customFormat="1">
      <c r="A38" s="249"/>
      <c r="B38" s="250" t="s">
        <v>157</v>
      </c>
      <c r="C38" s="251"/>
      <c r="D38" s="251"/>
      <c r="E38" s="251"/>
      <c r="F38" s="252">
        <v>2017</v>
      </c>
      <c r="G38" s="253">
        <f t="shared" si="19"/>
        <v>0</v>
      </c>
      <c r="H38" s="253">
        <f t="shared" si="20"/>
        <v>0</v>
      </c>
      <c r="I38" s="253">
        <v>0</v>
      </c>
      <c r="J38" s="253">
        <v>0</v>
      </c>
      <c r="K38" s="259"/>
      <c r="L38" s="259"/>
      <c r="M38" s="253">
        <v>0</v>
      </c>
      <c r="N38" s="253">
        <v>0</v>
      </c>
      <c r="O38" s="260"/>
      <c r="P38" s="261"/>
      <c r="Q38" s="244"/>
      <c r="R38" s="256"/>
      <c r="S38" s="256"/>
      <c r="T38" s="256"/>
      <c r="U38" s="256"/>
      <c r="V38" s="256"/>
      <c r="W38" s="256"/>
      <c r="X38" s="256"/>
    </row>
    <row r="39" s="248" customFormat="1">
      <c r="A39" s="249"/>
      <c r="B39" s="257" t="s">
        <v>151</v>
      </c>
      <c r="C39" s="249"/>
      <c r="D39" s="249"/>
      <c r="E39" s="249"/>
      <c r="F39" s="258"/>
      <c r="G39" s="259">
        <f>G37+G38</f>
        <v>208.30000000000001</v>
      </c>
      <c r="H39" s="259">
        <f t="shared" ref="H39:N39" si="21">H37+H38</f>
        <v>208.30000000000001</v>
      </c>
      <c r="I39" s="259">
        <f t="shared" si="21"/>
        <v>0</v>
      </c>
      <c r="J39" s="259">
        <f t="shared" si="21"/>
        <v>0</v>
      </c>
      <c r="K39" s="259"/>
      <c r="L39" s="259"/>
      <c r="M39" s="259">
        <f t="shared" si="21"/>
        <v>208.30000000000001</v>
      </c>
      <c r="N39" s="259">
        <f t="shared" si="21"/>
        <v>208.30000000000001</v>
      </c>
      <c r="O39" s="260"/>
      <c r="P39" s="261"/>
      <c r="Q39" s="244"/>
      <c r="R39" s="256"/>
      <c r="S39" s="256"/>
      <c r="T39" s="256"/>
      <c r="U39" s="256"/>
      <c r="V39" s="256"/>
      <c r="W39" s="256"/>
      <c r="X39" s="256"/>
    </row>
    <row r="40" s="248" customFormat="1">
      <c r="A40" s="249">
        <v>5</v>
      </c>
      <c r="B40" s="250" t="s">
        <v>158</v>
      </c>
      <c r="C40" s="251"/>
      <c r="D40" s="251"/>
      <c r="E40" s="251"/>
      <c r="F40" s="252">
        <v>2017</v>
      </c>
      <c r="G40" s="253">
        <f t="shared" ref="G40:G41" si="22">I40+K40+M40+O40</f>
        <v>313.5</v>
      </c>
      <c r="H40" s="253">
        <f t="shared" ref="H40:H41" si="23">J40+L40+N40+P40</f>
        <v>313.5</v>
      </c>
      <c r="I40" s="253">
        <v>0</v>
      </c>
      <c r="J40" s="253">
        <v>0</v>
      </c>
      <c r="K40" s="259"/>
      <c r="L40" s="259"/>
      <c r="M40" s="253">
        <v>313.5</v>
      </c>
      <c r="N40" s="253">
        <v>313.5</v>
      </c>
      <c r="O40" s="260"/>
      <c r="P40" s="261"/>
      <c r="Q40" s="244"/>
      <c r="R40" s="256"/>
      <c r="S40" s="256"/>
      <c r="T40" s="256"/>
      <c r="U40" s="256"/>
      <c r="V40" s="256"/>
      <c r="W40" s="256"/>
      <c r="X40" s="256"/>
    </row>
    <row r="41" s="248" customFormat="1">
      <c r="A41" s="249"/>
      <c r="B41" s="250" t="s">
        <v>159</v>
      </c>
      <c r="C41" s="251"/>
      <c r="D41" s="251"/>
      <c r="E41" s="251"/>
      <c r="F41" s="252">
        <v>2017</v>
      </c>
      <c r="G41" s="253">
        <f t="shared" si="22"/>
        <v>0</v>
      </c>
      <c r="H41" s="253">
        <f t="shared" si="23"/>
        <v>0</v>
      </c>
      <c r="I41" s="253">
        <v>0</v>
      </c>
      <c r="J41" s="253">
        <v>0</v>
      </c>
      <c r="K41" s="259"/>
      <c r="L41" s="259"/>
      <c r="M41" s="253">
        <v>0</v>
      </c>
      <c r="N41" s="253">
        <v>0</v>
      </c>
      <c r="O41" s="260"/>
      <c r="P41" s="261"/>
      <c r="Q41" s="244"/>
      <c r="R41" s="256"/>
      <c r="S41" s="256"/>
      <c r="T41" s="256"/>
      <c r="U41" s="256"/>
      <c r="V41" s="256"/>
      <c r="W41" s="256"/>
      <c r="X41" s="256"/>
    </row>
    <row r="42" s="248" customFormat="1">
      <c r="A42" s="249"/>
      <c r="B42" s="257" t="s">
        <v>151</v>
      </c>
      <c r="C42" s="249"/>
      <c r="D42" s="249"/>
      <c r="E42" s="249"/>
      <c r="F42" s="258"/>
      <c r="G42" s="259">
        <f>G40+G41</f>
        <v>313.5</v>
      </c>
      <c r="H42" s="259">
        <f t="shared" ref="H42:N42" si="24">H40+H41</f>
        <v>313.5</v>
      </c>
      <c r="I42" s="259">
        <f t="shared" si="24"/>
        <v>0</v>
      </c>
      <c r="J42" s="259">
        <f t="shared" si="24"/>
        <v>0</v>
      </c>
      <c r="K42" s="259"/>
      <c r="L42" s="259"/>
      <c r="M42" s="259">
        <f t="shared" si="24"/>
        <v>313.5</v>
      </c>
      <c r="N42" s="259">
        <f t="shared" si="24"/>
        <v>313.5</v>
      </c>
      <c r="O42" s="260"/>
      <c r="P42" s="261"/>
      <c r="Q42" s="244"/>
      <c r="R42" s="256"/>
      <c r="S42" s="256"/>
      <c r="T42" s="256"/>
      <c r="U42" s="256"/>
      <c r="V42" s="256"/>
      <c r="W42" s="256"/>
      <c r="X42" s="256"/>
    </row>
    <row r="43" s="248" customFormat="1">
      <c r="A43" s="262"/>
      <c r="B43" s="263" t="s">
        <v>160</v>
      </c>
      <c r="C43" s="262"/>
      <c r="D43" s="262"/>
      <c r="E43" s="262"/>
      <c r="F43" s="264"/>
      <c r="G43" s="265">
        <f>G30+G33+G36+G39+G42</f>
        <v>3820.4000000000001</v>
      </c>
      <c r="H43" s="265">
        <f t="shared" ref="H43:N43" si="25">H30+H33+H36+H39+H42</f>
        <v>3820.4000000000001</v>
      </c>
      <c r="I43" s="265">
        <f t="shared" si="25"/>
        <v>3298.5999999999999</v>
      </c>
      <c r="J43" s="265">
        <f t="shared" si="25"/>
        <v>3298.5999999999999</v>
      </c>
      <c r="K43" s="265"/>
      <c r="L43" s="265"/>
      <c r="M43" s="265">
        <f t="shared" si="25"/>
        <v>521.79999999999995</v>
      </c>
      <c r="N43" s="265">
        <f t="shared" si="25"/>
        <v>521.79999999999995</v>
      </c>
      <c r="O43" s="266"/>
      <c r="P43" s="267"/>
      <c r="Q43" s="244"/>
      <c r="R43" s="256"/>
      <c r="S43" s="256"/>
      <c r="T43" s="256"/>
      <c r="U43" s="256"/>
      <c r="V43" s="256"/>
      <c r="W43" s="256"/>
      <c r="X43" s="256"/>
    </row>
    <row r="44" s="248" customFormat="1">
      <c r="A44" s="249">
        <v>1</v>
      </c>
      <c r="B44" s="250" t="s">
        <v>161</v>
      </c>
      <c r="C44" s="251"/>
      <c r="D44" s="251"/>
      <c r="E44" s="251"/>
      <c r="F44" s="252">
        <v>2018</v>
      </c>
      <c r="G44" s="253">
        <v>1542.0999999999999</v>
      </c>
      <c r="H44" s="253">
        <v>1542.0999999999999</v>
      </c>
      <c r="I44" s="253">
        <v>1542.0999999999999</v>
      </c>
      <c r="J44" s="253">
        <v>1542.0999999999999</v>
      </c>
      <c r="K44" s="253"/>
      <c r="L44" s="253"/>
      <c r="M44" s="253"/>
      <c r="N44" s="253"/>
      <c r="O44" s="254"/>
      <c r="P44" s="255"/>
      <c r="Q44" s="244"/>
      <c r="R44" s="256"/>
      <c r="S44" s="256"/>
      <c r="T44" s="256"/>
      <c r="U44" s="256"/>
      <c r="V44" s="256"/>
      <c r="W44" s="256"/>
      <c r="X44" s="256"/>
    </row>
    <row r="45" s="248" customFormat="1">
      <c r="A45" s="249"/>
      <c r="B45" s="250" t="s">
        <v>162</v>
      </c>
      <c r="C45" s="251"/>
      <c r="D45" s="251"/>
      <c r="E45" s="251"/>
      <c r="F45" s="252">
        <v>2018</v>
      </c>
      <c r="G45" s="253">
        <f>I45+K45+M45+O45</f>
        <v>3.3999999999999999</v>
      </c>
      <c r="H45" s="253">
        <f>J45+L45+N45+P45</f>
        <v>3.3999999999999999</v>
      </c>
      <c r="I45" s="253">
        <v>3.3999999999999999</v>
      </c>
      <c r="J45" s="253">
        <v>3.3999999999999999</v>
      </c>
      <c r="K45" s="253"/>
      <c r="L45" s="253"/>
      <c r="M45" s="253"/>
      <c r="N45" s="253"/>
      <c r="O45" s="254"/>
      <c r="P45" s="255"/>
      <c r="Q45" s="244"/>
      <c r="R45" s="256"/>
      <c r="S45" s="256"/>
      <c r="T45" s="256"/>
      <c r="U45" s="256"/>
      <c r="V45" s="256"/>
      <c r="W45" s="256"/>
      <c r="X45" s="256"/>
    </row>
    <row r="46" s="248" customFormat="1">
      <c r="A46" s="249"/>
      <c r="B46" s="257" t="s">
        <v>151</v>
      </c>
      <c r="C46" s="249"/>
      <c r="D46" s="249"/>
      <c r="E46" s="249"/>
      <c r="F46" s="258"/>
      <c r="G46" s="259">
        <f>G44+G45</f>
        <v>1545.5</v>
      </c>
      <c r="H46" s="259">
        <f>H44+H45</f>
        <v>1545.5</v>
      </c>
      <c r="I46" s="259">
        <f>I44+I45</f>
        <v>1545.5</v>
      </c>
      <c r="J46" s="259">
        <f>J44+J45</f>
        <v>1545.5</v>
      </c>
      <c r="K46" s="259"/>
      <c r="L46" s="259"/>
      <c r="M46" s="259"/>
      <c r="N46" s="259"/>
      <c r="O46" s="260"/>
      <c r="P46" s="261"/>
      <c r="Q46" s="244"/>
      <c r="R46" s="256"/>
      <c r="S46" s="256"/>
      <c r="T46" s="256"/>
      <c r="U46" s="256"/>
      <c r="V46" s="256"/>
      <c r="W46" s="256"/>
      <c r="X46" s="256"/>
    </row>
    <row r="47" s="248" customFormat="1">
      <c r="A47" s="249">
        <v>2</v>
      </c>
      <c r="B47" s="250" t="s">
        <v>163</v>
      </c>
      <c r="C47" s="251"/>
      <c r="D47" s="251"/>
      <c r="E47" s="251"/>
      <c r="F47" s="252">
        <v>2018</v>
      </c>
      <c r="G47" s="253">
        <v>714.79999999999995</v>
      </c>
      <c r="H47" s="253">
        <v>714.79999999999995</v>
      </c>
      <c r="I47" s="253">
        <v>714.79999999999995</v>
      </c>
      <c r="J47" s="253">
        <v>714.79999999999995</v>
      </c>
      <c r="K47" s="253"/>
      <c r="L47" s="259"/>
      <c r="M47" s="259"/>
      <c r="N47" s="259"/>
      <c r="O47" s="260"/>
      <c r="P47" s="261"/>
      <c r="Q47" s="244"/>
      <c r="R47" s="256"/>
      <c r="S47" s="256"/>
      <c r="T47" s="256"/>
      <c r="U47" s="256"/>
      <c r="V47" s="256"/>
      <c r="W47" s="256"/>
      <c r="X47" s="256"/>
    </row>
    <row r="48" s="248" customFormat="1">
      <c r="A48" s="249"/>
      <c r="B48" s="250" t="s">
        <v>164</v>
      </c>
      <c r="C48" s="251"/>
      <c r="D48" s="251"/>
      <c r="E48" s="251"/>
      <c r="F48" s="252">
        <v>2018</v>
      </c>
      <c r="G48" s="253">
        <f>I48+K48+M48+O48</f>
        <v>3.5999999999999996</v>
      </c>
      <c r="H48" s="253">
        <f>J48+L48+N48+P48</f>
        <v>3.5999999999999996</v>
      </c>
      <c r="I48" s="253">
        <f>12-8.4</f>
        <v>3.5999999999999996</v>
      </c>
      <c r="J48" s="253">
        <f>12-8.4</f>
        <v>3.5999999999999996</v>
      </c>
      <c r="K48" s="253"/>
      <c r="L48" s="259"/>
      <c r="M48" s="259"/>
      <c r="N48" s="259"/>
      <c r="O48" s="260"/>
      <c r="P48" s="261"/>
      <c r="Q48" s="244"/>
      <c r="R48" s="256"/>
      <c r="S48" s="256"/>
      <c r="T48" s="256"/>
      <c r="U48" s="256"/>
      <c r="V48" s="256"/>
      <c r="W48" s="256"/>
      <c r="X48" s="256"/>
    </row>
    <row r="49" s="248" customFormat="1">
      <c r="A49" s="249"/>
      <c r="B49" s="257" t="s">
        <v>151</v>
      </c>
      <c r="C49" s="249"/>
      <c r="D49" s="249"/>
      <c r="E49" s="249"/>
      <c r="F49" s="258"/>
      <c r="G49" s="259">
        <f>G47+G48</f>
        <v>718.39999999999998</v>
      </c>
      <c r="H49" s="259">
        <f>H47+H48</f>
        <v>718.39999999999998</v>
      </c>
      <c r="I49" s="259">
        <f>I47+I48</f>
        <v>718.39999999999998</v>
      </c>
      <c r="J49" s="259">
        <f>J47+J48</f>
        <v>718.39999999999998</v>
      </c>
      <c r="K49" s="259"/>
      <c r="L49" s="259"/>
      <c r="M49" s="259"/>
      <c r="N49" s="259"/>
      <c r="O49" s="260"/>
      <c r="P49" s="261"/>
      <c r="Q49" s="244"/>
      <c r="R49" s="256"/>
      <c r="S49" s="256"/>
      <c r="T49" s="256"/>
      <c r="U49" s="256"/>
      <c r="V49" s="256"/>
      <c r="W49" s="256"/>
      <c r="X49" s="256"/>
    </row>
    <row r="50" s="248" customFormat="1">
      <c r="A50" s="249">
        <v>3</v>
      </c>
      <c r="B50" s="250" t="s">
        <v>165</v>
      </c>
      <c r="C50" s="251"/>
      <c r="D50" s="251"/>
      <c r="E50" s="251"/>
      <c r="F50" s="252">
        <v>2018</v>
      </c>
      <c r="G50" s="253">
        <v>352.39999999999998</v>
      </c>
      <c r="H50" s="253">
        <v>352.39999999999998</v>
      </c>
      <c r="I50" s="253">
        <v>352.39999999999998</v>
      </c>
      <c r="J50" s="253">
        <v>352.39999999999998</v>
      </c>
      <c r="K50" s="259"/>
      <c r="L50" s="259"/>
      <c r="M50" s="259"/>
      <c r="N50" s="259"/>
      <c r="O50" s="260"/>
      <c r="P50" s="261"/>
      <c r="Q50" s="244"/>
      <c r="R50" s="256"/>
      <c r="S50" s="256"/>
      <c r="T50" s="256"/>
      <c r="U50" s="256"/>
      <c r="V50" s="256"/>
      <c r="W50" s="256"/>
      <c r="X50" s="256"/>
    </row>
    <row r="51" s="248" customFormat="1">
      <c r="A51" s="249"/>
      <c r="B51" s="250" t="s">
        <v>166</v>
      </c>
      <c r="C51" s="251"/>
      <c r="D51" s="251"/>
      <c r="E51" s="251"/>
      <c r="F51" s="252">
        <v>2018</v>
      </c>
      <c r="G51" s="253">
        <f>I51+K51+M51+O51</f>
        <v>5</v>
      </c>
      <c r="H51" s="253">
        <f>J51+L51+N51+P51</f>
        <v>5</v>
      </c>
      <c r="I51" s="253">
        <v>5</v>
      </c>
      <c r="J51" s="253">
        <v>5</v>
      </c>
      <c r="K51" s="259"/>
      <c r="L51" s="259"/>
      <c r="M51" s="259"/>
      <c r="N51" s="259"/>
      <c r="O51" s="260"/>
      <c r="P51" s="261"/>
      <c r="Q51" s="244"/>
      <c r="R51" s="256"/>
      <c r="S51" s="256"/>
      <c r="T51" s="256"/>
      <c r="U51" s="256"/>
      <c r="V51" s="256"/>
      <c r="W51" s="256"/>
      <c r="X51" s="256"/>
    </row>
    <row r="52" s="248" customFormat="1">
      <c r="A52" s="249"/>
      <c r="B52" s="257" t="s">
        <v>151</v>
      </c>
      <c r="C52" s="249"/>
      <c r="D52" s="249"/>
      <c r="E52" s="249"/>
      <c r="F52" s="258"/>
      <c r="G52" s="259">
        <f>G50+G51</f>
        <v>357.39999999999998</v>
      </c>
      <c r="H52" s="259">
        <f>H50+H51</f>
        <v>357.39999999999998</v>
      </c>
      <c r="I52" s="259">
        <f>I50+I51</f>
        <v>357.39999999999998</v>
      </c>
      <c r="J52" s="259">
        <f>J50+J51</f>
        <v>357.39999999999998</v>
      </c>
      <c r="K52" s="259"/>
      <c r="L52" s="259"/>
      <c r="M52" s="259"/>
      <c r="N52" s="259"/>
      <c r="O52" s="260"/>
      <c r="P52" s="261"/>
      <c r="Q52" s="244"/>
      <c r="R52" s="256"/>
      <c r="S52" s="256"/>
      <c r="T52" s="256"/>
      <c r="U52" s="256"/>
      <c r="V52" s="256"/>
      <c r="W52" s="256"/>
      <c r="X52" s="256"/>
    </row>
    <row r="53" s="248" customFormat="1">
      <c r="A53" s="249">
        <v>4</v>
      </c>
      <c r="B53" s="250" t="s">
        <v>167</v>
      </c>
      <c r="C53" s="251"/>
      <c r="D53" s="251"/>
      <c r="E53" s="251"/>
      <c r="F53" s="252">
        <v>2018</v>
      </c>
      <c r="G53" s="253">
        <v>754.29999999999995</v>
      </c>
      <c r="H53" s="253">
        <v>754.29999999999995</v>
      </c>
      <c r="I53" s="253">
        <v>754.29999999999995</v>
      </c>
      <c r="J53" s="253">
        <v>754.29999999999995</v>
      </c>
      <c r="K53" s="253"/>
      <c r="L53" s="259"/>
      <c r="M53" s="259"/>
      <c r="N53" s="259"/>
      <c r="O53" s="260"/>
      <c r="P53" s="261"/>
      <c r="Q53" s="244"/>
      <c r="R53" s="256"/>
      <c r="S53" s="256"/>
      <c r="T53" s="256"/>
      <c r="U53" s="256"/>
      <c r="V53" s="256"/>
      <c r="W53" s="256"/>
      <c r="X53" s="256"/>
    </row>
    <row r="54" s="248" customFormat="1" ht="22.5">
      <c r="A54" s="249"/>
      <c r="B54" s="250" t="s">
        <v>168</v>
      </c>
      <c r="C54" s="251"/>
      <c r="D54" s="251"/>
      <c r="E54" s="251"/>
      <c r="F54" s="252">
        <v>2018</v>
      </c>
      <c r="G54" s="253">
        <f>I54+K54+M54+O54</f>
        <v>3.5</v>
      </c>
      <c r="H54" s="253">
        <f>J54+L54+N54+P54</f>
        <v>3.5</v>
      </c>
      <c r="I54" s="253">
        <f>12-8.5</f>
        <v>3.5</v>
      </c>
      <c r="J54" s="253">
        <f>12-8.5</f>
        <v>3.5</v>
      </c>
      <c r="K54" s="253"/>
      <c r="L54" s="259"/>
      <c r="M54" s="259"/>
      <c r="N54" s="259"/>
      <c r="O54" s="260"/>
      <c r="P54" s="261"/>
      <c r="Q54" s="244"/>
      <c r="R54" s="256"/>
      <c r="S54" s="256"/>
      <c r="T54" s="256"/>
      <c r="U54" s="256"/>
      <c r="V54" s="256"/>
      <c r="W54" s="256"/>
      <c r="X54" s="256"/>
    </row>
    <row r="55" s="248" customFormat="1">
      <c r="A55" s="249"/>
      <c r="B55" s="257" t="s">
        <v>151</v>
      </c>
      <c r="C55" s="249"/>
      <c r="D55" s="249"/>
      <c r="E55" s="249"/>
      <c r="F55" s="258"/>
      <c r="G55" s="259">
        <f>G53+G54</f>
        <v>757.79999999999995</v>
      </c>
      <c r="H55" s="259">
        <f>H53+H54</f>
        <v>757.79999999999995</v>
      </c>
      <c r="I55" s="259">
        <f>I53+I54</f>
        <v>757.79999999999995</v>
      </c>
      <c r="J55" s="259">
        <f>J53+J54</f>
        <v>757.79999999999995</v>
      </c>
      <c r="K55" s="259"/>
      <c r="L55" s="259"/>
      <c r="M55" s="259"/>
      <c r="N55" s="259"/>
      <c r="O55" s="260"/>
      <c r="P55" s="261"/>
      <c r="Q55" s="244"/>
      <c r="R55" s="256"/>
      <c r="S55" s="256"/>
      <c r="T55" s="256"/>
      <c r="U55" s="256"/>
      <c r="V55" s="256"/>
      <c r="W55" s="256"/>
      <c r="X55" s="256"/>
    </row>
    <row r="56" s="248" customFormat="1">
      <c r="A56" s="249">
        <v>5</v>
      </c>
      <c r="B56" s="250" t="s">
        <v>169</v>
      </c>
      <c r="C56" s="251"/>
      <c r="D56" s="251"/>
      <c r="E56" s="251"/>
      <c r="F56" s="252">
        <v>2018</v>
      </c>
      <c r="G56" s="253">
        <v>282.19999999999999</v>
      </c>
      <c r="H56" s="253">
        <v>282.19999999999999</v>
      </c>
      <c r="I56" s="253">
        <v>282.19999999999999</v>
      </c>
      <c r="J56" s="253">
        <v>282.19999999999999</v>
      </c>
      <c r="K56" s="253"/>
      <c r="L56" s="259"/>
      <c r="M56" s="259"/>
      <c r="N56" s="259"/>
      <c r="O56" s="260"/>
      <c r="P56" s="261"/>
      <c r="Q56" s="244"/>
      <c r="R56" s="256"/>
      <c r="S56" s="256"/>
      <c r="T56" s="256"/>
      <c r="U56" s="256"/>
      <c r="V56" s="256"/>
      <c r="W56" s="256"/>
      <c r="X56" s="256"/>
    </row>
    <row r="57" s="248" customFormat="1">
      <c r="A57" s="249"/>
      <c r="B57" s="250" t="s">
        <v>170</v>
      </c>
      <c r="C57" s="251"/>
      <c r="D57" s="251"/>
      <c r="E57" s="251"/>
      <c r="F57" s="252">
        <v>2018</v>
      </c>
      <c r="G57" s="253">
        <v>2.6000000000000001</v>
      </c>
      <c r="H57" s="253">
        <v>2.6000000000000001</v>
      </c>
      <c r="I57" s="253">
        <v>2.6000000000000001</v>
      </c>
      <c r="J57" s="253">
        <v>2.6000000000000001</v>
      </c>
      <c r="K57" s="253"/>
      <c r="L57" s="259"/>
      <c r="M57" s="259"/>
      <c r="N57" s="259"/>
      <c r="O57" s="260"/>
      <c r="P57" s="261"/>
      <c r="Q57" s="244"/>
      <c r="R57" s="256"/>
      <c r="S57" s="256"/>
      <c r="T57" s="256"/>
      <c r="U57" s="256"/>
      <c r="V57" s="256"/>
      <c r="W57" s="256"/>
      <c r="X57" s="256"/>
    </row>
    <row r="58" s="248" customFormat="1">
      <c r="A58" s="249"/>
      <c r="B58" s="257" t="s">
        <v>151</v>
      </c>
      <c r="C58" s="249"/>
      <c r="D58" s="249"/>
      <c r="E58" s="249"/>
      <c r="F58" s="258"/>
      <c r="G58" s="259">
        <f>G56+G57</f>
        <v>284.80000000000001</v>
      </c>
      <c r="H58" s="259">
        <f>H56+H57</f>
        <v>284.80000000000001</v>
      </c>
      <c r="I58" s="259">
        <f>I56+I57</f>
        <v>284.80000000000001</v>
      </c>
      <c r="J58" s="259">
        <f>J56+J57</f>
        <v>284.80000000000001</v>
      </c>
      <c r="K58" s="259"/>
      <c r="L58" s="259"/>
      <c r="M58" s="259"/>
      <c r="N58" s="259"/>
      <c r="O58" s="260"/>
      <c r="P58" s="261"/>
      <c r="Q58" s="244"/>
      <c r="R58" s="256"/>
      <c r="S58" s="256"/>
      <c r="T58" s="256"/>
      <c r="U58" s="256"/>
      <c r="V58" s="256"/>
      <c r="W58" s="256"/>
      <c r="X58" s="256"/>
    </row>
    <row r="59" s="248" customFormat="1">
      <c r="A59" s="262"/>
      <c r="B59" s="263" t="s">
        <v>171</v>
      </c>
      <c r="C59" s="262"/>
      <c r="D59" s="262"/>
      <c r="E59" s="262"/>
      <c r="F59" s="264"/>
      <c r="G59" s="265">
        <f>G46+G49+G52+G55+G58</f>
        <v>3663.9000000000005</v>
      </c>
      <c r="H59" s="265">
        <f>H46+H49+H52+H55+H58</f>
        <v>3663.9000000000005</v>
      </c>
      <c r="I59" s="265">
        <f>I46+I49+I52+I55+I58</f>
        <v>3663.9000000000005</v>
      </c>
      <c r="J59" s="265">
        <f>J46+J49+J52+J55+J58</f>
        <v>3663.9000000000005</v>
      </c>
      <c r="K59" s="265"/>
      <c r="L59" s="265"/>
      <c r="M59" s="265"/>
      <c r="N59" s="265"/>
      <c r="O59" s="266"/>
      <c r="P59" s="267"/>
      <c r="Q59" s="244"/>
      <c r="R59" s="256"/>
      <c r="S59" s="256"/>
      <c r="T59" s="256"/>
      <c r="U59" s="256"/>
      <c r="V59" s="256"/>
      <c r="W59" s="256"/>
      <c r="X59" s="256"/>
    </row>
    <row r="60" s="248" customFormat="1">
      <c r="A60" s="262"/>
      <c r="B60" s="263" t="s">
        <v>172</v>
      </c>
      <c r="C60" s="262"/>
      <c r="D60" s="262"/>
      <c r="E60" s="262"/>
      <c r="F60" s="264"/>
      <c r="G60" s="265">
        <v>0</v>
      </c>
      <c r="H60" s="265">
        <v>0</v>
      </c>
      <c r="I60" s="265">
        <v>0</v>
      </c>
      <c r="J60" s="265">
        <v>0</v>
      </c>
      <c r="K60" s="265"/>
      <c r="L60" s="265"/>
      <c r="M60" s="265"/>
      <c r="N60" s="265"/>
      <c r="O60" s="266"/>
      <c r="P60" s="267"/>
      <c r="Q60" s="244"/>
      <c r="R60" s="256"/>
      <c r="S60" s="256"/>
      <c r="T60" s="256"/>
      <c r="U60" s="256"/>
      <c r="V60" s="256"/>
      <c r="W60" s="256"/>
      <c r="X60" s="256"/>
    </row>
    <row r="61" s="248" customFormat="1" ht="25.149999999999999" customHeight="1">
      <c r="A61" s="249">
        <v>1</v>
      </c>
      <c r="B61" s="268" t="s">
        <v>173</v>
      </c>
      <c r="C61" s="251"/>
      <c r="D61" s="251"/>
      <c r="E61" s="251"/>
      <c r="F61" s="252">
        <v>2020</v>
      </c>
      <c r="G61" s="269">
        <f t="shared" ref="G61:G62" si="26">I61</f>
        <v>0</v>
      </c>
      <c r="H61" s="269">
        <f t="shared" ref="H61:H62" si="27">J61</f>
        <v>0</v>
      </c>
      <c r="I61" s="269">
        <v>0</v>
      </c>
      <c r="J61" s="269">
        <v>0</v>
      </c>
      <c r="K61" s="259"/>
      <c r="L61" s="259"/>
      <c r="M61" s="259"/>
      <c r="N61" s="259"/>
      <c r="O61" s="260"/>
      <c r="P61" s="261"/>
      <c r="Q61" s="244"/>
      <c r="R61" s="256"/>
      <c r="S61" s="256"/>
      <c r="T61" s="256"/>
      <c r="U61" s="256"/>
      <c r="V61" s="256"/>
      <c r="W61" s="256"/>
      <c r="X61" s="256"/>
    </row>
    <row r="62" s="248" customFormat="1" ht="22.5">
      <c r="A62" s="249"/>
      <c r="B62" s="268" t="s">
        <v>174</v>
      </c>
      <c r="C62" s="251"/>
      <c r="D62" s="251"/>
      <c r="E62" s="251"/>
      <c r="F62" s="252">
        <v>2020</v>
      </c>
      <c r="G62" s="269">
        <f t="shared" si="26"/>
        <v>3.8999999999999999</v>
      </c>
      <c r="H62" s="269">
        <f t="shared" si="27"/>
        <v>3.8999999999999999</v>
      </c>
      <c r="I62" s="269">
        <v>3.8999999999999999</v>
      </c>
      <c r="J62" s="269">
        <v>3.8999999999999999</v>
      </c>
      <c r="K62" s="259"/>
      <c r="L62" s="259"/>
      <c r="M62" s="259"/>
      <c r="N62" s="259"/>
      <c r="O62" s="260"/>
      <c r="P62" s="261"/>
      <c r="Q62" s="244"/>
      <c r="R62" s="256"/>
      <c r="S62" s="256"/>
      <c r="T62" s="256"/>
      <c r="U62" s="256"/>
      <c r="V62" s="256"/>
      <c r="W62" s="256"/>
      <c r="X62" s="256"/>
    </row>
    <row r="63" s="248" customFormat="1">
      <c r="A63" s="249"/>
      <c r="B63" s="257" t="s">
        <v>151</v>
      </c>
      <c r="C63" s="249"/>
      <c r="D63" s="249"/>
      <c r="E63" s="249"/>
      <c r="F63" s="258"/>
      <c r="G63" s="270">
        <f>G61+G62</f>
        <v>3.8999999999999999</v>
      </c>
      <c r="H63" s="270">
        <f t="shared" ref="H63:J63" si="28">H61+H62</f>
        <v>3.8999999999999999</v>
      </c>
      <c r="I63" s="270">
        <f t="shared" si="28"/>
        <v>3.8999999999999999</v>
      </c>
      <c r="J63" s="270">
        <f t="shared" si="28"/>
        <v>3.8999999999999999</v>
      </c>
      <c r="K63" s="259"/>
      <c r="L63" s="259"/>
      <c r="M63" s="259"/>
      <c r="N63" s="259"/>
      <c r="O63" s="260"/>
      <c r="P63" s="261"/>
      <c r="Q63" s="244"/>
      <c r="R63" s="256"/>
      <c r="S63" s="256"/>
      <c r="T63" s="256"/>
      <c r="U63" s="256"/>
      <c r="V63" s="256"/>
      <c r="W63" s="256"/>
      <c r="X63" s="256"/>
    </row>
    <row r="64" s="248" customFormat="1" ht="22.5">
      <c r="A64" s="249">
        <v>2</v>
      </c>
      <c r="B64" s="271" t="s">
        <v>175</v>
      </c>
      <c r="C64" s="251"/>
      <c r="D64" s="251"/>
      <c r="E64" s="251"/>
      <c r="F64" s="252">
        <v>2020</v>
      </c>
      <c r="G64" s="269">
        <f t="shared" ref="G64:G65" si="29">I64</f>
        <v>0</v>
      </c>
      <c r="H64" s="269">
        <f t="shared" ref="H64:H65" si="30">J64</f>
        <v>0</v>
      </c>
      <c r="I64" s="272">
        <v>0</v>
      </c>
      <c r="J64" s="272">
        <v>0</v>
      </c>
      <c r="K64" s="259"/>
      <c r="L64" s="259"/>
      <c r="M64" s="259"/>
      <c r="N64" s="259"/>
      <c r="O64" s="260"/>
      <c r="P64" s="261"/>
      <c r="Q64" s="244"/>
      <c r="R64" s="256"/>
      <c r="S64" s="256"/>
      <c r="T64" s="256"/>
      <c r="U64" s="256"/>
      <c r="V64" s="256"/>
      <c r="W64" s="256"/>
      <c r="X64" s="256"/>
    </row>
    <row r="65" s="248" customFormat="1" ht="24">
      <c r="A65" s="249"/>
      <c r="B65" s="273" t="s">
        <v>176</v>
      </c>
      <c r="C65" s="251"/>
      <c r="D65" s="251"/>
      <c r="E65" s="251"/>
      <c r="F65" s="252">
        <v>2020</v>
      </c>
      <c r="G65" s="269">
        <f t="shared" si="29"/>
        <v>3.7000000000000002</v>
      </c>
      <c r="H65" s="269">
        <f t="shared" si="30"/>
        <v>3.7000000000000002</v>
      </c>
      <c r="I65" s="272">
        <v>3.7000000000000002</v>
      </c>
      <c r="J65" s="272">
        <v>3.7000000000000002</v>
      </c>
      <c r="K65" s="259"/>
      <c r="L65" s="259"/>
      <c r="M65" s="259"/>
      <c r="N65" s="259"/>
      <c r="O65" s="260"/>
      <c r="P65" s="261"/>
      <c r="Q65" s="244"/>
      <c r="R65" s="256"/>
      <c r="S65" s="256"/>
      <c r="T65" s="256"/>
      <c r="U65" s="256"/>
      <c r="V65" s="256"/>
      <c r="W65" s="256"/>
      <c r="X65" s="256"/>
    </row>
    <row r="66" s="248" customFormat="1">
      <c r="A66" s="249"/>
      <c r="B66" s="274" t="s">
        <v>151</v>
      </c>
      <c r="C66" s="249"/>
      <c r="D66" s="249"/>
      <c r="E66" s="249"/>
      <c r="F66" s="258"/>
      <c r="G66" s="275">
        <f>G64+G65</f>
        <v>3.7000000000000002</v>
      </c>
      <c r="H66" s="275">
        <f t="shared" ref="H66:J66" si="31">H64+H65</f>
        <v>3.7000000000000002</v>
      </c>
      <c r="I66" s="275">
        <f t="shared" si="31"/>
        <v>3.7000000000000002</v>
      </c>
      <c r="J66" s="275">
        <f t="shared" si="31"/>
        <v>3.7000000000000002</v>
      </c>
      <c r="K66" s="259"/>
      <c r="L66" s="259"/>
      <c r="M66" s="259"/>
      <c r="N66" s="259"/>
      <c r="O66" s="260"/>
      <c r="P66" s="261"/>
      <c r="Q66" s="244"/>
      <c r="R66" s="256"/>
      <c r="S66" s="256"/>
      <c r="T66" s="256"/>
      <c r="U66" s="256"/>
      <c r="V66" s="256"/>
      <c r="W66" s="256"/>
      <c r="X66" s="256"/>
    </row>
    <row r="67" s="248" customFormat="1" ht="24.75">
      <c r="A67" s="249">
        <v>3</v>
      </c>
      <c r="B67" s="271" t="s">
        <v>177</v>
      </c>
      <c r="C67" s="251"/>
      <c r="D67" s="251"/>
      <c r="E67" s="251"/>
      <c r="F67" s="252">
        <v>2020</v>
      </c>
      <c r="G67" s="269">
        <f t="shared" ref="G67:G68" si="32">I67</f>
        <v>0</v>
      </c>
      <c r="H67" s="269">
        <f t="shared" ref="H67:H68" si="33">J67</f>
        <v>0</v>
      </c>
      <c r="I67" s="272">
        <v>0</v>
      </c>
      <c r="J67" s="272">
        <v>0</v>
      </c>
      <c r="K67" s="253"/>
      <c r="L67" s="253"/>
      <c r="M67" s="253"/>
      <c r="N67" s="253"/>
      <c r="O67" s="254"/>
      <c r="P67" s="261"/>
      <c r="Q67" s="244"/>
      <c r="R67" s="256"/>
      <c r="S67" s="256"/>
      <c r="T67" s="256"/>
      <c r="U67" s="256"/>
      <c r="V67" s="256"/>
      <c r="W67" s="256"/>
      <c r="X67" s="256"/>
    </row>
    <row r="68" s="248" customFormat="1" ht="24">
      <c r="A68" s="249"/>
      <c r="B68" s="273" t="s">
        <v>178</v>
      </c>
      <c r="C68" s="251"/>
      <c r="D68" s="251"/>
      <c r="E68" s="251"/>
      <c r="F68" s="252">
        <v>2020</v>
      </c>
      <c r="G68" s="269">
        <f t="shared" si="32"/>
        <v>3.8999999999999999</v>
      </c>
      <c r="H68" s="269">
        <f t="shared" si="33"/>
        <v>3.8999999999999999</v>
      </c>
      <c r="I68" s="272">
        <v>3.8999999999999999</v>
      </c>
      <c r="J68" s="272">
        <v>3.8999999999999999</v>
      </c>
      <c r="K68" s="253"/>
      <c r="L68" s="253"/>
      <c r="M68" s="253"/>
      <c r="N68" s="253"/>
      <c r="O68" s="254"/>
      <c r="P68" s="261"/>
      <c r="Q68" s="244"/>
      <c r="R68" s="256"/>
      <c r="S68" s="256"/>
      <c r="T68" s="256"/>
      <c r="U68" s="256"/>
      <c r="V68" s="256"/>
      <c r="W68" s="256"/>
      <c r="X68" s="256"/>
    </row>
    <row r="69" s="248" customFormat="1">
      <c r="A69" s="249"/>
      <c r="B69" s="274" t="s">
        <v>151</v>
      </c>
      <c r="C69" s="249"/>
      <c r="D69" s="249"/>
      <c r="E69" s="249"/>
      <c r="F69" s="258"/>
      <c r="G69" s="275">
        <f>G67+G68</f>
        <v>3.8999999999999999</v>
      </c>
      <c r="H69" s="275">
        <f t="shared" ref="H69:J69" si="34">H67+H68</f>
        <v>3.8999999999999999</v>
      </c>
      <c r="I69" s="275">
        <f t="shared" si="34"/>
        <v>3.8999999999999999</v>
      </c>
      <c r="J69" s="275">
        <f t="shared" si="34"/>
        <v>3.8999999999999999</v>
      </c>
      <c r="K69" s="259"/>
      <c r="L69" s="259"/>
      <c r="M69" s="259"/>
      <c r="N69" s="259"/>
      <c r="O69" s="260"/>
      <c r="P69" s="261"/>
      <c r="Q69" s="244"/>
      <c r="R69" s="256"/>
      <c r="S69" s="256"/>
      <c r="T69" s="256"/>
      <c r="U69" s="256"/>
      <c r="V69" s="256"/>
      <c r="W69" s="256"/>
      <c r="X69" s="256"/>
    </row>
    <row r="70" s="248" customFormat="1" ht="24.75">
      <c r="A70" s="249">
        <v>4</v>
      </c>
      <c r="B70" s="271" t="s">
        <v>179</v>
      </c>
      <c r="C70" s="251"/>
      <c r="D70" s="251"/>
      <c r="E70" s="251"/>
      <c r="F70" s="252">
        <v>2020</v>
      </c>
      <c r="G70" s="269">
        <f t="shared" ref="G70:G71" si="35">I70</f>
        <v>0</v>
      </c>
      <c r="H70" s="269">
        <f t="shared" ref="H70:H71" si="36">J70</f>
        <v>0</v>
      </c>
      <c r="I70" s="272">
        <v>0</v>
      </c>
      <c r="J70" s="272">
        <v>0</v>
      </c>
      <c r="K70" s="253"/>
      <c r="L70" s="253"/>
      <c r="M70" s="253"/>
      <c r="N70" s="253"/>
      <c r="O70" s="254"/>
      <c r="P70" s="255"/>
      <c r="Q70" s="244"/>
      <c r="R70" s="256"/>
      <c r="S70" s="256"/>
      <c r="T70" s="256"/>
      <c r="U70" s="256"/>
      <c r="V70" s="256"/>
      <c r="W70" s="256"/>
      <c r="X70" s="256"/>
    </row>
    <row r="71" s="248" customFormat="1" ht="24.75">
      <c r="A71" s="249"/>
      <c r="B71" s="271" t="s">
        <v>180</v>
      </c>
      <c r="C71" s="251"/>
      <c r="D71" s="251"/>
      <c r="E71" s="251"/>
      <c r="F71" s="252">
        <v>2020</v>
      </c>
      <c r="G71" s="269">
        <f t="shared" si="35"/>
        <v>3.2000000000000002</v>
      </c>
      <c r="H71" s="269">
        <f t="shared" si="36"/>
        <v>3.2000000000000002</v>
      </c>
      <c r="I71" s="272">
        <v>3.2000000000000002</v>
      </c>
      <c r="J71" s="272">
        <v>3.2000000000000002</v>
      </c>
      <c r="K71" s="253"/>
      <c r="L71" s="253"/>
      <c r="M71" s="253"/>
      <c r="N71" s="253"/>
      <c r="O71" s="254"/>
      <c r="P71" s="255"/>
      <c r="Q71" s="244"/>
      <c r="R71" s="256"/>
      <c r="S71" s="256"/>
      <c r="T71" s="256"/>
      <c r="U71" s="256"/>
      <c r="V71" s="256"/>
      <c r="W71" s="256"/>
      <c r="X71" s="256"/>
    </row>
    <row r="72" s="248" customFormat="1">
      <c r="A72" s="249"/>
      <c r="B72" s="274" t="s">
        <v>151</v>
      </c>
      <c r="C72" s="249"/>
      <c r="D72" s="249"/>
      <c r="E72" s="249"/>
      <c r="F72" s="258"/>
      <c r="G72" s="275">
        <f>G70+G71</f>
        <v>3.2000000000000002</v>
      </c>
      <c r="H72" s="275">
        <f t="shared" ref="H72:J72" si="37">H70+H71</f>
        <v>3.2000000000000002</v>
      </c>
      <c r="I72" s="275">
        <f t="shared" si="37"/>
        <v>3.2000000000000002</v>
      </c>
      <c r="J72" s="275">
        <f t="shared" si="37"/>
        <v>3.2000000000000002</v>
      </c>
      <c r="K72" s="259"/>
      <c r="L72" s="259"/>
      <c r="M72" s="259"/>
      <c r="N72" s="259"/>
      <c r="O72" s="260"/>
      <c r="P72" s="261"/>
      <c r="Q72" s="244"/>
      <c r="R72" s="256"/>
      <c r="S72" s="256"/>
      <c r="T72" s="256"/>
      <c r="U72" s="256"/>
      <c r="V72" s="256"/>
      <c r="W72" s="256"/>
      <c r="X72" s="256"/>
    </row>
    <row r="73" s="248" customFormat="1" ht="24.75">
      <c r="A73" s="249">
        <v>5</v>
      </c>
      <c r="B73" s="271" t="s">
        <v>181</v>
      </c>
      <c r="C73" s="251"/>
      <c r="D73" s="251"/>
      <c r="E73" s="251"/>
      <c r="F73" s="252">
        <v>2020</v>
      </c>
      <c r="G73" s="269">
        <f t="shared" ref="G73:G74" si="38">I73</f>
        <v>0</v>
      </c>
      <c r="H73" s="269">
        <f t="shared" ref="H73:H74" si="39">J73</f>
        <v>0</v>
      </c>
      <c r="I73" s="272">
        <v>0</v>
      </c>
      <c r="J73" s="272">
        <v>0</v>
      </c>
      <c r="K73" s="259"/>
      <c r="L73" s="259"/>
      <c r="M73" s="259"/>
      <c r="N73" s="259"/>
      <c r="O73" s="260"/>
      <c r="P73" s="261"/>
      <c r="Q73" s="244"/>
      <c r="R73" s="256"/>
      <c r="S73" s="256"/>
      <c r="T73" s="256"/>
      <c r="U73" s="256"/>
      <c r="V73" s="256"/>
      <c r="W73" s="256"/>
      <c r="X73" s="256"/>
    </row>
    <row r="74" s="248" customFormat="1" ht="24.75">
      <c r="A74" s="249"/>
      <c r="B74" s="271" t="s">
        <v>182</v>
      </c>
      <c r="C74" s="251"/>
      <c r="D74" s="251"/>
      <c r="E74" s="251"/>
      <c r="F74" s="252">
        <v>2020</v>
      </c>
      <c r="G74" s="269">
        <f t="shared" si="38"/>
        <v>3.7000000000000002</v>
      </c>
      <c r="H74" s="269">
        <f t="shared" si="39"/>
        <v>3.7000000000000002</v>
      </c>
      <c r="I74" s="272">
        <v>3.7000000000000002</v>
      </c>
      <c r="J74" s="272">
        <v>3.7000000000000002</v>
      </c>
      <c r="K74" s="259"/>
      <c r="L74" s="259"/>
      <c r="M74" s="259"/>
      <c r="N74" s="259"/>
      <c r="O74" s="260"/>
      <c r="P74" s="261"/>
      <c r="Q74" s="244"/>
      <c r="R74" s="256"/>
      <c r="S74" s="256"/>
      <c r="T74" s="256"/>
      <c r="U74" s="256"/>
      <c r="V74" s="256"/>
      <c r="W74" s="256"/>
      <c r="X74" s="256"/>
    </row>
    <row r="75" s="248" customFormat="1">
      <c r="A75" s="249"/>
      <c r="B75" s="274" t="s">
        <v>151</v>
      </c>
      <c r="C75" s="249"/>
      <c r="D75" s="249"/>
      <c r="E75" s="249"/>
      <c r="F75" s="258"/>
      <c r="G75" s="275">
        <f>G73+G74</f>
        <v>3.7000000000000002</v>
      </c>
      <c r="H75" s="275">
        <f t="shared" ref="H75:J75" si="40">H73+H74</f>
        <v>3.7000000000000002</v>
      </c>
      <c r="I75" s="275">
        <f t="shared" si="40"/>
        <v>3.7000000000000002</v>
      </c>
      <c r="J75" s="275">
        <f t="shared" si="40"/>
        <v>3.7000000000000002</v>
      </c>
      <c r="K75" s="259"/>
      <c r="L75" s="259"/>
      <c r="M75" s="259"/>
      <c r="N75" s="259"/>
      <c r="O75" s="260"/>
      <c r="P75" s="261"/>
      <c r="Q75" s="244"/>
      <c r="R75" s="256"/>
      <c r="S75" s="256"/>
      <c r="T75" s="256"/>
      <c r="U75" s="256"/>
      <c r="V75" s="256"/>
      <c r="W75" s="256"/>
      <c r="X75" s="256"/>
    </row>
    <row r="76" s="248" customFormat="1" ht="24.75">
      <c r="A76" s="249">
        <v>6</v>
      </c>
      <c r="B76" s="271" t="s">
        <v>183</v>
      </c>
      <c r="C76" s="251"/>
      <c r="D76" s="251"/>
      <c r="E76" s="251"/>
      <c r="F76" s="252">
        <v>2020</v>
      </c>
      <c r="G76" s="269">
        <f t="shared" ref="G76:G77" si="41">I76</f>
        <v>0</v>
      </c>
      <c r="H76" s="269">
        <f t="shared" ref="H76:H77" si="42">J76</f>
        <v>0</v>
      </c>
      <c r="I76" s="272">
        <v>0</v>
      </c>
      <c r="J76" s="272">
        <v>0</v>
      </c>
      <c r="K76" s="253"/>
      <c r="L76" s="253"/>
      <c r="M76" s="253"/>
      <c r="N76" s="253"/>
      <c r="O76" s="254"/>
      <c r="P76" s="255"/>
      <c r="Q76" s="244"/>
      <c r="R76" s="256"/>
      <c r="S76" s="256"/>
      <c r="T76" s="256"/>
      <c r="U76" s="256"/>
      <c r="V76" s="256"/>
      <c r="W76" s="256"/>
      <c r="X76" s="256"/>
    </row>
    <row r="77" s="248" customFormat="1" ht="24.75">
      <c r="A77" s="249"/>
      <c r="B77" s="271" t="s">
        <v>184</v>
      </c>
      <c r="C77" s="251"/>
      <c r="D77" s="251"/>
      <c r="E77" s="251"/>
      <c r="F77" s="252">
        <v>2020</v>
      </c>
      <c r="G77" s="269">
        <f t="shared" si="41"/>
        <v>3.8999999999999999</v>
      </c>
      <c r="H77" s="269">
        <f t="shared" si="42"/>
        <v>3.8999999999999999</v>
      </c>
      <c r="I77" s="272">
        <v>3.8999999999999999</v>
      </c>
      <c r="J77" s="272">
        <v>3.8999999999999999</v>
      </c>
      <c r="K77" s="253"/>
      <c r="L77" s="253"/>
      <c r="M77" s="253"/>
      <c r="N77" s="253"/>
      <c r="O77" s="254"/>
      <c r="P77" s="255"/>
      <c r="Q77" s="244"/>
      <c r="R77" s="256"/>
      <c r="S77" s="256"/>
      <c r="T77" s="256"/>
      <c r="U77" s="256"/>
      <c r="V77" s="256"/>
      <c r="W77" s="256"/>
      <c r="X77" s="256"/>
    </row>
    <row r="78" s="248" customFormat="1">
      <c r="A78" s="249"/>
      <c r="B78" s="274" t="s">
        <v>151</v>
      </c>
      <c r="C78" s="249"/>
      <c r="D78" s="249"/>
      <c r="E78" s="249"/>
      <c r="F78" s="258"/>
      <c r="G78" s="275">
        <f>G76+G77</f>
        <v>3.8999999999999999</v>
      </c>
      <c r="H78" s="275">
        <f t="shared" ref="H78:J78" si="43">H76+H77</f>
        <v>3.8999999999999999</v>
      </c>
      <c r="I78" s="275">
        <f t="shared" si="43"/>
        <v>3.8999999999999999</v>
      </c>
      <c r="J78" s="275">
        <f t="shared" si="43"/>
        <v>3.8999999999999999</v>
      </c>
      <c r="K78" s="259"/>
      <c r="L78" s="259"/>
      <c r="M78" s="259"/>
      <c r="N78" s="259"/>
      <c r="O78" s="260"/>
      <c r="P78" s="261"/>
      <c r="Q78" s="244"/>
      <c r="R78" s="256"/>
      <c r="S78" s="256"/>
      <c r="T78" s="256"/>
      <c r="U78" s="256"/>
      <c r="V78" s="256"/>
      <c r="W78" s="256"/>
      <c r="X78" s="256"/>
    </row>
    <row r="79" s="248" customFormat="1" ht="24.75">
      <c r="A79" s="249">
        <v>7</v>
      </c>
      <c r="B79" s="271" t="s">
        <v>185</v>
      </c>
      <c r="C79" s="251"/>
      <c r="D79" s="251"/>
      <c r="E79" s="251"/>
      <c r="F79" s="252">
        <v>2020</v>
      </c>
      <c r="G79" s="269">
        <f t="shared" ref="G79:G80" si="44">I79</f>
        <v>0</v>
      </c>
      <c r="H79" s="269">
        <f t="shared" ref="H79:H80" si="45">J79</f>
        <v>0</v>
      </c>
      <c r="I79" s="272">
        <v>0</v>
      </c>
      <c r="J79" s="272">
        <v>0</v>
      </c>
      <c r="K79" s="259"/>
      <c r="L79" s="259"/>
      <c r="M79" s="259"/>
      <c r="N79" s="259"/>
      <c r="O79" s="260"/>
      <c r="P79" s="261"/>
      <c r="Q79" s="244"/>
      <c r="R79" s="256"/>
      <c r="S79" s="256"/>
      <c r="T79" s="256"/>
      <c r="U79" s="256"/>
      <c r="V79" s="256"/>
      <c r="W79" s="256"/>
      <c r="X79" s="256"/>
    </row>
    <row r="80" s="248" customFormat="1" ht="24.75">
      <c r="A80" s="249"/>
      <c r="B80" s="271" t="s">
        <v>186</v>
      </c>
      <c r="C80" s="251"/>
      <c r="D80" s="251"/>
      <c r="E80" s="251"/>
      <c r="F80" s="252">
        <v>2020</v>
      </c>
      <c r="G80" s="269">
        <f t="shared" si="44"/>
        <v>4.2000000000000002</v>
      </c>
      <c r="H80" s="269">
        <f t="shared" si="45"/>
        <v>4.2000000000000002</v>
      </c>
      <c r="I80" s="272">
        <v>4.2000000000000002</v>
      </c>
      <c r="J80" s="272">
        <v>4.2000000000000002</v>
      </c>
      <c r="K80" s="259"/>
      <c r="L80" s="259"/>
      <c r="M80" s="259"/>
      <c r="N80" s="259"/>
      <c r="O80" s="260"/>
      <c r="P80" s="261"/>
      <c r="Q80" s="244"/>
      <c r="R80" s="256"/>
      <c r="S80" s="256"/>
      <c r="T80" s="256"/>
      <c r="U80" s="256"/>
      <c r="V80" s="256"/>
      <c r="W80" s="256"/>
      <c r="X80" s="256"/>
    </row>
    <row r="81" s="248" customFormat="1">
      <c r="A81" s="249"/>
      <c r="B81" s="274" t="s">
        <v>151</v>
      </c>
      <c r="C81" s="249"/>
      <c r="D81" s="249"/>
      <c r="E81" s="249"/>
      <c r="F81" s="258"/>
      <c r="G81" s="275">
        <f>G79+G80</f>
        <v>4.2000000000000002</v>
      </c>
      <c r="H81" s="275">
        <f t="shared" ref="H81:J81" si="46">H79+H80</f>
        <v>4.2000000000000002</v>
      </c>
      <c r="I81" s="275">
        <f t="shared" si="46"/>
        <v>4.2000000000000002</v>
      </c>
      <c r="J81" s="275">
        <f t="shared" si="46"/>
        <v>4.2000000000000002</v>
      </c>
      <c r="K81" s="259"/>
      <c r="L81" s="259"/>
      <c r="M81" s="259"/>
      <c r="N81" s="259"/>
      <c r="O81" s="260"/>
      <c r="P81" s="261"/>
      <c r="Q81" s="244"/>
      <c r="R81" s="256"/>
      <c r="S81" s="256"/>
      <c r="T81" s="256"/>
      <c r="U81" s="256"/>
      <c r="V81" s="256"/>
      <c r="W81" s="256"/>
      <c r="X81" s="256"/>
    </row>
    <row r="82" s="248" customFormat="1" ht="24.75">
      <c r="A82" s="249">
        <v>8</v>
      </c>
      <c r="B82" s="271" t="s">
        <v>187</v>
      </c>
      <c r="C82" s="251"/>
      <c r="D82" s="251"/>
      <c r="E82" s="251"/>
      <c r="F82" s="252">
        <v>2020</v>
      </c>
      <c r="G82" s="269">
        <f t="shared" ref="G82:G83" si="47">I82</f>
        <v>0</v>
      </c>
      <c r="H82" s="269">
        <f t="shared" ref="H82:H83" si="48">J82</f>
        <v>0</v>
      </c>
      <c r="I82" s="272">
        <v>0</v>
      </c>
      <c r="J82" s="272">
        <v>0</v>
      </c>
      <c r="K82" s="253"/>
      <c r="L82" s="253"/>
      <c r="M82" s="253"/>
      <c r="N82" s="253"/>
      <c r="O82" s="254"/>
      <c r="P82" s="255"/>
      <c r="Q82" s="244"/>
      <c r="R82" s="256"/>
      <c r="S82" s="256"/>
      <c r="T82" s="256"/>
      <c r="U82" s="256"/>
      <c r="V82" s="256"/>
      <c r="W82" s="256"/>
      <c r="X82" s="256"/>
    </row>
    <row r="83" s="248" customFormat="1" ht="24.75">
      <c r="A83" s="249"/>
      <c r="B83" s="271" t="s">
        <v>188</v>
      </c>
      <c r="C83" s="251"/>
      <c r="D83" s="251"/>
      <c r="E83" s="251"/>
      <c r="F83" s="252">
        <v>2020</v>
      </c>
      <c r="G83" s="269">
        <f t="shared" si="47"/>
        <v>3.1000000000000001</v>
      </c>
      <c r="H83" s="269">
        <f t="shared" si="48"/>
        <v>3.1000000000000001</v>
      </c>
      <c r="I83" s="272">
        <v>3.1000000000000001</v>
      </c>
      <c r="J83" s="272">
        <v>3.1000000000000001</v>
      </c>
      <c r="K83" s="253"/>
      <c r="L83" s="253"/>
      <c r="M83" s="253"/>
      <c r="N83" s="253"/>
      <c r="O83" s="254"/>
      <c r="P83" s="255"/>
      <c r="Q83" s="244"/>
      <c r="R83" s="256"/>
      <c r="S83" s="256"/>
      <c r="T83" s="256"/>
      <c r="U83" s="256"/>
      <c r="V83" s="256"/>
      <c r="W83" s="256"/>
      <c r="X83" s="256"/>
    </row>
    <row r="84" s="248" customFormat="1">
      <c r="A84" s="249"/>
      <c r="B84" s="274" t="s">
        <v>151</v>
      </c>
      <c r="C84" s="249"/>
      <c r="D84" s="249"/>
      <c r="E84" s="249"/>
      <c r="F84" s="258"/>
      <c r="G84" s="275">
        <f>G82+G83</f>
        <v>3.1000000000000001</v>
      </c>
      <c r="H84" s="275">
        <f t="shared" ref="H84:J84" si="49">H82+H83</f>
        <v>3.1000000000000001</v>
      </c>
      <c r="I84" s="275">
        <f t="shared" si="49"/>
        <v>3.1000000000000001</v>
      </c>
      <c r="J84" s="275">
        <f t="shared" si="49"/>
        <v>3.1000000000000001</v>
      </c>
      <c r="K84" s="259"/>
      <c r="L84" s="259"/>
      <c r="M84" s="259"/>
      <c r="N84" s="259"/>
      <c r="O84" s="260"/>
      <c r="P84" s="261"/>
      <c r="Q84" s="244"/>
      <c r="R84" s="256"/>
      <c r="S84" s="256"/>
      <c r="T84" s="256"/>
      <c r="U84" s="256"/>
      <c r="V84" s="256"/>
      <c r="W84" s="256"/>
      <c r="X84" s="256"/>
    </row>
    <row r="85" s="248" customFormat="1" ht="24.75">
      <c r="A85" s="249">
        <v>9</v>
      </c>
      <c r="B85" s="271" t="s">
        <v>189</v>
      </c>
      <c r="C85" s="251"/>
      <c r="D85" s="251"/>
      <c r="E85" s="251"/>
      <c r="F85" s="252">
        <v>2020</v>
      </c>
      <c r="G85" s="269">
        <f t="shared" ref="G85:G86" si="50">I85</f>
        <v>0</v>
      </c>
      <c r="H85" s="269">
        <f t="shared" ref="H85:H86" si="51">J85</f>
        <v>0</v>
      </c>
      <c r="I85" s="272">
        <v>0</v>
      </c>
      <c r="J85" s="272">
        <v>0</v>
      </c>
      <c r="K85" s="259"/>
      <c r="L85" s="259"/>
      <c r="M85" s="259"/>
      <c r="N85" s="259"/>
      <c r="O85" s="260"/>
      <c r="P85" s="261"/>
      <c r="Q85" s="244"/>
      <c r="R85" s="256"/>
      <c r="S85" s="256"/>
      <c r="T85" s="256"/>
      <c r="U85" s="256"/>
      <c r="V85" s="256"/>
      <c r="W85" s="256"/>
      <c r="X85" s="256"/>
    </row>
    <row r="86" s="248" customFormat="1" ht="24.75">
      <c r="A86" s="249"/>
      <c r="B86" s="271" t="s">
        <v>190</v>
      </c>
      <c r="C86" s="251"/>
      <c r="D86" s="251"/>
      <c r="E86" s="251"/>
      <c r="F86" s="252">
        <v>2020</v>
      </c>
      <c r="G86" s="269">
        <f t="shared" si="50"/>
        <v>4.2999999999999998</v>
      </c>
      <c r="H86" s="269">
        <f t="shared" si="51"/>
        <v>4.2999999999999998</v>
      </c>
      <c r="I86" s="272">
        <v>4.2999999999999998</v>
      </c>
      <c r="J86" s="272">
        <v>4.2999999999999998</v>
      </c>
      <c r="K86" s="259"/>
      <c r="L86" s="259"/>
      <c r="M86" s="259"/>
      <c r="N86" s="259"/>
      <c r="O86" s="260"/>
      <c r="P86" s="261"/>
      <c r="Q86" s="244"/>
      <c r="R86" s="256"/>
      <c r="S86" s="256"/>
      <c r="T86" s="256"/>
      <c r="U86" s="256"/>
      <c r="V86" s="256"/>
      <c r="W86" s="256"/>
      <c r="X86" s="256"/>
    </row>
    <row r="87" s="248" customFormat="1">
      <c r="A87" s="249"/>
      <c r="B87" s="274" t="s">
        <v>151</v>
      </c>
      <c r="C87" s="249"/>
      <c r="D87" s="249"/>
      <c r="E87" s="249"/>
      <c r="F87" s="258"/>
      <c r="G87" s="275">
        <f>G85+G86</f>
        <v>4.2999999999999998</v>
      </c>
      <c r="H87" s="275">
        <f t="shared" ref="H87:J87" si="52">H85+H86</f>
        <v>4.2999999999999998</v>
      </c>
      <c r="I87" s="275">
        <f t="shared" si="52"/>
        <v>4.2999999999999998</v>
      </c>
      <c r="J87" s="275">
        <f t="shared" si="52"/>
        <v>4.2999999999999998</v>
      </c>
      <c r="K87" s="259"/>
      <c r="L87" s="259"/>
      <c r="M87" s="259"/>
      <c r="N87" s="259"/>
      <c r="O87" s="260"/>
      <c r="P87" s="261"/>
      <c r="Q87" s="244"/>
      <c r="R87" s="256"/>
      <c r="S87" s="256"/>
      <c r="T87" s="256"/>
      <c r="U87" s="256"/>
      <c r="V87" s="256"/>
      <c r="W87" s="256"/>
      <c r="X87" s="256"/>
    </row>
    <row r="88" s="248" customFormat="1" ht="24.75">
      <c r="A88" s="249">
        <v>10</v>
      </c>
      <c r="B88" s="271" t="s">
        <v>191</v>
      </c>
      <c r="C88" s="249"/>
      <c r="D88" s="249"/>
      <c r="E88" s="249"/>
      <c r="F88" s="252">
        <v>2020</v>
      </c>
      <c r="G88" s="269">
        <f t="shared" ref="G88:G89" si="53">I88</f>
        <v>0</v>
      </c>
      <c r="H88" s="269">
        <f t="shared" ref="H88:H89" si="54">J88</f>
        <v>0</v>
      </c>
      <c r="I88" s="272">
        <v>0</v>
      </c>
      <c r="J88" s="272">
        <v>0</v>
      </c>
      <c r="K88" s="259"/>
      <c r="L88" s="259"/>
      <c r="M88" s="259"/>
      <c r="N88" s="259"/>
      <c r="O88" s="260"/>
      <c r="P88" s="261"/>
      <c r="Q88" s="244"/>
      <c r="R88" s="256"/>
      <c r="S88" s="256"/>
      <c r="T88" s="256"/>
      <c r="U88" s="256"/>
      <c r="V88" s="256"/>
      <c r="W88" s="256"/>
      <c r="X88" s="256"/>
    </row>
    <row r="89" s="248" customFormat="1" ht="24.75">
      <c r="A89" s="249"/>
      <c r="B89" s="271" t="s">
        <v>192</v>
      </c>
      <c r="C89" s="249"/>
      <c r="D89" s="249"/>
      <c r="E89" s="249"/>
      <c r="F89" s="252">
        <v>2020</v>
      </c>
      <c r="G89" s="269">
        <f t="shared" si="53"/>
        <v>1.8</v>
      </c>
      <c r="H89" s="269">
        <f t="shared" si="54"/>
        <v>1.8</v>
      </c>
      <c r="I89" s="272">
        <v>1.8</v>
      </c>
      <c r="J89" s="272">
        <v>1.8</v>
      </c>
      <c r="K89" s="259"/>
      <c r="L89" s="259"/>
      <c r="M89" s="259"/>
      <c r="N89" s="259"/>
      <c r="O89" s="260"/>
      <c r="P89" s="261"/>
      <c r="Q89" s="244"/>
      <c r="R89" s="256"/>
      <c r="S89" s="256"/>
      <c r="T89" s="256"/>
      <c r="U89" s="256"/>
      <c r="V89" s="256"/>
      <c r="W89" s="256"/>
      <c r="X89" s="256"/>
    </row>
    <row r="90" s="248" customFormat="1">
      <c r="A90" s="249"/>
      <c r="B90" s="274" t="s">
        <v>151</v>
      </c>
      <c r="C90" s="249"/>
      <c r="D90" s="249"/>
      <c r="E90" s="249"/>
      <c r="F90" s="258"/>
      <c r="G90" s="275">
        <f>G88+G89</f>
        <v>1.8</v>
      </c>
      <c r="H90" s="275">
        <f t="shared" ref="H90:J90" si="55">H88+H89</f>
        <v>1.8</v>
      </c>
      <c r="I90" s="275">
        <f t="shared" si="55"/>
        <v>1.8</v>
      </c>
      <c r="J90" s="275">
        <f t="shared" si="55"/>
        <v>1.8</v>
      </c>
      <c r="K90" s="259"/>
      <c r="L90" s="259"/>
      <c r="M90" s="259"/>
      <c r="N90" s="259"/>
      <c r="O90" s="260"/>
      <c r="P90" s="261"/>
      <c r="Q90" s="244"/>
      <c r="R90" s="256"/>
      <c r="S90" s="256"/>
      <c r="T90" s="256"/>
      <c r="U90" s="256"/>
      <c r="V90" s="256"/>
      <c r="W90" s="256"/>
      <c r="X90" s="256"/>
    </row>
    <row r="91" s="248" customFormat="1" ht="24.75">
      <c r="A91" s="249">
        <v>11</v>
      </c>
      <c r="B91" s="271" t="s">
        <v>193</v>
      </c>
      <c r="C91" s="249"/>
      <c r="D91" s="249"/>
      <c r="E91" s="249"/>
      <c r="F91" s="252">
        <v>2020</v>
      </c>
      <c r="G91" s="269">
        <f t="shared" ref="G91:G92" si="56">I91</f>
        <v>0</v>
      </c>
      <c r="H91" s="269">
        <f t="shared" ref="H91:H92" si="57">J91</f>
        <v>0</v>
      </c>
      <c r="I91" s="272">
        <v>0</v>
      </c>
      <c r="J91" s="272">
        <v>0</v>
      </c>
      <c r="K91" s="259"/>
      <c r="L91" s="259"/>
      <c r="M91" s="259"/>
      <c r="N91" s="259"/>
      <c r="O91" s="260"/>
      <c r="P91" s="261"/>
      <c r="Q91" s="244"/>
      <c r="R91" s="256"/>
      <c r="S91" s="256"/>
      <c r="T91" s="256"/>
      <c r="U91" s="256"/>
      <c r="V91" s="256"/>
      <c r="W91" s="256"/>
      <c r="X91" s="256"/>
    </row>
    <row r="92" s="248" customFormat="1" ht="24.75">
      <c r="A92" s="249"/>
      <c r="B92" s="271" t="s">
        <v>194</v>
      </c>
      <c r="C92" s="249"/>
      <c r="D92" s="249"/>
      <c r="E92" s="249"/>
      <c r="F92" s="252">
        <v>2020</v>
      </c>
      <c r="G92" s="269">
        <f t="shared" si="56"/>
        <v>3.7999999999999998</v>
      </c>
      <c r="H92" s="269">
        <f t="shared" si="57"/>
        <v>3.7999999999999998</v>
      </c>
      <c r="I92" s="272">
        <v>3.7999999999999998</v>
      </c>
      <c r="J92" s="272">
        <v>3.7999999999999998</v>
      </c>
      <c r="K92" s="259"/>
      <c r="L92" s="259"/>
      <c r="M92" s="259"/>
      <c r="N92" s="259"/>
      <c r="O92" s="260"/>
      <c r="P92" s="261"/>
      <c r="Q92" s="244"/>
      <c r="R92" s="256"/>
      <c r="S92" s="256"/>
      <c r="T92" s="256"/>
      <c r="U92" s="256"/>
      <c r="V92" s="256"/>
      <c r="W92" s="256"/>
      <c r="X92" s="256"/>
    </row>
    <row r="93" s="248" customFormat="1">
      <c r="A93" s="249"/>
      <c r="B93" s="274" t="s">
        <v>151</v>
      </c>
      <c r="C93" s="276"/>
      <c r="D93" s="276"/>
      <c r="E93" s="276"/>
      <c r="F93" s="277"/>
      <c r="G93" s="275">
        <f>G91+G92</f>
        <v>3.7999999999999998</v>
      </c>
      <c r="H93" s="275">
        <f t="shared" ref="H93:J93" si="58">H91+H92</f>
        <v>3.7999999999999998</v>
      </c>
      <c r="I93" s="275">
        <f t="shared" si="58"/>
        <v>3.7999999999999998</v>
      </c>
      <c r="J93" s="275">
        <f t="shared" si="58"/>
        <v>3.7999999999999998</v>
      </c>
      <c r="K93" s="259"/>
      <c r="L93" s="259"/>
      <c r="M93" s="259"/>
      <c r="N93" s="259"/>
      <c r="O93" s="260"/>
      <c r="P93" s="261"/>
      <c r="Q93" s="244"/>
      <c r="R93" s="256"/>
      <c r="S93" s="256"/>
      <c r="T93" s="256"/>
      <c r="U93" s="256"/>
      <c r="V93" s="256"/>
      <c r="W93" s="256"/>
      <c r="X93" s="256"/>
    </row>
    <row r="94" s="248" customFormat="1">
      <c r="A94" s="262"/>
      <c r="B94" s="263" t="s">
        <v>195</v>
      </c>
      <c r="C94" s="262"/>
      <c r="D94" s="262"/>
      <c r="E94" s="262"/>
      <c r="F94" s="264"/>
      <c r="G94" s="278">
        <f>G63+G66+G69+G72+G75+G78+G84+G81+G87+G90+G93</f>
        <v>39.499999999999993</v>
      </c>
      <c r="H94" s="278">
        <f t="shared" ref="H94:J94" si="59">H63+H66+H69+H72+H75+H78+H84+H81+H87+H90+H93</f>
        <v>39.499999999999993</v>
      </c>
      <c r="I94" s="278">
        <f t="shared" si="59"/>
        <v>39.499999999999993</v>
      </c>
      <c r="J94" s="278">
        <f t="shared" si="59"/>
        <v>39.499999999999993</v>
      </c>
      <c r="K94" s="265"/>
      <c r="L94" s="265"/>
      <c r="M94" s="265"/>
      <c r="N94" s="265"/>
      <c r="O94" s="266"/>
      <c r="P94" s="267"/>
      <c r="Q94" s="244"/>
      <c r="R94" s="256"/>
      <c r="S94" s="256"/>
      <c r="T94" s="256"/>
      <c r="U94" s="256"/>
      <c r="V94" s="256"/>
      <c r="W94" s="256"/>
      <c r="X94" s="256"/>
    </row>
    <row r="95" s="256" customFormat="1">
      <c r="A95" s="279"/>
      <c r="B95" s="263" t="s">
        <v>196</v>
      </c>
      <c r="C95" s="262"/>
      <c r="D95" s="262"/>
      <c r="E95" s="262"/>
      <c r="F95" s="280">
        <v>2021</v>
      </c>
      <c r="G95" s="265">
        <v>0</v>
      </c>
      <c r="H95" s="265">
        <v>0</v>
      </c>
      <c r="I95" s="265">
        <v>0</v>
      </c>
      <c r="J95" s="265">
        <v>0</v>
      </c>
      <c r="K95" s="265"/>
      <c r="L95" s="265"/>
      <c r="M95" s="265"/>
      <c r="N95" s="265"/>
      <c r="O95" s="266"/>
      <c r="P95" s="267"/>
      <c r="Q95" s="244"/>
      <c r="R95" s="256"/>
      <c r="S95" s="256"/>
      <c r="T95" s="256"/>
      <c r="U95" s="256"/>
      <c r="V95" s="256"/>
      <c r="W95" s="256"/>
    </row>
    <row r="96" s="256" customFormat="1" ht="24.75">
      <c r="A96" s="281">
        <v>1</v>
      </c>
      <c r="B96" s="271" t="s">
        <v>197</v>
      </c>
      <c r="C96" s="282"/>
      <c r="D96" s="282"/>
      <c r="E96" s="282"/>
      <c r="F96" s="283">
        <v>2022</v>
      </c>
      <c r="G96" s="272">
        <v>3.7000000000000002</v>
      </c>
      <c r="H96" s="272">
        <v>3.7000000000000002</v>
      </c>
      <c r="I96" s="272">
        <v>3.7000000000000002</v>
      </c>
      <c r="J96" s="272">
        <v>3.7000000000000002</v>
      </c>
      <c r="K96" s="284"/>
      <c r="L96" s="284"/>
      <c r="M96" s="284"/>
      <c r="N96" s="284"/>
      <c r="O96" s="285"/>
      <c r="P96" s="286"/>
      <c r="Q96" s="244"/>
      <c r="R96" s="256"/>
      <c r="S96" s="256"/>
      <c r="T96" s="256"/>
      <c r="U96" s="256"/>
      <c r="V96" s="256"/>
      <c r="W96" s="256"/>
    </row>
    <row r="97" s="256" customFormat="1">
      <c r="A97" s="281"/>
      <c r="B97" s="274" t="s">
        <v>151</v>
      </c>
      <c r="C97" s="282"/>
      <c r="D97" s="282"/>
      <c r="E97" s="282"/>
      <c r="F97" s="283"/>
      <c r="G97" s="275">
        <f>G96</f>
        <v>3.7000000000000002</v>
      </c>
      <c r="H97" s="275">
        <f t="shared" ref="H97:J99" si="60">H96</f>
        <v>3.7000000000000002</v>
      </c>
      <c r="I97" s="275">
        <f t="shared" si="60"/>
        <v>3.7000000000000002</v>
      </c>
      <c r="J97" s="275">
        <f t="shared" si="60"/>
        <v>3.7000000000000002</v>
      </c>
      <c r="K97" s="284"/>
      <c r="L97" s="284"/>
      <c r="M97" s="284"/>
      <c r="N97" s="284"/>
      <c r="O97" s="285"/>
      <c r="P97" s="286"/>
      <c r="Q97" s="244"/>
      <c r="R97" s="256"/>
      <c r="S97" s="256"/>
      <c r="T97" s="256"/>
      <c r="U97" s="256"/>
      <c r="V97" s="256"/>
      <c r="W97" s="256"/>
    </row>
    <row r="98" s="248" customFormat="1" ht="24.75">
      <c r="A98" s="287">
        <v>2</v>
      </c>
      <c r="B98" s="271" t="s">
        <v>198</v>
      </c>
      <c r="C98" s="288"/>
      <c r="D98" s="288"/>
      <c r="E98" s="288"/>
      <c r="F98" s="283">
        <v>2022</v>
      </c>
      <c r="G98" s="289">
        <v>3.5</v>
      </c>
      <c r="H98" s="289">
        <v>3.5</v>
      </c>
      <c r="I98" s="289">
        <v>3.5</v>
      </c>
      <c r="J98" s="289">
        <v>3.5</v>
      </c>
      <c r="K98" s="260"/>
      <c r="L98" s="260"/>
      <c r="M98" s="260"/>
      <c r="N98" s="260"/>
      <c r="O98" s="260"/>
      <c r="P98" s="261"/>
      <c r="Q98" s="244"/>
      <c r="R98" s="256"/>
      <c r="S98" s="256"/>
      <c r="T98" s="256"/>
      <c r="U98" s="256"/>
      <c r="V98" s="256"/>
      <c r="W98" s="256"/>
      <c r="X98" s="256"/>
    </row>
    <row r="99" s="248" customFormat="1">
      <c r="A99" s="290"/>
      <c r="B99" s="274" t="s">
        <v>151</v>
      </c>
      <c r="C99" s="282"/>
      <c r="D99" s="282"/>
      <c r="E99" s="282"/>
      <c r="F99" s="291"/>
      <c r="G99" s="275">
        <f>G98</f>
        <v>3.5</v>
      </c>
      <c r="H99" s="275">
        <f t="shared" si="60"/>
        <v>3.5</v>
      </c>
      <c r="I99" s="275">
        <f t="shared" si="60"/>
        <v>3.5</v>
      </c>
      <c r="J99" s="275">
        <f t="shared" si="60"/>
        <v>3.5</v>
      </c>
      <c r="K99" s="260"/>
      <c r="L99" s="260"/>
      <c r="M99" s="260"/>
      <c r="N99" s="260"/>
      <c r="O99" s="260"/>
      <c r="P99" s="261"/>
      <c r="Q99" s="244"/>
      <c r="R99" s="256"/>
      <c r="S99" s="256"/>
      <c r="T99" s="256"/>
      <c r="U99" s="256"/>
      <c r="V99" s="256"/>
      <c r="W99" s="256"/>
      <c r="X99" s="256"/>
    </row>
    <row r="100" s="248" customFormat="1" ht="24.75">
      <c r="A100" s="287">
        <v>3</v>
      </c>
      <c r="B100" s="271" t="s">
        <v>199</v>
      </c>
      <c r="C100" s="288"/>
      <c r="D100" s="288"/>
      <c r="E100" s="288"/>
      <c r="F100" s="283">
        <v>2022</v>
      </c>
      <c r="G100" s="289">
        <v>2</v>
      </c>
      <c r="H100" s="289">
        <v>2</v>
      </c>
      <c r="I100" s="289">
        <v>2</v>
      </c>
      <c r="J100" s="289">
        <v>2</v>
      </c>
      <c r="K100" s="260"/>
      <c r="L100" s="260"/>
      <c r="M100" s="260"/>
      <c r="N100" s="260"/>
      <c r="O100" s="260"/>
      <c r="P100" s="261"/>
      <c r="Q100" s="244"/>
      <c r="R100" s="256"/>
      <c r="S100" s="256"/>
      <c r="T100" s="256"/>
      <c r="U100" s="256"/>
      <c r="V100" s="256"/>
      <c r="W100" s="256"/>
      <c r="X100" s="256"/>
    </row>
    <row r="101" s="248" customFormat="1">
      <c r="A101" s="290"/>
      <c r="B101" s="274" t="s">
        <v>151</v>
      </c>
      <c r="C101" s="282"/>
      <c r="D101" s="282"/>
      <c r="E101" s="282"/>
      <c r="F101" s="291"/>
      <c r="G101" s="275">
        <f>G100</f>
        <v>2</v>
      </c>
      <c r="H101" s="275">
        <f t="shared" ref="H101:J101" si="61">H100</f>
        <v>2</v>
      </c>
      <c r="I101" s="275">
        <f t="shared" si="61"/>
        <v>2</v>
      </c>
      <c r="J101" s="275">
        <f t="shared" si="61"/>
        <v>2</v>
      </c>
      <c r="K101" s="260"/>
      <c r="L101" s="260"/>
      <c r="M101" s="260"/>
      <c r="N101" s="260"/>
      <c r="O101" s="260"/>
      <c r="P101" s="261"/>
      <c r="Q101" s="244"/>
      <c r="R101" s="256"/>
      <c r="S101" s="256"/>
      <c r="T101" s="256"/>
      <c r="U101" s="256"/>
      <c r="V101" s="256"/>
      <c r="W101" s="256"/>
      <c r="X101" s="256"/>
    </row>
    <row r="102" s="256" customFormat="1">
      <c r="A102" s="279"/>
      <c r="B102" s="263" t="s">
        <v>200</v>
      </c>
      <c r="C102" s="262"/>
      <c r="D102" s="262"/>
      <c r="E102" s="262"/>
      <c r="F102" s="264">
        <v>2022</v>
      </c>
      <c r="G102" s="265">
        <f>SUM(G97+G99+G101)</f>
        <v>9.1999999999999993</v>
      </c>
      <c r="H102" s="265">
        <f>SUM(H97+H99+H101)</f>
        <v>9.1999999999999993</v>
      </c>
      <c r="I102" s="265">
        <f>SUM(I97+I99+I101)</f>
        <v>9.1999999999999993</v>
      </c>
      <c r="J102" s="265">
        <f>SUM(J97+J99+J101)</f>
        <v>9.1999999999999993</v>
      </c>
      <c r="K102" s="265"/>
      <c r="L102" s="265"/>
      <c r="M102" s="265"/>
      <c r="N102" s="265"/>
      <c r="O102" s="266"/>
      <c r="P102" s="267"/>
      <c r="Q102" s="244"/>
      <c r="R102" s="256"/>
      <c r="S102" s="256"/>
      <c r="T102" s="256"/>
      <c r="U102" s="256"/>
      <c r="V102" s="256"/>
      <c r="W102" s="256"/>
    </row>
    <row r="103" s="256" customFormat="1" ht="24.75">
      <c r="A103" s="281">
        <v>1</v>
      </c>
      <c r="B103" s="271" t="s">
        <v>201</v>
      </c>
      <c r="C103" s="282"/>
      <c r="D103" s="282"/>
      <c r="E103" s="282"/>
      <c r="F103" s="283">
        <v>2023</v>
      </c>
      <c r="G103" s="289">
        <v>3059.1999999999998</v>
      </c>
      <c r="H103" s="289">
        <v>0</v>
      </c>
      <c r="I103" s="289">
        <v>3059.1999999999998</v>
      </c>
      <c r="J103" s="289">
        <v>0</v>
      </c>
      <c r="K103" s="285"/>
      <c r="L103" s="285"/>
      <c r="M103" s="285"/>
      <c r="N103" s="285"/>
      <c r="O103" s="285"/>
      <c r="P103" s="286"/>
      <c r="Q103" s="244"/>
      <c r="R103" s="256"/>
      <c r="S103" s="256"/>
      <c r="T103" s="256"/>
      <c r="U103" s="256"/>
      <c r="V103" s="256"/>
      <c r="W103" s="256"/>
    </row>
    <row r="104" s="256" customFormat="1" ht="24.75">
      <c r="A104" s="292"/>
      <c r="B104" s="271" t="s">
        <v>202</v>
      </c>
      <c r="C104" s="282"/>
      <c r="D104" s="282"/>
      <c r="E104" s="282"/>
      <c r="F104" s="283">
        <v>2023</v>
      </c>
      <c r="G104" s="289">
        <f>I104</f>
        <v>10</v>
      </c>
      <c r="H104" s="289">
        <v>0</v>
      </c>
      <c r="I104" s="289">
        <v>10</v>
      </c>
      <c r="J104" s="289">
        <v>0</v>
      </c>
      <c r="K104" s="285"/>
      <c r="L104" s="285"/>
      <c r="M104" s="285"/>
      <c r="N104" s="285"/>
      <c r="O104" s="285"/>
      <c r="P104" s="286"/>
      <c r="Q104" s="244"/>
      <c r="R104" s="256"/>
      <c r="S104" s="256"/>
      <c r="T104" s="256"/>
      <c r="U104" s="256"/>
      <c r="V104" s="256"/>
      <c r="W104" s="256"/>
    </row>
    <row r="105" s="256" customFormat="1">
      <c r="A105" s="293"/>
      <c r="B105" s="274" t="s">
        <v>151</v>
      </c>
      <c r="C105" s="282"/>
      <c r="D105" s="282"/>
      <c r="E105" s="282"/>
      <c r="F105" s="291"/>
      <c r="G105" s="284">
        <f>G103+G104</f>
        <v>3069.1999999999998</v>
      </c>
      <c r="H105" s="284">
        <f>H103+H104</f>
        <v>0</v>
      </c>
      <c r="I105" s="284">
        <f>I103+I104</f>
        <v>3069.1999999999998</v>
      </c>
      <c r="J105" s="284">
        <f>J103+J104</f>
        <v>0</v>
      </c>
      <c r="K105" s="285"/>
      <c r="L105" s="285"/>
      <c r="M105" s="285"/>
      <c r="N105" s="285"/>
      <c r="O105" s="285"/>
      <c r="P105" s="286"/>
      <c r="Q105" s="244"/>
      <c r="R105" s="256"/>
      <c r="S105" s="256"/>
      <c r="T105" s="256"/>
      <c r="U105" s="256"/>
      <c r="V105" s="256"/>
      <c r="W105" s="256"/>
    </row>
    <row r="106" s="256" customFormat="1" ht="24.75">
      <c r="A106" s="281">
        <v>2</v>
      </c>
      <c r="B106" s="271" t="s">
        <v>203</v>
      </c>
      <c r="C106" s="282"/>
      <c r="D106" s="282"/>
      <c r="E106" s="282"/>
      <c r="F106" s="283">
        <v>2023</v>
      </c>
      <c r="G106" s="289">
        <v>2674.9000000000001</v>
      </c>
      <c r="H106" s="289">
        <v>0</v>
      </c>
      <c r="I106" s="289">
        <v>2674.9000000000001</v>
      </c>
      <c r="J106" s="289">
        <v>0</v>
      </c>
      <c r="K106" s="285"/>
      <c r="L106" s="285"/>
      <c r="M106" s="285"/>
      <c r="N106" s="285"/>
      <c r="O106" s="285"/>
      <c r="P106" s="286"/>
      <c r="Q106" s="244"/>
      <c r="R106" s="256"/>
      <c r="S106" s="256"/>
      <c r="T106" s="256"/>
      <c r="U106" s="256"/>
      <c r="V106" s="256"/>
      <c r="W106" s="256"/>
    </row>
    <row r="107" s="256" customFormat="1" ht="24.75">
      <c r="A107" s="292"/>
      <c r="B107" s="271" t="s">
        <v>204</v>
      </c>
      <c r="C107" s="282"/>
      <c r="D107" s="282"/>
      <c r="E107" s="282"/>
      <c r="F107" s="283">
        <v>2023</v>
      </c>
      <c r="G107" s="289">
        <f>I107+K107+M107+O107</f>
        <v>10</v>
      </c>
      <c r="H107" s="289">
        <v>0</v>
      </c>
      <c r="I107" s="289">
        <v>10</v>
      </c>
      <c r="J107" s="289">
        <v>0</v>
      </c>
      <c r="K107" s="285"/>
      <c r="L107" s="285"/>
      <c r="M107" s="285"/>
      <c r="N107" s="285"/>
      <c r="O107" s="285"/>
      <c r="P107" s="286"/>
      <c r="Q107" s="244"/>
      <c r="R107" s="256"/>
      <c r="S107" s="256"/>
      <c r="T107" s="256"/>
      <c r="U107" s="256"/>
      <c r="V107" s="256"/>
      <c r="W107" s="256"/>
    </row>
    <row r="108" s="256" customFormat="1">
      <c r="A108" s="293"/>
      <c r="B108" s="274" t="s">
        <v>151</v>
      </c>
      <c r="C108" s="282"/>
      <c r="D108" s="282"/>
      <c r="E108" s="282"/>
      <c r="F108" s="283"/>
      <c r="G108" s="284">
        <f>G106+G107</f>
        <v>2684.9000000000001</v>
      </c>
      <c r="H108" s="284">
        <f>H106+H107</f>
        <v>0</v>
      </c>
      <c r="I108" s="284">
        <f>I106+I107</f>
        <v>2684.9000000000001</v>
      </c>
      <c r="J108" s="284">
        <f>J106+J107</f>
        <v>0</v>
      </c>
      <c r="K108" s="285"/>
      <c r="L108" s="285"/>
      <c r="M108" s="285"/>
      <c r="N108" s="285"/>
      <c r="O108" s="285"/>
      <c r="P108" s="286"/>
      <c r="Q108" s="244"/>
      <c r="R108" s="256"/>
      <c r="S108" s="256"/>
      <c r="T108" s="256"/>
      <c r="U108" s="256"/>
      <c r="V108" s="256"/>
      <c r="W108" s="256"/>
    </row>
    <row r="109" s="256" customFormat="1" ht="24.75">
      <c r="A109" s="294">
        <v>3</v>
      </c>
      <c r="B109" s="271" t="s">
        <v>205</v>
      </c>
      <c r="C109" s="288"/>
      <c r="D109" s="288"/>
      <c r="E109" s="288"/>
      <c r="F109" s="283">
        <v>2023</v>
      </c>
      <c r="G109" s="289">
        <v>3279.0999999999999</v>
      </c>
      <c r="H109" s="289">
        <f t="shared" ref="H109:H110" si="62">J109</f>
        <v>0</v>
      </c>
      <c r="I109" s="289">
        <v>3279.0999999999999</v>
      </c>
      <c r="J109" s="289">
        <v>0</v>
      </c>
      <c r="K109" s="285"/>
      <c r="L109" s="285"/>
      <c r="M109" s="285"/>
      <c r="N109" s="285"/>
      <c r="O109" s="285"/>
      <c r="P109" s="286"/>
      <c r="Q109" s="244"/>
      <c r="R109" s="256"/>
      <c r="S109" s="256"/>
      <c r="T109" s="256"/>
      <c r="U109" s="256"/>
      <c r="V109" s="256"/>
      <c r="W109" s="256"/>
    </row>
    <row r="110" s="256" customFormat="1" ht="24.75">
      <c r="A110" s="295"/>
      <c r="B110" s="271" t="s">
        <v>206</v>
      </c>
      <c r="C110" s="288"/>
      <c r="D110" s="288"/>
      <c r="E110" s="288"/>
      <c r="F110" s="283">
        <v>2023</v>
      </c>
      <c r="G110" s="289">
        <f>I110</f>
        <v>10</v>
      </c>
      <c r="H110" s="289">
        <f t="shared" si="62"/>
        <v>0</v>
      </c>
      <c r="I110" s="289">
        <v>10</v>
      </c>
      <c r="J110" s="289">
        <v>0</v>
      </c>
      <c r="K110" s="285"/>
      <c r="L110" s="285"/>
      <c r="M110" s="285"/>
      <c r="N110" s="285"/>
      <c r="O110" s="285"/>
      <c r="P110" s="286"/>
      <c r="Q110" s="244"/>
      <c r="R110" s="256"/>
      <c r="S110" s="256"/>
      <c r="T110" s="256"/>
      <c r="U110" s="256"/>
      <c r="V110" s="256"/>
      <c r="W110" s="256"/>
    </row>
    <row r="111" s="256" customFormat="1">
      <c r="A111" s="296"/>
      <c r="B111" s="274" t="s">
        <v>151</v>
      </c>
      <c r="C111" s="282"/>
      <c r="D111" s="282"/>
      <c r="E111" s="282"/>
      <c r="F111" s="291"/>
      <c r="G111" s="284">
        <f>G109+G110</f>
        <v>3289.0999999999999</v>
      </c>
      <c r="H111" s="284">
        <f>H109+H110</f>
        <v>0</v>
      </c>
      <c r="I111" s="284">
        <f>I109+I110</f>
        <v>3289.0999999999999</v>
      </c>
      <c r="J111" s="284">
        <f>J109+J110</f>
        <v>0</v>
      </c>
      <c r="K111" s="285"/>
      <c r="L111" s="285"/>
      <c r="M111" s="285"/>
      <c r="N111" s="285"/>
      <c r="O111" s="285"/>
      <c r="P111" s="286"/>
      <c r="Q111" s="244"/>
      <c r="R111" s="256"/>
      <c r="S111" s="256"/>
      <c r="T111" s="256"/>
      <c r="U111" s="256"/>
      <c r="V111" s="256"/>
      <c r="W111" s="256"/>
    </row>
    <row r="112" s="256" customFormat="1" ht="24.75">
      <c r="A112" s="297">
        <v>4</v>
      </c>
      <c r="B112" s="298" t="s">
        <v>207</v>
      </c>
      <c r="C112" s="299"/>
      <c r="D112" s="299"/>
      <c r="E112" s="299"/>
      <c r="F112" s="300">
        <v>2023</v>
      </c>
      <c r="G112" s="301">
        <v>547.29999999999995</v>
      </c>
      <c r="H112" s="301">
        <v>547.29999999999995</v>
      </c>
      <c r="I112" s="301">
        <v>547.29999999999995</v>
      </c>
      <c r="J112" s="301">
        <v>547.29999999999995</v>
      </c>
      <c r="K112" s="285"/>
      <c r="L112" s="285"/>
      <c r="M112" s="285"/>
      <c r="N112" s="285"/>
      <c r="O112" s="285"/>
      <c r="P112" s="286"/>
      <c r="Q112" s="244"/>
      <c r="R112" s="256"/>
      <c r="S112" s="256"/>
      <c r="T112" s="256"/>
      <c r="U112" s="256"/>
      <c r="V112" s="256"/>
      <c r="W112" s="256"/>
    </row>
    <row r="113" s="256" customFormat="1">
      <c r="A113" s="302"/>
      <c r="B113" s="303" t="s">
        <v>151</v>
      </c>
      <c r="C113" s="299"/>
      <c r="D113" s="299"/>
      <c r="E113" s="299"/>
      <c r="F113" s="300"/>
      <c r="G113" s="304">
        <f>I113</f>
        <v>547.29999999999995</v>
      </c>
      <c r="H113" s="304">
        <f>J113</f>
        <v>547.29999999999995</v>
      </c>
      <c r="I113" s="304">
        <f>I112</f>
        <v>547.29999999999995</v>
      </c>
      <c r="J113" s="304">
        <f>J112</f>
        <v>547.29999999999995</v>
      </c>
      <c r="K113" s="285"/>
      <c r="L113" s="285"/>
      <c r="M113" s="285"/>
      <c r="N113" s="285"/>
      <c r="O113" s="285"/>
      <c r="P113" s="286"/>
      <c r="Q113" s="244"/>
      <c r="R113" s="256"/>
      <c r="S113" s="256"/>
      <c r="T113" s="256"/>
      <c r="U113" s="256"/>
      <c r="V113" s="256"/>
      <c r="W113" s="256"/>
    </row>
    <row r="114" s="256" customFormat="1" ht="24.75">
      <c r="A114" s="297">
        <v>5</v>
      </c>
      <c r="B114" s="298" t="s">
        <v>208</v>
      </c>
      <c r="C114" s="299"/>
      <c r="D114" s="299"/>
      <c r="E114" s="299"/>
      <c r="F114" s="300">
        <v>2023</v>
      </c>
      <c r="G114" s="301">
        <v>4214.1999999999998</v>
      </c>
      <c r="H114" s="301">
        <v>4214.1999999999998</v>
      </c>
      <c r="I114" s="301">
        <v>4214.1999999999998</v>
      </c>
      <c r="J114" s="301">
        <v>4214.1999999999998</v>
      </c>
      <c r="K114" s="285"/>
      <c r="L114" s="285"/>
      <c r="M114" s="285"/>
      <c r="N114" s="285"/>
      <c r="O114" s="285"/>
      <c r="P114" s="286"/>
      <c r="Q114" s="244"/>
      <c r="R114" s="256"/>
      <c r="S114" s="256"/>
      <c r="T114" s="256"/>
      <c r="U114" s="256"/>
      <c r="V114" s="256"/>
      <c r="W114" s="256"/>
    </row>
    <row r="115" s="256" customFormat="1">
      <c r="A115" s="302"/>
      <c r="B115" s="303" t="s">
        <v>151</v>
      </c>
      <c r="C115" s="299"/>
      <c r="D115" s="299"/>
      <c r="E115" s="299"/>
      <c r="F115" s="300"/>
      <c r="G115" s="304">
        <f>I115</f>
        <v>4214.1999999999998</v>
      </c>
      <c r="H115" s="304">
        <f>J115</f>
        <v>4214.1999999999998</v>
      </c>
      <c r="I115" s="304">
        <f>I114</f>
        <v>4214.1999999999998</v>
      </c>
      <c r="J115" s="304">
        <f>J114</f>
        <v>4214.1999999999998</v>
      </c>
      <c r="K115" s="285"/>
      <c r="L115" s="285"/>
      <c r="M115" s="285"/>
      <c r="N115" s="285"/>
      <c r="O115" s="285"/>
      <c r="P115" s="286"/>
      <c r="Q115" s="244"/>
      <c r="R115" s="256"/>
      <c r="S115" s="256"/>
      <c r="T115" s="256"/>
      <c r="U115" s="256"/>
      <c r="V115" s="256"/>
      <c r="W115" s="256"/>
    </row>
    <row r="116" s="256" customFormat="1" ht="24.75">
      <c r="A116" s="297">
        <v>6</v>
      </c>
      <c r="B116" s="298" t="s">
        <v>209</v>
      </c>
      <c r="C116" s="299"/>
      <c r="D116" s="299"/>
      <c r="E116" s="299"/>
      <c r="F116" s="300">
        <v>2023</v>
      </c>
      <c r="G116" s="301">
        <v>1136.5999999999999</v>
      </c>
      <c r="H116" s="301">
        <v>1136.5999999999999</v>
      </c>
      <c r="I116" s="301">
        <v>1136.5999999999999</v>
      </c>
      <c r="J116" s="301">
        <v>1136.5999999999999</v>
      </c>
      <c r="K116" s="285"/>
      <c r="L116" s="285"/>
      <c r="M116" s="285"/>
      <c r="N116" s="285"/>
      <c r="O116" s="285"/>
      <c r="P116" s="286"/>
      <c r="Q116" s="244"/>
      <c r="R116" s="256"/>
      <c r="S116" s="256"/>
      <c r="T116" s="256"/>
      <c r="U116" s="256"/>
      <c r="V116" s="256"/>
      <c r="W116" s="256"/>
    </row>
    <row r="117" s="256" customFormat="1">
      <c r="A117" s="302"/>
      <c r="B117" s="303" t="s">
        <v>151</v>
      </c>
      <c r="C117" s="299"/>
      <c r="D117" s="299"/>
      <c r="E117" s="299"/>
      <c r="F117" s="300"/>
      <c r="G117" s="304">
        <f>I117</f>
        <v>1136.5999999999999</v>
      </c>
      <c r="H117" s="304">
        <f>J117</f>
        <v>1136.5999999999999</v>
      </c>
      <c r="I117" s="304">
        <f>I116</f>
        <v>1136.5999999999999</v>
      </c>
      <c r="J117" s="304">
        <f>J116</f>
        <v>1136.5999999999999</v>
      </c>
      <c r="K117" s="285"/>
      <c r="L117" s="285"/>
      <c r="M117" s="285"/>
      <c r="N117" s="285"/>
      <c r="O117" s="285"/>
      <c r="P117" s="286"/>
      <c r="Q117" s="244"/>
      <c r="R117" s="256"/>
      <c r="S117" s="256"/>
      <c r="T117" s="256"/>
      <c r="U117" s="256"/>
      <c r="V117" s="256"/>
      <c r="W117" s="256"/>
    </row>
    <row r="118" s="256" customFormat="1" ht="24.75">
      <c r="A118" s="305">
        <v>7</v>
      </c>
      <c r="B118" s="298" t="s">
        <v>210</v>
      </c>
      <c r="C118" s="299"/>
      <c r="D118" s="299"/>
      <c r="E118" s="299"/>
      <c r="F118" s="300">
        <v>2023</v>
      </c>
      <c r="G118" s="301">
        <v>986.10000000000002</v>
      </c>
      <c r="H118" s="301">
        <v>986.10000000000002</v>
      </c>
      <c r="I118" s="301">
        <v>986.10000000000002</v>
      </c>
      <c r="J118" s="301">
        <v>986.10000000000002</v>
      </c>
      <c r="K118" s="285"/>
      <c r="L118" s="285"/>
      <c r="M118" s="285"/>
      <c r="N118" s="285"/>
      <c r="O118" s="285"/>
      <c r="P118" s="286"/>
      <c r="Q118" s="244"/>
      <c r="R118" s="256"/>
      <c r="S118" s="256"/>
      <c r="T118" s="256"/>
      <c r="U118" s="256"/>
      <c r="V118" s="256"/>
      <c r="W118" s="256"/>
    </row>
    <row r="119" s="256" customFormat="1">
      <c r="A119" s="306"/>
      <c r="B119" s="303" t="s">
        <v>151</v>
      </c>
      <c r="C119" s="299"/>
      <c r="D119" s="299"/>
      <c r="E119" s="299"/>
      <c r="F119" s="300"/>
      <c r="G119" s="304">
        <f>G118</f>
        <v>986.10000000000002</v>
      </c>
      <c r="H119" s="304">
        <f t="shared" ref="H119:J119" si="63">H118</f>
        <v>986.10000000000002</v>
      </c>
      <c r="I119" s="304">
        <f t="shared" si="63"/>
        <v>986.10000000000002</v>
      </c>
      <c r="J119" s="304">
        <f t="shared" si="63"/>
        <v>986.10000000000002</v>
      </c>
      <c r="K119" s="285"/>
      <c r="L119" s="285"/>
      <c r="M119" s="285"/>
      <c r="N119" s="285"/>
      <c r="O119" s="285"/>
      <c r="P119" s="286"/>
      <c r="Q119" s="244"/>
      <c r="R119" s="256"/>
      <c r="S119" s="256"/>
      <c r="T119" s="256"/>
      <c r="U119" s="256"/>
      <c r="V119" s="256"/>
      <c r="W119" s="256"/>
    </row>
    <row r="120" s="256" customFormat="1" ht="24.75">
      <c r="A120" s="294">
        <v>8</v>
      </c>
      <c r="B120" s="271" t="s">
        <v>211</v>
      </c>
      <c r="C120" s="282"/>
      <c r="D120" s="282"/>
      <c r="E120" s="282"/>
      <c r="F120" s="283">
        <v>2023</v>
      </c>
      <c r="G120" s="289">
        <v>4547.1999999999998</v>
      </c>
      <c r="H120" s="289">
        <f>J120+L120+N120+P120</f>
        <v>0</v>
      </c>
      <c r="I120" s="289">
        <v>4547.1999999999998</v>
      </c>
      <c r="J120" s="289">
        <f>1525-1525</f>
        <v>0</v>
      </c>
      <c r="K120" s="285"/>
      <c r="L120" s="285"/>
      <c r="M120" s="285"/>
      <c r="N120" s="285"/>
      <c r="O120" s="285"/>
      <c r="P120" s="286"/>
      <c r="Q120" s="244"/>
      <c r="R120" s="256"/>
      <c r="S120" s="256"/>
      <c r="T120" s="256"/>
      <c r="U120" s="256"/>
      <c r="V120" s="256"/>
      <c r="W120" s="256"/>
    </row>
    <row r="121" s="256" customFormat="1" ht="24.75">
      <c r="A121" s="295"/>
      <c r="B121" s="271" t="s">
        <v>212</v>
      </c>
      <c r="C121" s="282"/>
      <c r="D121" s="282"/>
      <c r="E121" s="282"/>
      <c r="F121" s="283"/>
      <c r="G121" s="289">
        <v>10</v>
      </c>
      <c r="H121" s="289"/>
      <c r="I121" s="289">
        <v>10</v>
      </c>
      <c r="J121" s="289"/>
      <c r="K121" s="285"/>
      <c r="L121" s="285"/>
      <c r="M121" s="285"/>
      <c r="N121" s="285"/>
      <c r="O121" s="285"/>
      <c r="P121" s="286"/>
      <c r="Q121" s="244"/>
      <c r="R121" s="256"/>
      <c r="S121" s="256"/>
      <c r="T121" s="256"/>
      <c r="U121" s="256"/>
      <c r="V121" s="256"/>
      <c r="W121" s="256"/>
    </row>
    <row r="122" s="256" customFormat="1">
      <c r="A122" s="296"/>
      <c r="B122" s="274" t="s">
        <v>151</v>
      </c>
      <c r="C122" s="282"/>
      <c r="D122" s="282"/>
      <c r="E122" s="282"/>
      <c r="F122" s="283"/>
      <c r="G122" s="284">
        <f>SUM(G120+G121)</f>
        <v>4557.1999999999998</v>
      </c>
      <c r="H122" s="284">
        <f t="shared" ref="H122:J122" si="64">SUM(H120+H121)</f>
        <v>0</v>
      </c>
      <c r="I122" s="284">
        <f t="shared" si="64"/>
        <v>4557.1999999999998</v>
      </c>
      <c r="J122" s="284">
        <f t="shared" si="64"/>
        <v>0</v>
      </c>
      <c r="K122" s="285"/>
      <c r="L122" s="285"/>
      <c r="M122" s="285"/>
      <c r="N122" s="285"/>
      <c r="O122" s="285"/>
      <c r="P122" s="286"/>
      <c r="Q122" s="244"/>
      <c r="R122" s="256"/>
      <c r="S122" s="256"/>
      <c r="T122" s="256"/>
      <c r="U122" s="256"/>
      <c r="V122" s="256"/>
      <c r="W122" s="256"/>
    </row>
    <row r="123" s="256" customFormat="1" ht="24.75">
      <c r="A123" s="307">
        <v>9</v>
      </c>
      <c r="B123" s="298" t="s">
        <v>213</v>
      </c>
      <c r="C123" s="299"/>
      <c r="D123" s="299"/>
      <c r="E123" s="299"/>
      <c r="F123" s="300">
        <v>2023</v>
      </c>
      <c r="G123" s="301">
        <v>1979.5</v>
      </c>
      <c r="H123" s="301">
        <v>1979.5</v>
      </c>
      <c r="I123" s="301">
        <v>1979.5</v>
      </c>
      <c r="J123" s="301">
        <v>1979.5</v>
      </c>
      <c r="K123" s="285"/>
      <c r="L123" s="285"/>
      <c r="M123" s="285"/>
      <c r="N123" s="285"/>
      <c r="O123" s="285"/>
      <c r="P123" s="286"/>
      <c r="Q123" s="244"/>
      <c r="R123" s="256"/>
      <c r="S123" s="256"/>
      <c r="T123" s="256"/>
      <c r="U123" s="256"/>
      <c r="V123" s="256"/>
      <c r="W123" s="256"/>
    </row>
    <row r="124" s="256" customFormat="1">
      <c r="A124" s="307"/>
      <c r="B124" s="303" t="s">
        <v>151</v>
      </c>
      <c r="C124" s="299"/>
      <c r="D124" s="299"/>
      <c r="E124" s="299"/>
      <c r="F124" s="300"/>
      <c r="G124" s="304">
        <f>G123</f>
        <v>1979.5</v>
      </c>
      <c r="H124" s="304">
        <f t="shared" ref="H124:J124" si="65">H123</f>
        <v>1979.5</v>
      </c>
      <c r="I124" s="304">
        <f t="shared" si="65"/>
        <v>1979.5</v>
      </c>
      <c r="J124" s="304">
        <f t="shared" si="65"/>
        <v>1979.5</v>
      </c>
      <c r="K124" s="285"/>
      <c r="L124" s="285"/>
      <c r="M124" s="285"/>
      <c r="N124" s="285"/>
      <c r="O124" s="285"/>
      <c r="P124" s="286"/>
      <c r="Q124" s="244"/>
      <c r="R124" s="256"/>
      <c r="S124" s="256"/>
      <c r="T124" s="256"/>
      <c r="U124" s="256"/>
      <c r="V124" s="256"/>
      <c r="W124" s="256"/>
    </row>
    <row r="125" s="256" customFormat="1">
      <c r="A125" s="279"/>
      <c r="B125" s="263" t="s">
        <v>214</v>
      </c>
      <c r="C125" s="262"/>
      <c r="D125" s="262"/>
      <c r="E125" s="262"/>
      <c r="F125" s="264">
        <v>2023</v>
      </c>
      <c r="G125" s="265">
        <f>G105+G108+G111+G113+G115+G117+G119+G122+G124</f>
        <v>22464.100000000002</v>
      </c>
      <c r="H125" s="265">
        <f t="shared" ref="H125:J125" si="66">H105+H108+H111+H113+H115+H117+H119+H122+H124</f>
        <v>8863.7000000000007</v>
      </c>
      <c r="I125" s="265">
        <f t="shared" si="66"/>
        <v>22464.100000000002</v>
      </c>
      <c r="J125" s="265">
        <f t="shared" si="66"/>
        <v>8863.7000000000007</v>
      </c>
      <c r="K125" s="265"/>
      <c r="L125" s="265"/>
      <c r="M125" s="265"/>
      <c r="N125" s="265"/>
      <c r="O125" s="266"/>
      <c r="P125" s="267"/>
      <c r="Q125" s="244"/>
      <c r="R125" s="256"/>
      <c r="S125" s="256"/>
      <c r="T125" s="256"/>
      <c r="U125" s="256"/>
      <c r="V125" s="256"/>
      <c r="W125" s="256"/>
    </row>
    <row r="126" s="256" customFormat="1" ht="24.75">
      <c r="A126" s="294">
        <v>1</v>
      </c>
      <c r="B126" s="271" t="s">
        <v>179</v>
      </c>
      <c r="C126" s="282"/>
      <c r="D126" s="282"/>
      <c r="E126" s="282"/>
      <c r="F126" s="283">
        <v>2024</v>
      </c>
      <c r="G126" s="289">
        <v>3394.5999999999999</v>
      </c>
      <c r="H126" s="289">
        <f>J126+L126+N126+P126</f>
        <v>0</v>
      </c>
      <c r="I126" s="289">
        <v>3394.5999999999999</v>
      </c>
      <c r="J126" s="289">
        <f>2446.7-2446.7</f>
        <v>0</v>
      </c>
      <c r="K126" s="284"/>
      <c r="L126" s="284"/>
      <c r="M126" s="284"/>
      <c r="N126" s="284"/>
      <c r="O126" s="285"/>
      <c r="P126" s="286"/>
      <c r="Q126" s="244"/>
      <c r="R126" s="256"/>
      <c r="S126" s="256"/>
      <c r="T126" s="256"/>
      <c r="U126" s="256"/>
      <c r="V126" s="256"/>
      <c r="W126" s="256"/>
    </row>
    <row r="127" s="256" customFormat="1">
      <c r="A127" s="296"/>
      <c r="B127" s="274" t="s">
        <v>151</v>
      </c>
      <c r="C127" s="282"/>
      <c r="D127" s="282"/>
      <c r="E127" s="282"/>
      <c r="F127" s="283"/>
      <c r="G127" s="284">
        <f>I127</f>
        <v>3394.5999999999999</v>
      </c>
      <c r="H127" s="284">
        <f>J127</f>
        <v>0</v>
      </c>
      <c r="I127" s="284">
        <f>I126</f>
        <v>3394.5999999999999</v>
      </c>
      <c r="J127" s="284">
        <f>J126</f>
        <v>0</v>
      </c>
      <c r="K127" s="284"/>
      <c r="L127" s="284"/>
      <c r="M127" s="284"/>
      <c r="N127" s="284"/>
      <c r="O127" s="285"/>
      <c r="P127" s="286"/>
      <c r="Q127" s="244"/>
      <c r="R127" s="256"/>
      <c r="S127" s="256"/>
      <c r="T127" s="256"/>
      <c r="U127" s="256"/>
      <c r="V127" s="256"/>
      <c r="W127" s="256"/>
    </row>
    <row r="128" s="256" customFormat="1" ht="24.75">
      <c r="A128" s="281">
        <v>2</v>
      </c>
      <c r="B128" s="271" t="s">
        <v>215</v>
      </c>
      <c r="C128" s="282"/>
      <c r="D128" s="282"/>
      <c r="E128" s="282"/>
      <c r="F128" s="283">
        <v>2024</v>
      </c>
      <c r="G128" s="289">
        <v>5309.3000000000002</v>
      </c>
      <c r="H128" s="289">
        <v>0</v>
      </c>
      <c r="I128" s="289">
        <v>5309.3000000000002</v>
      </c>
      <c r="J128" s="289">
        <v>0</v>
      </c>
      <c r="K128" s="284"/>
      <c r="L128" s="284"/>
      <c r="M128" s="284"/>
      <c r="N128" s="284"/>
      <c r="O128" s="285"/>
      <c r="P128" s="286"/>
      <c r="Q128" s="244"/>
      <c r="R128" s="256"/>
      <c r="S128" s="256"/>
      <c r="T128" s="256"/>
      <c r="U128" s="256"/>
      <c r="V128" s="256"/>
      <c r="W128" s="256"/>
    </row>
    <row r="129" s="256" customFormat="1" ht="24.75">
      <c r="A129" s="292"/>
      <c r="B129" s="271" t="s">
        <v>216</v>
      </c>
      <c r="C129" s="282"/>
      <c r="D129" s="282"/>
      <c r="E129" s="282"/>
      <c r="F129" s="283">
        <v>2024</v>
      </c>
      <c r="G129" s="289">
        <f>I129+K129+M129+O129</f>
        <v>10</v>
      </c>
      <c r="H129" s="289">
        <v>0</v>
      </c>
      <c r="I129" s="289">
        <v>10</v>
      </c>
      <c r="J129" s="289">
        <v>0</v>
      </c>
      <c r="K129" s="284"/>
      <c r="L129" s="284"/>
      <c r="M129" s="284"/>
      <c r="N129" s="284"/>
      <c r="O129" s="285"/>
      <c r="P129" s="286"/>
      <c r="Q129" s="244"/>
      <c r="R129" s="256"/>
      <c r="S129" s="256"/>
      <c r="T129" s="256"/>
      <c r="U129" s="256"/>
      <c r="V129" s="256"/>
      <c r="W129" s="256"/>
    </row>
    <row r="130" s="256" customFormat="1">
      <c r="A130" s="293"/>
      <c r="B130" s="274" t="s">
        <v>151</v>
      </c>
      <c r="C130" s="282"/>
      <c r="D130" s="282"/>
      <c r="E130" s="282"/>
      <c r="F130" s="291"/>
      <c r="G130" s="284">
        <f>G128+G129</f>
        <v>5319.3000000000002</v>
      </c>
      <c r="H130" s="284">
        <f t="shared" ref="H130:J130" si="67">H128+H129</f>
        <v>0</v>
      </c>
      <c r="I130" s="284">
        <f t="shared" si="67"/>
        <v>5319.3000000000002</v>
      </c>
      <c r="J130" s="284">
        <f t="shared" si="67"/>
        <v>0</v>
      </c>
      <c r="K130" s="284"/>
      <c r="L130" s="284"/>
      <c r="M130" s="284"/>
      <c r="N130" s="284"/>
      <c r="O130" s="285"/>
      <c r="P130" s="286"/>
      <c r="Q130" s="244"/>
      <c r="R130" s="256"/>
      <c r="S130" s="256"/>
      <c r="T130" s="256"/>
      <c r="U130" s="256"/>
      <c r="V130" s="256"/>
      <c r="W130" s="256"/>
    </row>
    <row r="131" s="256" customFormat="1" ht="24.75">
      <c r="A131" s="281">
        <v>3</v>
      </c>
      <c r="B131" s="271" t="s">
        <v>183</v>
      </c>
      <c r="C131" s="282"/>
      <c r="D131" s="282"/>
      <c r="E131" s="282"/>
      <c r="F131" s="283">
        <v>2024</v>
      </c>
      <c r="G131" s="289">
        <v>3004.1999999999998</v>
      </c>
      <c r="H131" s="289">
        <v>0</v>
      </c>
      <c r="I131" s="289">
        <v>3004.1999999999998</v>
      </c>
      <c r="J131" s="289">
        <v>0</v>
      </c>
      <c r="K131" s="284"/>
      <c r="L131" s="284"/>
      <c r="M131" s="284"/>
      <c r="N131" s="284"/>
      <c r="O131" s="285"/>
      <c r="P131" s="286"/>
      <c r="Q131" s="244"/>
      <c r="R131" s="256"/>
      <c r="S131" s="256"/>
      <c r="T131" s="256"/>
      <c r="U131" s="256"/>
      <c r="V131" s="256"/>
      <c r="W131" s="256"/>
    </row>
    <row r="132" s="256" customFormat="1">
      <c r="A132" s="293"/>
      <c r="B132" s="274" t="s">
        <v>151</v>
      </c>
      <c r="C132" s="282"/>
      <c r="D132" s="282"/>
      <c r="E132" s="282"/>
      <c r="F132" s="291"/>
      <c r="G132" s="284">
        <f>G131</f>
        <v>3004.1999999999998</v>
      </c>
      <c r="H132" s="284">
        <f t="shared" ref="H132:J134" si="68">H131</f>
        <v>0</v>
      </c>
      <c r="I132" s="284">
        <f t="shared" si="68"/>
        <v>3004.1999999999998</v>
      </c>
      <c r="J132" s="284">
        <f t="shared" si="68"/>
        <v>0</v>
      </c>
      <c r="K132" s="284"/>
      <c r="L132" s="284"/>
      <c r="M132" s="284"/>
      <c r="N132" s="284"/>
      <c r="O132" s="285"/>
      <c r="P132" s="286"/>
      <c r="Q132" s="244"/>
      <c r="R132" s="256"/>
      <c r="S132" s="256"/>
      <c r="T132" s="256"/>
      <c r="U132" s="256"/>
      <c r="V132" s="256"/>
      <c r="W132" s="256"/>
    </row>
    <row r="133" s="256" customFormat="1" ht="24.75">
      <c r="A133" s="281">
        <v>4</v>
      </c>
      <c r="B133" s="271" t="s">
        <v>185</v>
      </c>
      <c r="C133" s="282"/>
      <c r="D133" s="282"/>
      <c r="E133" s="282"/>
      <c r="F133" s="283">
        <v>2024</v>
      </c>
      <c r="G133" s="289">
        <v>2056</v>
      </c>
      <c r="H133" s="289">
        <v>0</v>
      </c>
      <c r="I133" s="289">
        <v>2056</v>
      </c>
      <c r="J133" s="289">
        <v>0</v>
      </c>
      <c r="K133" s="284"/>
      <c r="L133" s="284"/>
      <c r="M133" s="284"/>
      <c r="N133" s="284"/>
      <c r="O133" s="285"/>
      <c r="P133" s="286"/>
      <c r="Q133" s="244"/>
      <c r="R133" s="256"/>
      <c r="S133" s="256"/>
      <c r="T133" s="256"/>
      <c r="U133" s="256"/>
      <c r="V133" s="256"/>
      <c r="W133" s="256"/>
    </row>
    <row r="134" s="256" customFormat="1">
      <c r="A134" s="281"/>
      <c r="B134" s="274" t="s">
        <v>151</v>
      </c>
      <c r="C134" s="282"/>
      <c r="D134" s="282"/>
      <c r="E134" s="282"/>
      <c r="F134" s="291"/>
      <c r="G134" s="284">
        <f>G133</f>
        <v>2056</v>
      </c>
      <c r="H134" s="284">
        <f t="shared" si="68"/>
        <v>0</v>
      </c>
      <c r="I134" s="284">
        <f t="shared" si="68"/>
        <v>2056</v>
      </c>
      <c r="J134" s="284">
        <f t="shared" si="68"/>
        <v>0</v>
      </c>
      <c r="K134" s="284"/>
      <c r="L134" s="284"/>
      <c r="M134" s="284"/>
      <c r="N134" s="284"/>
      <c r="O134" s="285"/>
      <c r="P134" s="286"/>
      <c r="Q134" s="244"/>
      <c r="R134" s="256"/>
      <c r="S134" s="256"/>
      <c r="T134" s="256"/>
      <c r="U134" s="256"/>
      <c r="V134" s="256"/>
      <c r="W134" s="256"/>
    </row>
    <row r="135" s="256" customFormat="1" ht="24.75">
      <c r="A135" s="294">
        <v>5</v>
      </c>
      <c r="B135" s="271" t="s">
        <v>217</v>
      </c>
      <c r="C135" s="288"/>
      <c r="D135" s="288"/>
      <c r="E135" s="288"/>
      <c r="F135" s="283">
        <v>2024</v>
      </c>
      <c r="G135" s="289">
        <v>907.20000000000005</v>
      </c>
      <c r="H135" s="289">
        <f>J135</f>
        <v>0</v>
      </c>
      <c r="I135" s="289">
        <v>907.20000000000005</v>
      </c>
      <c r="J135" s="289">
        <v>0</v>
      </c>
      <c r="K135" s="284"/>
      <c r="L135" s="284"/>
      <c r="M135" s="284"/>
      <c r="N135" s="284"/>
      <c r="O135" s="285"/>
      <c r="P135" s="286"/>
      <c r="Q135" s="244"/>
      <c r="R135" s="256"/>
      <c r="S135" s="256"/>
      <c r="T135" s="256"/>
      <c r="U135" s="256"/>
      <c r="V135" s="256"/>
      <c r="W135" s="256"/>
    </row>
    <row r="136" s="256" customFormat="1">
      <c r="A136" s="296"/>
      <c r="B136" s="274" t="s">
        <v>151</v>
      </c>
      <c r="C136" s="282"/>
      <c r="D136" s="282"/>
      <c r="E136" s="282"/>
      <c r="F136" s="291"/>
      <c r="G136" s="284">
        <f>G135</f>
        <v>907.20000000000005</v>
      </c>
      <c r="H136" s="284">
        <f t="shared" ref="H136:J136" si="69">H135</f>
        <v>0</v>
      </c>
      <c r="I136" s="284">
        <f t="shared" si="69"/>
        <v>907.20000000000005</v>
      </c>
      <c r="J136" s="284">
        <f t="shared" si="69"/>
        <v>0</v>
      </c>
      <c r="K136" s="284"/>
      <c r="L136" s="284"/>
      <c r="M136" s="284"/>
      <c r="N136" s="284"/>
      <c r="O136" s="285"/>
      <c r="P136" s="286"/>
      <c r="Q136" s="244"/>
      <c r="R136" s="256"/>
      <c r="S136" s="256"/>
      <c r="T136" s="256"/>
      <c r="U136" s="256"/>
      <c r="V136" s="256"/>
      <c r="W136" s="256"/>
    </row>
    <row r="137" s="256" customFormat="1" ht="24.75">
      <c r="A137" s="294">
        <v>6</v>
      </c>
      <c r="B137" s="271" t="s">
        <v>218</v>
      </c>
      <c r="C137" s="288"/>
      <c r="D137" s="288"/>
      <c r="E137" s="288"/>
      <c r="F137" s="283">
        <v>2024</v>
      </c>
      <c r="G137" s="289">
        <v>1369.4000000000001</v>
      </c>
      <c r="H137" s="289">
        <f t="shared" ref="H137:H138" si="70">J137</f>
        <v>0</v>
      </c>
      <c r="I137" s="289">
        <v>1369.4000000000001</v>
      </c>
      <c r="J137" s="289">
        <v>0</v>
      </c>
      <c r="K137" s="284"/>
      <c r="L137" s="284"/>
      <c r="M137" s="284"/>
      <c r="N137" s="284"/>
      <c r="O137" s="285"/>
      <c r="P137" s="286"/>
      <c r="Q137" s="244"/>
      <c r="R137" s="256"/>
      <c r="S137" s="256"/>
      <c r="T137" s="256"/>
      <c r="U137" s="256"/>
      <c r="V137" s="256"/>
      <c r="W137" s="256"/>
    </row>
    <row r="138" s="256" customFormat="1" ht="24.75">
      <c r="A138" s="295"/>
      <c r="B138" s="271" t="s">
        <v>219</v>
      </c>
      <c r="C138" s="288"/>
      <c r="D138" s="288"/>
      <c r="E138" s="288"/>
      <c r="F138" s="283">
        <v>2024</v>
      </c>
      <c r="G138" s="289">
        <f>I138</f>
        <v>10</v>
      </c>
      <c r="H138" s="289">
        <f t="shared" si="70"/>
        <v>0</v>
      </c>
      <c r="I138" s="289">
        <v>10</v>
      </c>
      <c r="J138" s="289">
        <v>0</v>
      </c>
      <c r="K138" s="284"/>
      <c r="L138" s="284"/>
      <c r="M138" s="284"/>
      <c r="N138" s="284"/>
      <c r="O138" s="285"/>
      <c r="P138" s="286"/>
      <c r="Q138" s="244"/>
      <c r="R138" s="256"/>
      <c r="S138" s="256"/>
      <c r="T138" s="256"/>
      <c r="U138" s="256"/>
      <c r="V138" s="256"/>
      <c r="W138" s="256"/>
    </row>
    <row r="139" s="256" customFormat="1">
      <c r="A139" s="296"/>
      <c r="B139" s="274" t="s">
        <v>151</v>
      </c>
      <c r="C139" s="282"/>
      <c r="D139" s="282"/>
      <c r="E139" s="282"/>
      <c r="F139" s="291"/>
      <c r="G139" s="284">
        <f>G137+G138</f>
        <v>1379.4000000000001</v>
      </c>
      <c r="H139" s="284">
        <f>H137+H138</f>
        <v>0</v>
      </c>
      <c r="I139" s="284">
        <f>I137+I138</f>
        <v>1379.4000000000001</v>
      </c>
      <c r="J139" s="284">
        <f>J137+J138</f>
        <v>0</v>
      </c>
      <c r="K139" s="284"/>
      <c r="L139" s="284"/>
      <c r="M139" s="284"/>
      <c r="N139" s="284"/>
      <c r="O139" s="285"/>
      <c r="P139" s="286"/>
      <c r="Q139" s="244"/>
      <c r="R139" s="256"/>
      <c r="S139" s="256"/>
      <c r="T139" s="256"/>
      <c r="U139" s="256"/>
      <c r="V139" s="256"/>
      <c r="W139" s="256"/>
    </row>
    <row r="140" s="256" customFormat="1" ht="24">
      <c r="A140" s="308">
        <v>7</v>
      </c>
      <c r="B140" s="273" t="s">
        <v>193</v>
      </c>
      <c r="C140" s="282"/>
      <c r="D140" s="282"/>
      <c r="E140" s="282"/>
      <c r="F140" s="283">
        <v>2024</v>
      </c>
      <c r="G140" s="289">
        <v>2040.3</v>
      </c>
      <c r="H140" s="289">
        <f>J140+L140+N140+P140</f>
        <v>0</v>
      </c>
      <c r="I140" s="289">
        <v>2040.3</v>
      </c>
      <c r="J140" s="289">
        <v>0</v>
      </c>
      <c r="K140" s="284"/>
      <c r="L140" s="284"/>
      <c r="M140" s="284"/>
      <c r="N140" s="284"/>
      <c r="O140" s="285"/>
      <c r="P140" s="286"/>
      <c r="Q140" s="244"/>
      <c r="R140" s="256"/>
      <c r="S140" s="256"/>
      <c r="T140" s="256"/>
      <c r="U140" s="256"/>
      <c r="V140" s="256"/>
      <c r="W140" s="256"/>
    </row>
    <row r="141" s="256" customFormat="1">
      <c r="A141" s="309"/>
      <c r="B141" s="274" t="s">
        <v>151</v>
      </c>
      <c r="C141" s="282"/>
      <c r="D141" s="282"/>
      <c r="E141" s="282"/>
      <c r="F141" s="291"/>
      <c r="G141" s="284">
        <f>G140</f>
        <v>2040.3</v>
      </c>
      <c r="H141" s="284">
        <f t="shared" ref="H141:J141" si="71">H140</f>
        <v>0</v>
      </c>
      <c r="I141" s="284">
        <f t="shared" si="71"/>
        <v>2040.3</v>
      </c>
      <c r="J141" s="284">
        <f t="shared" si="71"/>
        <v>0</v>
      </c>
      <c r="K141" s="284"/>
      <c r="L141" s="284"/>
      <c r="M141" s="284"/>
      <c r="N141" s="284"/>
      <c r="O141" s="285"/>
      <c r="P141" s="286"/>
      <c r="Q141" s="244"/>
      <c r="R141" s="256"/>
      <c r="S141" s="256"/>
      <c r="T141" s="256"/>
      <c r="U141" s="256"/>
      <c r="V141" s="256"/>
      <c r="W141" s="256"/>
    </row>
    <row r="142" s="256" customFormat="1">
      <c r="A142" s="279"/>
      <c r="B142" s="263" t="s">
        <v>220</v>
      </c>
      <c r="C142" s="262"/>
      <c r="D142" s="262"/>
      <c r="E142" s="262"/>
      <c r="F142" s="264">
        <v>2024</v>
      </c>
      <c r="G142" s="278">
        <f>SUM(G127+G130+G132+G134+G136+G139+G141)</f>
        <v>18101</v>
      </c>
      <c r="H142" s="278">
        <f>SUM(H127+H130+H132+H134+H136+H139+H141)</f>
        <v>0</v>
      </c>
      <c r="I142" s="278">
        <f>SUM(I127+I130+I132+I134+I136+I139+I141)</f>
        <v>18101</v>
      </c>
      <c r="J142" s="278">
        <f>SUM(J127+J130+J132+J134+J136+J139+J141)</f>
        <v>0</v>
      </c>
      <c r="K142" s="265"/>
      <c r="L142" s="265"/>
      <c r="M142" s="265"/>
      <c r="N142" s="265"/>
      <c r="O142" s="266"/>
      <c r="P142" s="267"/>
      <c r="Q142" s="244"/>
      <c r="R142" s="256"/>
      <c r="S142" s="256"/>
      <c r="T142" s="256"/>
      <c r="U142" s="256"/>
      <c r="V142" s="256"/>
      <c r="W142" s="256"/>
    </row>
    <row r="143" s="256" customFormat="1" ht="24.75">
      <c r="A143" s="310">
        <v>1</v>
      </c>
      <c r="B143" s="271" t="s">
        <v>221</v>
      </c>
      <c r="C143" s="282"/>
      <c r="D143" s="282"/>
      <c r="E143" s="282"/>
      <c r="F143" s="283">
        <v>2025</v>
      </c>
      <c r="G143" s="289">
        <v>906.79999999999995</v>
      </c>
      <c r="H143" s="289">
        <v>0</v>
      </c>
      <c r="I143" s="289">
        <v>906.79999999999995</v>
      </c>
      <c r="J143" s="289">
        <v>0</v>
      </c>
      <c r="K143" s="284"/>
      <c r="L143" s="284"/>
      <c r="M143" s="284"/>
      <c r="N143" s="284"/>
      <c r="O143" s="285"/>
      <c r="P143" s="286"/>
      <c r="Q143" s="311"/>
      <c r="R143" s="256"/>
      <c r="S143" s="256"/>
      <c r="T143" s="256"/>
      <c r="U143" s="256"/>
      <c r="V143" s="256"/>
      <c r="W143" s="256"/>
    </row>
    <row r="144" s="256" customFormat="1" ht="24.75">
      <c r="A144" s="312"/>
      <c r="B144" s="271" t="s">
        <v>222</v>
      </c>
      <c r="C144" s="282"/>
      <c r="D144" s="282"/>
      <c r="E144" s="282"/>
      <c r="F144" s="283">
        <v>2025</v>
      </c>
      <c r="G144" s="289">
        <v>10</v>
      </c>
      <c r="H144" s="289">
        <v>0</v>
      </c>
      <c r="I144" s="289">
        <v>10</v>
      </c>
      <c r="J144" s="289">
        <v>0</v>
      </c>
      <c r="K144" s="284"/>
      <c r="L144" s="284"/>
      <c r="M144" s="284"/>
      <c r="N144" s="284"/>
      <c r="O144" s="285"/>
      <c r="P144" s="286"/>
      <c r="Q144" s="311"/>
      <c r="R144" s="256"/>
      <c r="S144" s="256"/>
      <c r="T144" s="256"/>
      <c r="U144" s="256"/>
      <c r="V144" s="256"/>
      <c r="W144" s="256"/>
    </row>
    <row r="145" s="256" customFormat="1">
      <c r="A145" s="313"/>
      <c r="B145" s="274" t="s">
        <v>151</v>
      </c>
      <c r="C145" s="282"/>
      <c r="D145" s="282"/>
      <c r="E145" s="282"/>
      <c r="F145" s="291"/>
      <c r="G145" s="284">
        <f>SUM(G143+G144)</f>
        <v>916.79999999999995</v>
      </c>
      <c r="H145" s="284">
        <f t="shared" ref="H145:J151" si="72">SUM(H143+H144)</f>
        <v>0</v>
      </c>
      <c r="I145" s="284">
        <f t="shared" si="72"/>
        <v>916.79999999999995</v>
      </c>
      <c r="J145" s="284">
        <f t="shared" si="72"/>
        <v>0</v>
      </c>
      <c r="K145" s="284"/>
      <c r="L145" s="284"/>
      <c r="M145" s="284"/>
      <c r="N145" s="284"/>
      <c r="O145" s="285"/>
      <c r="P145" s="286"/>
      <c r="Q145" s="311"/>
      <c r="R145" s="256"/>
      <c r="S145" s="256"/>
      <c r="T145" s="256"/>
      <c r="U145" s="256"/>
      <c r="V145" s="256"/>
      <c r="W145" s="256"/>
    </row>
    <row r="146" s="256" customFormat="1" ht="24.75">
      <c r="A146" s="294">
        <v>2</v>
      </c>
      <c r="B146" s="271" t="s">
        <v>223</v>
      </c>
      <c r="C146" s="282"/>
      <c r="D146" s="282"/>
      <c r="E146" s="282"/>
      <c r="F146" s="283">
        <v>2025</v>
      </c>
      <c r="G146" s="289">
        <v>2073.8000000000002</v>
      </c>
      <c r="H146" s="289">
        <v>0</v>
      </c>
      <c r="I146" s="289">
        <v>2073.8000000000002</v>
      </c>
      <c r="J146" s="289">
        <v>0</v>
      </c>
      <c r="K146" s="284"/>
      <c r="L146" s="284"/>
      <c r="M146" s="284"/>
      <c r="N146" s="284"/>
      <c r="O146" s="285"/>
      <c r="P146" s="286"/>
      <c r="Q146" s="311"/>
      <c r="R146" s="256"/>
      <c r="S146" s="256"/>
      <c r="T146" s="256"/>
      <c r="U146" s="256"/>
      <c r="V146" s="256"/>
      <c r="W146" s="256"/>
    </row>
    <row r="147" s="256" customFormat="1" ht="24.75">
      <c r="A147" s="295"/>
      <c r="B147" s="271" t="s">
        <v>224</v>
      </c>
      <c r="C147" s="282"/>
      <c r="D147" s="282"/>
      <c r="E147" s="282"/>
      <c r="F147" s="283">
        <v>2025</v>
      </c>
      <c r="G147" s="289">
        <v>10</v>
      </c>
      <c r="H147" s="289">
        <v>0</v>
      </c>
      <c r="I147" s="289">
        <v>10</v>
      </c>
      <c r="J147" s="289">
        <v>0</v>
      </c>
      <c r="K147" s="284"/>
      <c r="L147" s="284"/>
      <c r="M147" s="284"/>
      <c r="N147" s="284"/>
      <c r="O147" s="285"/>
      <c r="P147" s="286"/>
      <c r="Q147" s="311"/>
      <c r="R147" s="256"/>
      <c r="S147" s="256"/>
      <c r="T147" s="256"/>
      <c r="U147" s="256"/>
      <c r="V147" s="256"/>
      <c r="W147" s="256"/>
    </row>
    <row r="148" s="256" customFormat="1">
      <c r="A148" s="296"/>
      <c r="B148" s="274" t="s">
        <v>151</v>
      </c>
      <c r="C148" s="282"/>
      <c r="D148" s="282"/>
      <c r="E148" s="282"/>
      <c r="F148" s="291"/>
      <c r="G148" s="284">
        <f>SUM(G146+G147)</f>
        <v>2083.8000000000002</v>
      </c>
      <c r="H148" s="284">
        <f t="shared" si="72"/>
        <v>0</v>
      </c>
      <c r="I148" s="284">
        <f t="shared" si="72"/>
        <v>2083.8000000000002</v>
      </c>
      <c r="J148" s="284">
        <f t="shared" si="72"/>
        <v>0</v>
      </c>
      <c r="K148" s="284"/>
      <c r="L148" s="284"/>
      <c r="M148" s="284"/>
      <c r="N148" s="284"/>
      <c r="O148" s="285"/>
      <c r="P148" s="286"/>
      <c r="Q148" s="311"/>
      <c r="R148" s="256"/>
      <c r="S148" s="256"/>
      <c r="T148" s="256"/>
      <c r="U148" s="256"/>
      <c r="V148" s="256"/>
      <c r="W148" s="256"/>
    </row>
    <row r="149" s="256" customFormat="1" ht="24">
      <c r="A149" s="294">
        <v>3</v>
      </c>
      <c r="B149" s="273" t="s">
        <v>225</v>
      </c>
      <c r="C149" s="282"/>
      <c r="D149" s="282"/>
      <c r="E149" s="282"/>
      <c r="F149" s="283">
        <v>2025</v>
      </c>
      <c r="G149" s="289">
        <v>2100</v>
      </c>
      <c r="H149" s="289">
        <v>0</v>
      </c>
      <c r="I149" s="289">
        <v>2100</v>
      </c>
      <c r="J149" s="289">
        <v>0</v>
      </c>
      <c r="K149" s="284"/>
      <c r="L149" s="284"/>
      <c r="M149" s="284"/>
      <c r="N149" s="284"/>
      <c r="O149" s="285"/>
      <c r="P149" s="286"/>
      <c r="Q149" s="311"/>
      <c r="R149" s="256"/>
      <c r="S149" s="256"/>
      <c r="T149" s="256"/>
      <c r="U149" s="256"/>
      <c r="V149" s="256"/>
      <c r="W149" s="256"/>
    </row>
    <row r="150" s="256" customFormat="1" ht="24">
      <c r="A150" s="295"/>
      <c r="B150" s="273" t="s">
        <v>226</v>
      </c>
      <c r="C150" s="282"/>
      <c r="D150" s="282"/>
      <c r="E150" s="282"/>
      <c r="F150" s="283">
        <v>2025</v>
      </c>
      <c r="G150" s="289">
        <v>10</v>
      </c>
      <c r="H150" s="289">
        <v>0</v>
      </c>
      <c r="I150" s="289">
        <v>10</v>
      </c>
      <c r="J150" s="289">
        <v>0</v>
      </c>
      <c r="K150" s="284"/>
      <c r="L150" s="284"/>
      <c r="M150" s="284"/>
      <c r="N150" s="284"/>
      <c r="O150" s="285"/>
      <c r="P150" s="286"/>
      <c r="Q150" s="311"/>
      <c r="R150" s="256"/>
      <c r="S150" s="256"/>
      <c r="T150" s="256"/>
      <c r="U150" s="256"/>
      <c r="V150" s="256"/>
      <c r="W150" s="256"/>
    </row>
    <row r="151" s="256" customFormat="1">
      <c r="A151" s="296"/>
      <c r="B151" s="274" t="s">
        <v>151</v>
      </c>
      <c r="C151" s="282"/>
      <c r="D151" s="282"/>
      <c r="E151" s="282"/>
      <c r="F151" s="291"/>
      <c r="G151" s="284">
        <f>SUM(G149+G150)</f>
        <v>2110</v>
      </c>
      <c r="H151" s="284">
        <f t="shared" si="72"/>
        <v>0</v>
      </c>
      <c r="I151" s="284">
        <f t="shared" si="72"/>
        <v>2110</v>
      </c>
      <c r="J151" s="284">
        <f t="shared" si="72"/>
        <v>0</v>
      </c>
      <c r="K151" s="284"/>
      <c r="L151" s="284"/>
      <c r="M151" s="284"/>
      <c r="N151" s="284"/>
      <c r="O151" s="285"/>
      <c r="P151" s="286"/>
      <c r="Q151" s="311"/>
      <c r="R151" s="256"/>
      <c r="S151" s="256"/>
      <c r="T151" s="256"/>
      <c r="U151" s="256"/>
      <c r="V151" s="256"/>
      <c r="W151" s="256"/>
    </row>
    <row r="152" s="314" customFormat="1" ht="15.75">
      <c r="A152" s="279"/>
      <c r="B152" s="263" t="s">
        <v>227</v>
      </c>
      <c r="C152" s="262"/>
      <c r="D152" s="262"/>
      <c r="E152" s="262"/>
      <c r="F152" s="264">
        <v>2025</v>
      </c>
      <c r="G152" s="278">
        <f>SUM(G145+G148+G151)</f>
        <v>5110.6000000000004</v>
      </c>
      <c r="H152" s="278">
        <f t="shared" ref="H152:J152" si="73">SUM(H145+H148+H151)</f>
        <v>0</v>
      </c>
      <c r="I152" s="278">
        <f t="shared" si="73"/>
        <v>5110.6000000000004</v>
      </c>
      <c r="J152" s="278">
        <f t="shared" si="73"/>
        <v>0</v>
      </c>
      <c r="K152" s="265"/>
      <c r="L152" s="265"/>
      <c r="M152" s="265"/>
      <c r="N152" s="265"/>
      <c r="O152" s="266"/>
      <c r="P152" s="267"/>
      <c r="Q152" s="315"/>
      <c r="R152" s="256"/>
      <c r="S152" s="256"/>
      <c r="T152" s="256"/>
      <c r="U152" s="256"/>
      <c r="V152" s="256"/>
      <c r="W152" s="256"/>
      <c r="X152" s="256"/>
    </row>
    <row r="153" s="316" customFormat="1" ht="39.600000000000001" customHeight="1">
      <c r="A153" s="232">
        <v>2</v>
      </c>
      <c r="B153" s="317" t="s">
        <v>228</v>
      </c>
      <c r="C153" s="252" t="s">
        <v>146</v>
      </c>
      <c r="D153" s="318" t="s">
        <v>147</v>
      </c>
      <c r="E153" s="318" t="s">
        <v>229</v>
      </c>
      <c r="F153" s="235" t="s">
        <v>144</v>
      </c>
      <c r="G153" s="319">
        <f>G156+G173+G174+G178+G179+G180+G187+G196</f>
        <v>20115.099999999999</v>
      </c>
      <c r="H153" s="319">
        <f>H156+H173+H174+H178+H179+H180</f>
        <v>2292.9000000000001</v>
      </c>
      <c r="I153" s="319">
        <f>I156+I173+I174+I178+I179+I180+I187+I196</f>
        <v>20115.099999999999</v>
      </c>
      <c r="J153" s="319">
        <f>J156+J173+J174+J178+J179+J180</f>
        <v>2292.9000000000001</v>
      </c>
      <c r="K153" s="320"/>
      <c r="L153" s="320"/>
      <c r="M153" s="320"/>
      <c r="N153" s="320"/>
      <c r="O153" s="320"/>
      <c r="P153" s="321"/>
      <c r="Q153" s="322" t="s">
        <v>62</v>
      </c>
      <c r="R153" s="323"/>
      <c r="S153" s="323"/>
      <c r="T153" s="323"/>
      <c r="U153" s="323"/>
      <c r="V153" s="323"/>
      <c r="W153" s="323"/>
      <c r="X153" s="323"/>
    </row>
    <row r="154" s="324" customFormat="1" ht="27" customHeight="1">
      <c r="A154" s="325">
        <v>1</v>
      </c>
      <c r="B154" s="326" t="s">
        <v>230</v>
      </c>
      <c r="C154" s="327"/>
      <c r="D154" s="327"/>
      <c r="E154" s="327"/>
      <c r="F154" s="328">
        <v>2017</v>
      </c>
      <c r="G154" s="329">
        <f>I154+K154+M154+O154</f>
        <v>2.8000000000000003</v>
      </c>
      <c r="H154" s="329">
        <f>J154+L154+N154+P154</f>
        <v>2.8000000000000003</v>
      </c>
      <c r="I154" s="330">
        <f>2.2+0.6</f>
        <v>2.8000000000000003</v>
      </c>
      <c r="J154" s="330">
        <f>2.2+0.6</f>
        <v>2.8000000000000003</v>
      </c>
      <c r="K154" s="331"/>
      <c r="L154" s="331"/>
      <c r="M154" s="331"/>
      <c r="N154" s="331"/>
      <c r="O154" s="331"/>
      <c r="P154" s="332"/>
      <c r="Q154" s="333"/>
      <c r="R154" s="334"/>
      <c r="S154" s="334"/>
      <c r="T154" s="334"/>
      <c r="U154" s="334"/>
      <c r="V154" s="334"/>
      <c r="W154" s="334"/>
      <c r="X154" s="334"/>
    </row>
    <row r="155" s="324" customFormat="1" ht="16.5" customHeight="1">
      <c r="A155" s="328"/>
      <c r="B155" s="335" t="s">
        <v>151</v>
      </c>
      <c r="C155" s="327"/>
      <c r="D155" s="327"/>
      <c r="E155" s="327"/>
      <c r="F155" s="328"/>
      <c r="G155" s="336">
        <f>G154</f>
        <v>2.8000000000000003</v>
      </c>
      <c r="H155" s="336">
        <f>H154</f>
        <v>2.8000000000000003</v>
      </c>
      <c r="I155" s="336">
        <f>I154</f>
        <v>2.8000000000000003</v>
      </c>
      <c r="J155" s="336">
        <f>J154</f>
        <v>2.8000000000000003</v>
      </c>
      <c r="K155" s="337"/>
      <c r="L155" s="337"/>
      <c r="M155" s="337"/>
      <c r="N155" s="337"/>
      <c r="O155" s="337"/>
      <c r="P155" s="338"/>
      <c r="Q155" s="333"/>
      <c r="R155" s="334"/>
      <c r="S155" s="334"/>
      <c r="T155" s="334"/>
      <c r="U155" s="334"/>
      <c r="V155" s="334"/>
      <c r="W155" s="334"/>
      <c r="X155" s="334"/>
    </row>
    <row r="156" s="324" customFormat="1" ht="17.25" customHeight="1">
      <c r="A156" s="339"/>
      <c r="B156" s="340" t="s">
        <v>160</v>
      </c>
      <c r="C156" s="341"/>
      <c r="D156" s="341"/>
      <c r="E156" s="341"/>
      <c r="F156" s="342"/>
      <c r="G156" s="343">
        <f>G154</f>
        <v>2.8000000000000003</v>
      </c>
      <c r="H156" s="343">
        <f>H154</f>
        <v>2.8000000000000003</v>
      </c>
      <c r="I156" s="343">
        <f>I154</f>
        <v>2.8000000000000003</v>
      </c>
      <c r="J156" s="343">
        <f>J154</f>
        <v>2.8000000000000003</v>
      </c>
      <c r="K156" s="344"/>
      <c r="L156" s="344"/>
      <c r="M156" s="344"/>
      <c r="N156" s="344"/>
      <c r="O156" s="344"/>
      <c r="P156" s="345"/>
      <c r="Q156" s="333"/>
      <c r="R156" s="334"/>
      <c r="S156" s="334"/>
      <c r="T156" s="334"/>
      <c r="U156" s="334"/>
      <c r="V156" s="334"/>
      <c r="W156" s="334"/>
      <c r="X156" s="334"/>
    </row>
    <row r="157" s="324" customFormat="1" ht="39.600000000000001" customHeight="1">
      <c r="A157" s="325">
        <v>1</v>
      </c>
      <c r="B157" s="326" t="s">
        <v>231</v>
      </c>
      <c r="C157" s="327"/>
      <c r="D157" s="327"/>
      <c r="E157" s="327"/>
      <c r="F157" s="328">
        <v>2018</v>
      </c>
      <c r="G157" s="329">
        <v>436.5</v>
      </c>
      <c r="H157" s="329">
        <v>436.5</v>
      </c>
      <c r="I157" s="329">
        <v>436.5</v>
      </c>
      <c r="J157" s="329">
        <v>436.5</v>
      </c>
      <c r="K157" s="331"/>
      <c r="L157" s="331"/>
      <c r="M157" s="331"/>
      <c r="N157" s="331"/>
      <c r="O157" s="331"/>
      <c r="P157" s="332"/>
      <c r="Q157" s="333"/>
      <c r="R157" s="334"/>
      <c r="S157" s="334"/>
      <c r="T157" s="334"/>
      <c r="U157" s="334"/>
      <c r="V157" s="334"/>
      <c r="W157" s="334"/>
      <c r="X157" s="334"/>
    </row>
    <row r="158" s="324" customFormat="1" ht="14.25" customHeight="1">
      <c r="A158" s="346"/>
      <c r="B158" s="335" t="s">
        <v>151</v>
      </c>
      <c r="C158" s="347"/>
      <c r="D158" s="347"/>
      <c r="E158" s="347"/>
      <c r="F158" s="348"/>
      <c r="G158" s="336">
        <f>G157</f>
        <v>436.5</v>
      </c>
      <c r="H158" s="336">
        <f>H157</f>
        <v>436.5</v>
      </c>
      <c r="I158" s="336">
        <f>I157</f>
        <v>436.5</v>
      </c>
      <c r="J158" s="336">
        <f>J157</f>
        <v>436.5</v>
      </c>
      <c r="K158" s="337"/>
      <c r="L158" s="337"/>
      <c r="M158" s="337"/>
      <c r="N158" s="337"/>
      <c r="O158" s="337"/>
      <c r="P158" s="338"/>
      <c r="Q158" s="333"/>
      <c r="R158" s="334"/>
      <c r="S158" s="334"/>
      <c r="T158" s="334"/>
      <c r="U158" s="334"/>
      <c r="V158" s="334"/>
      <c r="W158" s="334"/>
      <c r="X158" s="334"/>
    </row>
    <row r="159" s="248" customFormat="1" ht="24.75">
      <c r="A159" s="349">
        <v>2</v>
      </c>
      <c r="B159" s="268" t="s">
        <v>232</v>
      </c>
      <c r="C159" s="348"/>
      <c r="D159" s="348"/>
      <c r="E159" s="348"/>
      <c r="F159" s="348">
        <v>2018</v>
      </c>
      <c r="G159" s="269">
        <v>1432.9000000000001</v>
      </c>
      <c r="H159" s="269">
        <v>1432.9000000000001</v>
      </c>
      <c r="I159" s="269">
        <v>1432.9000000000001</v>
      </c>
      <c r="J159" s="269">
        <v>1432.9000000000001</v>
      </c>
      <c r="K159" s="350"/>
      <c r="L159" s="351"/>
      <c r="M159" s="352"/>
      <c r="N159" s="350"/>
      <c r="O159" s="350"/>
      <c r="P159" s="353"/>
      <c r="Q159" s="333"/>
      <c r="R159" s="256"/>
      <c r="S159" s="256"/>
      <c r="T159" s="256"/>
      <c r="U159" s="256"/>
      <c r="V159" s="256"/>
      <c r="W159" s="256"/>
      <c r="X159" s="256"/>
    </row>
    <row r="160" s="248" customFormat="1" ht="24.75">
      <c r="A160" s="349"/>
      <c r="B160" s="268" t="s">
        <v>233</v>
      </c>
      <c r="C160" s="348"/>
      <c r="D160" s="348"/>
      <c r="E160" s="348"/>
      <c r="F160" s="348">
        <v>2018</v>
      </c>
      <c r="G160" s="269">
        <f>I160+K160+M160+O160</f>
        <v>3.3999999999999999</v>
      </c>
      <c r="H160" s="269">
        <f>J160+L160+N160+P160</f>
        <v>3.3999999999999999</v>
      </c>
      <c r="I160" s="354">
        <v>3.3999999999999999</v>
      </c>
      <c r="J160" s="354">
        <v>3.3999999999999999</v>
      </c>
      <c r="K160" s="352"/>
      <c r="L160" s="355"/>
      <c r="M160" s="352"/>
      <c r="N160" s="352"/>
      <c r="O160" s="352"/>
      <c r="P160" s="353"/>
      <c r="Q160" s="333"/>
      <c r="R160" s="256"/>
      <c r="S160" s="256"/>
      <c r="T160" s="256"/>
      <c r="U160" s="256"/>
      <c r="V160" s="256"/>
      <c r="W160" s="256"/>
      <c r="X160" s="256"/>
    </row>
    <row r="161" s="248" customFormat="1">
      <c r="A161" s="349"/>
      <c r="B161" s="257" t="s">
        <v>151</v>
      </c>
      <c r="C161" s="356"/>
      <c r="D161" s="356"/>
      <c r="E161" s="356"/>
      <c r="F161" s="356"/>
      <c r="G161" s="357">
        <f>G159+G160</f>
        <v>1436.3000000000002</v>
      </c>
      <c r="H161" s="357">
        <f>H159+H160</f>
        <v>1436.3000000000002</v>
      </c>
      <c r="I161" s="357">
        <f>I159+I160</f>
        <v>1436.3000000000002</v>
      </c>
      <c r="J161" s="357">
        <f>J159+J160</f>
        <v>1436.3000000000002</v>
      </c>
      <c r="K161" s="338"/>
      <c r="L161" s="338"/>
      <c r="M161" s="338"/>
      <c r="N161" s="338"/>
      <c r="O161" s="338"/>
      <c r="P161" s="338"/>
      <c r="Q161" s="333"/>
      <c r="R161" s="256"/>
      <c r="S161" s="256"/>
      <c r="T161" s="256"/>
      <c r="U161" s="256"/>
      <c r="V161" s="256"/>
      <c r="W161" s="256"/>
      <c r="X161" s="256"/>
    </row>
    <row r="162" s="248" customFormat="1" ht="30" hidden="1" customHeight="1">
      <c r="A162" s="349"/>
      <c r="B162" s="250" t="s">
        <v>234</v>
      </c>
      <c r="C162" s="348"/>
      <c r="D162" s="348"/>
      <c r="E162" s="348"/>
      <c r="F162" s="348">
        <v>2018</v>
      </c>
      <c r="G162" s="354">
        <f>I162+K162+M162+O162</f>
        <v>0</v>
      </c>
      <c r="H162" s="329">
        <f>J162+L162+N162+P162</f>
        <v>0</v>
      </c>
      <c r="I162" s="329">
        <v>0</v>
      </c>
      <c r="J162" s="329"/>
      <c r="K162" s="350"/>
      <c r="L162" s="351"/>
      <c r="M162" s="352"/>
      <c r="N162" s="350"/>
      <c r="O162" s="350"/>
      <c r="P162" s="353"/>
      <c r="Q162" s="333"/>
      <c r="R162" s="256"/>
      <c r="S162" s="256"/>
      <c r="T162" s="256"/>
      <c r="U162" s="256"/>
      <c r="V162" s="256"/>
      <c r="W162" s="256"/>
      <c r="X162" s="256"/>
    </row>
    <row r="163" s="248" customFormat="1" ht="15" hidden="1" customHeight="1">
      <c r="A163" s="349"/>
      <c r="B163" s="257" t="s">
        <v>151</v>
      </c>
      <c r="C163" s="356"/>
      <c r="D163" s="356"/>
      <c r="E163" s="356"/>
      <c r="F163" s="356"/>
      <c r="G163" s="357">
        <f>G162</f>
        <v>0</v>
      </c>
      <c r="H163" s="357">
        <f>H162</f>
        <v>0</v>
      </c>
      <c r="I163" s="357">
        <f>I162</f>
        <v>0</v>
      </c>
      <c r="J163" s="357">
        <f>J162</f>
        <v>0</v>
      </c>
      <c r="K163" s="338"/>
      <c r="L163" s="338"/>
      <c r="M163" s="338"/>
      <c r="N163" s="338"/>
      <c r="O163" s="338"/>
      <c r="P163" s="338"/>
      <c r="Q163" s="333"/>
      <c r="R163" s="256"/>
      <c r="S163" s="256"/>
      <c r="T163" s="256"/>
      <c r="U163" s="256"/>
      <c r="V163" s="256"/>
      <c r="W163" s="256"/>
      <c r="X163" s="256"/>
    </row>
    <row r="164" s="248" customFormat="1" ht="30" hidden="1" customHeight="1">
      <c r="A164" s="249"/>
      <c r="B164" s="250" t="s">
        <v>235</v>
      </c>
      <c r="C164" s="251"/>
      <c r="D164" s="251"/>
      <c r="E164" s="251"/>
      <c r="F164" s="328">
        <v>2018</v>
      </c>
      <c r="G164" s="329">
        <f t="shared" ref="G164:G165" si="74">I164+K164+M164+O164</f>
        <v>0</v>
      </c>
      <c r="H164" s="329">
        <f t="shared" ref="H164:H165" si="75">J164+L164+N164+P164</f>
        <v>0</v>
      </c>
      <c r="I164" s="329">
        <v>0</v>
      </c>
      <c r="J164" s="329">
        <v>0</v>
      </c>
      <c r="K164" s="350"/>
      <c r="L164" s="350"/>
      <c r="M164" s="350"/>
      <c r="N164" s="350"/>
      <c r="O164" s="350"/>
      <c r="P164" s="352"/>
      <c r="Q164" s="333"/>
      <c r="R164" s="256"/>
      <c r="S164" s="256"/>
      <c r="T164" s="256"/>
      <c r="U164" s="256"/>
      <c r="V164" s="256"/>
      <c r="W164" s="256"/>
      <c r="X164" s="256"/>
    </row>
    <row r="165" s="248" customFormat="1" ht="31.5" hidden="1" customHeight="1">
      <c r="A165" s="249"/>
      <c r="B165" s="250" t="s">
        <v>236</v>
      </c>
      <c r="C165" s="251"/>
      <c r="D165" s="251"/>
      <c r="E165" s="251"/>
      <c r="F165" s="328">
        <v>2018</v>
      </c>
      <c r="G165" s="329">
        <f t="shared" si="74"/>
        <v>0</v>
      </c>
      <c r="H165" s="329">
        <f t="shared" si="75"/>
        <v>0</v>
      </c>
      <c r="I165" s="329">
        <v>0</v>
      </c>
      <c r="J165" s="329">
        <v>0</v>
      </c>
      <c r="K165" s="350"/>
      <c r="L165" s="350"/>
      <c r="M165" s="350"/>
      <c r="N165" s="350"/>
      <c r="O165" s="350"/>
      <c r="P165" s="352"/>
      <c r="Q165" s="333"/>
      <c r="R165" s="256"/>
      <c r="S165" s="256"/>
      <c r="T165" s="256"/>
      <c r="U165" s="256"/>
      <c r="V165" s="256"/>
      <c r="W165" s="256"/>
      <c r="X165" s="256"/>
    </row>
    <row r="166" s="248" customFormat="1" ht="15" hidden="1" customHeight="1">
      <c r="A166" s="249"/>
      <c r="B166" s="257" t="s">
        <v>151</v>
      </c>
      <c r="C166" s="249"/>
      <c r="D166" s="249"/>
      <c r="E166" s="249"/>
      <c r="F166" s="325"/>
      <c r="G166" s="336">
        <f>G164+G165</f>
        <v>0</v>
      </c>
      <c r="H166" s="336">
        <f>H164+H165</f>
        <v>0</v>
      </c>
      <c r="I166" s="336">
        <f>I164+I165</f>
        <v>0</v>
      </c>
      <c r="J166" s="336">
        <f>J164+J165</f>
        <v>0</v>
      </c>
      <c r="K166" s="337"/>
      <c r="L166" s="337"/>
      <c r="M166" s="337"/>
      <c r="N166" s="337"/>
      <c r="O166" s="337"/>
      <c r="P166" s="338"/>
      <c r="Q166" s="333"/>
      <c r="R166" s="256"/>
      <c r="S166" s="256"/>
      <c r="T166" s="256"/>
      <c r="U166" s="256"/>
      <c r="V166" s="256"/>
      <c r="W166" s="256"/>
      <c r="X166" s="256"/>
    </row>
    <row r="167" s="248" customFormat="1" ht="24">
      <c r="A167" s="349">
        <v>3</v>
      </c>
      <c r="B167" s="358" t="s">
        <v>237</v>
      </c>
      <c r="C167" s="348"/>
      <c r="D167" s="348"/>
      <c r="E167" s="348"/>
      <c r="F167" s="348">
        <v>2018</v>
      </c>
      <c r="G167" s="354">
        <v>152.09999999999999</v>
      </c>
      <c r="H167" s="354">
        <v>152.09999999999999</v>
      </c>
      <c r="I167" s="354">
        <v>152.09999999999999</v>
      </c>
      <c r="J167" s="354">
        <v>152.09999999999999</v>
      </c>
      <c r="K167" s="350"/>
      <c r="L167" s="351"/>
      <c r="M167" s="352"/>
      <c r="N167" s="350"/>
      <c r="O167" s="350"/>
      <c r="P167" s="353"/>
      <c r="Q167" s="333"/>
      <c r="R167" s="256"/>
      <c r="S167" s="256"/>
      <c r="T167" s="256"/>
      <c r="U167" s="256"/>
      <c r="V167" s="256"/>
      <c r="W167" s="256"/>
      <c r="X167" s="256"/>
    </row>
    <row r="168" s="248" customFormat="1" ht="24">
      <c r="A168" s="349"/>
      <c r="B168" s="358" t="s">
        <v>238</v>
      </c>
      <c r="C168" s="348"/>
      <c r="D168" s="348"/>
      <c r="E168" s="348"/>
      <c r="F168" s="348">
        <v>2018</v>
      </c>
      <c r="G168" s="354">
        <v>3.8999999999999999</v>
      </c>
      <c r="H168" s="354">
        <v>3.8999999999999999</v>
      </c>
      <c r="I168" s="354">
        <v>3.8999999999999999</v>
      </c>
      <c r="J168" s="354">
        <v>3.8999999999999999</v>
      </c>
      <c r="K168" s="350"/>
      <c r="L168" s="351"/>
      <c r="M168" s="352"/>
      <c r="N168" s="350"/>
      <c r="O168" s="350"/>
      <c r="P168" s="353"/>
      <c r="Q168" s="333"/>
      <c r="R168" s="256"/>
      <c r="S168" s="256"/>
      <c r="T168" s="256"/>
      <c r="U168" s="256"/>
      <c r="V168" s="256"/>
      <c r="W168" s="256"/>
      <c r="X168" s="256"/>
    </row>
    <row r="169" s="248" customFormat="1">
      <c r="A169" s="349"/>
      <c r="B169" s="257" t="s">
        <v>151</v>
      </c>
      <c r="C169" s="356"/>
      <c r="D169" s="356"/>
      <c r="E169" s="356"/>
      <c r="F169" s="356"/>
      <c r="G169" s="336">
        <f>G167+G168</f>
        <v>156</v>
      </c>
      <c r="H169" s="336">
        <f>H167+H168</f>
        <v>156</v>
      </c>
      <c r="I169" s="336">
        <f>I167+I168</f>
        <v>156</v>
      </c>
      <c r="J169" s="336">
        <f>J167+J168</f>
        <v>156</v>
      </c>
      <c r="K169" s="337"/>
      <c r="L169" s="337"/>
      <c r="M169" s="337"/>
      <c r="N169" s="337"/>
      <c r="O169" s="337"/>
      <c r="P169" s="338"/>
      <c r="Q169" s="333"/>
      <c r="R169" s="256"/>
      <c r="S169" s="256"/>
      <c r="T169" s="256"/>
      <c r="U169" s="256"/>
      <c r="V169" s="256"/>
      <c r="W169" s="256"/>
      <c r="X169" s="256"/>
    </row>
    <row r="170" s="248" customFormat="1" ht="24" customHeight="1">
      <c r="A170" s="249">
        <v>4</v>
      </c>
      <c r="B170" s="268" t="s">
        <v>239</v>
      </c>
      <c r="C170" s="251"/>
      <c r="D170" s="251"/>
      <c r="E170" s="251"/>
      <c r="F170" s="252">
        <v>2018</v>
      </c>
      <c r="G170" s="269">
        <v>256</v>
      </c>
      <c r="H170" s="269">
        <v>256</v>
      </c>
      <c r="I170" s="269">
        <v>256</v>
      </c>
      <c r="J170" s="269">
        <v>256</v>
      </c>
      <c r="K170" s="254"/>
      <c r="L170" s="254"/>
      <c r="M170" s="254"/>
      <c r="N170" s="254"/>
      <c r="O170" s="254"/>
      <c r="P170" s="255"/>
      <c r="Q170" s="333"/>
      <c r="R170" s="256"/>
      <c r="S170" s="256"/>
      <c r="T170" s="256"/>
      <c r="U170" s="256"/>
      <c r="V170" s="256"/>
      <c r="W170" s="256"/>
      <c r="X170" s="256"/>
    </row>
    <row r="171" s="248" customFormat="1" ht="24" customHeight="1">
      <c r="A171" s="251"/>
      <c r="B171" s="268" t="s">
        <v>240</v>
      </c>
      <c r="C171" s="251"/>
      <c r="D171" s="251"/>
      <c r="E171" s="251"/>
      <c r="F171" s="252">
        <v>2018</v>
      </c>
      <c r="G171" s="269">
        <f>I171+K171+M171+O171</f>
        <v>2.1999999999999993</v>
      </c>
      <c r="H171" s="269">
        <f>J171+L171+N171+P171</f>
        <v>2.1999999999999993</v>
      </c>
      <c r="I171" s="269">
        <f>15-12.8</f>
        <v>2.1999999999999993</v>
      </c>
      <c r="J171" s="269">
        <f>15-12.8</f>
        <v>2.1999999999999993</v>
      </c>
      <c r="K171" s="254"/>
      <c r="L171" s="254"/>
      <c r="M171" s="254"/>
      <c r="N171" s="254"/>
      <c r="O171" s="254"/>
      <c r="P171" s="255"/>
      <c r="Q171" s="333"/>
      <c r="R171" s="256"/>
      <c r="S171" s="256"/>
      <c r="T171" s="256"/>
      <c r="U171" s="256"/>
      <c r="V171" s="256"/>
      <c r="W171" s="256"/>
      <c r="X171" s="256"/>
    </row>
    <row r="172" s="248" customFormat="1">
      <c r="A172" s="249"/>
      <c r="B172" s="257" t="s">
        <v>151</v>
      </c>
      <c r="C172" s="249"/>
      <c r="D172" s="249"/>
      <c r="E172" s="249"/>
      <c r="F172" s="258"/>
      <c r="G172" s="270">
        <f>G170+G171</f>
        <v>258.19999999999999</v>
      </c>
      <c r="H172" s="270">
        <f>H170+H171</f>
        <v>258.19999999999999</v>
      </c>
      <c r="I172" s="270">
        <f>I170+I171</f>
        <v>258.19999999999999</v>
      </c>
      <c r="J172" s="270">
        <f>J170+J171</f>
        <v>258.19999999999999</v>
      </c>
      <c r="K172" s="260"/>
      <c r="L172" s="260"/>
      <c r="M172" s="260"/>
      <c r="N172" s="260"/>
      <c r="O172" s="260"/>
      <c r="P172" s="261"/>
      <c r="Q172" s="333"/>
      <c r="R172" s="256"/>
      <c r="S172" s="256"/>
      <c r="T172" s="256"/>
      <c r="U172" s="256"/>
      <c r="V172" s="256"/>
      <c r="W172" s="256"/>
      <c r="X172" s="256"/>
    </row>
    <row r="173" s="324" customFormat="1" ht="12">
      <c r="A173" s="359"/>
      <c r="B173" s="263" t="s">
        <v>171</v>
      </c>
      <c r="C173" s="360"/>
      <c r="D173" s="360"/>
      <c r="E173" s="360"/>
      <c r="F173" s="360"/>
      <c r="G173" s="361">
        <f>G158+G161+G169+G172</f>
        <v>2287</v>
      </c>
      <c r="H173" s="361">
        <f>H158+H161+H169+H172</f>
        <v>2287</v>
      </c>
      <c r="I173" s="361">
        <f>I158+I161+I169+I172</f>
        <v>2287</v>
      </c>
      <c r="J173" s="361">
        <f>J158+J161+J169+J172</f>
        <v>2287</v>
      </c>
      <c r="K173" s="362"/>
      <c r="L173" s="362"/>
      <c r="M173" s="362"/>
      <c r="N173" s="362"/>
      <c r="O173" s="362"/>
      <c r="P173" s="363"/>
      <c r="Q173" s="333"/>
      <c r="R173" s="334"/>
      <c r="S173" s="334"/>
      <c r="T173" s="334"/>
      <c r="U173" s="334"/>
      <c r="V173" s="334"/>
      <c r="W173" s="334"/>
      <c r="X173" s="334"/>
    </row>
    <row r="174" s="324" customFormat="1" ht="12">
      <c r="A174" s="364"/>
      <c r="B174" s="263" t="s">
        <v>172</v>
      </c>
      <c r="C174" s="360"/>
      <c r="D174" s="360"/>
      <c r="E174" s="360"/>
      <c r="F174" s="360"/>
      <c r="G174" s="361">
        <v>0</v>
      </c>
      <c r="H174" s="361">
        <v>0</v>
      </c>
      <c r="I174" s="361">
        <v>0</v>
      </c>
      <c r="J174" s="361">
        <v>0</v>
      </c>
      <c r="K174" s="362"/>
      <c r="L174" s="362"/>
      <c r="M174" s="362"/>
      <c r="N174" s="362"/>
      <c r="O174" s="362"/>
      <c r="P174" s="363"/>
      <c r="Q174" s="333"/>
      <c r="R174" s="334"/>
      <c r="S174" s="334"/>
      <c r="T174" s="334"/>
      <c r="U174" s="334"/>
      <c r="V174" s="334"/>
      <c r="W174" s="334"/>
      <c r="X174" s="334"/>
    </row>
    <row r="175" s="334" customFormat="1" ht="24">
      <c r="A175" s="365">
        <v>1</v>
      </c>
      <c r="B175" s="271" t="s">
        <v>241</v>
      </c>
      <c r="C175" s="327"/>
      <c r="D175" s="327"/>
      <c r="E175" s="327"/>
      <c r="F175" s="366">
        <v>2020</v>
      </c>
      <c r="G175" s="272">
        <v>0</v>
      </c>
      <c r="H175" s="272">
        <v>0</v>
      </c>
      <c r="I175" s="272">
        <v>0</v>
      </c>
      <c r="J175" s="272">
        <v>0</v>
      </c>
      <c r="K175" s="367"/>
      <c r="L175" s="367"/>
      <c r="M175" s="367"/>
      <c r="N175" s="367"/>
      <c r="O175" s="367"/>
      <c r="P175" s="368"/>
      <c r="Q175" s="333"/>
      <c r="R175" s="334"/>
      <c r="S175" s="334"/>
      <c r="T175" s="334"/>
      <c r="U175" s="334"/>
      <c r="V175" s="334"/>
      <c r="W175" s="334"/>
    </row>
    <row r="176" s="334" customFormat="1" ht="24">
      <c r="A176" s="365"/>
      <c r="B176" s="271" t="s">
        <v>242</v>
      </c>
      <c r="C176" s="327"/>
      <c r="D176" s="327"/>
      <c r="E176" s="327"/>
      <c r="F176" s="366">
        <v>2020</v>
      </c>
      <c r="G176" s="272">
        <v>3.1000000000000001</v>
      </c>
      <c r="H176" s="272">
        <v>3.1000000000000001</v>
      </c>
      <c r="I176" s="272">
        <v>3.1000000000000001</v>
      </c>
      <c r="J176" s="272">
        <v>3.1000000000000001</v>
      </c>
      <c r="K176" s="367"/>
      <c r="L176" s="367"/>
      <c r="M176" s="367"/>
      <c r="N176" s="367"/>
      <c r="O176" s="367"/>
      <c r="P176" s="368"/>
      <c r="Q176" s="333"/>
      <c r="R176" s="334"/>
      <c r="S176" s="334"/>
      <c r="T176" s="334"/>
      <c r="U176" s="334"/>
      <c r="V176" s="334"/>
      <c r="W176" s="334"/>
    </row>
    <row r="177" s="334" customFormat="1" ht="12">
      <c r="A177" s="365"/>
      <c r="B177" s="274" t="s">
        <v>151</v>
      </c>
      <c r="C177" s="327"/>
      <c r="D177" s="327"/>
      <c r="E177" s="327"/>
      <c r="F177" s="369"/>
      <c r="G177" s="275">
        <f>SUM(G175+G176)</f>
        <v>3.1000000000000001</v>
      </c>
      <c r="H177" s="275">
        <f>SUM(H175+H176)</f>
        <v>3.1000000000000001</v>
      </c>
      <c r="I177" s="275">
        <f>SUM(I175+I176)</f>
        <v>3.1000000000000001</v>
      </c>
      <c r="J177" s="275">
        <f>SUM(J175+J176)</f>
        <v>3.1000000000000001</v>
      </c>
      <c r="K177" s="367"/>
      <c r="L177" s="367"/>
      <c r="M177" s="367"/>
      <c r="N177" s="367"/>
      <c r="O177" s="367"/>
      <c r="P177" s="368"/>
      <c r="Q177" s="333"/>
      <c r="R177" s="334"/>
      <c r="S177" s="334"/>
      <c r="T177" s="334"/>
      <c r="U177" s="334"/>
      <c r="V177" s="334"/>
      <c r="W177" s="334"/>
    </row>
    <row r="178" s="324" customFormat="1" ht="12">
      <c r="A178" s="364"/>
      <c r="B178" s="263" t="s">
        <v>195</v>
      </c>
      <c r="C178" s="360"/>
      <c r="D178" s="360"/>
      <c r="E178" s="360"/>
      <c r="F178" s="370">
        <v>2020</v>
      </c>
      <c r="G178" s="361">
        <f>G177</f>
        <v>3.1000000000000001</v>
      </c>
      <c r="H178" s="361">
        <f t="shared" ref="H178:J178" si="76">H177</f>
        <v>3.1000000000000001</v>
      </c>
      <c r="I178" s="361">
        <f t="shared" si="76"/>
        <v>3.1000000000000001</v>
      </c>
      <c r="J178" s="361">
        <f t="shared" si="76"/>
        <v>3.1000000000000001</v>
      </c>
      <c r="K178" s="362"/>
      <c r="L178" s="362"/>
      <c r="M178" s="362"/>
      <c r="N178" s="362"/>
      <c r="O178" s="362"/>
      <c r="P178" s="363"/>
      <c r="Q178" s="333"/>
      <c r="R178" s="334"/>
      <c r="S178" s="334"/>
      <c r="T178" s="334"/>
      <c r="U178" s="334"/>
      <c r="V178" s="334"/>
      <c r="W178" s="334"/>
      <c r="X178" s="334"/>
    </row>
    <row r="179" s="256" customFormat="1">
      <c r="A179" s="279"/>
      <c r="B179" s="263" t="s">
        <v>196</v>
      </c>
      <c r="C179" s="262"/>
      <c r="D179" s="262"/>
      <c r="E179" s="262"/>
      <c r="F179" s="264">
        <v>2021</v>
      </c>
      <c r="G179" s="371">
        <v>0</v>
      </c>
      <c r="H179" s="371">
        <v>0</v>
      </c>
      <c r="I179" s="371">
        <v>0</v>
      </c>
      <c r="J179" s="371">
        <v>0</v>
      </c>
      <c r="K179" s="266"/>
      <c r="L179" s="266"/>
      <c r="M179" s="266"/>
      <c r="N179" s="266"/>
      <c r="O179" s="266"/>
      <c r="P179" s="267"/>
      <c r="Q179" s="333"/>
      <c r="R179" s="256"/>
      <c r="S179" s="256"/>
      <c r="T179" s="256"/>
      <c r="U179" s="256"/>
      <c r="V179" s="256"/>
      <c r="W179" s="256"/>
    </row>
    <row r="180" s="256" customFormat="1">
      <c r="A180" s="279"/>
      <c r="B180" s="263" t="s">
        <v>200</v>
      </c>
      <c r="C180" s="262"/>
      <c r="D180" s="262"/>
      <c r="E180" s="262"/>
      <c r="F180" s="264">
        <v>2022</v>
      </c>
      <c r="G180" s="265">
        <v>0</v>
      </c>
      <c r="H180" s="265">
        <v>0</v>
      </c>
      <c r="I180" s="265">
        <v>0</v>
      </c>
      <c r="J180" s="265">
        <v>0</v>
      </c>
      <c r="K180" s="266"/>
      <c r="L180" s="266"/>
      <c r="M180" s="266"/>
      <c r="N180" s="266"/>
      <c r="O180" s="266"/>
      <c r="P180" s="267"/>
      <c r="Q180" s="333"/>
      <c r="R180" s="256"/>
      <c r="S180" s="256"/>
      <c r="T180" s="256"/>
      <c r="U180" s="256"/>
      <c r="V180" s="256"/>
      <c r="W180" s="256"/>
    </row>
    <row r="181" s="324" customFormat="1" ht="15.6" customHeight="1">
      <c r="A181" s="305">
        <v>1</v>
      </c>
      <c r="B181" s="298" t="s">
        <v>243</v>
      </c>
      <c r="C181" s="299"/>
      <c r="D181" s="299"/>
      <c r="E181" s="299"/>
      <c r="F181" s="300">
        <v>2023</v>
      </c>
      <c r="G181" s="372">
        <v>2045.7</v>
      </c>
      <c r="H181" s="372">
        <v>0</v>
      </c>
      <c r="I181" s="372">
        <v>2045.7</v>
      </c>
      <c r="J181" s="372">
        <v>0</v>
      </c>
      <c r="K181" s="373"/>
      <c r="L181" s="373"/>
      <c r="M181" s="373"/>
      <c r="N181" s="373"/>
      <c r="O181" s="373"/>
      <c r="P181" s="374"/>
      <c r="Q181" s="333"/>
      <c r="R181" s="334"/>
      <c r="S181" s="334"/>
      <c r="T181" s="334"/>
      <c r="U181" s="334"/>
      <c r="V181" s="334"/>
      <c r="W181" s="334"/>
      <c r="X181" s="334"/>
    </row>
    <row r="182" s="324" customFormat="1" ht="24">
      <c r="A182" s="305"/>
      <c r="B182" s="298" t="s">
        <v>244</v>
      </c>
      <c r="C182" s="299"/>
      <c r="D182" s="299"/>
      <c r="E182" s="299"/>
      <c r="F182" s="300">
        <v>2023</v>
      </c>
      <c r="G182" s="301">
        <f>I182+K182+M182+O182</f>
        <v>10</v>
      </c>
      <c r="H182" s="301">
        <v>0</v>
      </c>
      <c r="I182" s="301">
        <v>10</v>
      </c>
      <c r="J182" s="301">
        <v>0</v>
      </c>
      <c r="K182" s="373"/>
      <c r="L182" s="373"/>
      <c r="M182" s="373"/>
      <c r="N182" s="373"/>
      <c r="O182" s="373"/>
      <c r="P182" s="374"/>
      <c r="Q182" s="333"/>
      <c r="R182" s="375"/>
      <c r="S182" s="334"/>
      <c r="T182" s="334"/>
      <c r="U182" s="334"/>
      <c r="V182" s="334"/>
      <c r="W182" s="334"/>
      <c r="X182" s="334"/>
    </row>
    <row r="183" s="324" customFormat="1" ht="12">
      <c r="A183" s="305"/>
      <c r="B183" s="303" t="s">
        <v>151</v>
      </c>
      <c r="C183" s="305"/>
      <c r="D183" s="305"/>
      <c r="E183" s="305"/>
      <c r="F183" s="376"/>
      <c r="G183" s="377">
        <f>G181+G182</f>
        <v>2055.6999999999998</v>
      </c>
      <c r="H183" s="377">
        <f>H181+H182</f>
        <v>0</v>
      </c>
      <c r="I183" s="377">
        <f>I181+I182</f>
        <v>2055.6999999999998</v>
      </c>
      <c r="J183" s="377">
        <f>J181+J182</f>
        <v>0</v>
      </c>
      <c r="K183" s="373"/>
      <c r="L183" s="373"/>
      <c r="M183" s="373"/>
      <c r="N183" s="373"/>
      <c r="O183" s="373"/>
      <c r="P183" s="374"/>
      <c r="Q183" s="333"/>
      <c r="R183" s="334"/>
      <c r="S183" s="334"/>
      <c r="T183" s="334"/>
      <c r="U183" s="334"/>
      <c r="V183" s="334"/>
      <c r="W183" s="334"/>
      <c r="X183" s="334"/>
    </row>
    <row r="184" s="256" customFormat="1" ht="22.899999999999999" customHeight="1">
      <c r="A184" s="297">
        <v>2</v>
      </c>
      <c r="B184" s="378" t="s">
        <v>245</v>
      </c>
      <c r="C184" s="299"/>
      <c r="D184" s="299"/>
      <c r="E184" s="299"/>
      <c r="F184" s="300">
        <v>2023</v>
      </c>
      <c r="G184" s="301">
        <v>5973.5</v>
      </c>
      <c r="H184" s="301">
        <f t="shared" ref="H184:H185" si="77">J184+L184+N184+P184</f>
        <v>0</v>
      </c>
      <c r="I184" s="301">
        <v>5973.5</v>
      </c>
      <c r="J184" s="301">
        <f>387.5-387.5</f>
        <v>0</v>
      </c>
      <c r="K184" s="285"/>
      <c r="L184" s="285"/>
      <c r="M184" s="285"/>
      <c r="N184" s="285"/>
      <c r="O184" s="285"/>
      <c r="P184" s="286"/>
      <c r="Q184" s="333"/>
      <c r="R184" s="379"/>
      <c r="S184" s="256"/>
      <c r="T184" s="256"/>
      <c r="U184" s="256"/>
      <c r="V184" s="256"/>
      <c r="W184" s="256"/>
    </row>
    <row r="185" s="256" customFormat="1" ht="27.75" customHeight="1">
      <c r="A185" s="380"/>
      <c r="B185" s="378" t="s">
        <v>246</v>
      </c>
      <c r="C185" s="299"/>
      <c r="D185" s="299"/>
      <c r="E185" s="299"/>
      <c r="F185" s="300">
        <v>2023</v>
      </c>
      <c r="G185" s="301">
        <f>I185+K185+M185+O185</f>
        <v>10</v>
      </c>
      <c r="H185" s="301">
        <f t="shared" si="77"/>
        <v>0</v>
      </c>
      <c r="I185" s="301">
        <v>10</v>
      </c>
      <c r="J185" s="301">
        <f>10-10</f>
        <v>0</v>
      </c>
      <c r="K185" s="285"/>
      <c r="L185" s="285"/>
      <c r="M185" s="285"/>
      <c r="N185" s="285"/>
      <c r="O185" s="285"/>
      <c r="P185" s="286"/>
      <c r="Q185" s="333"/>
      <c r="R185" s="256"/>
      <c r="S185" s="256"/>
      <c r="T185" s="256"/>
      <c r="U185" s="256"/>
      <c r="V185" s="256"/>
      <c r="W185" s="256"/>
    </row>
    <row r="186" s="256" customFormat="1">
      <c r="A186" s="302"/>
      <c r="B186" s="303" t="s">
        <v>151</v>
      </c>
      <c r="C186" s="299"/>
      <c r="D186" s="299"/>
      <c r="E186" s="299"/>
      <c r="F186" s="381"/>
      <c r="G186" s="304">
        <f>G184+G185</f>
        <v>5983.5</v>
      </c>
      <c r="H186" s="304">
        <f>H184+H185</f>
        <v>0</v>
      </c>
      <c r="I186" s="304">
        <f>I184+I185</f>
        <v>5983.5</v>
      </c>
      <c r="J186" s="304">
        <f>J184+J185</f>
        <v>0</v>
      </c>
      <c r="K186" s="285"/>
      <c r="L186" s="285"/>
      <c r="M186" s="285"/>
      <c r="N186" s="285"/>
      <c r="O186" s="285"/>
      <c r="P186" s="286"/>
      <c r="Q186" s="333"/>
      <c r="R186" s="379">
        <f>G181+G184</f>
        <v>8019.1999999999998</v>
      </c>
      <c r="S186" s="379">
        <f>G182+G185</f>
        <v>20</v>
      </c>
      <c r="T186" s="256"/>
      <c r="U186" s="256"/>
      <c r="V186" s="256"/>
      <c r="W186" s="256"/>
    </row>
    <row r="187" s="256" customFormat="1">
      <c r="A187" s="279"/>
      <c r="B187" s="263" t="s">
        <v>214</v>
      </c>
      <c r="C187" s="262"/>
      <c r="D187" s="262"/>
      <c r="E187" s="262"/>
      <c r="F187" s="264">
        <v>2023</v>
      </c>
      <c r="G187" s="265">
        <f>G183+G186</f>
        <v>8039.1999999999998</v>
      </c>
      <c r="H187" s="265">
        <f t="shared" ref="H187:J187" si="78">H183+H186</f>
        <v>0</v>
      </c>
      <c r="I187" s="265">
        <f t="shared" si="78"/>
        <v>8039.1999999999998</v>
      </c>
      <c r="J187" s="265">
        <f t="shared" si="78"/>
        <v>0</v>
      </c>
      <c r="K187" s="266"/>
      <c r="L187" s="266"/>
      <c r="M187" s="266"/>
      <c r="N187" s="266"/>
      <c r="O187" s="266"/>
      <c r="P187" s="267"/>
      <c r="Q187" s="333"/>
      <c r="R187" s="256"/>
      <c r="S187" s="256"/>
      <c r="T187" s="256"/>
      <c r="U187" s="256"/>
      <c r="V187" s="256"/>
      <c r="W187" s="256"/>
    </row>
    <row r="188" s="256" customFormat="1" ht="24">
      <c r="A188" s="382">
        <v>1</v>
      </c>
      <c r="B188" s="378" t="s">
        <v>247</v>
      </c>
      <c r="C188" s="383"/>
      <c r="D188" s="383"/>
      <c r="E188" s="383"/>
      <c r="F188" s="384">
        <v>2024</v>
      </c>
      <c r="G188" s="385">
        <v>3190.5</v>
      </c>
      <c r="H188" s="385">
        <f t="shared" ref="H188:H189" si="79">J188+L188+N188+P188</f>
        <v>0</v>
      </c>
      <c r="I188" s="386">
        <v>3190.5</v>
      </c>
      <c r="J188" s="386">
        <v>0</v>
      </c>
      <c r="K188" s="285"/>
      <c r="L188" s="285"/>
      <c r="M188" s="285"/>
      <c r="N188" s="285"/>
      <c r="O188" s="285"/>
      <c r="P188" s="286"/>
      <c r="Q188" s="333"/>
      <c r="R188" s="256"/>
      <c r="S188" s="256"/>
      <c r="T188" s="256"/>
      <c r="U188" s="256"/>
      <c r="V188" s="256"/>
      <c r="W188" s="256"/>
    </row>
    <row r="189" s="256" customFormat="1" ht="24">
      <c r="A189" s="387"/>
      <c r="B189" s="378" t="s">
        <v>248</v>
      </c>
      <c r="C189" s="383"/>
      <c r="D189" s="383"/>
      <c r="E189" s="383"/>
      <c r="F189" s="384">
        <v>2024</v>
      </c>
      <c r="G189" s="385">
        <f>I189+K189+M189+O189</f>
        <v>10</v>
      </c>
      <c r="H189" s="385">
        <f t="shared" si="79"/>
        <v>0</v>
      </c>
      <c r="I189" s="386">
        <v>10</v>
      </c>
      <c r="J189" s="386">
        <v>0</v>
      </c>
      <c r="K189" s="285"/>
      <c r="L189" s="285"/>
      <c r="M189" s="285"/>
      <c r="N189" s="285"/>
      <c r="O189" s="285"/>
      <c r="P189" s="286"/>
      <c r="Q189" s="333"/>
      <c r="R189" s="256"/>
      <c r="S189" s="256"/>
      <c r="T189" s="256"/>
      <c r="U189" s="256"/>
      <c r="V189" s="256"/>
      <c r="W189" s="256"/>
    </row>
    <row r="190" s="256" customFormat="1">
      <c r="A190" s="388"/>
      <c r="B190" s="303" t="s">
        <v>151</v>
      </c>
      <c r="C190" s="383"/>
      <c r="D190" s="383"/>
      <c r="E190" s="383"/>
      <c r="F190" s="389"/>
      <c r="G190" s="390">
        <f>G188+G189</f>
        <v>3200.5</v>
      </c>
      <c r="H190" s="390">
        <f>H188+H189</f>
        <v>0</v>
      </c>
      <c r="I190" s="390">
        <f>I188+I189</f>
        <v>3200.5</v>
      </c>
      <c r="J190" s="390">
        <f>J188+J189</f>
        <v>0</v>
      </c>
      <c r="K190" s="285"/>
      <c r="L190" s="285"/>
      <c r="M190" s="285"/>
      <c r="N190" s="285"/>
      <c r="O190" s="285"/>
      <c r="P190" s="286"/>
      <c r="Q190" s="333"/>
      <c r="R190" s="256"/>
      <c r="S190" s="256"/>
      <c r="T190" s="256"/>
      <c r="U190" s="256"/>
      <c r="V190" s="256"/>
      <c r="W190" s="256"/>
    </row>
    <row r="191" s="256" customFormat="1" ht="24">
      <c r="A191" s="297">
        <v>2</v>
      </c>
      <c r="B191" s="378" t="s">
        <v>241</v>
      </c>
      <c r="C191" s="299"/>
      <c r="D191" s="299"/>
      <c r="E191" s="299"/>
      <c r="F191" s="384">
        <v>2024</v>
      </c>
      <c r="G191" s="385">
        <v>1409.5</v>
      </c>
      <c r="H191" s="385">
        <f>J191+L191+N191+P191</f>
        <v>0</v>
      </c>
      <c r="I191" s="386">
        <v>1409.5</v>
      </c>
      <c r="J191" s="386">
        <v>0</v>
      </c>
      <c r="K191" s="285"/>
      <c r="L191" s="285"/>
      <c r="M191" s="285"/>
      <c r="N191" s="285"/>
      <c r="O191" s="285"/>
      <c r="P191" s="286"/>
      <c r="Q191" s="333"/>
      <c r="R191" s="256"/>
      <c r="S191" s="256"/>
      <c r="T191" s="256"/>
      <c r="U191" s="256"/>
      <c r="V191" s="256"/>
      <c r="W191" s="256"/>
    </row>
    <row r="192" s="256" customFormat="1">
      <c r="A192" s="302"/>
      <c r="B192" s="391" t="s">
        <v>151</v>
      </c>
      <c r="C192" s="299"/>
      <c r="D192" s="299"/>
      <c r="E192" s="299"/>
      <c r="F192" s="300"/>
      <c r="G192" s="392">
        <f>G191</f>
        <v>1409.5</v>
      </c>
      <c r="H192" s="392">
        <f t="shared" ref="H192:J192" si="80">H191</f>
        <v>0</v>
      </c>
      <c r="I192" s="392">
        <f t="shared" si="80"/>
        <v>1409.5</v>
      </c>
      <c r="J192" s="392">
        <f t="shared" si="80"/>
        <v>0</v>
      </c>
      <c r="K192" s="285"/>
      <c r="L192" s="285"/>
      <c r="M192" s="285"/>
      <c r="N192" s="285"/>
      <c r="O192" s="285"/>
      <c r="P192" s="286"/>
      <c r="Q192" s="333"/>
      <c r="R192" s="256"/>
      <c r="S192" s="256"/>
      <c r="T192" s="256"/>
      <c r="U192" s="256"/>
      <c r="V192" s="256"/>
      <c r="W192" s="256"/>
    </row>
    <row r="193" s="256" customFormat="1" ht="24">
      <c r="A193" s="393">
        <v>3</v>
      </c>
      <c r="B193" s="378" t="s">
        <v>249</v>
      </c>
      <c r="C193" s="299"/>
      <c r="D193" s="299"/>
      <c r="E193" s="299"/>
      <c r="F193" s="300">
        <v>2024</v>
      </c>
      <c r="G193" s="394">
        <v>5163</v>
      </c>
      <c r="H193" s="394">
        <v>0</v>
      </c>
      <c r="I193" s="394">
        <v>5163</v>
      </c>
      <c r="J193" s="394">
        <v>0</v>
      </c>
      <c r="K193" s="285"/>
      <c r="L193" s="285"/>
      <c r="M193" s="285"/>
      <c r="N193" s="285"/>
      <c r="O193" s="285"/>
      <c r="P193" s="286"/>
      <c r="Q193" s="333"/>
      <c r="R193" s="256"/>
      <c r="S193" s="256"/>
      <c r="T193" s="256"/>
      <c r="U193" s="256"/>
      <c r="V193" s="256"/>
      <c r="W193" s="256"/>
    </row>
    <row r="194" s="256" customFormat="1" ht="24.75">
      <c r="A194" s="307"/>
      <c r="B194" s="298" t="s">
        <v>250</v>
      </c>
      <c r="C194" s="299"/>
      <c r="D194" s="299"/>
      <c r="E194" s="299"/>
      <c r="F194" s="300">
        <v>2024</v>
      </c>
      <c r="G194" s="394">
        <v>10</v>
      </c>
      <c r="H194" s="394">
        <v>0</v>
      </c>
      <c r="I194" s="394">
        <v>10</v>
      </c>
      <c r="J194" s="394">
        <v>0</v>
      </c>
      <c r="K194" s="285"/>
      <c r="L194" s="285"/>
      <c r="M194" s="285"/>
      <c r="N194" s="285"/>
      <c r="O194" s="285"/>
      <c r="P194" s="286"/>
      <c r="Q194" s="333"/>
      <c r="R194" s="256"/>
      <c r="S194" s="256"/>
      <c r="T194" s="256"/>
      <c r="U194" s="256"/>
      <c r="V194" s="256"/>
      <c r="W194" s="256"/>
    </row>
    <row r="195" s="256" customFormat="1">
      <c r="A195" s="395"/>
      <c r="B195" s="391" t="s">
        <v>151</v>
      </c>
      <c r="C195" s="299"/>
      <c r="D195" s="299"/>
      <c r="E195" s="299"/>
      <c r="F195" s="300"/>
      <c r="G195" s="392">
        <f>SUM(G193+G194)</f>
        <v>5173</v>
      </c>
      <c r="H195" s="392">
        <f t="shared" ref="H195:J195" si="81">SUM(H193+H194)</f>
        <v>0</v>
      </c>
      <c r="I195" s="392">
        <f t="shared" si="81"/>
        <v>5173</v>
      </c>
      <c r="J195" s="392">
        <f t="shared" si="81"/>
        <v>0</v>
      </c>
      <c r="K195" s="285"/>
      <c r="L195" s="285"/>
      <c r="M195" s="285"/>
      <c r="N195" s="285"/>
      <c r="O195" s="285"/>
      <c r="P195" s="286"/>
      <c r="Q195" s="333"/>
      <c r="R195" s="256"/>
      <c r="S195" s="256"/>
      <c r="T195" s="256"/>
      <c r="U195" s="256"/>
      <c r="V195" s="256"/>
      <c r="W195" s="256"/>
    </row>
    <row r="196" s="256" customFormat="1">
      <c r="A196" s="279"/>
      <c r="B196" s="263" t="s">
        <v>220</v>
      </c>
      <c r="C196" s="262"/>
      <c r="D196" s="262"/>
      <c r="E196" s="262"/>
      <c r="F196" s="264">
        <v>2024</v>
      </c>
      <c r="G196" s="265">
        <f>SUM(G190+G192+G195)</f>
        <v>9783</v>
      </c>
      <c r="H196" s="265">
        <f t="shared" ref="H196:J196" si="82">SUM(H190+H192+H195)</f>
        <v>0</v>
      </c>
      <c r="I196" s="265">
        <f t="shared" si="82"/>
        <v>9783</v>
      </c>
      <c r="J196" s="265">
        <f t="shared" si="82"/>
        <v>0</v>
      </c>
      <c r="K196" s="266"/>
      <c r="L196" s="266"/>
      <c r="M196" s="266"/>
      <c r="N196" s="266"/>
      <c r="O196" s="266"/>
      <c r="P196" s="267"/>
      <c r="Q196" s="333"/>
      <c r="R196" s="256"/>
      <c r="S196" s="256"/>
      <c r="T196" s="256"/>
      <c r="U196" s="256"/>
      <c r="V196" s="256"/>
      <c r="W196" s="256"/>
    </row>
    <row r="197" s="256" customFormat="1" ht="24">
      <c r="A197" s="382">
        <v>1</v>
      </c>
      <c r="B197" s="378" t="s">
        <v>251</v>
      </c>
      <c r="C197" s="299"/>
      <c r="D197" s="299"/>
      <c r="E197" s="299"/>
      <c r="F197" s="384">
        <v>2025</v>
      </c>
      <c r="G197" s="301">
        <v>919.39999999999998</v>
      </c>
      <c r="H197" s="301">
        <v>0</v>
      </c>
      <c r="I197" s="301">
        <v>919.39999999999998</v>
      </c>
      <c r="J197" s="301">
        <v>0</v>
      </c>
      <c r="K197" s="285"/>
      <c r="L197" s="285"/>
      <c r="M197" s="285"/>
      <c r="N197" s="285"/>
      <c r="O197" s="285"/>
      <c r="P197" s="286"/>
      <c r="Q197" s="333"/>
      <c r="R197" s="256"/>
      <c r="S197" s="256"/>
      <c r="T197" s="256"/>
      <c r="U197" s="256"/>
      <c r="V197" s="256"/>
      <c r="W197" s="256"/>
    </row>
    <row r="198" s="256" customFormat="1" ht="24">
      <c r="A198" s="387"/>
      <c r="B198" s="378" t="s">
        <v>252</v>
      </c>
      <c r="C198" s="299"/>
      <c r="D198" s="299"/>
      <c r="E198" s="299"/>
      <c r="F198" s="384">
        <v>2025</v>
      </c>
      <c r="G198" s="301">
        <v>10</v>
      </c>
      <c r="H198" s="301">
        <v>0</v>
      </c>
      <c r="I198" s="301">
        <v>10</v>
      </c>
      <c r="J198" s="301">
        <v>0</v>
      </c>
      <c r="K198" s="285"/>
      <c r="L198" s="285"/>
      <c r="M198" s="285"/>
      <c r="N198" s="285"/>
      <c r="O198" s="285"/>
      <c r="P198" s="286"/>
      <c r="Q198" s="333"/>
      <c r="R198" s="256"/>
      <c r="S198" s="256"/>
      <c r="T198" s="256"/>
      <c r="U198" s="256"/>
      <c r="V198" s="256"/>
      <c r="W198" s="256"/>
    </row>
    <row r="199" s="256" customFormat="1">
      <c r="A199" s="388"/>
      <c r="B199" s="303" t="s">
        <v>151</v>
      </c>
      <c r="C199" s="299"/>
      <c r="D199" s="299"/>
      <c r="E199" s="299"/>
      <c r="F199" s="389"/>
      <c r="G199" s="304">
        <f>SUM(G197+G198)</f>
        <v>929.39999999999998</v>
      </c>
      <c r="H199" s="304">
        <f t="shared" ref="H199:J202" si="83">SUM(H197+H198)</f>
        <v>0</v>
      </c>
      <c r="I199" s="304">
        <f t="shared" si="83"/>
        <v>929.39999999999998</v>
      </c>
      <c r="J199" s="304">
        <f t="shared" si="83"/>
        <v>0</v>
      </c>
      <c r="K199" s="285"/>
      <c r="L199" s="285"/>
      <c r="M199" s="285"/>
      <c r="N199" s="285"/>
      <c r="O199" s="285"/>
      <c r="P199" s="286"/>
      <c r="Q199" s="333"/>
      <c r="R199" s="256"/>
      <c r="S199" s="256"/>
      <c r="T199" s="256"/>
      <c r="U199" s="256"/>
      <c r="V199" s="256"/>
      <c r="W199" s="256"/>
    </row>
    <row r="200" s="256" customFormat="1" ht="24">
      <c r="A200" s="297">
        <v>2</v>
      </c>
      <c r="B200" s="378" t="s">
        <v>253</v>
      </c>
      <c r="C200" s="299"/>
      <c r="D200" s="299"/>
      <c r="E200" s="299"/>
      <c r="F200" s="384">
        <v>2025</v>
      </c>
      <c r="G200" s="301">
        <v>2368.8000000000002</v>
      </c>
      <c r="H200" s="301">
        <v>0</v>
      </c>
      <c r="I200" s="301">
        <v>2368.8000000000002</v>
      </c>
      <c r="J200" s="301">
        <v>0</v>
      </c>
      <c r="K200" s="285"/>
      <c r="L200" s="285"/>
      <c r="M200" s="285"/>
      <c r="N200" s="285"/>
      <c r="O200" s="285"/>
      <c r="P200" s="286"/>
      <c r="Q200" s="333"/>
      <c r="R200" s="256"/>
      <c r="S200" s="256"/>
      <c r="T200" s="256"/>
      <c r="U200" s="256"/>
      <c r="V200" s="256"/>
      <c r="W200" s="256"/>
    </row>
    <row r="201" s="256" customFormat="1" ht="24">
      <c r="A201" s="380"/>
      <c r="B201" s="378" t="s">
        <v>254</v>
      </c>
      <c r="C201" s="299"/>
      <c r="D201" s="299"/>
      <c r="E201" s="299"/>
      <c r="F201" s="384">
        <v>2025</v>
      </c>
      <c r="G201" s="301">
        <v>10</v>
      </c>
      <c r="H201" s="301">
        <v>0</v>
      </c>
      <c r="I201" s="301">
        <v>10</v>
      </c>
      <c r="J201" s="301">
        <v>0</v>
      </c>
      <c r="K201" s="285"/>
      <c r="L201" s="285"/>
      <c r="M201" s="285"/>
      <c r="N201" s="285"/>
      <c r="O201" s="285"/>
      <c r="P201" s="286"/>
      <c r="Q201" s="333"/>
      <c r="R201" s="256"/>
      <c r="S201" s="256"/>
      <c r="T201" s="256"/>
      <c r="U201" s="256"/>
      <c r="V201" s="256"/>
      <c r="W201" s="256"/>
    </row>
    <row r="202" s="256" customFormat="1">
      <c r="A202" s="302"/>
      <c r="B202" s="391" t="s">
        <v>151</v>
      </c>
      <c r="C202" s="299"/>
      <c r="D202" s="299"/>
      <c r="E202" s="299"/>
      <c r="F202" s="300"/>
      <c r="G202" s="304">
        <f>SUM(G200+G201)</f>
        <v>2378.8000000000002</v>
      </c>
      <c r="H202" s="304">
        <f t="shared" si="83"/>
        <v>0</v>
      </c>
      <c r="I202" s="304">
        <f t="shared" si="83"/>
        <v>2378.8000000000002</v>
      </c>
      <c r="J202" s="304">
        <f t="shared" si="83"/>
        <v>0</v>
      </c>
      <c r="K202" s="285"/>
      <c r="L202" s="285"/>
      <c r="M202" s="285"/>
      <c r="N202" s="285"/>
      <c r="O202" s="285"/>
      <c r="P202" s="286"/>
      <c r="Q202" s="333"/>
      <c r="R202" s="256"/>
      <c r="S202" s="256"/>
      <c r="T202" s="256"/>
      <c r="U202" s="256"/>
      <c r="V202" s="256"/>
      <c r="W202" s="256"/>
    </row>
    <row r="203" s="314" customFormat="1" ht="15.75">
      <c r="A203" s="279"/>
      <c r="B203" s="263" t="s">
        <v>227</v>
      </c>
      <c r="C203" s="262"/>
      <c r="D203" s="262"/>
      <c r="E203" s="262"/>
      <c r="F203" s="264">
        <v>2025</v>
      </c>
      <c r="G203" s="265">
        <f>SUM(G199+G202)</f>
        <v>3308.2000000000003</v>
      </c>
      <c r="H203" s="265">
        <f t="shared" ref="H203:J203" si="84">SUM(H199+H202)</f>
        <v>0</v>
      </c>
      <c r="I203" s="265">
        <f t="shared" si="84"/>
        <v>3308.2000000000003</v>
      </c>
      <c r="J203" s="265">
        <f t="shared" si="84"/>
        <v>0</v>
      </c>
      <c r="K203" s="266"/>
      <c r="L203" s="266"/>
      <c r="M203" s="266"/>
      <c r="N203" s="266"/>
      <c r="O203" s="266"/>
      <c r="P203" s="267"/>
      <c r="Q203" s="396"/>
      <c r="R203" s="256"/>
      <c r="S203" s="256"/>
      <c r="T203" s="256"/>
      <c r="U203" s="256"/>
      <c r="V203" s="256"/>
      <c r="W203" s="256"/>
      <c r="X203" s="256"/>
    </row>
    <row r="204" s="231" customFormat="1" ht="24" customHeight="1">
      <c r="A204" s="232">
        <v>3</v>
      </c>
      <c r="B204" s="317" t="s">
        <v>79</v>
      </c>
      <c r="C204" s="234" t="s">
        <v>146</v>
      </c>
      <c r="D204" s="234" t="s">
        <v>147</v>
      </c>
      <c r="E204" s="234" t="s">
        <v>229</v>
      </c>
      <c r="F204" s="325" t="s">
        <v>144</v>
      </c>
      <c r="G204" s="397">
        <f>G222+G265</f>
        <v>17085.199999999997</v>
      </c>
      <c r="H204" s="397">
        <f>H222+H265</f>
        <v>17085.199999999997</v>
      </c>
      <c r="I204" s="397">
        <f>I222+I265</f>
        <v>17085.199999999997</v>
      </c>
      <c r="J204" s="397">
        <f>J222+J265</f>
        <v>17085.199999999997</v>
      </c>
      <c r="K204" s="337"/>
      <c r="L204" s="337"/>
      <c r="M204" s="337"/>
      <c r="N204" s="337"/>
      <c r="O204" s="337"/>
      <c r="P204" s="338"/>
      <c r="Q204" s="398" t="s">
        <v>62</v>
      </c>
      <c r="R204" s="240"/>
      <c r="S204" s="240"/>
      <c r="T204" s="240"/>
      <c r="U204" s="240"/>
      <c r="V204" s="240"/>
      <c r="W204" s="240"/>
      <c r="X204" s="240"/>
    </row>
    <row r="205" s="231" customFormat="1" ht="12.6" customHeight="1">
      <c r="A205" s="241"/>
      <c r="B205" s="317"/>
      <c r="C205" s="243"/>
      <c r="D205" s="243"/>
      <c r="E205" s="243"/>
      <c r="F205" s="325"/>
      <c r="G205" s="397"/>
      <c r="H205" s="397"/>
      <c r="I205" s="397"/>
      <c r="J205" s="397"/>
      <c r="K205" s="337"/>
      <c r="L205" s="337"/>
      <c r="M205" s="337"/>
      <c r="N205" s="337"/>
      <c r="O205" s="337"/>
      <c r="P205" s="338"/>
      <c r="Q205" s="399"/>
      <c r="R205" s="240"/>
      <c r="S205" s="240"/>
      <c r="T205" s="240"/>
      <c r="U205" s="240"/>
      <c r="V205" s="240"/>
      <c r="W205" s="240"/>
      <c r="X205" s="240"/>
    </row>
    <row r="206" s="231" customFormat="1" ht="14.25" hidden="1">
      <c r="A206" s="245"/>
      <c r="B206" s="317"/>
      <c r="C206" s="247"/>
      <c r="D206" s="247"/>
      <c r="E206" s="247"/>
      <c r="F206" s="325"/>
      <c r="G206" s="397"/>
      <c r="H206" s="397"/>
      <c r="I206" s="397"/>
      <c r="J206" s="397"/>
      <c r="K206" s="337"/>
      <c r="L206" s="337"/>
      <c r="M206" s="337"/>
      <c r="N206" s="337"/>
      <c r="O206" s="337"/>
      <c r="P206" s="338"/>
      <c r="Q206" s="399"/>
      <c r="R206" s="240"/>
      <c r="S206" s="240"/>
      <c r="T206" s="240"/>
      <c r="U206" s="240"/>
      <c r="V206" s="240"/>
      <c r="W206" s="240"/>
      <c r="X206" s="240"/>
    </row>
    <row r="207" s="248" customFormat="1">
      <c r="A207" s="251">
        <v>1</v>
      </c>
      <c r="B207" s="250" t="s">
        <v>255</v>
      </c>
      <c r="C207" s="251"/>
      <c r="D207" s="251"/>
      <c r="E207" s="251"/>
      <c r="F207" s="252">
        <v>2017</v>
      </c>
      <c r="G207" s="253">
        <f t="shared" ref="G207:G208" si="85">I207+K207+M207+O207</f>
        <v>688.19999999999993</v>
      </c>
      <c r="H207" s="253">
        <f t="shared" ref="H207:H208" si="86">J207+L207+N207+P207</f>
        <v>688.19999999999993</v>
      </c>
      <c r="I207" s="253">
        <f>773.8-85.6</f>
        <v>688.19999999999993</v>
      </c>
      <c r="J207" s="253">
        <f>773.8-85.6</f>
        <v>688.19999999999993</v>
      </c>
      <c r="K207" s="254"/>
      <c r="L207" s="254"/>
      <c r="M207" s="254"/>
      <c r="N207" s="254"/>
      <c r="O207" s="254"/>
      <c r="P207" s="255"/>
      <c r="Q207" s="399"/>
      <c r="R207" s="256"/>
      <c r="S207" s="256"/>
      <c r="T207" s="256"/>
      <c r="U207" s="256"/>
      <c r="V207" s="256"/>
      <c r="W207" s="256"/>
      <c r="X207" s="256"/>
    </row>
    <row r="208" s="248" customFormat="1">
      <c r="A208" s="251"/>
      <c r="B208" s="250" t="s">
        <v>256</v>
      </c>
      <c r="C208" s="251"/>
      <c r="D208" s="251"/>
      <c r="E208" s="251"/>
      <c r="F208" s="252">
        <v>2017</v>
      </c>
      <c r="G208" s="253">
        <f t="shared" si="85"/>
        <v>6.7999999999999998</v>
      </c>
      <c r="H208" s="253">
        <f t="shared" si="86"/>
        <v>6.7999999999999998</v>
      </c>
      <c r="I208" s="253">
        <v>6.7999999999999998</v>
      </c>
      <c r="J208" s="253">
        <v>6.7999999999999998</v>
      </c>
      <c r="K208" s="254"/>
      <c r="L208" s="254"/>
      <c r="M208" s="254"/>
      <c r="N208" s="254"/>
      <c r="O208" s="254"/>
      <c r="P208" s="255"/>
      <c r="Q208" s="399"/>
      <c r="R208" s="256"/>
      <c r="S208" s="256"/>
      <c r="T208" s="256"/>
      <c r="U208" s="256"/>
      <c r="V208" s="256"/>
      <c r="W208" s="256"/>
      <c r="X208" s="256"/>
    </row>
    <row r="209" s="248" customFormat="1">
      <c r="A209" s="251"/>
      <c r="B209" s="257" t="s">
        <v>151</v>
      </c>
      <c r="C209" s="249"/>
      <c r="D209" s="249"/>
      <c r="E209" s="249"/>
      <c r="F209" s="258"/>
      <c r="G209" s="259">
        <f>G207+G208</f>
        <v>694.99999999999989</v>
      </c>
      <c r="H209" s="259">
        <f>H207+H208</f>
        <v>694.99999999999989</v>
      </c>
      <c r="I209" s="259">
        <f>I207+I208</f>
        <v>694.99999999999989</v>
      </c>
      <c r="J209" s="259">
        <f>J207+J208</f>
        <v>694.99999999999989</v>
      </c>
      <c r="K209" s="260"/>
      <c r="L209" s="260"/>
      <c r="M209" s="260"/>
      <c r="N209" s="260"/>
      <c r="O209" s="260"/>
      <c r="P209" s="261"/>
      <c r="Q209" s="399"/>
      <c r="R209" s="256"/>
      <c r="S209" s="256"/>
      <c r="T209" s="256"/>
      <c r="U209" s="256"/>
      <c r="V209" s="256"/>
      <c r="W209" s="256"/>
      <c r="X209" s="256"/>
    </row>
    <row r="210" s="248" customFormat="1">
      <c r="A210" s="249">
        <v>2</v>
      </c>
      <c r="B210" s="250" t="s">
        <v>257</v>
      </c>
      <c r="C210" s="251"/>
      <c r="D210" s="251"/>
      <c r="E210" s="251"/>
      <c r="F210" s="252">
        <v>2017</v>
      </c>
      <c r="G210" s="253">
        <f t="shared" ref="G210:G211" si="87">I210+K210+M210+O210</f>
        <v>1245.4000000000001</v>
      </c>
      <c r="H210" s="253">
        <f t="shared" ref="H210:H211" si="88">J210+L210+N210+P210</f>
        <v>1245.4000000000001</v>
      </c>
      <c r="I210" s="253">
        <f>1542.5-297.1</f>
        <v>1245.4000000000001</v>
      </c>
      <c r="J210" s="253">
        <f>1542.5-297.1</f>
        <v>1245.4000000000001</v>
      </c>
      <c r="K210" s="254"/>
      <c r="L210" s="254"/>
      <c r="M210" s="254"/>
      <c r="N210" s="254"/>
      <c r="O210" s="254"/>
      <c r="P210" s="255"/>
      <c r="Q210" s="399"/>
      <c r="R210" s="256"/>
      <c r="S210" s="256"/>
      <c r="T210" s="256"/>
      <c r="U210" s="256"/>
      <c r="V210" s="256"/>
      <c r="W210" s="256"/>
      <c r="X210" s="256"/>
    </row>
    <row r="211" s="248" customFormat="1">
      <c r="A211" s="249"/>
      <c r="B211" s="250" t="s">
        <v>258</v>
      </c>
      <c r="C211" s="251"/>
      <c r="D211" s="251"/>
      <c r="E211" s="251"/>
      <c r="F211" s="252">
        <v>2017</v>
      </c>
      <c r="G211" s="253">
        <f t="shared" si="87"/>
        <v>7.7000000000000002</v>
      </c>
      <c r="H211" s="253">
        <f t="shared" si="88"/>
        <v>7.7000000000000002</v>
      </c>
      <c r="I211" s="253">
        <v>7.7000000000000002</v>
      </c>
      <c r="J211" s="253">
        <v>7.7000000000000002</v>
      </c>
      <c r="K211" s="254"/>
      <c r="L211" s="254"/>
      <c r="M211" s="254"/>
      <c r="N211" s="254"/>
      <c r="O211" s="254"/>
      <c r="P211" s="255"/>
      <c r="Q211" s="399"/>
      <c r="R211" s="256"/>
      <c r="S211" s="256"/>
      <c r="T211" s="256"/>
      <c r="U211" s="256"/>
      <c r="V211" s="256"/>
      <c r="W211" s="256"/>
      <c r="X211" s="256"/>
    </row>
    <row r="212" s="248" customFormat="1">
      <c r="A212" s="249"/>
      <c r="B212" s="257" t="s">
        <v>151</v>
      </c>
      <c r="C212" s="249"/>
      <c r="D212" s="249"/>
      <c r="E212" s="249"/>
      <c r="F212" s="258"/>
      <c r="G212" s="259">
        <f>G210+G211</f>
        <v>1253.1000000000001</v>
      </c>
      <c r="H212" s="259">
        <f>H210+H211</f>
        <v>1253.1000000000001</v>
      </c>
      <c r="I212" s="259">
        <f>I210+I211</f>
        <v>1253.1000000000001</v>
      </c>
      <c r="J212" s="259">
        <f>J210+J211</f>
        <v>1253.1000000000001</v>
      </c>
      <c r="K212" s="260"/>
      <c r="L212" s="260"/>
      <c r="M212" s="260"/>
      <c r="N212" s="260"/>
      <c r="O212" s="260"/>
      <c r="P212" s="261"/>
      <c r="Q212" s="399"/>
      <c r="R212" s="256"/>
      <c r="S212" s="256"/>
      <c r="T212" s="256"/>
      <c r="U212" s="256"/>
      <c r="V212" s="256"/>
      <c r="W212" s="256"/>
      <c r="X212" s="256"/>
    </row>
    <row r="213" s="248" customFormat="1">
      <c r="A213" s="249">
        <v>3</v>
      </c>
      <c r="B213" s="250" t="s">
        <v>259</v>
      </c>
      <c r="C213" s="251"/>
      <c r="D213" s="251"/>
      <c r="E213" s="251"/>
      <c r="F213" s="252">
        <v>2017</v>
      </c>
      <c r="G213" s="253">
        <f t="shared" ref="G213:G214" si="89">I213+K213+M213+O213</f>
        <v>885.10000000000002</v>
      </c>
      <c r="H213" s="253">
        <f t="shared" ref="H213:H214" si="90">J213+L213+N213+P213</f>
        <v>885.10000000000002</v>
      </c>
      <c r="I213" s="253">
        <f>1045-159.9</f>
        <v>885.10000000000002</v>
      </c>
      <c r="J213" s="253">
        <f>1045-159.9</f>
        <v>885.10000000000002</v>
      </c>
      <c r="K213" s="254"/>
      <c r="L213" s="254"/>
      <c r="M213" s="254"/>
      <c r="N213" s="254"/>
      <c r="O213" s="254"/>
      <c r="P213" s="255"/>
      <c r="Q213" s="399"/>
      <c r="R213" s="256"/>
      <c r="S213" s="256"/>
      <c r="T213" s="256"/>
      <c r="U213" s="256"/>
      <c r="V213" s="256"/>
      <c r="W213" s="256"/>
      <c r="X213" s="256"/>
    </row>
    <row r="214" s="248" customFormat="1">
      <c r="A214" s="249"/>
      <c r="B214" s="250" t="s">
        <v>260</v>
      </c>
      <c r="C214" s="251"/>
      <c r="D214" s="251"/>
      <c r="E214" s="251"/>
      <c r="F214" s="252">
        <v>2017</v>
      </c>
      <c r="G214" s="253">
        <f t="shared" si="89"/>
        <v>6.5999999999999996</v>
      </c>
      <c r="H214" s="253">
        <f t="shared" si="90"/>
        <v>6.5999999999999996</v>
      </c>
      <c r="I214" s="253">
        <v>6.5999999999999996</v>
      </c>
      <c r="J214" s="253">
        <v>6.5999999999999996</v>
      </c>
      <c r="K214" s="254"/>
      <c r="L214" s="254"/>
      <c r="M214" s="254"/>
      <c r="N214" s="254"/>
      <c r="O214" s="254"/>
      <c r="P214" s="255"/>
      <c r="Q214" s="399"/>
      <c r="R214" s="256"/>
      <c r="S214" s="256"/>
      <c r="T214" s="256"/>
      <c r="U214" s="256"/>
      <c r="V214" s="256"/>
      <c r="W214" s="256"/>
      <c r="X214" s="256"/>
    </row>
    <row r="215" s="248" customFormat="1">
      <c r="A215" s="249"/>
      <c r="B215" s="257" t="s">
        <v>151</v>
      </c>
      <c r="C215" s="249"/>
      <c r="D215" s="249"/>
      <c r="E215" s="249"/>
      <c r="F215" s="258"/>
      <c r="G215" s="259">
        <f>G213+G214</f>
        <v>891.70000000000005</v>
      </c>
      <c r="H215" s="259">
        <f>H213+H214</f>
        <v>891.70000000000005</v>
      </c>
      <c r="I215" s="259">
        <f>I213+I214</f>
        <v>891.70000000000005</v>
      </c>
      <c r="J215" s="259">
        <f>J213+J214</f>
        <v>891.70000000000005</v>
      </c>
      <c r="K215" s="260"/>
      <c r="L215" s="260"/>
      <c r="M215" s="260"/>
      <c r="N215" s="260"/>
      <c r="O215" s="260"/>
      <c r="P215" s="261"/>
      <c r="Q215" s="399"/>
      <c r="R215" s="256"/>
      <c r="S215" s="256"/>
      <c r="T215" s="256"/>
      <c r="U215" s="256"/>
      <c r="V215" s="256"/>
      <c r="W215" s="256"/>
      <c r="X215" s="256"/>
    </row>
    <row r="216" s="248" customFormat="1">
      <c r="A216" s="249">
        <v>4</v>
      </c>
      <c r="B216" s="250" t="s">
        <v>261</v>
      </c>
      <c r="C216" s="251"/>
      <c r="D216" s="251"/>
      <c r="E216" s="251"/>
      <c r="F216" s="252">
        <v>2017</v>
      </c>
      <c r="G216" s="253">
        <f t="shared" ref="G216:G217" si="91">I216+K216+M216+O216</f>
        <v>1015.0999999999999</v>
      </c>
      <c r="H216" s="253">
        <f t="shared" ref="H216:H217" si="92">J216+L216+N216+P216</f>
        <v>1015.0999999999999</v>
      </c>
      <c r="I216" s="253">
        <f>1268.6-253.5</f>
        <v>1015.0999999999999</v>
      </c>
      <c r="J216" s="253">
        <f>1268.6-253.5</f>
        <v>1015.0999999999999</v>
      </c>
      <c r="K216" s="254"/>
      <c r="L216" s="254"/>
      <c r="M216" s="254"/>
      <c r="N216" s="254"/>
      <c r="O216" s="254"/>
      <c r="P216" s="255"/>
      <c r="Q216" s="399"/>
      <c r="R216" s="256"/>
      <c r="S216" s="256"/>
      <c r="T216" s="256"/>
      <c r="U216" s="256"/>
      <c r="V216" s="256"/>
      <c r="W216" s="256"/>
      <c r="X216" s="256"/>
    </row>
    <row r="217" s="248" customFormat="1">
      <c r="A217" s="249"/>
      <c r="B217" s="250" t="s">
        <v>262</v>
      </c>
      <c r="C217" s="251"/>
      <c r="D217" s="251"/>
      <c r="E217" s="251"/>
      <c r="F217" s="252">
        <v>2017</v>
      </c>
      <c r="G217" s="253">
        <f t="shared" si="91"/>
        <v>7.7999999999999998</v>
      </c>
      <c r="H217" s="253">
        <f t="shared" si="92"/>
        <v>7.7999999999999998</v>
      </c>
      <c r="I217" s="253">
        <v>7.7999999999999998</v>
      </c>
      <c r="J217" s="253">
        <v>7.7999999999999998</v>
      </c>
      <c r="K217" s="254"/>
      <c r="L217" s="254"/>
      <c r="M217" s="254"/>
      <c r="N217" s="254"/>
      <c r="O217" s="254"/>
      <c r="P217" s="255"/>
      <c r="Q217" s="399"/>
      <c r="R217" s="256"/>
      <c r="S217" s="256"/>
      <c r="T217" s="256"/>
      <c r="U217" s="256"/>
      <c r="V217" s="256"/>
      <c r="W217" s="256"/>
      <c r="X217" s="256"/>
    </row>
    <row r="218" s="248" customFormat="1">
      <c r="A218" s="249"/>
      <c r="B218" s="257" t="s">
        <v>151</v>
      </c>
      <c r="C218" s="249"/>
      <c r="D218" s="249"/>
      <c r="E218" s="249"/>
      <c r="F218" s="258"/>
      <c r="G218" s="259">
        <f>G216+G217</f>
        <v>1022.8999999999999</v>
      </c>
      <c r="H218" s="259">
        <f>H216+H217</f>
        <v>1022.8999999999999</v>
      </c>
      <c r="I218" s="259">
        <f>I216+I217</f>
        <v>1022.8999999999999</v>
      </c>
      <c r="J218" s="259">
        <f>J216+J217</f>
        <v>1022.8999999999999</v>
      </c>
      <c r="K218" s="260"/>
      <c r="L218" s="260"/>
      <c r="M218" s="260"/>
      <c r="N218" s="260"/>
      <c r="O218" s="260"/>
      <c r="P218" s="261"/>
      <c r="Q218" s="399"/>
      <c r="R218" s="256"/>
      <c r="S218" s="256"/>
      <c r="T218" s="256"/>
      <c r="U218" s="256"/>
      <c r="V218" s="256"/>
      <c r="W218" s="256"/>
      <c r="X218" s="256"/>
    </row>
    <row r="219" s="248" customFormat="1">
      <c r="A219" s="249">
        <v>5</v>
      </c>
      <c r="B219" s="250" t="s">
        <v>263</v>
      </c>
      <c r="C219" s="251"/>
      <c r="D219" s="251"/>
      <c r="E219" s="251"/>
      <c r="F219" s="252">
        <v>2017</v>
      </c>
      <c r="G219" s="253">
        <f t="shared" ref="G219:G220" si="93">I219+K219+M219+O219</f>
        <v>779.30000000000007</v>
      </c>
      <c r="H219" s="253">
        <f t="shared" ref="H219:H220" si="94">J219+L219+N219+P219</f>
        <v>779.30000000000007</v>
      </c>
      <c r="I219" s="253">
        <f>791.1-11.8</f>
        <v>779.30000000000007</v>
      </c>
      <c r="J219" s="253">
        <f>791.1-11.8</f>
        <v>779.30000000000007</v>
      </c>
      <c r="K219" s="254"/>
      <c r="L219" s="254"/>
      <c r="M219" s="254"/>
      <c r="N219" s="254"/>
      <c r="O219" s="254"/>
      <c r="P219" s="255"/>
      <c r="Q219" s="399"/>
      <c r="R219" s="256"/>
      <c r="S219" s="256"/>
      <c r="T219" s="256"/>
      <c r="U219" s="256"/>
      <c r="V219" s="256"/>
      <c r="W219" s="256"/>
      <c r="X219" s="256"/>
    </row>
    <row r="220" s="248" customFormat="1">
      <c r="A220" s="249"/>
      <c r="B220" s="250" t="s">
        <v>264</v>
      </c>
      <c r="C220" s="251"/>
      <c r="D220" s="251"/>
      <c r="E220" s="251"/>
      <c r="F220" s="252">
        <v>2017</v>
      </c>
      <c r="G220" s="253">
        <f t="shared" si="93"/>
        <v>0</v>
      </c>
      <c r="H220" s="253">
        <f t="shared" si="94"/>
        <v>0</v>
      </c>
      <c r="I220" s="253">
        <v>0</v>
      </c>
      <c r="J220" s="253">
        <v>0</v>
      </c>
      <c r="K220" s="254"/>
      <c r="L220" s="254"/>
      <c r="M220" s="254"/>
      <c r="N220" s="254"/>
      <c r="O220" s="254"/>
      <c r="P220" s="255"/>
      <c r="Q220" s="399"/>
      <c r="R220" s="256"/>
      <c r="S220" s="256"/>
      <c r="T220" s="256"/>
      <c r="U220" s="256"/>
      <c r="V220" s="256"/>
      <c r="W220" s="256"/>
      <c r="X220" s="256"/>
    </row>
    <row r="221" s="248" customFormat="1">
      <c r="A221" s="249"/>
      <c r="B221" s="257" t="s">
        <v>151</v>
      </c>
      <c r="C221" s="249"/>
      <c r="D221" s="249"/>
      <c r="E221" s="249"/>
      <c r="F221" s="258"/>
      <c r="G221" s="259">
        <f>G219+G220</f>
        <v>779.30000000000007</v>
      </c>
      <c r="H221" s="259">
        <f>H219+H220</f>
        <v>779.30000000000007</v>
      </c>
      <c r="I221" s="259">
        <f>I219+I220</f>
        <v>779.30000000000007</v>
      </c>
      <c r="J221" s="259">
        <f>J219+J220</f>
        <v>779.30000000000007</v>
      </c>
      <c r="K221" s="260"/>
      <c r="L221" s="260"/>
      <c r="M221" s="260"/>
      <c r="N221" s="260"/>
      <c r="O221" s="260"/>
      <c r="P221" s="261"/>
      <c r="Q221" s="399"/>
      <c r="R221" s="256"/>
      <c r="S221" s="256"/>
      <c r="T221" s="256"/>
      <c r="U221" s="256"/>
      <c r="V221" s="256"/>
      <c r="W221" s="256"/>
      <c r="X221" s="256"/>
    </row>
    <row r="222" s="314" customFormat="1">
      <c r="A222" s="262"/>
      <c r="B222" s="263" t="s">
        <v>160</v>
      </c>
      <c r="C222" s="262"/>
      <c r="D222" s="262"/>
      <c r="E222" s="262"/>
      <c r="F222" s="264"/>
      <c r="G222" s="265">
        <f>G209+G212+G215+G218+G221</f>
        <v>4642</v>
      </c>
      <c r="H222" s="265">
        <f>H209+H212+H215+H218+H221</f>
        <v>4642</v>
      </c>
      <c r="I222" s="265">
        <f>I209+I212+I215+I218+I221</f>
        <v>4642</v>
      </c>
      <c r="J222" s="265">
        <f>J209+J212+J215+J218+J221</f>
        <v>4642</v>
      </c>
      <c r="K222" s="266"/>
      <c r="L222" s="266"/>
      <c r="M222" s="266"/>
      <c r="N222" s="266"/>
      <c r="O222" s="266"/>
      <c r="P222" s="267"/>
      <c r="Q222" s="399"/>
      <c r="R222" s="256"/>
      <c r="S222" s="256"/>
      <c r="T222" s="256"/>
      <c r="U222" s="256"/>
      <c r="V222" s="256"/>
      <c r="W222" s="256"/>
      <c r="X222" s="256"/>
    </row>
    <row r="223" s="248" customFormat="1">
      <c r="A223" s="251">
        <v>1</v>
      </c>
      <c r="B223" s="400" t="s">
        <v>265</v>
      </c>
      <c r="C223" s="251"/>
      <c r="D223" s="251"/>
      <c r="E223" s="251"/>
      <c r="F223" s="252">
        <v>2018</v>
      </c>
      <c r="G223" s="253">
        <v>1550.2</v>
      </c>
      <c r="H223" s="253">
        <v>1550.2</v>
      </c>
      <c r="I223" s="253">
        <v>1550.2</v>
      </c>
      <c r="J223" s="253">
        <v>1550.2</v>
      </c>
      <c r="K223" s="254"/>
      <c r="L223" s="254"/>
      <c r="M223" s="254"/>
      <c r="N223" s="254"/>
      <c r="O223" s="254"/>
      <c r="P223" s="255"/>
      <c r="Q223" s="399"/>
      <c r="R223" s="256"/>
      <c r="S223" s="256"/>
      <c r="T223" s="256"/>
      <c r="U223" s="256"/>
      <c r="V223" s="256"/>
      <c r="W223" s="256"/>
      <c r="X223" s="256"/>
    </row>
    <row r="224" s="248" customFormat="1">
      <c r="A224" s="251"/>
      <c r="B224" s="250" t="s">
        <v>266</v>
      </c>
      <c r="C224" s="251"/>
      <c r="D224" s="251"/>
      <c r="E224" s="251"/>
      <c r="F224" s="252">
        <v>2018</v>
      </c>
      <c r="G224" s="253">
        <v>8.0999999999999996</v>
      </c>
      <c r="H224" s="253">
        <v>8.0999999999999996</v>
      </c>
      <c r="I224" s="253">
        <v>8.0999999999999996</v>
      </c>
      <c r="J224" s="253">
        <v>8.0999999999999996</v>
      </c>
      <c r="K224" s="254"/>
      <c r="L224" s="254"/>
      <c r="M224" s="254"/>
      <c r="N224" s="254"/>
      <c r="O224" s="254"/>
      <c r="P224" s="255"/>
      <c r="Q224" s="399"/>
      <c r="R224" s="256"/>
      <c r="S224" s="256"/>
      <c r="T224" s="256"/>
      <c r="U224" s="256"/>
      <c r="V224" s="256"/>
      <c r="W224" s="256"/>
      <c r="X224" s="256"/>
    </row>
    <row r="225" s="248" customFormat="1">
      <c r="A225" s="249"/>
      <c r="B225" s="257" t="s">
        <v>151</v>
      </c>
      <c r="C225" s="249"/>
      <c r="D225" s="249"/>
      <c r="E225" s="249"/>
      <c r="F225" s="258"/>
      <c r="G225" s="259">
        <f>G223+G224</f>
        <v>1558.3</v>
      </c>
      <c r="H225" s="259">
        <f>H223+H224</f>
        <v>1558.3</v>
      </c>
      <c r="I225" s="259">
        <f>I223+I224</f>
        <v>1558.3</v>
      </c>
      <c r="J225" s="259">
        <f>J223+J224</f>
        <v>1558.3</v>
      </c>
      <c r="K225" s="260"/>
      <c r="L225" s="260"/>
      <c r="M225" s="260"/>
      <c r="N225" s="260"/>
      <c r="O225" s="260"/>
      <c r="P225" s="261"/>
      <c r="Q225" s="399"/>
      <c r="R225" s="256"/>
      <c r="S225" s="256"/>
      <c r="T225" s="256"/>
      <c r="U225" s="256"/>
      <c r="V225" s="256"/>
      <c r="W225" s="256"/>
      <c r="X225" s="256"/>
    </row>
    <row r="226" s="248" customFormat="1">
      <c r="A226" s="249">
        <v>2</v>
      </c>
      <c r="B226" s="250" t="s">
        <v>267</v>
      </c>
      <c r="C226" s="251"/>
      <c r="D226" s="251"/>
      <c r="E226" s="251"/>
      <c r="F226" s="252">
        <v>2018</v>
      </c>
      <c r="G226" s="253">
        <v>384.39999999999998</v>
      </c>
      <c r="H226" s="253">
        <v>384.39999999999998</v>
      </c>
      <c r="I226" s="253">
        <v>384.39999999999998</v>
      </c>
      <c r="J226" s="253">
        <v>384.39999999999998</v>
      </c>
      <c r="K226" s="254"/>
      <c r="L226" s="254"/>
      <c r="M226" s="254"/>
      <c r="N226" s="254"/>
      <c r="O226" s="254"/>
      <c r="P226" s="255"/>
      <c r="Q226" s="399"/>
      <c r="R226" s="256"/>
      <c r="S226" s="256"/>
      <c r="T226" s="256"/>
      <c r="U226" s="256"/>
      <c r="V226" s="256"/>
      <c r="W226" s="256"/>
      <c r="X226" s="256"/>
    </row>
    <row r="227" s="248" customFormat="1">
      <c r="A227" s="249"/>
      <c r="B227" s="250" t="s">
        <v>268</v>
      </c>
      <c r="C227" s="251"/>
      <c r="D227" s="251"/>
      <c r="E227" s="251"/>
      <c r="F227" s="252">
        <v>2018</v>
      </c>
      <c r="G227" s="253">
        <v>4.2999999999999998</v>
      </c>
      <c r="H227" s="253">
        <v>4.2999999999999998</v>
      </c>
      <c r="I227" s="253">
        <v>4.2999999999999998</v>
      </c>
      <c r="J227" s="253">
        <v>4.2999999999999998</v>
      </c>
      <c r="K227" s="254"/>
      <c r="L227" s="254"/>
      <c r="M227" s="254"/>
      <c r="N227" s="254"/>
      <c r="O227" s="254"/>
      <c r="P227" s="255"/>
      <c r="Q227" s="399"/>
      <c r="R227" s="256"/>
      <c r="S227" s="256"/>
      <c r="T227" s="256"/>
      <c r="U227" s="256"/>
      <c r="V227" s="256"/>
      <c r="W227" s="256"/>
      <c r="X227" s="256"/>
    </row>
    <row r="228" s="248" customFormat="1">
      <c r="A228" s="249"/>
      <c r="B228" s="257" t="s">
        <v>151</v>
      </c>
      <c r="C228" s="249"/>
      <c r="D228" s="249"/>
      <c r="E228" s="249"/>
      <c r="F228" s="258"/>
      <c r="G228" s="259">
        <f>G226+G227</f>
        <v>388.69999999999999</v>
      </c>
      <c r="H228" s="259">
        <f>H226+H227</f>
        <v>388.69999999999999</v>
      </c>
      <c r="I228" s="259">
        <f>I226+I227</f>
        <v>388.69999999999999</v>
      </c>
      <c r="J228" s="259">
        <f>J226+J227</f>
        <v>388.69999999999999</v>
      </c>
      <c r="K228" s="260"/>
      <c r="L228" s="260"/>
      <c r="M228" s="260"/>
      <c r="N228" s="260"/>
      <c r="O228" s="260"/>
      <c r="P228" s="261"/>
      <c r="Q228" s="399"/>
      <c r="R228" s="256"/>
      <c r="S228" s="256"/>
      <c r="T228" s="256"/>
      <c r="U228" s="256"/>
      <c r="V228" s="256"/>
      <c r="W228" s="256"/>
      <c r="X228" s="256"/>
    </row>
    <row r="229" s="248" customFormat="1">
      <c r="A229" s="249">
        <v>3</v>
      </c>
      <c r="B229" s="250" t="s">
        <v>269</v>
      </c>
      <c r="C229" s="251"/>
      <c r="D229" s="251"/>
      <c r="E229" s="251"/>
      <c r="F229" s="252">
        <v>2018</v>
      </c>
      <c r="G229" s="253">
        <v>1012.9</v>
      </c>
      <c r="H229" s="253">
        <v>1012.9</v>
      </c>
      <c r="I229" s="253">
        <v>1012.9</v>
      </c>
      <c r="J229" s="253">
        <v>1012.9</v>
      </c>
      <c r="K229" s="254"/>
      <c r="L229" s="254"/>
      <c r="M229" s="254"/>
      <c r="N229" s="254"/>
      <c r="O229" s="254"/>
      <c r="P229" s="255"/>
      <c r="Q229" s="399"/>
      <c r="R229" s="256"/>
      <c r="S229" s="256"/>
      <c r="T229" s="256"/>
      <c r="U229" s="256"/>
      <c r="V229" s="256"/>
      <c r="W229" s="256"/>
      <c r="X229" s="256"/>
    </row>
    <row r="230" s="248" customFormat="1">
      <c r="A230" s="249"/>
      <c r="B230" s="250" t="s">
        <v>270</v>
      </c>
      <c r="C230" s="251"/>
      <c r="D230" s="251"/>
      <c r="E230" s="251"/>
      <c r="F230" s="252">
        <v>2018</v>
      </c>
      <c r="G230" s="253">
        <v>4.5</v>
      </c>
      <c r="H230" s="253">
        <v>4.5</v>
      </c>
      <c r="I230" s="253">
        <v>4.5</v>
      </c>
      <c r="J230" s="253">
        <v>4.5</v>
      </c>
      <c r="K230" s="254"/>
      <c r="L230" s="254"/>
      <c r="M230" s="254"/>
      <c r="N230" s="254"/>
      <c r="O230" s="254"/>
      <c r="P230" s="255"/>
      <c r="Q230" s="399"/>
      <c r="R230" s="256"/>
      <c r="S230" s="256"/>
      <c r="T230" s="256"/>
      <c r="U230" s="256"/>
      <c r="V230" s="256"/>
      <c r="W230" s="256"/>
      <c r="X230" s="256"/>
    </row>
    <row r="231" s="248" customFormat="1">
      <c r="A231" s="249"/>
      <c r="B231" s="257" t="s">
        <v>151</v>
      </c>
      <c r="C231" s="249"/>
      <c r="D231" s="249"/>
      <c r="E231" s="249"/>
      <c r="F231" s="258"/>
      <c r="G231" s="259">
        <f>G229+G230</f>
        <v>1017.4</v>
      </c>
      <c r="H231" s="259">
        <f>H229+H230</f>
        <v>1017.4</v>
      </c>
      <c r="I231" s="259">
        <f>I229+I230</f>
        <v>1017.4</v>
      </c>
      <c r="J231" s="259">
        <f>J229+J230</f>
        <v>1017.4</v>
      </c>
      <c r="K231" s="260"/>
      <c r="L231" s="260"/>
      <c r="M231" s="260"/>
      <c r="N231" s="260"/>
      <c r="O231" s="260"/>
      <c r="P231" s="261"/>
      <c r="Q231" s="399"/>
      <c r="R231" s="256"/>
      <c r="S231" s="256"/>
      <c r="T231" s="256"/>
      <c r="U231" s="256"/>
      <c r="V231" s="256"/>
      <c r="W231" s="256"/>
      <c r="X231" s="256"/>
    </row>
    <row r="232" s="248" customFormat="1">
      <c r="A232" s="249">
        <v>4</v>
      </c>
      <c r="B232" s="250" t="s">
        <v>271</v>
      </c>
      <c r="C232" s="251"/>
      <c r="D232" s="251"/>
      <c r="E232" s="251"/>
      <c r="F232" s="252">
        <v>2018</v>
      </c>
      <c r="G232" s="253">
        <v>343</v>
      </c>
      <c r="H232" s="253">
        <v>343</v>
      </c>
      <c r="I232" s="253">
        <v>343</v>
      </c>
      <c r="J232" s="253">
        <v>343</v>
      </c>
      <c r="K232" s="254"/>
      <c r="L232" s="254"/>
      <c r="M232" s="254"/>
      <c r="N232" s="254"/>
      <c r="O232" s="254"/>
      <c r="P232" s="255"/>
      <c r="Q232" s="399"/>
      <c r="R232" s="256"/>
      <c r="S232" s="256"/>
      <c r="T232" s="256"/>
      <c r="U232" s="256"/>
      <c r="V232" s="256"/>
      <c r="W232" s="256"/>
      <c r="X232" s="256"/>
    </row>
    <row r="233" s="248" customFormat="1">
      <c r="A233" s="249"/>
      <c r="B233" s="250" t="s">
        <v>272</v>
      </c>
      <c r="C233" s="251"/>
      <c r="D233" s="251"/>
      <c r="E233" s="251"/>
      <c r="F233" s="252">
        <v>2018</v>
      </c>
      <c r="G233" s="253">
        <v>8.6999999999999993</v>
      </c>
      <c r="H233" s="253">
        <v>8.6999999999999993</v>
      </c>
      <c r="I233" s="253">
        <v>8.6999999999999993</v>
      </c>
      <c r="J233" s="253">
        <v>8.6999999999999993</v>
      </c>
      <c r="K233" s="254"/>
      <c r="L233" s="254"/>
      <c r="M233" s="254"/>
      <c r="N233" s="254"/>
      <c r="O233" s="254"/>
      <c r="P233" s="255"/>
      <c r="Q233" s="399"/>
      <c r="R233" s="256"/>
      <c r="S233" s="256"/>
      <c r="T233" s="256"/>
      <c r="U233" s="256"/>
      <c r="V233" s="256"/>
      <c r="W233" s="256"/>
      <c r="X233" s="256"/>
    </row>
    <row r="234" s="248" customFormat="1">
      <c r="A234" s="249"/>
      <c r="B234" s="257" t="s">
        <v>151</v>
      </c>
      <c r="C234" s="249"/>
      <c r="D234" s="249"/>
      <c r="E234" s="249"/>
      <c r="F234" s="258"/>
      <c r="G234" s="259">
        <f>G232+G233</f>
        <v>351.69999999999999</v>
      </c>
      <c r="H234" s="259">
        <f>H232+H233</f>
        <v>351.69999999999999</v>
      </c>
      <c r="I234" s="259">
        <f>I232+I233</f>
        <v>351.69999999999999</v>
      </c>
      <c r="J234" s="259">
        <f>J232+J233</f>
        <v>351.69999999999999</v>
      </c>
      <c r="K234" s="260"/>
      <c r="L234" s="260"/>
      <c r="M234" s="260"/>
      <c r="N234" s="260"/>
      <c r="O234" s="260"/>
      <c r="P234" s="261"/>
      <c r="Q234" s="399"/>
      <c r="R234" s="256"/>
      <c r="S234" s="256"/>
      <c r="T234" s="256"/>
      <c r="U234" s="256"/>
      <c r="V234" s="256"/>
      <c r="W234" s="256"/>
      <c r="X234" s="256"/>
    </row>
    <row r="235" s="248" customFormat="1" ht="15" hidden="1" customHeight="1">
      <c r="A235" s="249"/>
      <c r="B235" s="250" t="s">
        <v>273</v>
      </c>
      <c r="C235" s="251"/>
      <c r="D235" s="251"/>
      <c r="E235" s="251"/>
      <c r="F235" s="252">
        <v>2018</v>
      </c>
      <c r="G235" s="253">
        <f t="shared" ref="G235:G236" si="95">I235+K235+M235+O235</f>
        <v>0</v>
      </c>
      <c r="H235" s="253">
        <f t="shared" ref="H235:H236" si="96">J235+L235+N235+P235</f>
        <v>0</v>
      </c>
      <c r="I235" s="253">
        <v>0</v>
      </c>
      <c r="J235" s="253">
        <v>0</v>
      </c>
      <c r="K235" s="254"/>
      <c r="L235" s="254"/>
      <c r="M235" s="254"/>
      <c r="N235" s="254"/>
      <c r="O235" s="254"/>
      <c r="P235" s="255"/>
      <c r="Q235" s="399"/>
      <c r="R235" s="256"/>
      <c r="S235" s="256"/>
      <c r="T235" s="256"/>
      <c r="U235" s="256"/>
      <c r="V235" s="256"/>
      <c r="W235" s="256"/>
      <c r="X235" s="256"/>
    </row>
    <row r="236" s="248" customFormat="1" ht="15" hidden="1" customHeight="1">
      <c r="A236" s="249"/>
      <c r="B236" s="250" t="s">
        <v>274</v>
      </c>
      <c r="C236" s="251"/>
      <c r="D236" s="251"/>
      <c r="E236" s="251"/>
      <c r="F236" s="252">
        <v>2018</v>
      </c>
      <c r="G236" s="253">
        <f t="shared" si="95"/>
        <v>0</v>
      </c>
      <c r="H236" s="253">
        <f t="shared" si="96"/>
        <v>0</v>
      </c>
      <c r="I236" s="253">
        <v>0</v>
      </c>
      <c r="J236" s="253">
        <v>0</v>
      </c>
      <c r="K236" s="254"/>
      <c r="L236" s="254"/>
      <c r="M236" s="254"/>
      <c r="N236" s="254"/>
      <c r="O236" s="254"/>
      <c r="P236" s="255"/>
      <c r="Q236" s="399"/>
      <c r="R236" s="256"/>
      <c r="S236" s="256"/>
      <c r="T236" s="256"/>
      <c r="U236" s="256"/>
      <c r="V236" s="256"/>
      <c r="W236" s="256"/>
      <c r="X236" s="256"/>
    </row>
    <row r="237" s="248" customFormat="1" ht="15" hidden="1" customHeight="1">
      <c r="A237" s="249"/>
      <c r="B237" s="257" t="s">
        <v>151</v>
      </c>
      <c r="C237" s="249"/>
      <c r="D237" s="249"/>
      <c r="E237" s="249"/>
      <c r="F237" s="258"/>
      <c r="G237" s="259">
        <f>G235+G236</f>
        <v>0</v>
      </c>
      <c r="H237" s="259">
        <v>0</v>
      </c>
      <c r="I237" s="259">
        <f>I235+I236</f>
        <v>0</v>
      </c>
      <c r="J237" s="259">
        <v>0</v>
      </c>
      <c r="K237" s="260"/>
      <c r="L237" s="260"/>
      <c r="M237" s="260"/>
      <c r="N237" s="260"/>
      <c r="O237" s="260"/>
      <c r="P237" s="261"/>
      <c r="Q237" s="399"/>
      <c r="R237" s="256"/>
      <c r="S237" s="256"/>
      <c r="T237" s="256"/>
      <c r="U237" s="256"/>
      <c r="V237" s="256"/>
      <c r="W237" s="256"/>
      <c r="X237" s="256"/>
    </row>
    <row r="238" s="248" customFormat="1">
      <c r="A238" s="249">
        <v>5</v>
      </c>
      <c r="B238" s="250" t="s">
        <v>275</v>
      </c>
      <c r="C238" s="251"/>
      <c r="D238" s="251"/>
      <c r="E238" s="251"/>
      <c r="F238" s="252">
        <v>2018</v>
      </c>
      <c r="G238" s="253">
        <v>1183.2</v>
      </c>
      <c r="H238" s="253">
        <v>1183.2</v>
      </c>
      <c r="I238" s="253">
        <v>1183.2</v>
      </c>
      <c r="J238" s="253">
        <v>1183.2</v>
      </c>
      <c r="K238" s="254"/>
      <c r="L238" s="254"/>
      <c r="M238" s="254"/>
      <c r="N238" s="254"/>
      <c r="O238" s="254"/>
      <c r="P238" s="255"/>
      <c r="Q238" s="399"/>
      <c r="R238" s="256"/>
      <c r="S238" s="256"/>
      <c r="T238" s="256"/>
      <c r="U238" s="256"/>
      <c r="V238" s="256"/>
      <c r="W238" s="256"/>
      <c r="X238" s="256"/>
    </row>
    <row r="239" s="248" customFormat="1">
      <c r="A239" s="249"/>
      <c r="B239" s="250" t="s">
        <v>276</v>
      </c>
      <c r="C239" s="251"/>
      <c r="D239" s="251"/>
      <c r="E239" s="251"/>
      <c r="F239" s="252">
        <v>2018</v>
      </c>
      <c r="G239" s="253">
        <v>8.3000000000000007</v>
      </c>
      <c r="H239" s="253">
        <v>8.3000000000000007</v>
      </c>
      <c r="I239" s="253">
        <v>8.3000000000000007</v>
      </c>
      <c r="J239" s="253">
        <v>8.3000000000000007</v>
      </c>
      <c r="K239" s="254"/>
      <c r="L239" s="254"/>
      <c r="M239" s="254"/>
      <c r="N239" s="254"/>
      <c r="O239" s="254"/>
      <c r="P239" s="255"/>
      <c r="Q239" s="399"/>
      <c r="R239" s="256"/>
      <c r="S239" s="256"/>
      <c r="T239" s="256"/>
      <c r="U239" s="256"/>
      <c r="V239" s="256"/>
      <c r="W239" s="256"/>
      <c r="X239" s="256"/>
    </row>
    <row r="240" s="248" customFormat="1">
      <c r="A240" s="249"/>
      <c r="B240" s="257" t="s">
        <v>151</v>
      </c>
      <c r="C240" s="249"/>
      <c r="D240" s="249"/>
      <c r="E240" s="249"/>
      <c r="F240" s="258"/>
      <c r="G240" s="259">
        <f>G238+G239</f>
        <v>1191.5</v>
      </c>
      <c r="H240" s="259">
        <f>H238+H239</f>
        <v>1191.5</v>
      </c>
      <c r="I240" s="259">
        <f>I238+I239</f>
        <v>1191.5</v>
      </c>
      <c r="J240" s="259">
        <f>J238+J239</f>
        <v>1191.5</v>
      </c>
      <c r="K240" s="260"/>
      <c r="L240" s="260"/>
      <c r="M240" s="260"/>
      <c r="N240" s="260"/>
      <c r="O240" s="260"/>
      <c r="P240" s="261"/>
      <c r="Q240" s="399"/>
      <c r="R240" s="256"/>
      <c r="S240" s="256"/>
      <c r="T240" s="256"/>
      <c r="U240" s="256"/>
      <c r="V240" s="256"/>
      <c r="W240" s="256"/>
      <c r="X240" s="256"/>
    </row>
    <row r="241" s="248" customFormat="1">
      <c r="A241" s="249">
        <v>6</v>
      </c>
      <c r="B241" s="250" t="s">
        <v>277</v>
      </c>
      <c r="C241" s="251"/>
      <c r="D241" s="251"/>
      <c r="E241" s="251"/>
      <c r="F241" s="252">
        <v>2018</v>
      </c>
      <c r="G241" s="253">
        <v>1508.5999999999999</v>
      </c>
      <c r="H241" s="253">
        <v>1508.5999999999999</v>
      </c>
      <c r="I241" s="253">
        <v>1508.5999999999999</v>
      </c>
      <c r="J241" s="253">
        <v>1508.5999999999999</v>
      </c>
      <c r="K241" s="254"/>
      <c r="L241" s="254"/>
      <c r="M241" s="254"/>
      <c r="N241" s="254"/>
      <c r="O241" s="254"/>
      <c r="P241" s="255"/>
      <c r="Q241" s="399"/>
      <c r="R241" s="256"/>
      <c r="S241" s="256"/>
      <c r="T241" s="256"/>
      <c r="U241" s="256"/>
      <c r="V241" s="256"/>
      <c r="W241" s="256"/>
      <c r="X241" s="256"/>
    </row>
    <row r="242" s="248" customFormat="1">
      <c r="A242" s="249"/>
      <c r="B242" s="250" t="s">
        <v>278</v>
      </c>
      <c r="C242" s="251"/>
      <c r="D242" s="251"/>
      <c r="E242" s="251"/>
      <c r="F242" s="252">
        <v>2018</v>
      </c>
      <c r="G242" s="253">
        <v>4.5999999999999996</v>
      </c>
      <c r="H242" s="253">
        <v>4.5999999999999996</v>
      </c>
      <c r="I242" s="253">
        <v>4.5999999999999996</v>
      </c>
      <c r="J242" s="253">
        <v>4.5999999999999996</v>
      </c>
      <c r="K242" s="254"/>
      <c r="L242" s="254"/>
      <c r="M242" s="254"/>
      <c r="N242" s="254"/>
      <c r="O242" s="254"/>
      <c r="P242" s="255"/>
      <c r="Q242" s="399"/>
      <c r="R242" s="256"/>
      <c r="S242" s="256"/>
      <c r="T242" s="256"/>
      <c r="U242" s="256"/>
      <c r="V242" s="256"/>
      <c r="W242" s="256"/>
      <c r="X242" s="256"/>
    </row>
    <row r="243" s="248" customFormat="1">
      <c r="A243" s="249"/>
      <c r="B243" s="257" t="s">
        <v>151</v>
      </c>
      <c r="C243" s="249"/>
      <c r="D243" s="249"/>
      <c r="E243" s="249"/>
      <c r="F243" s="258"/>
      <c r="G243" s="259">
        <f>G241+G242</f>
        <v>1513.1999999999998</v>
      </c>
      <c r="H243" s="259">
        <f>H241+H242</f>
        <v>1513.1999999999998</v>
      </c>
      <c r="I243" s="259">
        <f>I241+I242</f>
        <v>1513.1999999999998</v>
      </c>
      <c r="J243" s="259">
        <f>J241+J242</f>
        <v>1513.1999999999998</v>
      </c>
      <c r="K243" s="260"/>
      <c r="L243" s="260"/>
      <c r="M243" s="260"/>
      <c r="N243" s="260"/>
      <c r="O243" s="260"/>
      <c r="P243" s="261"/>
      <c r="Q243" s="399"/>
      <c r="R243" s="256"/>
      <c r="S243" s="256"/>
      <c r="T243" s="256"/>
      <c r="U243" s="256"/>
      <c r="V243" s="256"/>
      <c r="W243" s="256"/>
      <c r="X243" s="256"/>
    </row>
    <row r="244" s="248" customFormat="1">
      <c r="A244" s="249">
        <v>7</v>
      </c>
      <c r="B244" s="250" t="s">
        <v>279</v>
      </c>
      <c r="C244" s="251"/>
      <c r="D244" s="251"/>
      <c r="E244" s="251"/>
      <c r="F244" s="252">
        <v>2018</v>
      </c>
      <c r="G244" s="253">
        <v>1132.8</v>
      </c>
      <c r="H244" s="253">
        <v>1132.8</v>
      </c>
      <c r="I244" s="253">
        <v>1132.8</v>
      </c>
      <c r="J244" s="253">
        <v>1132.8</v>
      </c>
      <c r="K244" s="260"/>
      <c r="L244" s="260"/>
      <c r="M244" s="260"/>
      <c r="N244" s="260"/>
      <c r="O244" s="260"/>
      <c r="P244" s="261"/>
      <c r="Q244" s="399"/>
      <c r="R244" s="256"/>
      <c r="S244" s="256"/>
      <c r="T244" s="256"/>
      <c r="U244" s="256"/>
      <c r="V244" s="256"/>
      <c r="W244" s="256"/>
      <c r="X244" s="256"/>
    </row>
    <row r="245" s="248" customFormat="1">
      <c r="A245" s="249"/>
      <c r="B245" s="250" t="s">
        <v>280</v>
      </c>
      <c r="C245" s="251"/>
      <c r="D245" s="251"/>
      <c r="E245" s="251"/>
      <c r="F245" s="252">
        <v>2018</v>
      </c>
      <c r="G245" s="253">
        <v>6.7999999999999998</v>
      </c>
      <c r="H245" s="253">
        <v>6.7999999999999998</v>
      </c>
      <c r="I245" s="253">
        <v>6.7999999999999998</v>
      </c>
      <c r="J245" s="253">
        <v>6.7999999999999998</v>
      </c>
      <c r="K245" s="260"/>
      <c r="L245" s="260"/>
      <c r="M245" s="260"/>
      <c r="N245" s="260"/>
      <c r="O245" s="260"/>
      <c r="P245" s="261"/>
      <c r="Q245" s="399"/>
      <c r="R245" s="256"/>
      <c r="S245" s="256"/>
      <c r="T245" s="256"/>
      <c r="U245" s="256"/>
      <c r="V245" s="256"/>
      <c r="W245" s="256"/>
      <c r="X245" s="256"/>
    </row>
    <row r="246" s="248" customFormat="1">
      <c r="A246" s="249"/>
      <c r="B246" s="257" t="s">
        <v>151</v>
      </c>
      <c r="C246" s="249"/>
      <c r="D246" s="249"/>
      <c r="E246" s="249"/>
      <c r="F246" s="258"/>
      <c r="G246" s="259">
        <f>G244+G245</f>
        <v>1139.5999999999999</v>
      </c>
      <c r="H246" s="259">
        <f>H244+H245</f>
        <v>1139.5999999999999</v>
      </c>
      <c r="I246" s="259">
        <f>I244+I245</f>
        <v>1139.5999999999999</v>
      </c>
      <c r="J246" s="259">
        <f>J244+J245</f>
        <v>1139.5999999999999</v>
      </c>
      <c r="K246" s="260"/>
      <c r="L246" s="260"/>
      <c r="M246" s="260"/>
      <c r="N246" s="260"/>
      <c r="O246" s="260"/>
      <c r="P246" s="261"/>
      <c r="Q246" s="399"/>
      <c r="R246" s="256"/>
      <c r="S246" s="256"/>
      <c r="T246" s="256"/>
      <c r="U246" s="256"/>
      <c r="V246" s="256"/>
      <c r="W246" s="256"/>
      <c r="X246" s="256"/>
    </row>
    <row r="247" s="248" customFormat="1">
      <c r="A247" s="249">
        <v>8</v>
      </c>
      <c r="B247" s="250" t="s">
        <v>281</v>
      </c>
      <c r="C247" s="251"/>
      <c r="D247" s="251"/>
      <c r="E247" s="251"/>
      <c r="F247" s="252">
        <v>2018</v>
      </c>
      <c r="G247" s="253">
        <v>643.79999999999995</v>
      </c>
      <c r="H247" s="253">
        <v>643.79999999999995</v>
      </c>
      <c r="I247" s="253">
        <v>643.79999999999995</v>
      </c>
      <c r="J247" s="253">
        <v>643.79999999999995</v>
      </c>
      <c r="K247" s="254"/>
      <c r="L247" s="260"/>
      <c r="M247" s="260"/>
      <c r="N247" s="260"/>
      <c r="O247" s="260"/>
      <c r="P247" s="261"/>
      <c r="Q247" s="399"/>
      <c r="R247" s="256"/>
      <c r="S247" s="256"/>
      <c r="T247" s="256"/>
      <c r="U247" s="256"/>
      <c r="V247" s="256"/>
      <c r="W247" s="256"/>
      <c r="X247" s="256"/>
    </row>
    <row r="248" s="248" customFormat="1">
      <c r="A248" s="249"/>
      <c r="B248" s="250" t="s">
        <v>282</v>
      </c>
      <c r="C248" s="251"/>
      <c r="D248" s="251"/>
      <c r="E248" s="251"/>
      <c r="F248" s="252">
        <v>2018</v>
      </c>
      <c r="G248" s="253">
        <v>7.7000000000000002</v>
      </c>
      <c r="H248" s="253">
        <v>7.7000000000000002</v>
      </c>
      <c r="I248" s="253">
        <v>7.7000000000000002</v>
      </c>
      <c r="J248" s="253">
        <v>7.7000000000000002</v>
      </c>
      <c r="K248" s="254"/>
      <c r="L248" s="260"/>
      <c r="M248" s="260"/>
      <c r="N248" s="260"/>
      <c r="O248" s="260"/>
      <c r="P248" s="261"/>
      <c r="Q248" s="399"/>
      <c r="R248" s="256"/>
      <c r="S248" s="256"/>
      <c r="T248" s="256"/>
      <c r="U248" s="256"/>
      <c r="V248" s="256"/>
      <c r="W248" s="256"/>
      <c r="X248" s="256"/>
    </row>
    <row r="249" s="248" customFormat="1">
      <c r="A249" s="249"/>
      <c r="B249" s="257" t="s">
        <v>151</v>
      </c>
      <c r="C249" s="249"/>
      <c r="D249" s="249"/>
      <c r="E249" s="249"/>
      <c r="F249" s="258"/>
      <c r="G249" s="259">
        <f>G247+G248</f>
        <v>651.5</v>
      </c>
      <c r="H249" s="259">
        <f>H247+H248</f>
        <v>651.5</v>
      </c>
      <c r="I249" s="259">
        <f>I247+I248</f>
        <v>651.5</v>
      </c>
      <c r="J249" s="259">
        <f>J247+J248</f>
        <v>651.5</v>
      </c>
      <c r="K249" s="260"/>
      <c r="L249" s="260"/>
      <c r="M249" s="260"/>
      <c r="N249" s="260"/>
      <c r="O249" s="260"/>
      <c r="P249" s="261"/>
      <c r="Q249" s="399"/>
      <c r="R249" s="256"/>
      <c r="S249" s="256"/>
      <c r="T249" s="256"/>
      <c r="U249" s="256"/>
      <c r="V249" s="256"/>
      <c r="W249" s="256"/>
      <c r="X249" s="256"/>
    </row>
    <row r="250" s="248" customFormat="1">
      <c r="A250" s="249">
        <v>9</v>
      </c>
      <c r="B250" s="250" t="s">
        <v>283</v>
      </c>
      <c r="C250" s="251"/>
      <c r="D250" s="251"/>
      <c r="E250" s="251"/>
      <c r="F250" s="252">
        <v>2018</v>
      </c>
      <c r="G250" s="253">
        <v>1496.2</v>
      </c>
      <c r="H250" s="253">
        <v>1496.2</v>
      </c>
      <c r="I250" s="253">
        <v>1496.2</v>
      </c>
      <c r="J250" s="253">
        <v>1496.2</v>
      </c>
      <c r="K250" s="254"/>
      <c r="L250" s="254"/>
      <c r="M250" s="254"/>
      <c r="N250" s="254"/>
      <c r="O250" s="254"/>
      <c r="P250" s="255"/>
      <c r="Q250" s="399"/>
      <c r="R250" s="256"/>
      <c r="S250" s="256"/>
      <c r="T250" s="256"/>
      <c r="U250" s="256"/>
      <c r="V250" s="256"/>
      <c r="W250" s="256"/>
      <c r="X250" s="256"/>
    </row>
    <row r="251" s="248" customFormat="1">
      <c r="A251" s="249"/>
      <c r="B251" s="250" t="s">
        <v>284</v>
      </c>
      <c r="C251" s="251"/>
      <c r="D251" s="251"/>
      <c r="E251" s="251"/>
      <c r="F251" s="252">
        <v>2018</v>
      </c>
      <c r="G251" s="253">
        <v>6.5999999999999996</v>
      </c>
      <c r="H251" s="253">
        <v>6.5999999999999996</v>
      </c>
      <c r="I251" s="253">
        <v>6.5999999999999996</v>
      </c>
      <c r="J251" s="253">
        <v>6.5999999999999996</v>
      </c>
      <c r="K251" s="254"/>
      <c r="L251" s="254"/>
      <c r="M251" s="254"/>
      <c r="N251" s="254"/>
      <c r="O251" s="254"/>
      <c r="P251" s="255"/>
      <c r="Q251" s="399"/>
      <c r="R251" s="256"/>
      <c r="S251" s="256"/>
      <c r="T251" s="256"/>
      <c r="U251" s="256"/>
      <c r="V251" s="256"/>
      <c r="W251" s="256"/>
      <c r="X251" s="256"/>
    </row>
    <row r="252" s="248" customFormat="1">
      <c r="A252" s="249"/>
      <c r="B252" s="257" t="s">
        <v>151</v>
      </c>
      <c r="C252" s="249"/>
      <c r="D252" s="249"/>
      <c r="E252" s="249"/>
      <c r="F252" s="258"/>
      <c r="G252" s="259">
        <f>G250+G251</f>
        <v>1502.8</v>
      </c>
      <c r="H252" s="259">
        <f>H250+H251</f>
        <v>1502.8</v>
      </c>
      <c r="I252" s="259">
        <f>I250+I251</f>
        <v>1502.8</v>
      </c>
      <c r="J252" s="259">
        <f>J250+J251</f>
        <v>1502.8</v>
      </c>
      <c r="K252" s="260"/>
      <c r="L252" s="260"/>
      <c r="M252" s="260"/>
      <c r="N252" s="260"/>
      <c r="O252" s="260"/>
      <c r="P252" s="261"/>
      <c r="Q252" s="399"/>
      <c r="R252" s="256"/>
      <c r="S252" s="256"/>
      <c r="T252" s="256"/>
      <c r="U252" s="256"/>
      <c r="V252" s="256"/>
      <c r="W252" s="256"/>
      <c r="X252" s="256"/>
    </row>
    <row r="253" s="248" customFormat="1">
      <c r="A253" s="249">
        <v>10</v>
      </c>
      <c r="B253" s="250" t="s">
        <v>285</v>
      </c>
      <c r="C253" s="251"/>
      <c r="D253" s="251"/>
      <c r="E253" s="251"/>
      <c r="F253" s="252">
        <v>2018</v>
      </c>
      <c r="G253" s="253">
        <v>1393.3</v>
      </c>
      <c r="H253" s="253">
        <v>1393.3</v>
      </c>
      <c r="I253" s="253">
        <v>1393.3</v>
      </c>
      <c r="J253" s="253">
        <v>1393.3</v>
      </c>
      <c r="K253" s="254"/>
      <c r="L253" s="260"/>
      <c r="M253" s="260"/>
      <c r="N253" s="260"/>
      <c r="O253" s="260"/>
      <c r="P253" s="261"/>
      <c r="Q253" s="399"/>
      <c r="R253" s="256"/>
      <c r="S253" s="256"/>
      <c r="T253" s="256"/>
      <c r="U253" s="256"/>
      <c r="V253" s="256"/>
      <c r="W253" s="256"/>
      <c r="X253" s="256"/>
    </row>
    <row r="254" s="248" customFormat="1">
      <c r="A254" s="249"/>
      <c r="B254" s="250" t="s">
        <v>286</v>
      </c>
      <c r="C254" s="251"/>
      <c r="D254" s="251"/>
      <c r="E254" s="251"/>
      <c r="F254" s="252">
        <v>2018</v>
      </c>
      <c r="G254" s="253">
        <v>6.9000000000000004</v>
      </c>
      <c r="H254" s="253">
        <v>6.9000000000000004</v>
      </c>
      <c r="I254" s="253">
        <v>6.9000000000000004</v>
      </c>
      <c r="J254" s="253">
        <v>6.9000000000000004</v>
      </c>
      <c r="K254" s="254"/>
      <c r="L254" s="260"/>
      <c r="M254" s="260"/>
      <c r="N254" s="260"/>
      <c r="O254" s="260"/>
      <c r="P254" s="261"/>
      <c r="Q254" s="399"/>
      <c r="R254" s="256"/>
      <c r="S254" s="256"/>
      <c r="T254" s="256"/>
      <c r="U254" s="256"/>
      <c r="V254" s="256"/>
      <c r="W254" s="256"/>
      <c r="X254" s="256"/>
    </row>
    <row r="255" s="248" customFormat="1">
      <c r="A255" s="249"/>
      <c r="B255" s="257" t="s">
        <v>151</v>
      </c>
      <c r="C255" s="249"/>
      <c r="D255" s="249"/>
      <c r="E255" s="249"/>
      <c r="F255" s="258"/>
      <c r="G255" s="259">
        <f>G253+G254</f>
        <v>1400.2</v>
      </c>
      <c r="H255" s="259">
        <f>H253+H254</f>
        <v>1400.2</v>
      </c>
      <c r="I255" s="259">
        <f>I253+I254</f>
        <v>1400.2</v>
      </c>
      <c r="J255" s="259">
        <f>J253+J254</f>
        <v>1400.2</v>
      </c>
      <c r="K255" s="260"/>
      <c r="L255" s="260"/>
      <c r="M255" s="260"/>
      <c r="N255" s="260"/>
      <c r="O255" s="260"/>
      <c r="P255" s="261"/>
      <c r="Q255" s="399"/>
      <c r="R255" s="256"/>
      <c r="S255" s="256"/>
      <c r="T255" s="256"/>
      <c r="U255" s="256"/>
      <c r="V255" s="256"/>
      <c r="W255" s="256"/>
      <c r="X255" s="256"/>
    </row>
    <row r="256" s="248" customFormat="1">
      <c r="A256" s="249">
        <v>11</v>
      </c>
      <c r="B256" s="250" t="s">
        <v>287</v>
      </c>
      <c r="C256" s="251"/>
      <c r="D256" s="251"/>
      <c r="E256" s="251"/>
      <c r="F256" s="252">
        <v>2018</v>
      </c>
      <c r="G256" s="253">
        <v>351.89999999999998</v>
      </c>
      <c r="H256" s="253">
        <v>351.89999999999998</v>
      </c>
      <c r="I256" s="253">
        <v>351.89999999999998</v>
      </c>
      <c r="J256" s="253">
        <v>351.89999999999998</v>
      </c>
      <c r="K256" s="254"/>
      <c r="L256" s="254"/>
      <c r="M256" s="260"/>
      <c r="N256" s="260"/>
      <c r="O256" s="260"/>
      <c r="P256" s="261"/>
      <c r="Q256" s="399"/>
      <c r="R256" s="256"/>
      <c r="S256" s="256"/>
      <c r="T256" s="256"/>
      <c r="U256" s="256"/>
      <c r="V256" s="256"/>
      <c r="W256" s="256"/>
      <c r="X256" s="256"/>
    </row>
    <row r="257" s="248" customFormat="1">
      <c r="A257" s="249"/>
      <c r="B257" s="250" t="s">
        <v>288</v>
      </c>
      <c r="C257" s="251"/>
      <c r="D257" s="251"/>
      <c r="E257" s="251"/>
      <c r="F257" s="252">
        <v>2018</v>
      </c>
      <c r="G257" s="253">
        <v>4</v>
      </c>
      <c r="H257" s="253">
        <v>4</v>
      </c>
      <c r="I257" s="253">
        <v>4</v>
      </c>
      <c r="J257" s="253">
        <v>4</v>
      </c>
      <c r="K257" s="254"/>
      <c r="L257" s="254"/>
      <c r="M257" s="260"/>
      <c r="N257" s="260"/>
      <c r="O257" s="260"/>
      <c r="P257" s="261"/>
      <c r="Q257" s="399"/>
      <c r="R257" s="256"/>
      <c r="S257" s="256"/>
      <c r="T257" s="256"/>
      <c r="U257" s="256"/>
      <c r="V257" s="256"/>
      <c r="W257" s="256"/>
      <c r="X257" s="256"/>
    </row>
    <row r="258" s="248" customFormat="1">
      <c r="A258" s="249"/>
      <c r="B258" s="257" t="s">
        <v>151</v>
      </c>
      <c r="C258" s="249"/>
      <c r="D258" s="249"/>
      <c r="E258" s="249"/>
      <c r="F258" s="258"/>
      <c r="G258" s="259">
        <f>G256+G257</f>
        <v>355.89999999999998</v>
      </c>
      <c r="H258" s="259">
        <f>H256+H257</f>
        <v>355.89999999999998</v>
      </c>
      <c r="I258" s="259">
        <f>I256+I257</f>
        <v>355.89999999999998</v>
      </c>
      <c r="J258" s="259">
        <f>J256+J257</f>
        <v>355.89999999999998</v>
      </c>
      <c r="K258" s="260"/>
      <c r="L258" s="260"/>
      <c r="M258" s="260"/>
      <c r="N258" s="260"/>
      <c r="O258" s="260"/>
      <c r="P258" s="261"/>
      <c r="Q258" s="399"/>
      <c r="R258" s="256"/>
      <c r="S258" s="256"/>
      <c r="T258" s="256"/>
      <c r="U258" s="256"/>
      <c r="V258" s="256"/>
      <c r="W258" s="256"/>
      <c r="X258" s="256"/>
    </row>
    <row r="259" s="248" customFormat="1">
      <c r="A259" s="249">
        <v>12</v>
      </c>
      <c r="B259" s="250" t="s">
        <v>289</v>
      </c>
      <c r="C259" s="251"/>
      <c r="D259" s="251"/>
      <c r="E259" s="251"/>
      <c r="F259" s="252">
        <v>2018</v>
      </c>
      <c r="G259" s="253">
        <v>406</v>
      </c>
      <c r="H259" s="253">
        <v>406</v>
      </c>
      <c r="I259" s="253">
        <v>406</v>
      </c>
      <c r="J259" s="253">
        <v>406</v>
      </c>
      <c r="K259" s="260"/>
      <c r="L259" s="260"/>
      <c r="M259" s="260"/>
      <c r="N259" s="260"/>
      <c r="O259" s="260"/>
      <c r="P259" s="261"/>
      <c r="Q259" s="399"/>
      <c r="R259" s="256"/>
      <c r="S259" s="256"/>
      <c r="T259" s="256"/>
      <c r="U259" s="256"/>
      <c r="V259" s="256"/>
      <c r="W259" s="256"/>
      <c r="X259" s="256"/>
    </row>
    <row r="260" s="248" customFormat="1">
      <c r="A260" s="249"/>
      <c r="B260" s="250" t="s">
        <v>290</v>
      </c>
      <c r="C260" s="251"/>
      <c r="D260" s="251"/>
      <c r="E260" s="251"/>
      <c r="F260" s="252">
        <v>2018</v>
      </c>
      <c r="G260" s="253">
        <v>4.5999999999999996</v>
      </c>
      <c r="H260" s="253">
        <v>4.5999999999999996</v>
      </c>
      <c r="I260" s="253">
        <v>4.5999999999999996</v>
      </c>
      <c r="J260" s="253">
        <v>4.5999999999999996</v>
      </c>
      <c r="K260" s="260"/>
      <c r="L260" s="260"/>
      <c r="M260" s="260"/>
      <c r="N260" s="260"/>
      <c r="O260" s="260"/>
      <c r="P260" s="261"/>
      <c r="Q260" s="399"/>
      <c r="R260" s="256"/>
      <c r="S260" s="256"/>
      <c r="T260" s="256"/>
      <c r="U260" s="256"/>
      <c r="V260" s="256"/>
      <c r="W260" s="256"/>
      <c r="X260" s="256"/>
    </row>
    <row r="261" s="248" customFormat="1">
      <c r="A261" s="249"/>
      <c r="B261" s="257" t="s">
        <v>151</v>
      </c>
      <c r="C261" s="249"/>
      <c r="D261" s="249"/>
      <c r="E261" s="249"/>
      <c r="F261" s="258"/>
      <c r="G261" s="259">
        <f>G259+G260</f>
        <v>410.60000000000002</v>
      </c>
      <c r="H261" s="259">
        <f>H259+H260</f>
        <v>410.60000000000002</v>
      </c>
      <c r="I261" s="259">
        <f>I259+I260</f>
        <v>410.60000000000002</v>
      </c>
      <c r="J261" s="259">
        <f>J259+J260</f>
        <v>410.60000000000002</v>
      </c>
      <c r="K261" s="260"/>
      <c r="L261" s="260"/>
      <c r="M261" s="260"/>
      <c r="N261" s="260"/>
      <c r="O261" s="260"/>
      <c r="P261" s="261"/>
      <c r="Q261" s="399"/>
      <c r="R261" s="256"/>
      <c r="S261" s="256"/>
      <c r="T261" s="256"/>
      <c r="U261" s="256"/>
      <c r="V261" s="256"/>
      <c r="W261" s="256"/>
      <c r="X261" s="256"/>
    </row>
    <row r="262" s="248" customFormat="1">
      <c r="A262" s="249">
        <v>13</v>
      </c>
      <c r="B262" s="250" t="s">
        <v>291</v>
      </c>
      <c r="C262" s="251"/>
      <c r="D262" s="251"/>
      <c r="E262" s="251"/>
      <c r="F262" s="252">
        <v>2018</v>
      </c>
      <c r="G262" s="253">
        <v>959.89999999999998</v>
      </c>
      <c r="H262" s="253">
        <v>959.89999999999998</v>
      </c>
      <c r="I262" s="253">
        <v>959.89999999999998</v>
      </c>
      <c r="J262" s="253">
        <v>959.89999999999998</v>
      </c>
      <c r="K262" s="254"/>
      <c r="L262" s="254"/>
      <c r="M262" s="254"/>
      <c r="N262" s="254"/>
      <c r="O262" s="254"/>
      <c r="P262" s="255"/>
      <c r="Q262" s="399"/>
      <c r="R262" s="256"/>
      <c r="S262" s="256"/>
      <c r="T262" s="256"/>
      <c r="U262" s="256"/>
      <c r="V262" s="256"/>
      <c r="W262" s="256"/>
      <c r="X262" s="256"/>
    </row>
    <row r="263" s="248" customFormat="1">
      <c r="A263" s="251"/>
      <c r="B263" s="250" t="s">
        <v>292</v>
      </c>
      <c r="C263" s="251"/>
      <c r="D263" s="251"/>
      <c r="E263" s="251"/>
      <c r="F263" s="252">
        <v>2018</v>
      </c>
      <c r="G263" s="253">
        <v>1.8999999999999999</v>
      </c>
      <c r="H263" s="253">
        <v>1.8999999999999999</v>
      </c>
      <c r="I263" s="253">
        <v>1.8999999999999999</v>
      </c>
      <c r="J263" s="253">
        <v>1.8999999999999999</v>
      </c>
      <c r="K263" s="254"/>
      <c r="L263" s="254"/>
      <c r="M263" s="254"/>
      <c r="N263" s="254"/>
      <c r="O263" s="254"/>
      <c r="P263" s="255"/>
      <c r="Q263" s="399"/>
      <c r="R263" s="256"/>
      <c r="S263" s="256"/>
      <c r="T263" s="256"/>
      <c r="U263" s="256"/>
      <c r="V263" s="256"/>
      <c r="W263" s="256"/>
      <c r="X263" s="256"/>
    </row>
    <row r="264" s="248" customFormat="1">
      <c r="A264" s="249"/>
      <c r="B264" s="257" t="s">
        <v>151</v>
      </c>
      <c r="C264" s="249"/>
      <c r="D264" s="249"/>
      <c r="E264" s="249"/>
      <c r="F264" s="258"/>
      <c r="G264" s="259">
        <f>G262+G263</f>
        <v>961.79999999999995</v>
      </c>
      <c r="H264" s="259">
        <f>H262+H263</f>
        <v>961.79999999999995</v>
      </c>
      <c r="I264" s="259">
        <f>I262+I263</f>
        <v>961.79999999999995</v>
      </c>
      <c r="J264" s="259">
        <f>J262+J263</f>
        <v>961.79999999999995</v>
      </c>
      <c r="K264" s="260"/>
      <c r="L264" s="260"/>
      <c r="M264" s="260"/>
      <c r="N264" s="260"/>
      <c r="O264" s="260"/>
      <c r="P264" s="261"/>
      <c r="Q264" s="399"/>
      <c r="R264" s="256"/>
      <c r="S264" s="256"/>
      <c r="T264" s="256"/>
      <c r="U264" s="256"/>
      <c r="V264" s="256"/>
      <c r="W264" s="256"/>
      <c r="X264" s="256"/>
    </row>
    <row r="265" s="248" customFormat="1">
      <c r="A265" s="279"/>
      <c r="B265" s="401" t="s">
        <v>171</v>
      </c>
      <c r="C265" s="279"/>
      <c r="D265" s="279"/>
      <c r="E265" s="279"/>
      <c r="F265" s="402"/>
      <c r="G265" s="403">
        <f>G225+G228+G231+G234+G240+G243+G246+G249+G252+G255+G258+G261+G264</f>
        <v>12443.199999999999</v>
      </c>
      <c r="H265" s="403">
        <f t="shared" ref="H265:J265" si="97">H225+H228+H231+H234+H240+H243+H246+H249+H252+H255+H258+H261+H264</f>
        <v>12443.199999999999</v>
      </c>
      <c r="I265" s="403">
        <f t="shared" si="97"/>
        <v>12443.199999999999</v>
      </c>
      <c r="J265" s="403">
        <f t="shared" si="97"/>
        <v>12443.199999999999</v>
      </c>
      <c r="K265" s="404"/>
      <c r="L265" s="404"/>
      <c r="M265" s="404"/>
      <c r="N265" s="404"/>
      <c r="O265" s="404"/>
      <c r="P265" s="405"/>
      <c r="Q265" s="399"/>
      <c r="R265" s="256"/>
      <c r="S265" s="256"/>
      <c r="T265" s="256"/>
      <c r="U265" s="256"/>
      <c r="V265" s="256"/>
      <c r="W265" s="256"/>
      <c r="X265" s="256"/>
    </row>
    <row r="266" s="406" customFormat="1">
      <c r="A266" s="282"/>
      <c r="B266" s="407" t="s">
        <v>172</v>
      </c>
      <c r="C266" s="282"/>
      <c r="D266" s="282"/>
      <c r="E266" s="282"/>
      <c r="F266" s="283">
        <v>2019</v>
      </c>
      <c r="G266" s="284">
        <v>0</v>
      </c>
      <c r="H266" s="284">
        <v>0</v>
      </c>
      <c r="I266" s="284">
        <v>0</v>
      </c>
      <c r="J266" s="284">
        <v>0</v>
      </c>
      <c r="K266" s="285"/>
      <c r="L266" s="285"/>
      <c r="M266" s="285"/>
      <c r="N266" s="285"/>
      <c r="O266" s="285"/>
      <c r="P266" s="286"/>
      <c r="Q266" s="399"/>
      <c r="R266" s="256"/>
      <c r="S266" s="256"/>
      <c r="T266" s="256"/>
      <c r="U266" s="256"/>
      <c r="V266" s="256"/>
      <c r="W266" s="256"/>
    </row>
    <row r="267" s="256" customFormat="1">
      <c r="A267" s="281"/>
      <c r="B267" s="407" t="s">
        <v>195</v>
      </c>
      <c r="C267" s="282"/>
      <c r="D267" s="282"/>
      <c r="E267" s="282"/>
      <c r="F267" s="283">
        <v>2020</v>
      </c>
      <c r="G267" s="284">
        <v>0</v>
      </c>
      <c r="H267" s="284">
        <v>0</v>
      </c>
      <c r="I267" s="284">
        <v>0</v>
      </c>
      <c r="J267" s="284">
        <v>0</v>
      </c>
      <c r="K267" s="285"/>
      <c r="L267" s="285"/>
      <c r="M267" s="285"/>
      <c r="N267" s="285"/>
      <c r="O267" s="285"/>
      <c r="P267" s="286"/>
      <c r="Q267" s="399"/>
    </row>
    <row r="268" s="256" customFormat="1">
      <c r="A268" s="281"/>
      <c r="B268" s="407" t="s">
        <v>196</v>
      </c>
      <c r="C268" s="282"/>
      <c r="D268" s="282"/>
      <c r="E268" s="282"/>
      <c r="F268" s="283">
        <v>2021</v>
      </c>
      <c r="G268" s="284">
        <v>0</v>
      </c>
      <c r="H268" s="284">
        <v>0</v>
      </c>
      <c r="I268" s="284">
        <v>0</v>
      </c>
      <c r="J268" s="284">
        <v>0</v>
      </c>
      <c r="K268" s="285"/>
      <c r="L268" s="285"/>
      <c r="M268" s="285"/>
      <c r="N268" s="285"/>
      <c r="O268" s="285"/>
      <c r="P268" s="286"/>
      <c r="Q268" s="399"/>
      <c r="R268" s="256"/>
      <c r="S268" s="256"/>
      <c r="T268" s="256"/>
      <c r="U268" s="256"/>
      <c r="V268" s="256"/>
      <c r="W268" s="256"/>
    </row>
    <row r="269" s="256" customFormat="1">
      <c r="A269" s="281"/>
      <c r="B269" s="407" t="s">
        <v>200</v>
      </c>
      <c r="C269" s="282"/>
      <c r="D269" s="282"/>
      <c r="E269" s="282"/>
      <c r="F269" s="283">
        <v>2022</v>
      </c>
      <c r="G269" s="284">
        <v>0</v>
      </c>
      <c r="H269" s="284">
        <v>0</v>
      </c>
      <c r="I269" s="284">
        <v>0</v>
      </c>
      <c r="J269" s="284">
        <v>0</v>
      </c>
      <c r="K269" s="285"/>
      <c r="L269" s="285"/>
      <c r="M269" s="285"/>
      <c r="N269" s="285"/>
      <c r="O269" s="285"/>
      <c r="P269" s="286"/>
      <c r="Q269" s="399"/>
      <c r="R269" s="256"/>
      <c r="S269" s="256"/>
      <c r="T269" s="256"/>
      <c r="U269" s="256"/>
      <c r="V269" s="256"/>
      <c r="W269" s="256"/>
    </row>
    <row r="270" s="256" customFormat="1">
      <c r="A270" s="281"/>
      <c r="B270" s="407" t="s">
        <v>214</v>
      </c>
      <c r="C270" s="282"/>
      <c r="D270" s="282"/>
      <c r="E270" s="282"/>
      <c r="F270" s="283">
        <v>2023</v>
      </c>
      <c r="G270" s="284">
        <v>0</v>
      </c>
      <c r="H270" s="284">
        <v>0</v>
      </c>
      <c r="I270" s="284">
        <v>0</v>
      </c>
      <c r="J270" s="284">
        <v>0</v>
      </c>
      <c r="K270" s="285"/>
      <c r="L270" s="285"/>
      <c r="M270" s="285"/>
      <c r="N270" s="285"/>
      <c r="O270" s="285"/>
      <c r="P270" s="286"/>
      <c r="Q270" s="399"/>
      <c r="R270" s="256"/>
      <c r="S270" s="256"/>
      <c r="T270" s="256"/>
      <c r="U270" s="256"/>
      <c r="V270" s="256"/>
      <c r="W270" s="256"/>
    </row>
    <row r="271" s="256" customFormat="1">
      <c r="A271" s="281"/>
      <c r="B271" s="407" t="s">
        <v>220</v>
      </c>
      <c r="C271" s="282"/>
      <c r="D271" s="282"/>
      <c r="E271" s="282"/>
      <c r="F271" s="283">
        <v>2024</v>
      </c>
      <c r="G271" s="284">
        <v>0</v>
      </c>
      <c r="H271" s="284">
        <v>0</v>
      </c>
      <c r="I271" s="284">
        <v>0</v>
      </c>
      <c r="J271" s="284">
        <v>0</v>
      </c>
      <c r="K271" s="285"/>
      <c r="L271" s="285"/>
      <c r="M271" s="285"/>
      <c r="N271" s="285"/>
      <c r="O271" s="285"/>
      <c r="P271" s="286"/>
      <c r="Q271" s="399"/>
      <c r="R271" s="256"/>
      <c r="S271" s="256"/>
      <c r="T271" s="256"/>
      <c r="U271" s="256"/>
      <c r="V271" s="256"/>
      <c r="W271" s="256"/>
    </row>
    <row r="272" s="314" customFormat="1" ht="15.75">
      <c r="A272" s="281"/>
      <c r="B272" s="407" t="s">
        <v>227</v>
      </c>
      <c r="C272" s="282"/>
      <c r="D272" s="281"/>
      <c r="E272" s="281"/>
      <c r="F272" s="408">
        <v>2025</v>
      </c>
      <c r="G272" s="409">
        <v>0</v>
      </c>
      <c r="H272" s="409">
        <v>0</v>
      </c>
      <c r="I272" s="409">
        <v>0</v>
      </c>
      <c r="J272" s="409">
        <v>0</v>
      </c>
      <c r="K272" s="410"/>
      <c r="L272" s="410"/>
      <c r="M272" s="410"/>
      <c r="N272" s="410"/>
      <c r="O272" s="410"/>
      <c r="P272" s="411"/>
      <c r="Q272" s="412"/>
      <c r="R272" s="256"/>
      <c r="S272" s="256"/>
      <c r="T272" s="256"/>
      <c r="U272" s="256"/>
      <c r="V272" s="256"/>
      <c r="W272" s="256"/>
      <c r="X272" s="256"/>
    </row>
    <row r="273" ht="15.75" customHeight="1">
      <c r="A273" s="220">
        <v>4</v>
      </c>
      <c r="B273" s="413" t="s">
        <v>293</v>
      </c>
      <c r="C273" s="192" t="s">
        <v>294</v>
      </c>
      <c r="D273" s="192" t="s">
        <v>147</v>
      </c>
      <c r="E273" s="192" t="s">
        <v>295</v>
      </c>
      <c r="F273" s="414" t="s">
        <v>144</v>
      </c>
      <c r="G273" s="415">
        <f>SUM(G274:G282)</f>
        <v>14153.5</v>
      </c>
      <c r="H273" s="415">
        <f t="shared" ref="H273:J273" si="98">SUM(H274:H282)</f>
        <v>14153.5</v>
      </c>
      <c r="I273" s="415">
        <f t="shared" si="98"/>
        <v>14153.5</v>
      </c>
      <c r="J273" s="415">
        <f t="shared" si="98"/>
        <v>14153.5</v>
      </c>
      <c r="K273" s="416"/>
      <c r="L273" s="417"/>
      <c r="M273" s="418"/>
      <c r="N273" s="418"/>
      <c r="O273" s="417"/>
      <c r="P273" s="417"/>
      <c r="Q273" s="192" t="s">
        <v>68</v>
      </c>
    </row>
    <row r="274" ht="15.75">
      <c r="A274" s="224"/>
      <c r="B274" s="419"/>
      <c r="C274" s="198"/>
      <c r="D274" s="200"/>
      <c r="E274" s="200"/>
      <c r="F274" s="226">
        <v>2017</v>
      </c>
      <c r="G274" s="227">
        <f t="shared" ref="G274:J276" si="99">SUM(G284+G294)</f>
        <v>1980</v>
      </c>
      <c r="H274" s="227">
        <f t="shared" si="99"/>
        <v>1980</v>
      </c>
      <c r="I274" s="227">
        <f t="shared" si="99"/>
        <v>1980</v>
      </c>
      <c r="J274" s="227">
        <f t="shared" si="99"/>
        <v>1980</v>
      </c>
      <c r="K274" s="420"/>
      <c r="L274" s="421"/>
      <c r="M274" s="421"/>
      <c r="N274" s="421"/>
      <c r="O274" s="421"/>
      <c r="P274" s="421"/>
      <c r="Q274" s="198"/>
    </row>
    <row r="275" ht="15.75">
      <c r="A275" s="224"/>
      <c r="B275" s="419"/>
      <c r="C275" s="198"/>
      <c r="D275" s="200"/>
      <c r="E275" s="200"/>
      <c r="F275" s="226">
        <v>2018</v>
      </c>
      <c r="G275" s="227">
        <f t="shared" si="99"/>
        <v>7274</v>
      </c>
      <c r="H275" s="227">
        <f t="shared" si="99"/>
        <v>7274</v>
      </c>
      <c r="I275" s="227">
        <f t="shared" si="99"/>
        <v>7274</v>
      </c>
      <c r="J275" s="227">
        <f t="shared" si="99"/>
        <v>7274</v>
      </c>
      <c r="K275" s="420"/>
      <c r="L275" s="421"/>
      <c r="M275" s="421"/>
      <c r="N275" s="421"/>
      <c r="O275" s="421"/>
      <c r="P275" s="421"/>
      <c r="Q275" s="198"/>
    </row>
    <row r="276" ht="15.75">
      <c r="A276" s="224"/>
      <c r="B276" s="419"/>
      <c r="C276" s="198"/>
      <c r="D276" s="200"/>
      <c r="E276" s="200"/>
      <c r="F276" s="226">
        <v>2019</v>
      </c>
      <c r="G276" s="227">
        <f t="shared" si="99"/>
        <v>4899.5</v>
      </c>
      <c r="H276" s="227">
        <f t="shared" ref="H276:J276" si="100">SUM(H286+H296)</f>
        <v>4899.5</v>
      </c>
      <c r="I276" s="227">
        <f t="shared" si="100"/>
        <v>4899.5</v>
      </c>
      <c r="J276" s="227">
        <f t="shared" si="100"/>
        <v>4899.5</v>
      </c>
      <c r="K276" s="420"/>
      <c r="L276" s="421"/>
      <c r="M276" s="421"/>
      <c r="N276" s="421"/>
      <c r="O276" s="421"/>
      <c r="P276" s="421"/>
      <c r="Q276" s="198"/>
    </row>
    <row r="277" ht="15.75">
      <c r="A277" s="224"/>
      <c r="B277" s="419"/>
      <c r="C277" s="198"/>
      <c r="D277" s="200"/>
      <c r="E277" s="200"/>
      <c r="F277" s="226">
        <v>2020</v>
      </c>
      <c r="G277" s="227">
        <v>0</v>
      </c>
      <c r="H277" s="422">
        <v>0</v>
      </c>
      <c r="I277" s="422">
        <v>0</v>
      </c>
      <c r="J277" s="422">
        <v>0</v>
      </c>
      <c r="K277" s="420"/>
      <c r="L277" s="421"/>
      <c r="M277" s="421"/>
      <c r="N277" s="421"/>
      <c r="O277" s="421"/>
      <c r="P277" s="421"/>
      <c r="Q277" s="198"/>
    </row>
    <row r="278" ht="15.75">
      <c r="A278" s="224"/>
      <c r="B278" s="419"/>
      <c r="C278" s="198"/>
      <c r="D278" s="200"/>
      <c r="E278" s="200"/>
      <c r="F278" s="226">
        <v>2021</v>
      </c>
      <c r="G278" s="227">
        <v>0</v>
      </c>
      <c r="H278" s="422">
        <v>0</v>
      </c>
      <c r="I278" s="422">
        <v>0</v>
      </c>
      <c r="J278" s="422">
        <v>0</v>
      </c>
      <c r="K278" s="420"/>
      <c r="L278" s="421"/>
      <c r="M278" s="421"/>
      <c r="N278" s="421"/>
      <c r="O278" s="421"/>
      <c r="P278" s="421"/>
      <c r="Q278" s="198"/>
    </row>
    <row r="279" ht="15.75">
      <c r="A279" s="224"/>
      <c r="B279" s="419"/>
      <c r="C279" s="198"/>
      <c r="D279" s="200"/>
      <c r="E279" s="200"/>
      <c r="F279" s="226">
        <v>2022</v>
      </c>
      <c r="G279" s="227">
        <v>0</v>
      </c>
      <c r="H279" s="422">
        <v>0</v>
      </c>
      <c r="I279" s="422">
        <v>0</v>
      </c>
      <c r="J279" s="422">
        <v>0</v>
      </c>
      <c r="K279" s="420"/>
      <c r="L279" s="421"/>
      <c r="M279" s="421"/>
      <c r="N279" s="421"/>
      <c r="O279" s="421"/>
      <c r="P279" s="421"/>
      <c r="Q279" s="198"/>
    </row>
    <row r="280" ht="15.75">
      <c r="A280" s="224"/>
      <c r="B280" s="419"/>
      <c r="C280" s="198"/>
      <c r="D280" s="200"/>
      <c r="E280" s="200"/>
      <c r="F280" s="226">
        <v>2023</v>
      </c>
      <c r="G280" s="227">
        <v>0</v>
      </c>
      <c r="H280" s="422">
        <v>0</v>
      </c>
      <c r="I280" s="422">
        <v>0</v>
      </c>
      <c r="J280" s="422">
        <v>0</v>
      </c>
      <c r="K280" s="420"/>
      <c r="L280" s="421"/>
      <c r="M280" s="421"/>
      <c r="N280" s="421"/>
      <c r="O280" s="421"/>
      <c r="P280" s="421"/>
      <c r="Q280" s="198"/>
    </row>
    <row r="281" ht="15.75">
      <c r="A281" s="224"/>
      <c r="B281" s="419"/>
      <c r="C281" s="198"/>
      <c r="D281" s="200"/>
      <c r="E281" s="200"/>
      <c r="F281" s="226">
        <v>2024</v>
      </c>
      <c r="G281" s="227">
        <v>0</v>
      </c>
      <c r="H281" s="422">
        <v>0</v>
      </c>
      <c r="I281" s="422">
        <v>0</v>
      </c>
      <c r="J281" s="422">
        <v>0</v>
      </c>
      <c r="K281" s="420"/>
      <c r="L281" s="421"/>
      <c r="M281" s="421"/>
      <c r="N281" s="421"/>
      <c r="O281" s="421"/>
      <c r="P281" s="421"/>
      <c r="Q281" s="198"/>
    </row>
    <row r="282" ht="105.59999999999999" customHeight="1">
      <c r="A282" s="216"/>
      <c r="B282" s="423"/>
      <c r="C282" s="206"/>
      <c r="D282" s="204"/>
      <c r="E282" s="204"/>
      <c r="F282" s="204">
        <v>2025</v>
      </c>
      <c r="G282" s="424">
        <v>0</v>
      </c>
      <c r="H282" s="425">
        <v>0</v>
      </c>
      <c r="I282" s="425">
        <v>0</v>
      </c>
      <c r="J282" s="425">
        <v>0</v>
      </c>
      <c r="K282" s="420"/>
      <c r="L282" s="421"/>
      <c r="M282" s="421"/>
      <c r="N282" s="421"/>
      <c r="O282" s="421"/>
      <c r="P282" s="421"/>
      <c r="Q282" s="206"/>
    </row>
    <row r="283" ht="12" customHeight="1">
      <c r="A283" s="192"/>
      <c r="B283" s="426" t="s">
        <v>296</v>
      </c>
      <c r="C283" s="427" t="s">
        <v>297</v>
      </c>
      <c r="D283" s="428"/>
      <c r="E283" s="428"/>
      <c r="F283" s="429" t="s">
        <v>144</v>
      </c>
      <c r="G283" s="430">
        <f>SUM(G284:G292)</f>
        <v>2483.5</v>
      </c>
      <c r="H283" s="430">
        <f t="shared" ref="H283:J346" si="101">SUM(H284:H292)</f>
        <v>2483.5</v>
      </c>
      <c r="I283" s="430">
        <f t="shared" si="101"/>
        <v>2483.5</v>
      </c>
      <c r="J283" s="430">
        <f t="shared" si="101"/>
        <v>2483.5</v>
      </c>
      <c r="K283" s="420"/>
      <c r="L283" s="421"/>
      <c r="M283" s="431"/>
      <c r="N283" s="431"/>
      <c r="O283" s="421"/>
      <c r="P283" s="421"/>
      <c r="Q283" s="192"/>
    </row>
    <row r="284" ht="12" customHeight="1">
      <c r="A284" s="198"/>
      <c r="B284" s="432"/>
      <c r="C284" s="433"/>
      <c r="D284" s="428"/>
      <c r="E284" s="428"/>
      <c r="F284" s="434">
        <v>2017</v>
      </c>
      <c r="G284" s="435">
        <v>660</v>
      </c>
      <c r="H284" s="436">
        <v>660</v>
      </c>
      <c r="I284" s="436">
        <v>660</v>
      </c>
      <c r="J284" s="436">
        <v>660</v>
      </c>
      <c r="K284" s="420"/>
      <c r="L284" s="421"/>
      <c r="M284" s="421"/>
      <c r="N284" s="421"/>
      <c r="O284" s="421"/>
      <c r="P284" s="421"/>
      <c r="Q284" s="198"/>
    </row>
    <row r="285" ht="12" customHeight="1">
      <c r="A285" s="198"/>
      <c r="B285" s="432"/>
      <c r="C285" s="433"/>
      <c r="D285" s="428"/>
      <c r="E285" s="428"/>
      <c r="F285" s="434">
        <v>2018</v>
      </c>
      <c r="G285" s="435">
        <v>624</v>
      </c>
      <c r="H285" s="436">
        <v>624</v>
      </c>
      <c r="I285" s="436">
        <v>624</v>
      </c>
      <c r="J285" s="436">
        <v>624</v>
      </c>
      <c r="K285" s="420"/>
      <c r="L285" s="421"/>
      <c r="M285" s="421"/>
      <c r="N285" s="421"/>
      <c r="O285" s="421"/>
      <c r="P285" s="421"/>
      <c r="Q285" s="198"/>
    </row>
    <row r="286" ht="12" customHeight="1">
      <c r="A286" s="198"/>
      <c r="B286" s="432"/>
      <c r="C286" s="433"/>
      <c r="D286" s="428"/>
      <c r="E286" s="428"/>
      <c r="F286" s="434">
        <v>2019</v>
      </c>
      <c r="G286" s="435">
        <v>1199.5</v>
      </c>
      <c r="H286" s="435">
        <v>1199.5</v>
      </c>
      <c r="I286" s="435">
        <v>1199.5</v>
      </c>
      <c r="J286" s="435">
        <v>1199.5</v>
      </c>
      <c r="K286" s="420"/>
      <c r="L286" s="421"/>
      <c r="M286" s="421"/>
      <c r="N286" s="421"/>
      <c r="O286" s="421"/>
      <c r="P286" s="421"/>
      <c r="Q286" s="198"/>
    </row>
    <row r="287" ht="12" customHeight="1">
      <c r="A287" s="198"/>
      <c r="B287" s="432"/>
      <c r="C287" s="433"/>
      <c r="D287" s="428"/>
      <c r="E287" s="428"/>
      <c r="F287" s="434">
        <v>2020</v>
      </c>
      <c r="G287" s="435">
        <v>0</v>
      </c>
      <c r="H287" s="436">
        <v>0</v>
      </c>
      <c r="I287" s="436">
        <v>0</v>
      </c>
      <c r="J287" s="436">
        <v>0</v>
      </c>
      <c r="K287" s="420"/>
      <c r="L287" s="421"/>
      <c r="M287" s="421"/>
      <c r="N287" s="421"/>
      <c r="O287" s="421"/>
      <c r="P287" s="421"/>
      <c r="Q287" s="198"/>
    </row>
    <row r="288" ht="12" customHeight="1">
      <c r="A288" s="198"/>
      <c r="B288" s="432"/>
      <c r="C288" s="433"/>
      <c r="D288" s="428"/>
      <c r="E288" s="428"/>
      <c r="F288" s="434">
        <v>2021</v>
      </c>
      <c r="G288" s="437">
        <v>0</v>
      </c>
      <c r="H288" s="437">
        <v>0</v>
      </c>
      <c r="I288" s="437">
        <v>0</v>
      </c>
      <c r="J288" s="437">
        <v>0</v>
      </c>
      <c r="K288" s="420"/>
      <c r="L288" s="421"/>
      <c r="M288" s="421"/>
      <c r="N288" s="421"/>
      <c r="O288" s="421"/>
      <c r="P288" s="421"/>
      <c r="Q288" s="198"/>
    </row>
    <row r="289" ht="12" customHeight="1">
      <c r="A289" s="198"/>
      <c r="B289" s="432"/>
      <c r="C289" s="433"/>
      <c r="D289" s="428"/>
      <c r="E289" s="428"/>
      <c r="F289" s="434">
        <v>2022</v>
      </c>
      <c r="G289" s="437">
        <v>0</v>
      </c>
      <c r="H289" s="437">
        <v>0</v>
      </c>
      <c r="I289" s="437">
        <v>0</v>
      </c>
      <c r="J289" s="437">
        <v>0</v>
      </c>
      <c r="K289" s="420"/>
      <c r="L289" s="421"/>
      <c r="M289" s="421"/>
      <c r="N289" s="421"/>
      <c r="O289" s="421"/>
      <c r="P289" s="421"/>
      <c r="Q289" s="198"/>
    </row>
    <row r="290" ht="12" customHeight="1">
      <c r="A290" s="198"/>
      <c r="B290" s="432"/>
      <c r="C290" s="433"/>
      <c r="D290" s="428"/>
      <c r="E290" s="428"/>
      <c r="F290" s="434">
        <v>2023</v>
      </c>
      <c r="G290" s="437">
        <v>0</v>
      </c>
      <c r="H290" s="437">
        <v>0</v>
      </c>
      <c r="I290" s="437">
        <v>0</v>
      </c>
      <c r="J290" s="437">
        <v>0</v>
      </c>
      <c r="K290" s="420"/>
      <c r="L290" s="421"/>
      <c r="M290" s="421"/>
      <c r="N290" s="421"/>
      <c r="O290" s="421"/>
      <c r="P290" s="421"/>
      <c r="Q290" s="198"/>
    </row>
    <row r="291" ht="12" customHeight="1">
      <c r="A291" s="198"/>
      <c r="B291" s="432"/>
      <c r="C291" s="433"/>
      <c r="D291" s="428"/>
      <c r="E291" s="428"/>
      <c r="F291" s="434">
        <v>2024</v>
      </c>
      <c r="G291" s="437">
        <v>0</v>
      </c>
      <c r="H291" s="437">
        <v>0</v>
      </c>
      <c r="I291" s="437">
        <v>0</v>
      </c>
      <c r="J291" s="437">
        <v>0</v>
      </c>
      <c r="K291" s="420"/>
      <c r="L291" s="421"/>
      <c r="M291" s="421"/>
      <c r="N291" s="421"/>
      <c r="O291" s="421"/>
      <c r="P291" s="421"/>
      <c r="Q291" s="198"/>
    </row>
    <row r="292" ht="12" customHeight="1">
      <c r="A292" s="206"/>
      <c r="B292" s="438"/>
      <c r="C292" s="439"/>
      <c r="D292" s="440"/>
      <c r="E292" s="440"/>
      <c r="F292" s="434">
        <v>2025</v>
      </c>
      <c r="G292" s="437">
        <v>0</v>
      </c>
      <c r="H292" s="437">
        <v>0</v>
      </c>
      <c r="I292" s="437">
        <v>0</v>
      </c>
      <c r="J292" s="437">
        <v>0</v>
      </c>
      <c r="K292" s="420"/>
      <c r="L292" s="421"/>
      <c r="M292" s="421"/>
      <c r="N292" s="421"/>
      <c r="O292" s="421"/>
      <c r="P292" s="421"/>
      <c r="Q292" s="198"/>
    </row>
    <row r="293" ht="12" customHeight="1">
      <c r="A293" s="192"/>
      <c r="B293" s="426" t="s">
        <v>298</v>
      </c>
      <c r="C293" s="427" t="s">
        <v>299</v>
      </c>
      <c r="D293" s="428"/>
      <c r="E293" s="428"/>
      <c r="F293" s="429" t="s">
        <v>144</v>
      </c>
      <c r="G293" s="430">
        <f>SUM(G294:G302)</f>
        <v>11670</v>
      </c>
      <c r="H293" s="430">
        <f t="shared" si="101"/>
        <v>11670</v>
      </c>
      <c r="I293" s="430">
        <f t="shared" si="101"/>
        <v>11670</v>
      </c>
      <c r="J293" s="430">
        <f t="shared" si="101"/>
        <v>11670</v>
      </c>
      <c r="K293" s="420"/>
      <c r="L293" s="421"/>
      <c r="M293" s="431"/>
      <c r="N293" s="431"/>
      <c r="O293" s="421"/>
      <c r="P293" s="421"/>
      <c r="Q293" s="198"/>
    </row>
    <row r="294" ht="12" customHeight="1">
      <c r="A294" s="198"/>
      <c r="B294" s="432"/>
      <c r="C294" s="433"/>
      <c r="D294" s="428"/>
      <c r="E294" s="428"/>
      <c r="F294" s="434">
        <v>2017</v>
      </c>
      <c r="G294" s="435">
        <v>1320</v>
      </c>
      <c r="H294" s="436">
        <v>1320</v>
      </c>
      <c r="I294" s="436">
        <v>1320</v>
      </c>
      <c r="J294" s="436">
        <v>1320</v>
      </c>
      <c r="K294" s="420"/>
      <c r="L294" s="421"/>
      <c r="M294" s="421"/>
      <c r="N294" s="421"/>
      <c r="O294" s="421"/>
      <c r="P294" s="421"/>
      <c r="Q294" s="198"/>
    </row>
    <row r="295" ht="12" customHeight="1">
      <c r="A295" s="198"/>
      <c r="B295" s="432"/>
      <c r="C295" s="433"/>
      <c r="D295" s="428"/>
      <c r="E295" s="428"/>
      <c r="F295" s="434">
        <v>2018</v>
      </c>
      <c r="G295" s="435">
        <v>6650</v>
      </c>
      <c r="H295" s="436">
        <v>6650</v>
      </c>
      <c r="I295" s="436">
        <v>6650</v>
      </c>
      <c r="J295" s="436">
        <v>6650</v>
      </c>
      <c r="K295" s="420"/>
      <c r="L295" s="421"/>
      <c r="M295" s="421"/>
      <c r="N295" s="421"/>
      <c r="O295" s="421"/>
      <c r="P295" s="421"/>
      <c r="Q295" s="198"/>
    </row>
    <row r="296" ht="12" customHeight="1">
      <c r="A296" s="198"/>
      <c r="B296" s="432"/>
      <c r="C296" s="433"/>
      <c r="D296" s="428"/>
      <c r="E296" s="428"/>
      <c r="F296" s="434">
        <v>2019</v>
      </c>
      <c r="G296" s="435">
        <v>3700</v>
      </c>
      <c r="H296" s="435">
        <v>3700</v>
      </c>
      <c r="I296" s="435">
        <v>3700</v>
      </c>
      <c r="J296" s="435">
        <v>3700</v>
      </c>
      <c r="K296" s="420"/>
      <c r="L296" s="421"/>
      <c r="M296" s="421"/>
      <c r="N296" s="421"/>
      <c r="O296" s="421"/>
      <c r="P296" s="421"/>
      <c r="Q296" s="198"/>
    </row>
    <row r="297" ht="12" customHeight="1">
      <c r="A297" s="198"/>
      <c r="B297" s="432"/>
      <c r="C297" s="433"/>
      <c r="D297" s="428"/>
      <c r="E297" s="428"/>
      <c r="F297" s="434">
        <v>2020</v>
      </c>
      <c r="G297" s="435">
        <v>0</v>
      </c>
      <c r="H297" s="436">
        <v>0</v>
      </c>
      <c r="I297" s="436">
        <v>0</v>
      </c>
      <c r="J297" s="436">
        <v>0</v>
      </c>
      <c r="K297" s="420"/>
      <c r="L297" s="421"/>
      <c r="M297" s="421"/>
      <c r="N297" s="421"/>
      <c r="O297" s="421"/>
      <c r="P297" s="421"/>
      <c r="Q297" s="198"/>
    </row>
    <row r="298" ht="12" customHeight="1">
      <c r="A298" s="198"/>
      <c r="B298" s="432"/>
      <c r="C298" s="433"/>
      <c r="D298" s="428"/>
      <c r="E298" s="428"/>
      <c r="F298" s="434">
        <v>2021</v>
      </c>
      <c r="G298" s="435">
        <v>0</v>
      </c>
      <c r="H298" s="436">
        <v>0</v>
      </c>
      <c r="I298" s="436">
        <v>0</v>
      </c>
      <c r="J298" s="436">
        <v>0</v>
      </c>
      <c r="K298" s="420"/>
      <c r="L298" s="421"/>
      <c r="M298" s="421"/>
      <c r="N298" s="421"/>
      <c r="O298" s="421"/>
      <c r="P298" s="421"/>
      <c r="Q298" s="198"/>
    </row>
    <row r="299" ht="12" customHeight="1">
      <c r="A299" s="198"/>
      <c r="B299" s="432"/>
      <c r="C299" s="433"/>
      <c r="D299" s="428"/>
      <c r="E299" s="428"/>
      <c r="F299" s="434">
        <v>2022</v>
      </c>
      <c r="G299" s="435">
        <v>0</v>
      </c>
      <c r="H299" s="436">
        <v>0</v>
      </c>
      <c r="I299" s="436">
        <v>0</v>
      </c>
      <c r="J299" s="436">
        <v>0</v>
      </c>
      <c r="K299" s="420"/>
      <c r="L299" s="421"/>
      <c r="M299" s="421"/>
      <c r="N299" s="421"/>
      <c r="O299" s="421"/>
      <c r="P299" s="421"/>
      <c r="Q299" s="198"/>
    </row>
    <row r="300" ht="12" customHeight="1">
      <c r="A300" s="198"/>
      <c r="B300" s="432"/>
      <c r="C300" s="433"/>
      <c r="D300" s="428"/>
      <c r="E300" s="428"/>
      <c r="F300" s="434">
        <v>2023</v>
      </c>
      <c r="G300" s="435">
        <v>0</v>
      </c>
      <c r="H300" s="436">
        <v>0</v>
      </c>
      <c r="I300" s="436">
        <v>0</v>
      </c>
      <c r="J300" s="436">
        <v>0</v>
      </c>
      <c r="K300" s="420"/>
      <c r="L300" s="421"/>
      <c r="M300" s="421"/>
      <c r="N300" s="421"/>
      <c r="O300" s="421"/>
      <c r="P300" s="421"/>
      <c r="Q300" s="198"/>
    </row>
    <row r="301" ht="12" customHeight="1">
      <c r="A301" s="198"/>
      <c r="B301" s="432"/>
      <c r="C301" s="433"/>
      <c r="D301" s="428"/>
      <c r="E301" s="428"/>
      <c r="F301" s="434">
        <v>2024</v>
      </c>
      <c r="G301" s="435">
        <v>0</v>
      </c>
      <c r="H301" s="436">
        <v>0</v>
      </c>
      <c r="I301" s="436">
        <v>0</v>
      </c>
      <c r="J301" s="436">
        <v>0</v>
      </c>
      <c r="K301" s="420"/>
      <c r="L301" s="421"/>
      <c r="M301" s="421"/>
      <c r="N301" s="421"/>
      <c r="O301" s="421"/>
      <c r="P301" s="421"/>
      <c r="Q301" s="198"/>
    </row>
    <row r="302" ht="12" customHeight="1">
      <c r="A302" s="206"/>
      <c r="B302" s="438"/>
      <c r="C302" s="439"/>
      <c r="D302" s="440"/>
      <c r="E302" s="440"/>
      <c r="F302" s="434">
        <v>2025</v>
      </c>
      <c r="G302" s="435">
        <v>0</v>
      </c>
      <c r="H302" s="436">
        <v>0</v>
      </c>
      <c r="I302" s="436">
        <v>0</v>
      </c>
      <c r="J302" s="436">
        <v>0</v>
      </c>
      <c r="K302" s="420"/>
      <c r="L302" s="421"/>
      <c r="M302" s="421"/>
      <c r="N302" s="421"/>
      <c r="O302" s="421"/>
      <c r="P302" s="421"/>
      <c r="Q302" s="206"/>
    </row>
    <row r="303" ht="15" customHeight="1">
      <c r="A303" s="220">
        <v>5</v>
      </c>
      <c r="B303" s="413" t="s">
        <v>300</v>
      </c>
      <c r="C303" s="192" t="s">
        <v>294</v>
      </c>
      <c r="D303" s="192" t="s">
        <v>147</v>
      </c>
      <c r="E303" s="192" t="s">
        <v>295</v>
      </c>
      <c r="F303" s="222" t="s">
        <v>144</v>
      </c>
      <c r="G303" s="415">
        <v>10194</v>
      </c>
      <c r="H303" s="441">
        <v>10194</v>
      </c>
      <c r="I303" s="441">
        <v>10194</v>
      </c>
      <c r="J303" s="441">
        <v>10194</v>
      </c>
      <c r="K303" s="420"/>
      <c r="L303" s="421"/>
      <c r="M303" s="431"/>
      <c r="N303" s="431"/>
      <c r="O303" s="421"/>
      <c r="P303" s="421"/>
      <c r="Q303" s="192" t="s">
        <v>68</v>
      </c>
    </row>
    <row r="304" ht="15.75">
      <c r="A304" s="224"/>
      <c r="B304" s="419"/>
      <c r="C304" s="198"/>
      <c r="D304" s="200"/>
      <c r="E304" s="200"/>
      <c r="F304" s="226">
        <v>2017</v>
      </c>
      <c r="G304" s="227">
        <v>10194</v>
      </c>
      <c r="H304" s="422">
        <v>10194</v>
      </c>
      <c r="I304" s="422">
        <v>10194</v>
      </c>
      <c r="J304" s="422">
        <v>10194</v>
      </c>
      <c r="K304" s="420"/>
      <c r="L304" s="421"/>
      <c r="M304" s="421"/>
      <c r="N304" s="421"/>
      <c r="O304" s="421"/>
      <c r="P304" s="421"/>
      <c r="Q304" s="198"/>
    </row>
    <row r="305" ht="15.75">
      <c r="A305" s="224"/>
      <c r="B305" s="419"/>
      <c r="C305" s="198"/>
      <c r="D305" s="200"/>
      <c r="E305" s="200"/>
      <c r="F305" s="226">
        <v>2018</v>
      </c>
      <c r="G305" s="442">
        <v>0</v>
      </c>
      <c r="H305" s="442">
        <v>0</v>
      </c>
      <c r="I305" s="442">
        <v>0</v>
      </c>
      <c r="J305" s="442">
        <v>0</v>
      </c>
      <c r="K305" s="420"/>
      <c r="L305" s="421"/>
      <c r="M305" s="421"/>
      <c r="N305" s="421"/>
      <c r="O305" s="421"/>
      <c r="P305" s="421"/>
      <c r="Q305" s="198"/>
    </row>
    <row r="306" ht="15.75">
      <c r="A306" s="224"/>
      <c r="B306" s="419"/>
      <c r="C306" s="198"/>
      <c r="D306" s="200"/>
      <c r="E306" s="200"/>
      <c r="F306" s="226">
        <v>2019</v>
      </c>
      <c r="G306" s="442">
        <v>0</v>
      </c>
      <c r="H306" s="442">
        <v>0</v>
      </c>
      <c r="I306" s="442">
        <v>0</v>
      </c>
      <c r="J306" s="442">
        <v>0</v>
      </c>
      <c r="K306" s="420"/>
      <c r="L306" s="421"/>
      <c r="M306" s="421"/>
      <c r="N306" s="421"/>
      <c r="O306" s="421"/>
      <c r="P306" s="421"/>
      <c r="Q306" s="198"/>
    </row>
    <row r="307" ht="15.75">
      <c r="A307" s="224"/>
      <c r="B307" s="419"/>
      <c r="C307" s="198"/>
      <c r="D307" s="200"/>
      <c r="E307" s="200"/>
      <c r="F307" s="226">
        <v>2020</v>
      </c>
      <c r="G307" s="442">
        <v>0</v>
      </c>
      <c r="H307" s="442">
        <v>0</v>
      </c>
      <c r="I307" s="442">
        <v>0</v>
      </c>
      <c r="J307" s="442">
        <v>0</v>
      </c>
      <c r="K307" s="420"/>
      <c r="L307" s="421"/>
      <c r="M307" s="421"/>
      <c r="N307" s="421"/>
      <c r="O307" s="421"/>
      <c r="P307" s="421"/>
      <c r="Q307" s="198"/>
    </row>
    <row r="308" ht="15.75">
      <c r="A308" s="224"/>
      <c r="B308" s="419"/>
      <c r="C308" s="198"/>
      <c r="D308" s="200"/>
      <c r="E308" s="200"/>
      <c r="F308" s="226">
        <v>2021</v>
      </c>
      <c r="G308" s="442">
        <v>0</v>
      </c>
      <c r="H308" s="442">
        <v>0</v>
      </c>
      <c r="I308" s="442">
        <v>0</v>
      </c>
      <c r="J308" s="442">
        <v>0</v>
      </c>
      <c r="K308" s="420"/>
      <c r="L308" s="421"/>
      <c r="M308" s="421"/>
      <c r="N308" s="421"/>
      <c r="O308" s="421"/>
      <c r="P308" s="421"/>
      <c r="Q308" s="198"/>
    </row>
    <row r="309" ht="15.75">
      <c r="A309" s="224"/>
      <c r="B309" s="419"/>
      <c r="C309" s="198"/>
      <c r="D309" s="200"/>
      <c r="E309" s="200"/>
      <c r="F309" s="226">
        <v>2022</v>
      </c>
      <c r="G309" s="442">
        <v>0</v>
      </c>
      <c r="H309" s="442">
        <v>0</v>
      </c>
      <c r="I309" s="442">
        <v>0</v>
      </c>
      <c r="J309" s="442">
        <v>0</v>
      </c>
      <c r="K309" s="420"/>
      <c r="L309" s="421"/>
      <c r="M309" s="421"/>
      <c r="N309" s="421"/>
      <c r="O309" s="421"/>
      <c r="P309" s="421"/>
      <c r="Q309" s="198"/>
    </row>
    <row r="310" ht="15.75">
      <c r="A310" s="224"/>
      <c r="B310" s="419"/>
      <c r="C310" s="198"/>
      <c r="D310" s="200"/>
      <c r="E310" s="200"/>
      <c r="F310" s="226">
        <v>2023</v>
      </c>
      <c r="G310" s="442">
        <v>0</v>
      </c>
      <c r="H310" s="442">
        <v>0</v>
      </c>
      <c r="I310" s="442">
        <v>0</v>
      </c>
      <c r="J310" s="442">
        <v>0</v>
      </c>
      <c r="K310" s="420"/>
      <c r="L310" s="421"/>
      <c r="M310" s="421"/>
      <c r="N310" s="421"/>
      <c r="O310" s="421"/>
      <c r="P310" s="421"/>
      <c r="Q310" s="198"/>
    </row>
    <row r="311" ht="15.75">
      <c r="A311" s="224"/>
      <c r="B311" s="419"/>
      <c r="C311" s="198"/>
      <c r="D311" s="200"/>
      <c r="E311" s="200"/>
      <c r="F311" s="226">
        <v>2024</v>
      </c>
      <c r="G311" s="442">
        <v>0</v>
      </c>
      <c r="H311" s="442">
        <v>0</v>
      </c>
      <c r="I311" s="442">
        <v>0</v>
      </c>
      <c r="J311" s="442">
        <v>0</v>
      </c>
      <c r="K311" s="420"/>
      <c r="L311" s="421"/>
      <c r="M311" s="421"/>
      <c r="N311" s="421"/>
      <c r="O311" s="421"/>
      <c r="P311" s="421"/>
      <c r="Q311" s="198"/>
    </row>
    <row r="312" ht="250.90000000000001" customHeight="1">
      <c r="A312" s="216"/>
      <c r="B312" s="423"/>
      <c r="C312" s="206"/>
      <c r="D312" s="204"/>
      <c r="E312" s="204"/>
      <c r="F312" s="204">
        <v>2025</v>
      </c>
      <c r="G312" s="443">
        <v>0</v>
      </c>
      <c r="H312" s="443">
        <v>0</v>
      </c>
      <c r="I312" s="443">
        <v>0</v>
      </c>
      <c r="J312" s="443">
        <v>0</v>
      </c>
      <c r="K312" s="420"/>
      <c r="L312" s="421"/>
      <c r="M312" s="421"/>
      <c r="N312" s="421"/>
      <c r="O312" s="421"/>
      <c r="P312" s="421"/>
      <c r="Q312" s="206"/>
    </row>
    <row r="313" ht="12.6" customHeight="1">
      <c r="A313" s="192"/>
      <c r="B313" s="426" t="s">
        <v>296</v>
      </c>
      <c r="C313" s="427" t="s">
        <v>297</v>
      </c>
      <c r="D313" s="428"/>
      <c r="E313" s="428"/>
      <c r="F313" s="429" t="s">
        <v>144</v>
      </c>
      <c r="G313" s="430">
        <v>798</v>
      </c>
      <c r="H313" s="444">
        <v>798</v>
      </c>
      <c r="I313" s="444">
        <v>798</v>
      </c>
      <c r="J313" s="444">
        <v>798</v>
      </c>
      <c r="K313" s="420"/>
      <c r="L313" s="421"/>
      <c r="M313" s="431"/>
      <c r="N313" s="431"/>
      <c r="O313" s="421"/>
      <c r="P313" s="421"/>
      <c r="Q313" s="192"/>
    </row>
    <row r="314" ht="12.6" customHeight="1">
      <c r="A314" s="198"/>
      <c r="B314" s="432"/>
      <c r="C314" s="433"/>
      <c r="D314" s="428"/>
      <c r="E314" s="428"/>
      <c r="F314" s="434">
        <v>2017</v>
      </c>
      <c r="G314" s="435">
        <v>798</v>
      </c>
      <c r="H314" s="436">
        <v>798</v>
      </c>
      <c r="I314" s="436">
        <v>798</v>
      </c>
      <c r="J314" s="436">
        <v>798</v>
      </c>
      <c r="K314" s="420"/>
      <c r="L314" s="421"/>
      <c r="M314" s="421"/>
      <c r="N314" s="421"/>
      <c r="O314" s="421"/>
      <c r="P314" s="421"/>
      <c r="Q314" s="198"/>
    </row>
    <row r="315" ht="12.6" customHeight="1">
      <c r="A315" s="198"/>
      <c r="B315" s="432"/>
      <c r="C315" s="433"/>
      <c r="D315" s="428"/>
      <c r="E315" s="428"/>
      <c r="F315" s="434">
        <v>2018</v>
      </c>
      <c r="G315" s="435">
        <v>0</v>
      </c>
      <c r="H315" s="435">
        <v>0</v>
      </c>
      <c r="I315" s="435">
        <v>0</v>
      </c>
      <c r="J315" s="435">
        <v>0</v>
      </c>
      <c r="K315" s="420"/>
      <c r="L315" s="421"/>
      <c r="M315" s="421"/>
      <c r="N315" s="421"/>
      <c r="O315" s="421"/>
      <c r="P315" s="421"/>
      <c r="Q315" s="198"/>
    </row>
    <row r="316" ht="12.6" customHeight="1">
      <c r="A316" s="198"/>
      <c r="B316" s="432"/>
      <c r="C316" s="433"/>
      <c r="D316" s="428"/>
      <c r="E316" s="428"/>
      <c r="F316" s="434">
        <v>2019</v>
      </c>
      <c r="G316" s="435">
        <v>0</v>
      </c>
      <c r="H316" s="435">
        <v>0</v>
      </c>
      <c r="I316" s="435">
        <v>0</v>
      </c>
      <c r="J316" s="435">
        <v>0</v>
      </c>
      <c r="K316" s="420"/>
      <c r="L316" s="421"/>
      <c r="M316" s="421"/>
      <c r="N316" s="421"/>
      <c r="O316" s="421"/>
      <c r="P316" s="421"/>
      <c r="Q316" s="198"/>
    </row>
    <row r="317" ht="12.6" customHeight="1">
      <c r="A317" s="198"/>
      <c r="B317" s="432"/>
      <c r="C317" s="433"/>
      <c r="D317" s="428"/>
      <c r="E317" s="428"/>
      <c r="F317" s="434">
        <v>2020</v>
      </c>
      <c r="G317" s="435">
        <v>0</v>
      </c>
      <c r="H317" s="435">
        <v>0</v>
      </c>
      <c r="I317" s="435">
        <v>0</v>
      </c>
      <c r="J317" s="435">
        <v>0</v>
      </c>
      <c r="K317" s="420"/>
      <c r="L317" s="421"/>
      <c r="M317" s="421"/>
      <c r="N317" s="421"/>
      <c r="O317" s="421"/>
      <c r="P317" s="421"/>
      <c r="Q317" s="198"/>
    </row>
    <row r="318" ht="12.6" customHeight="1">
      <c r="A318" s="198"/>
      <c r="B318" s="432"/>
      <c r="C318" s="433"/>
      <c r="D318" s="428"/>
      <c r="E318" s="428"/>
      <c r="F318" s="434">
        <v>2021</v>
      </c>
      <c r="G318" s="435">
        <v>0</v>
      </c>
      <c r="H318" s="435">
        <v>0</v>
      </c>
      <c r="I318" s="435">
        <v>0</v>
      </c>
      <c r="J318" s="435">
        <v>0</v>
      </c>
      <c r="K318" s="420"/>
      <c r="L318" s="421"/>
      <c r="M318" s="421"/>
      <c r="N318" s="421"/>
      <c r="O318" s="421"/>
      <c r="P318" s="421"/>
      <c r="Q318" s="198"/>
    </row>
    <row r="319" ht="12.6" customHeight="1">
      <c r="A319" s="198"/>
      <c r="B319" s="432"/>
      <c r="C319" s="433"/>
      <c r="D319" s="428"/>
      <c r="E319" s="428"/>
      <c r="F319" s="434">
        <v>2022</v>
      </c>
      <c r="G319" s="435">
        <v>0</v>
      </c>
      <c r="H319" s="435">
        <v>0</v>
      </c>
      <c r="I319" s="435">
        <v>0</v>
      </c>
      <c r="J319" s="435">
        <v>0</v>
      </c>
      <c r="K319" s="420"/>
      <c r="L319" s="421"/>
      <c r="M319" s="421"/>
      <c r="N319" s="421"/>
      <c r="O319" s="421"/>
      <c r="P319" s="421"/>
      <c r="Q319" s="198"/>
    </row>
    <row r="320" ht="12.6" customHeight="1">
      <c r="A320" s="198"/>
      <c r="B320" s="432"/>
      <c r="C320" s="433"/>
      <c r="D320" s="428"/>
      <c r="E320" s="428"/>
      <c r="F320" s="434">
        <v>2023</v>
      </c>
      <c r="G320" s="435">
        <v>0</v>
      </c>
      <c r="H320" s="435">
        <v>0</v>
      </c>
      <c r="I320" s="435">
        <v>0</v>
      </c>
      <c r="J320" s="435">
        <v>0</v>
      </c>
      <c r="K320" s="420"/>
      <c r="L320" s="421"/>
      <c r="M320" s="421"/>
      <c r="N320" s="421"/>
      <c r="O320" s="421"/>
      <c r="P320" s="421"/>
      <c r="Q320" s="198"/>
    </row>
    <row r="321" ht="12.6" customHeight="1">
      <c r="A321" s="198"/>
      <c r="B321" s="432"/>
      <c r="C321" s="433"/>
      <c r="D321" s="428"/>
      <c r="E321" s="428"/>
      <c r="F321" s="434">
        <v>2024</v>
      </c>
      <c r="G321" s="435">
        <v>0</v>
      </c>
      <c r="H321" s="435">
        <v>0</v>
      </c>
      <c r="I321" s="435">
        <v>0</v>
      </c>
      <c r="J321" s="435">
        <v>0</v>
      </c>
      <c r="K321" s="420"/>
      <c r="L321" s="421"/>
      <c r="M321" s="421"/>
      <c r="N321" s="421"/>
      <c r="O321" s="421"/>
      <c r="P321" s="421"/>
      <c r="Q321" s="198"/>
    </row>
    <row r="322" ht="12.6" customHeight="1">
      <c r="A322" s="206"/>
      <c r="B322" s="438"/>
      <c r="C322" s="439"/>
      <c r="D322" s="440"/>
      <c r="E322" s="440"/>
      <c r="F322" s="434">
        <v>2025</v>
      </c>
      <c r="G322" s="435">
        <v>0</v>
      </c>
      <c r="H322" s="435">
        <v>0</v>
      </c>
      <c r="I322" s="435">
        <v>0</v>
      </c>
      <c r="J322" s="435">
        <v>0</v>
      </c>
      <c r="K322" s="420"/>
      <c r="L322" s="421"/>
      <c r="M322" s="421"/>
      <c r="N322" s="421"/>
      <c r="O322" s="421"/>
      <c r="P322" s="421"/>
      <c r="Q322" s="206"/>
    </row>
    <row r="323" ht="12.6" customHeight="1">
      <c r="A323" s="192"/>
      <c r="B323" s="426" t="s">
        <v>298</v>
      </c>
      <c r="C323" s="427" t="s">
        <v>299</v>
      </c>
      <c r="D323" s="428"/>
      <c r="E323" s="428"/>
      <c r="F323" s="429" t="s">
        <v>144</v>
      </c>
      <c r="G323" s="430">
        <v>9396</v>
      </c>
      <c r="H323" s="444">
        <v>9396</v>
      </c>
      <c r="I323" s="444">
        <v>9396</v>
      </c>
      <c r="J323" s="444">
        <v>9396</v>
      </c>
      <c r="K323" s="420"/>
      <c r="L323" s="421"/>
      <c r="M323" s="431"/>
      <c r="N323" s="431"/>
      <c r="O323" s="421"/>
      <c r="P323" s="421"/>
      <c r="Q323" s="192"/>
    </row>
    <row r="324" ht="12.6" customHeight="1">
      <c r="A324" s="198"/>
      <c r="B324" s="432"/>
      <c r="C324" s="433"/>
      <c r="D324" s="428"/>
      <c r="E324" s="428"/>
      <c r="F324" s="434">
        <v>2017</v>
      </c>
      <c r="G324" s="435">
        <v>9396</v>
      </c>
      <c r="H324" s="436">
        <v>9396</v>
      </c>
      <c r="I324" s="436">
        <v>9396</v>
      </c>
      <c r="J324" s="436">
        <v>9396</v>
      </c>
      <c r="K324" s="420"/>
      <c r="L324" s="421"/>
      <c r="M324" s="421"/>
      <c r="N324" s="421"/>
      <c r="O324" s="421"/>
      <c r="P324" s="421"/>
      <c r="Q324" s="198"/>
    </row>
    <row r="325" ht="12.6" customHeight="1">
      <c r="A325" s="198"/>
      <c r="B325" s="432"/>
      <c r="C325" s="433"/>
      <c r="D325" s="428"/>
      <c r="E325" s="428"/>
      <c r="F325" s="434">
        <v>2018</v>
      </c>
      <c r="G325" s="435">
        <v>0</v>
      </c>
      <c r="H325" s="435">
        <v>0</v>
      </c>
      <c r="I325" s="435">
        <v>0</v>
      </c>
      <c r="J325" s="435">
        <v>0</v>
      </c>
      <c r="K325" s="420"/>
      <c r="L325" s="421"/>
      <c r="M325" s="421"/>
      <c r="N325" s="421"/>
      <c r="O325" s="421"/>
      <c r="P325" s="421"/>
      <c r="Q325" s="198"/>
    </row>
    <row r="326" ht="12.6" customHeight="1">
      <c r="A326" s="198"/>
      <c r="B326" s="432"/>
      <c r="C326" s="433"/>
      <c r="D326" s="428"/>
      <c r="E326" s="428"/>
      <c r="F326" s="434">
        <v>2019</v>
      </c>
      <c r="G326" s="435">
        <v>0</v>
      </c>
      <c r="H326" s="435">
        <v>0</v>
      </c>
      <c r="I326" s="435">
        <v>0</v>
      </c>
      <c r="J326" s="435">
        <v>0</v>
      </c>
      <c r="K326" s="420"/>
      <c r="L326" s="421"/>
      <c r="M326" s="421"/>
      <c r="N326" s="421"/>
      <c r="O326" s="421"/>
      <c r="P326" s="421"/>
      <c r="Q326" s="198"/>
    </row>
    <row r="327" ht="12.6" customHeight="1">
      <c r="A327" s="198"/>
      <c r="B327" s="432"/>
      <c r="C327" s="433"/>
      <c r="D327" s="428"/>
      <c r="E327" s="428"/>
      <c r="F327" s="434">
        <v>2020</v>
      </c>
      <c r="G327" s="435">
        <v>0</v>
      </c>
      <c r="H327" s="435">
        <v>0</v>
      </c>
      <c r="I327" s="435">
        <v>0</v>
      </c>
      <c r="J327" s="435">
        <v>0</v>
      </c>
      <c r="K327" s="420"/>
      <c r="L327" s="421"/>
      <c r="M327" s="421"/>
      <c r="N327" s="421"/>
      <c r="O327" s="421"/>
      <c r="P327" s="421"/>
      <c r="Q327" s="198"/>
    </row>
    <row r="328" ht="12.6" customHeight="1">
      <c r="A328" s="198"/>
      <c r="B328" s="432"/>
      <c r="C328" s="433"/>
      <c r="D328" s="428"/>
      <c r="E328" s="428"/>
      <c r="F328" s="434">
        <v>2021</v>
      </c>
      <c r="G328" s="435">
        <v>0</v>
      </c>
      <c r="H328" s="435">
        <v>0</v>
      </c>
      <c r="I328" s="435">
        <v>0</v>
      </c>
      <c r="J328" s="435">
        <v>0</v>
      </c>
      <c r="K328" s="420"/>
      <c r="L328" s="421"/>
      <c r="M328" s="421"/>
      <c r="N328" s="421"/>
      <c r="O328" s="421"/>
      <c r="P328" s="421"/>
      <c r="Q328" s="198"/>
    </row>
    <row r="329" ht="12.6" customHeight="1">
      <c r="A329" s="198"/>
      <c r="B329" s="432"/>
      <c r="C329" s="433"/>
      <c r="D329" s="428"/>
      <c r="E329" s="428"/>
      <c r="F329" s="434">
        <v>2022</v>
      </c>
      <c r="G329" s="435">
        <v>0</v>
      </c>
      <c r="H329" s="435">
        <v>0</v>
      </c>
      <c r="I329" s="435">
        <v>0</v>
      </c>
      <c r="J329" s="435">
        <v>0</v>
      </c>
      <c r="K329" s="420"/>
      <c r="L329" s="421"/>
      <c r="M329" s="421"/>
      <c r="N329" s="421"/>
      <c r="O329" s="421"/>
      <c r="P329" s="421"/>
      <c r="Q329" s="198"/>
    </row>
    <row r="330" ht="12.6" customHeight="1">
      <c r="A330" s="198"/>
      <c r="B330" s="432"/>
      <c r="C330" s="433"/>
      <c r="D330" s="428"/>
      <c r="E330" s="428"/>
      <c r="F330" s="434">
        <v>2023</v>
      </c>
      <c r="G330" s="435">
        <v>0</v>
      </c>
      <c r="H330" s="435">
        <v>0</v>
      </c>
      <c r="I330" s="435">
        <v>0</v>
      </c>
      <c r="J330" s="435">
        <v>0</v>
      </c>
      <c r="K330" s="420"/>
      <c r="L330" s="421"/>
      <c r="M330" s="421"/>
      <c r="N330" s="421"/>
      <c r="O330" s="421"/>
      <c r="P330" s="421"/>
      <c r="Q330" s="198"/>
    </row>
    <row r="331" ht="12.6" customHeight="1">
      <c r="A331" s="198"/>
      <c r="B331" s="432"/>
      <c r="C331" s="433"/>
      <c r="D331" s="428"/>
      <c r="E331" s="428"/>
      <c r="F331" s="434">
        <v>2024</v>
      </c>
      <c r="G331" s="435">
        <v>0</v>
      </c>
      <c r="H331" s="435">
        <v>0</v>
      </c>
      <c r="I331" s="435">
        <v>0</v>
      </c>
      <c r="J331" s="435">
        <v>0</v>
      </c>
      <c r="K331" s="420"/>
      <c r="L331" s="421"/>
      <c r="M331" s="421"/>
      <c r="N331" s="421"/>
      <c r="O331" s="421"/>
      <c r="P331" s="421"/>
      <c r="Q331" s="198"/>
    </row>
    <row r="332" ht="12.6" customHeight="1">
      <c r="A332" s="206"/>
      <c r="B332" s="438"/>
      <c r="C332" s="439"/>
      <c r="D332" s="440"/>
      <c r="E332" s="440"/>
      <c r="F332" s="434">
        <v>2025</v>
      </c>
      <c r="G332" s="435">
        <v>0</v>
      </c>
      <c r="H332" s="435">
        <v>0</v>
      </c>
      <c r="I332" s="435">
        <v>0</v>
      </c>
      <c r="J332" s="435">
        <v>0</v>
      </c>
      <c r="K332" s="420"/>
      <c r="L332" s="421"/>
      <c r="M332" s="421"/>
      <c r="N332" s="421"/>
      <c r="O332" s="421"/>
      <c r="P332" s="421"/>
      <c r="Q332" s="206"/>
    </row>
    <row r="333" ht="15" customHeight="1">
      <c r="A333" s="220">
        <v>6</v>
      </c>
      <c r="B333" s="445" t="s">
        <v>301</v>
      </c>
      <c r="C333" s="192" t="s">
        <v>294</v>
      </c>
      <c r="D333" s="200" t="s">
        <v>147</v>
      </c>
      <c r="E333" s="200" t="s">
        <v>295</v>
      </c>
      <c r="F333" s="222" t="s">
        <v>144</v>
      </c>
      <c r="G333" s="415">
        <f>SUM(G334:G342)</f>
        <v>8060</v>
      </c>
      <c r="H333" s="415">
        <f t="shared" si="101"/>
        <v>8060</v>
      </c>
      <c r="I333" s="415">
        <f t="shared" si="101"/>
        <v>8060</v>
      </c>
      <c r="J333" s="415">
        <f t="shared" si="101"/>
        <v>8060</v>
      </c>
      <c r="K333" s="420"/>
      <c r="L333" s="421"/>
      <c r="M333" s="431"/>
      <c r="N333" s="431"/>
      <c r="O333" s="421"/>
      <c r="P333" s="421"/>
      <c r="Q333" s="192" t="s">
        <v>68</v>
      </c>
    </row>
    <row r="334" ht="15.75">
      <c r="A334" s="224"/>
      <c r="B334" s="445"/>
      <c r="C334" s="198"/>
      <c r="D334" s="200"/>
      <c r="E334" s="200"/>
      <c r="F334" s="226">
        <v>2017</v>
      </c>
      <c r="G334" s="227">
        <v>0</v>
      </c>
      <c r="H334" s="422">
        <v>0</v>
      </c>
      <c r="I334" s="422">
        <v>0</v>
      </c>
      <c r="J334" s="422">
        <v>0</v>
      </c>
      <c r="K334" s="420"/>
      <c r="L334" s="421"/>
      <c r="M334" s="421"/>
      <c r="N334" s="421"/>
      <c r="O334" s="421"/>
      <c r="P334" s="421"/>
      <c r="Q334" s="198"/>
    </row>
    <row r="335" ht="15.75">
      <c r="A335" s="224"/>
      <c r="B335" s="445"/>
      <c r="C335" s="198"/>
      <c r="D335" s="200"/>
      <c r="E335" s="200"/>
      <c r="F335" s="226">
        <v>2018</v>
      </c>
      <c r="G335" s="227">
        <v>4900</v>
      </c>
      <c r="H335" s="422">
        <v>4900</v>
      </c>
      <c r="I335" s="422">
        <v>4900</v>
      </c>
      <c r="J335" s="422">
        <v>4900</v>
      </c>
      <c r="K335" s="420"/>
      <c r="L335" s="421"/>
      <c r="M335" s="421"/>
      <c r="N335" s="421"/>
      <c r="O335" s="421"/>
      <c r="P335" s="421"/>
      <c r="Q335" s="198"/>
    </row>
    <row r="336" ht="15.75">
      <c r="A336" s="224"/>
      <c r="B336" s="445"/>
      <c r="C336" s="198"/>
      <c r="D336" s="200"/>
      <c r="E336" s="200"/>
      <c r="F336" s="226">
        <v>2019</v>
      </c>
      <c r="G336" s="227">
        <v>3160</v>
      </c>
      <c r="H336" s="227">
        <v>3160</v>
      </c>
      <c r="I336" s="227">
        <v>3160</v>
      </c>
      <c r="J336" s="227">
        <v>3160</v>
      </c>
      <c r="K336" s="420"/>
      <c r="L336" s="421"/>
      <c r="M336" s="421"/>
      <c r="N336" s="421"/>
      <c r="O336" s="421"/>
      <c r="P336" s="421"/>
      <c r="Q336" s="198"/>
    </row>
    <row r="337" ht="15.75">
      <c r="A337" s="224"/>
      <c r="B337" s="445"/>
      <c r="C337" s="198"/>
      <c r="D337" s="200"/>
      <c r="E337" s="200"/>
      <c r="F337" s="226">
        <v>2020</v>
      </c>
      <c r="G337" s="442">
        <v>0</v>
      </c>
      <c r="H337" s="442">
        <v>0</v>
      </c>
      <c r="I337" s="442">
        <v>0</v>
      </c>
      <c r="J337" s="442">
        <v>0</v>
      </c>
      <c r="K337" s="420"/>
      <c r="L337" s="421"/>
      <c r="M337" s="421"/>
      <c r="N337" s="421"/>
      <c r="O337" s="421"/>
      <c r="P337" s="421"/>
      <c r="Q337" s="198"/>
    </row>
    <row r="338" ht="15.75">
      <c r="A338" s="224"/>
      <c r="B338" s="445"/>
      <c r="C338" s="198"/>
      <c r="D338" s="200"/>
      <c r="E338" s="200"/>
      <c r="F338" s="226">
        <v>2021</v>
      </c>
      <c r="G338" s="442">
        <v>0</v>
      </c>
      <c r="H338" s="442">
        <v>0</v>
      </c>
      <c r="I338" s="442">
        <v>0</v>
      </c>
      <c r="J338" s="442">
        <v>0</v>
      </c>
      <c r="K338" s="420"/>
      <c r="L338" s="421"/>
      <c r="M338" s="421"/>
      <c r="N338" s="421"/>
      <c r="O338" s="421"/>
      <c r="P338" s="421"/>
      <c r="Q338" s="198"/>
    </row>
    <row r="339" ht="15.75">
      <c r="A339" s="224"/>
      <c r="B339" s="445"/>
      <c r="C339" s="198"/>
      <c r="D339" s="200"/>
      <c r="E339" s="200"/>
      <c r="F339" s="226">
        <v>2022</v>
      </c>
      <c r="G339" s="442">
        <v>0</v>
      </c>
      <c r="H339" s="442">
        <v>0</v>
      </c>
      <c r="I339" s="442">
        <v>0</v>
      </c>
      <c r="J339" s="442">
        <v>0</v>
      </c>
      <c r="K339" s="420"/>
      <c r="L339" s="421"/>
      <c r="M339" s="421"/>
      <c r="N339" s="421"/>
      <c r="O339" s="421"/>
      <c r="P339" s="421"/>
      <c r="Q339" s="198"/>
    </row>
    <row r="340" ht="15.75">
      <c r="A340" s="224"/>
      <c r="B340" s="445"/>
      <c r="C340" s="198"/>
      <c r="D340" s="200"/>
      <c r="E340" s="200"/>
      <c r="F340" s="226">
        <v>2023</v>
      </c>
      <c r="G340" s="442">
        <v>0</v>
      </c>
      <c r="H340" s="442">
        <v>0</v>
      </c>
      <c r="I340" s="442">
        <v>0</v>
      </c>
      <c r="J340" s="442">
        <v>0</v>
      </c>
      <c r="K340" s="420"/>
      <c r="L340" s="421"/>
      <c r="M340" s="421"/>
      <c r="N340" s="421"/>
      <c r="O340" s="421"/>
      <c r="P340" s="421"/>
      <c r="Q340" s="198"/>
    </row>
    <row r="341" ht="15.75">
      <c r="A341" s="224"/>
      <c r="B341" s="445"/>
      <c r="C341" s="198"/>
      <c r="D341" s="200"/>
      <c r="E341" s="200"/>
      <c r="F341" s="226">
        <v>2024</v>
      </c>
      <c r="G341" s="442">
        <v>0</v>
      </c>
      <c r="H341" s="442">
        <v>0</v>
      </c>
      <c r="I341" s="442">
        <v>0</v>
      </c>
      <c r="J341" s="442">
        <v>0</v>
      </c>
      <c r="K341" s="420"/>
      <c r="L341" s="421"/>
      <c r="M341" s="421"/>
      <c r="N341" s="421"/>
      <c r="O341" s="421"/>
      <c r="P341" s="421"/>
      <c r="Q341" s="198"/>
    </row>
    <row r="342" ht="263.25" customHeight="1">
      <c r="A342" s="216"/>
      <c r="B342" s="446"/>
      <c r="C342" s="206"/>
      <c r="D342" s="204"/>
      <c r="E342" s="204"/>
      <c r="F342" s="204">
        <v>2025</v>
      </c>
      <c r="G342" s="443">
        <v>0</v>
      </c>
      <c r="H342" s="443">
        <v>0</v>
      </c>
      <c r="I342" s="443">
        <v>0</v>
      </c>
      <c r="J342" s="443">
        <v>0</v>
      </c>
      <c r="K342" s="420"/>
      <c r="L342" s="421"/>
      <c r="M342" s="421"/>
      <c r="N342" s="421"/>
      <c r="O342" s="421"/>
      <c r="P342" s="421"/>
      <c r="Q342" s="206"/>
    </row>
    <row r="343" ht="186" customHeight="1">
      <c r="A343" s="198"/>
      <c r="B343" s="447" t="s">
        <v>302</v>
      </c>
      <c r="C343" s="198"/>
      <c r="D343" s="207"/>
      <c r="E343" s="448"/>
      <c r="F343" s="204"/>
      <c r="G343" s="449"/>
      <c r="H343" s="450"/>
      <c r="I343" s="450"/>
      <c r="J343" s="450"/>
      <c r="K343" s="420"/>
      <c r="L343" s="421"/>
      <c r="M343" s="421"/>
      <c r="N343" s="421"/>
      <c r="O343" s="421"/>
      <c r="P343" s="421"/>
      <c r="Q343" s="206"/>
    </row>
    <row r="344" ht="13.15" customHeight="1">
      <c r="A344" s="192"/>
      <c r="B344" s="426" t="s">
        <v>296</v>
      </c>
      <c r="C344" s="427" t="s">
        <v>297</v>
      </c>
      <c r="D344" s="428"/>
      <c r="E344" s="428"/>
      <c r="F344" s="429" t="s">
        <v>144</v>
      </c>
      <c r="G344" s="430">
        <f>SUM(G345:G353)</f>
        <v>1845</v>
      </c>
      <c r="H344" s="430">
        <f t="shared" si="101"/>
        <v>1845</v>
      </c>
      <c r="I344" s="430">
        <f t="shared" si="101"/>
        <v>1845</v>
      </c>
      <c r="J344" s="430">
        <f t="shared" si="101"/>
        <v>1845</v>
      </c>
      <c r="K344" s="420"/>
      <c r="L344" s="421"/>
      <c r="M344" s="431"/>
      <c r="N344" s="431"/>
      <c r="O344" s="421"/>
      <c r="P344" s="421"/>
      <c r="Q344" s="192"/>
    </row>
    <row r="345" ht="13.15" customHeight="1">
      <c r="A345" s="198"/>
      <c r="B345" s="432"/>
      <c r="C345" s="433"/>
      <c r="D345" s="428"/>
      <c r="E345" s="428"/>
      <c r="F345" s="434">
        <v>2017</v>
      </c>
      <c r="G345" s="435">
        <v>0</v>
      </c>
      <c r="H345" s="436">
        <v>0</v>
      </c>
      <c r="I345" s="436">
        <v>0</v>
      </c>
      <c r="J345" s="436">
        <v>0</v>
      </c>
      <c r="K345" s="420"/>
      <c r="L345" s="421"/>
      <c r="M345" s="421"/>
      <c r="N345" s="421"/>
      <c r="O345" s="421"/>
      <c r="P345" s="421"/>
      <c r="Q345" s="198"/>
    </row>
    <row r="346" ht="13.15" customHeight="1">
      <c r="A346" s="198"/>
      <c r="B346" s="432"/>
      <c r="C346" s="433"/>
      <c r="D346" s="428"/>
      <c r="E346" s="428"/>
      <c r="F346" s="434">
        <v>2018</v>
      </c>
      <c r="G346" s="435">
        <v>350</v>
      </c>
      <c r="H346" s="436">
        <v>350</v>
      </c>
      <c r="I346" s="436">
        <v>350</v>
      </c>
      <c r="J346" s="436">
        <v>350</v>
      </c>
      <c r="K346" s="420"/>
      <c r="L346" s="421"/>
      <c r="M346" s="421"/>
      <c r="N346" s="421"/>
      <c r="O346" s="421"/>
      <c r="P346" s="421"/>
      <c r="Q346" s="198"/>
    </row>
    <row r="347" ht="13.15" customHeight="1">
      <c r="A347" s="198"/>
      <c r="B347" s="432"/>
      <c r="C347" s="433"/>
      <c r="D347" s="428"/>
      <c r="E347" s="428"/>
      <c r="F347" s="434">
        <v>2019</v>
      </c>
      <c r="G347" s="435">
        <v>1495</v>
      </c>
      <c r="H347" s="435">
        <v>1495</v>
      </c>
      <c r="I347" s="435">
        <v>1495</v>
      </c>
      <c r="J347" s="435">
        <v>1495</v>
      </c>
      <c r="K347" s="420"/>
      <c r="L347" s="421"/>
      <c r="M347" s="421"/>
      <c r="N347" s="421"/>
      <c r="O347" s="421"/>
      <c r="P347" s="421"/>
      <c r="Q347" s="198"/>
    </row>
    <row r="348" ht="13.15" customHeight="1">
      <c r="A348" s="198"/>
      <c r="B348" s="432"/>
      <c r="C348" s="433"/>
      <c r="D348" s="428"/>
      <c r="E348" s="428"/>
      <c r="F348" s="434">
        <v>2020</v>
      </c>
      <c r="G348" s="435">
        <v>0</v>
      </c>
      <c r="H348" s="436">
        <v>0</v>
      </c>
      <c r="I348" s="436">
        <v>0</v>
      </c>
      <c r="J348" s="436">
        <v>0</v>
      </c>
      <c r="K348" s="420"/>
      <c r="L348" s="421"/>
      <c r="M348" s="421"/>
      <c r="N348" s="421"/>
      <c r="O348" s="421"/>
      <c r="P348" s="421"/>
      <c r="Q348" s="198"/>
    </row>
    <row r="349" ht="13.15" customHeight="1">
      <c r="A349" s="198"/>
      <c r="B349" s="432"/>
      <c r="C349" s="433"/>
      <c r="D349" s="428"/>
      <c r="E349" s="428"/>
      <c r="F349" s="434">
        <v>2021</v>
      </c>
      <c r="G349" s="437">
        <v>0</v>
      </c>
      <c r="H349" s="437">
        <v>0</v>
      </c>
      <c r="I349" s="437">
        <v>0</v>
      </c>
      <c r="J349" s="437">
        <v>0</v>
      </c>
      <c r="K349" s="420"/>
      <c r="L349" s="421"/>
      <c r="M349" s="421"/>
      <c r="N349" s="421"/>
      <c r="O349" s="421"/>
      <c r="P349" s="421"/>
      <c r="Q349" s="198"/>
    </row>
    <row r="350" ht="13.15" customHeight="1">
      <c r="A350" s="198"/>
      <c r="B350" s="432"/>
      <c r="C350" s="433"/>
      <c r="D350" s="428"/>
      <c r="E350" s="428"/>
      <c r="F350" s="434">
        <v>2022</v>
      </c>
      <c r="G350" s="437">
        <v>0</v>
      </c>
      <c r="H350" s="437">
        <v>0</v>
      </c>
      <c r="I350" s="437">
        <v>0</v>
      </c>
      <c r="J350" s="437">
        <v>0</v>
      </c>
      <c r="K350" s="420"/>
      <c r="L350" s="421"/>
      <c r="M350" s="421"/>
      <c r="N350" s="421"/>
      <c r="O350" s="421"/>
      <c r="P350" s="421"/>
      <c r="Q350" s="198"/>
    </row>
    <row r="351" ht="13.15" customHeight="1">
      <c r="A351" s="198"/>
      <c r="B351" s="432"/>
      <c r="C351" s="433"/>
      <c r="D351" s="428"/>
      <c r="E351" s="428"/>
      <c r="F351" s="434">
        <v>2023</v>
      </c>
      <c r="G351" s="437">
        <v>0</v>
      </c>
      <c r="H351" s="437">
        <v>0</v>
      </c>
      <c r="I351" s="437">
        <v>0</v>
      </c>
      <c r="J351" s="437">
        <v>0</v>
      </c>
      <c r="K351" s="420"/>
      <c r="L351" s="421"/>
      <c r="M351" s="421"/>
      <c r="N351" s="421"/>
      <c r="O351" s="421"/>
      <c r="P351" s="421"/>
      <c r="Q351" s="198"/>
    </row>
    <row r="352" ht="13.15" customHeight="1">
      <c r="A352" s="198"/>
      <c r="B352" s="432"/>
      <c r="C352" s="433"/>
      <c r="D352" s="428"/>
      <c r="E352" s="428"/>
      <c r="F352" s="434">
        <v>2024</v>
      </c>
      <c r="G352" s="437">
        <v>0</v>
      </c>
      <c r="H352" s="437">
        <v>0</v>
      </c>
      <c r="I352" s="437">
        <v>0</v>
      </c>
      <c r="J352" s="437">
        <v>0</v>
      </c>
      <c r="K352" s="420"/>
      <c r="L352" s="421"/>
      <c r="M352" s="421"/>
      <c r="N352" s="421"/>
      <c r="O352" s="421"/>
      <c r="P352" s="421"/>
      <c r="Q352" s="198"/>
    </row>
    <row r="353" ht="13.15" customHeight="1">
      <c r="A353" s="206"/>
      <c r="B353" s="438"/>
      <c r="C353" s="439"/>
      <c r="D353" s="440"/>
      <c r="E353" s="440"/>
      <c r="F353" s="434">
        <v>2025</v>
      </c>
      <c r="G353" s="437">
        <v>0</v>
      </c>
      <c r="H353" s="437">
        <v>0</v>
      </c>
      <c r="I353" s="437">
        <v>0</v>
      </c>
      <c r="J353" s="437">
        <v>0</v>
      </c>
      <c r="K353" s="420"/>
      <c r="L353" s="421"/>
      <c r="M353" s="421"/>
      <c r="N353" s="421"/>
      <c r="O353" s="421"/>
      <c r="P353" s="421"/>
      <c r="Q353" s="206"/>
    </row>
    <row r="354" ht="13.15" customHeight="1">
      <c r="A354" s="192"/>
      <c r="B354" s="426" t="s">
        <v>298</v>
      </c>
      <c r="C354" s="427" t="s">
        <v>299</v>
      </c>
      <c r="D354" s="428"/>
      <c r="E354" s="428"/>
      <c r="F354" s="429" t="s">
        <v>144</v>
      </c>
      <c r="G354" s="430">
        <f>SUM(G355:G363)</f>
        <v>6215</v>
      </c>
      <c r="H354" s="430">
        <f t="shared" ref="H347:J364" si="102">SUM(H355:H363)</f>
        <v>6215</v>
      </c>
      <c r="I354" s="430">
        <f t="shared" si="102"/>
        <v>6215</v>
      </c>
      <c r="J354" s="430">
        <f t="shared" si="102"/>
        <v>6215</v>
      </c>
      <c r="K354" s="420"/>
      <c r="L354" s="421"/>
      <c r="M354" s="431"/>
      <c r="N354" s="431"/>
      <c r="O354" s="421"/>
      <c r="P354" s="421"/>
      <c r="Q354" s="192"/>
    </row>
    <row r="355" ht="13.15" customHeight="1">
      <c r="A355" s="198"/>
      <c r="B355" s="432"/>
      <c r="C355" s="433"/>
      <c r="D355" s="428"/>
      <c r="E355" s="428"/>
      <c r="F355" s="434">
        <v>2017</v>
      </c>
      <c r="G355" s="435">
        <v>0</v>
      </c>
      <c r="H355" s="436">
        <v>0</v>
      </c>
      <c r="I355" s="436">
        <v>0</v>
      </c>
      <c r="J355" s="436">
        <v>0</v>
      </c>
      <c r="K355" s="420"/>
      <c r="L355" s="421"/>
      <c r="M355" s="421"/>
      <c r="N355" s="421"/>
      <c r="O355" s="421"/>
      <c r="P355" s="421"/>
      <c r="Q355" s="198"/>
    </row>
    <row r="356" ht="13.15" customHeight="1">
      <c r="A356" s="198"/>
      <c r="B356" s="432"/>
      <c r="C356" s="433"/>
      <c r="D356" s="428"/>
      <c r="E356" s="428"/>
      <c r="F356" s="434">
        <v>2018</v>
      </c>
      <c r="G356" s="435">
        <v>4550</v>
      </c>
      <c r="H356" s="436">
        <v>4550</v>
      </c>
      <c r="I356" s="436">
        <v>4550</v>
      </c>
      <c r="J356" s="436">
        <v>4550</v>
      </c>
      <c r="K356" s="420"/>
      <c r="L356" s="421"/>
      <c r="M356" s="421"/>
      <c r="N356" s="421"/>
      <c r="O356" s="421"/>
      <c r="P356" s="421"/>
      <c r="Q356" s="198"/>
    </row>
    <row r="357" ht="13.15" customHeight="1">
      <c r="A357" s="198"/>
      <c r="B357" s="432"/>
      <c r="C357" s="433"/>
      <c r="D357" s="428"/>
      <c r="E357" s="428"/>
      <c r="F357" s="434">
        <v>2019</v>
      </c>
      <c r="G357" s="435">
        <v>1665</v>
      </c>
      <c r="H357" s="435">
        <v>1665</v>
      </c>
      <c r="I357" s="435">
        <v>1665</v>
      </c>
      <c r="J357" s="435">
        <v>1665</v>
      </c>
      <c r="K357" s="420"/>
      <c r="L357" s="421"/>
      <c r="M357" s="421"/>
      <c r="N357" s="421"/>
      <c r="O357" s="421"/>
      <c r="P357" s="421"/>
      <c r="Q357" s="198"/>
    </row>
    <row r="358" ht="13.15" customHeight="1">
      <c r="A358" s="198"/>
      <c r="B358" s="432"/>
      <c r="C358" s="433"/>
      <c r="D358" s="428"/>
      <c r="E358" s="428"/>
      <c r="F358" s="434">
        <v>2020</v>
      </c>
      <c r="G358" s="435">
        <v>0</v>
      </c>
      <c r="H358" s="436">
        <v>0</v>
      </c>
      <c r="I358" s="436">
        <v>0</v>
      </c>
      <c r="J358" s="436">
        <v>0</v>
      </c>
      <c r="K358" s="420"/>
      <c r="L358" s="421"/>
      <c r="M358" s="421"/>
      <c r="N358" s="421"/>
      <c r="O358" s="421"/>
      <c r="P358" s="421"/>
      <c r="Q358" s="198"/>
    </row>
    <row r="359" ht="13.15" customHeight="1">
      <c r="A359" s="198"/>
      <c r="B359" s="432"/>
      <c r="C359" s="433"/>
      <c r="D359" s="428"/>
      <c r="E359" s="428"/>
      <c r="F359" s="434">
        <v>2021</v>
      </c>
      <c r="G359" s="437">
        <v>0</v>
      </c>
      <c r="H359" s="437">
        <v>0</v>
      </c>
      <c r="I359" s="437">
        <v>0</v>
      </c>
      <c r="J359" s="437">
        <v>0</v>
      </c>
      <c r="K359" s="420"/>
      <c r="L359" s="421"/>
      <c r="M359" s="421"/>
      <c r="N359" s="421"/>
      <c r="O359" s="421"/>
      <c r="P359" s="421"/>
      <c r="Q359" s="198"/>
    </row>
    <row r="360" ht="13.15" customHeight="1">
      <c r="A360" s="198"/>
      <c r="B360" s="432"/>
      <c r="C360" s="433"/>
      <c r="D360" s="428"/>
      <c r="E360" s="428"/>
      <c r="F360" s="434">
        <v>2022</v>
      </c>
      <c r="G360" s="437">
        <v>0</v>
      </c>
      <c r="H360" s="437">
        <v>0</v>
      </c>
      <c r="I360" s="437">
        <v>0</v>
      </c>
      <c r="J360" s="437">
        <v>0</v>
      </c>
      <c r="K360" s="420"/>
      <c r="L360" s="421"/>
      <c r="M360" s="421"/>
      <c r="N360" s="421"/>
      <c r="O360" s="421"/>
      <c r="P360" s="421"/>
      <c r="Q360" s="198"/>
    </row>
    <row r="361" ht="13.15" customHeight="1">
      <c r="A361" s="198"/>
      <c r="B361" s="432"/>
      <c r="C361" s="433"/>
      <c r="D361" s="428"/>
      <c r="E361" s="428"/>
      <c r="F361" s="434">
        <v>2023</v>
      </c>
      <c r="G361" s="437">
        <v>0</v>
      </c>
      <c r="H361" s="437">
        <v>0</v>
      </c>
      <c r="I361" s="437">
        <v>0</v>
      </c>
      <c r="J361" s="437">
        <v>0</v>
      </c>
      <c r="K361" s="420"/>
      <c r="L361" s="421"/>
      <c r="M361" s="421"/>
      <c r="N361" s="421"/>
      <c r="O361" s="421"/>
      <c r="P361" s="421"/>
      <c r="Q361" s="198"/>
    </row>
    <row r="362" ht="13.15" customHeight="1">
      <c r="A362" s="198"/>
      <c r="B362" s="432"/>
      <c r="C362" s="433"/>
      <c r="D362" s="428"/>
      <c r="E362" s="428"/>
      <c r="F362" s="434">
        <v>2024</v>
      </c>
      <c r="G362" s="437">
        <v>0</v>
      </c>
      <c r="H362" s="437">
        <v>0</v>
      </c>
      <c r="I362" s="437">
        <v>0</v>
      </c>
      <c r="J362" s="437">
        <v>0</v>
      </c>
      <c r="K362" s="420"/>
      <c r="L362" s="421"/>
      <c r="M362" s="421"/>
      <c r="N362" s="421"/>
      <c r="O362" s="421"/>
      <c r="P362" s="421"/>
      <c r="Q362" s="198"/>
    </row>
    <row r="363" ht="13.15" customHeight="1">
      <c r="A363" s="206"/>
      <c r="B363" s="438"/>
      <c r="C363" s="439"/>
      <c r="D363" s="440"/>
      <c r="E363" s="440"/>
      <c r="F363" s="434">
        <v>2025</v>
      </c>
      <c r="G363" s="437">
        <v>0</v>
      </c>
      <c r="H363" s="437">
        <v>0</v>
      </c>
      <c r="I363" s="437">
        <v>0</v>
      </c>
      <c r="J363" s="437">
        <v>0</v>
      </c>
      <c r="K363" s="420"/>
      <c r="L363" s="421"/>
      <c r="M363" s="421"/>
      <c r="N363" s="421"/>
      <c r="O363" s="421"/>
      <c r="P363" s="421"/>
      <c r="Q363" s="206"/>
    </row>
    <row r="364" ht="15.75">
      <c r="A364" s="220">
        <v>7</v>
      </c>
      <c r="B364" s="413" t="s">
        <v>303</v>
      </c>
      <c r="C364" s="192" t="s">
        <v>294</v>
      </c>
      <c r="D364" s="200" t="s">
        <v>147</v>
      </c>
      <c r="E364" s="200" t="s">
        <v>295</v>
      </c>
      <c r="F364" s="414" t="s">
        <v>144</v>
      </c>
      <c r="G364" s="415">
        <f>SUM(G365:G373)</f>
        <v>7849.5000000000018</v>
      </c>
      <c r="H364" s="415">
        <f t="shared" si="102"/>
        <v>1029</v>
      </c>
      <c r="I364" s="415">
        <f t="shared" si="102"/>
        <v>7849.5000000000018</v>
      </c>
      <c r="J364" s="415">
        <f t="shared" si="102"/>
        <v>1029</v>
      </c>
      <c r="K364" s="420"/>
      <c r="L364" s="421"/>
      <c r="M364" s="431"/>
      <c r="N364" s="431"/>
      <c r="O364" s="421"/>
      <c r="P364" s="421"/>
      <c r="Q364" s="192" t="s">
        <v>90</v>
      </c>
    </row>
    <row r="365" ht="15.75">
      <c r="A365" s="224"/>
      <c r="B365" s="419"/>
      <c r="C365" s="198"/>
      <c r="D365" s="200"/>
      <c r="E365" s="200"/>
      <c r="F365" s="226">
        <v>2017</v>
      </c>
      <c r="G365" s="227">
        <f t="shared" ref="G365:G373" si="103">SUM(G375+G385)</f>
        <v>343</v>
      </c>
      <c r="H365" s="227">
        <f t="shared" ref="H365:J373" si="104">SUM(H375+H385)</f>
        <v>343</v>
      </c>
      <c r="I365" s="227">
        <f t="shared" si="104"/>
        <v>343</v>
      </c>
      <c r="J365" s="227">
        <f t="shared" si="104"/>
        <v>343</v>
      </c>
      <c r="K365" s="420"/>
      <c r="L365" s="421"/>
      <c r="M365" s="421"/>
      <c r="N365" s="421"/>
      <c r="O365" s="421"/>
      <c r="P365" s="421"/>
      <c r="Q365" s="198"/>
    </row>
    <row r="366" ht="15.75">
      <c r="A366" s="224"/>
      <c r="B366" s="419"/>
      <c r="C366" s="198"/>
      <c r="D366" s="200"/>
      <c r="E366" s="200"/>
      <c r="F366" s="226">
        <v>2018</v>
      </c>
      <c r="G366" s="227">
        <f t="shared" si="103"/>
        <v>343</v>
      </c>
      <c r="H366" s="227">
        <f t="shared" si="104"/>
        <v>343</v>
      </c>
      <c r="I366" s="227">
        <f t="shared" si="104"/>
        <v>343</v>
      </c>
      <c r="J366" s="227">
        <f t="shared" si="104"/>
        <v>343</v>
      </c>
      <c r="K366" s="420"/>
      <c r="L366" s="421"/>
      <c r="M366" s="421"/>
      <c r="N366" s="421"/>
      <c r="O366" s="421"/>
      <c r="P366" s="421"/>
      <c r="Q366" s="198"/>
    </row>
    <row r="367" ht="15.75">
      <c r="A367" s="224"/>
      <c r="B367" s="419"/>
      <c r="C367" s="198"/>
      <c r="D367" s="200"/>
      <c r="E367" s="200"/>
      <c r="F367" s="226">
        <v>2019</v>
      </c>
      <c r="G367" s="227">
        <f t="shared" si="103"/>
        <v>1460</v>
      </c>
      <c r="H367" s="227">
        <f t="shared" si="104"/>
        <v>343</v>
      </c>
      <c r="I367" s="227">
        <f t="shared" si="104"/>
        <v>1460</v>
      </c>
      <c r="J367" s="227">
        <f t="shared" si="104"/>
        <v>343</v>
      </c>
      <c r="K367" s="420"/>
      <c r="L367" s="421"/>
      <c r="M367" s="421"/>
      <c r="N367" s="421"/>
      <c r="O367" s="421"/>
      <c r="P367" s="421"/>
      <c r="Q367" s="198"/>
    </row>
    <row r="368" ht="15.75">
      <c r="A368" s="224"/>
      <c r="B368" s="419"/>
      <c r="C368" s="198"/>
      <c r="D368" s="200"/>
      <c r="E368" s="200"/>
      <c r="F368" s="226">
        <v>2020</v>
      </c>
      <c r="G368" s="227">
        <f t="shared" si="103"/>
        <v>1544.2</v>
      </c>
      <c r="H368" s="227">
        <f t="shared" si="104"/>
        <v>0</v>
      </c>
      <c r="I368" s="227">
        <f t="shared" si="104"/>
        <v>1544.2</v>
      </c>
      <c r="J368" s="227">
        <f t="shared" si="104"/>
        <v>0</v>
      </c>
      <c r="K368" s="420"/>
      <c r="L368" s="421"/>
      <c r="M368" s="421"/>
      <c r="N368" s="421"/>
      <c r="O368" s="421"/>
      <c r="P368" s="421"/>
      <c r="Q368" s="198"/>
    </row>
    <row r="369" ht="15.75">
      <c r="A369" s="224"/>
      <c r="B369" s="419"/>
      <c r="C369" s="198"/>
      <c r="D369" s="200"/>
      <c r="E369" s="200"/>
      <c r="F369" s="226">
        <v>2021</v>
      </c>
      <c r="G369" s="442">
        <f t="shared" si="103"/>
        <v>800.90000000000009</v>
      </c>
      <c r="H369" s="442">
        <v>0</v>
      </c>
      <c r="I369" s="442">
        <f t="shared" ref="I369:I370" si="105">SUM(I379+I389)</f>
        <v>800.90000000000009</v>
      </c>
      <c r="J369" s="442">
        <v>0</v>
      </c>
      <c r="K369" s="420"/>
      <c r="L369" s="421"/>
      <c r="M369" s="421"/>
      <c r="N369" s="421"/>
      <c r="O369" s="421"/>
      <c r="P369" s="421"/>
      <c r="Q369" s="198"/>
    </row>
    <row r="370" ht="15.75">
      <c r="A370" s="224"/>
      <c r="B370" s="419"/>
      <c r="C370" s="198"/>
      <c r="D370" s="200"/>
      <c r="E370" s="200"/>
      <c r="F370" s="226">
        <v>2022</v>
      </c>
      <c r="G370" s="442">
        <f t="shared" si="103"/>
        <v>839.60000000000002</v>
      </c>
      <c r="H370" s="442">
        <v>0</v>
      </c>
      <c r="I370" s="442">
        <f t="shared" si="105"/>
        <v>839.60000000000002</v>
      </c>
      <c r="J370" s="442">
        <v>0</v>
      </c>
      <c r="K370" s="420"/>
      <c r="L370" s="421"/>
      <c r="M370" s="421"/>
      <c r="N370" s="421"/>
      <c r="O370" s="421"/>
      <c r="P370" s="421"/>
      <c r="Q370" s="198"/>
    </row>
    <row r="371" ht="15.75">
      <c r="A371" s="224"/>
      <c r="B371" s="419"/>
      <c r="C371" s="198"/>
      <c r="D371" s="200"/>
      <c r="E371" s="200"/>
      <c r="F371" s="226">
        <v>2023</v>
      </c>
      <c r="G371" s="442">
        <f t="shared" si="103"/>
        <v>839.60000000000002</v>
      </c>
      <c r="H371" s="442">
        <f t="shared" si="104"/>
        <v>0</v>
      </c>
      <c r="I371" s="442">
        <f t="shared" si="104"/>
        <v>839.60000000000002</v>
      </c>
      <c r="J371" s="442">
        <f t="shared" si="104"/>
        <v>0</v>
      </c>
      <c r="K371" s="420"/>
      <c r="L371" s="421"/>
      <c r="M371" s="421"/>
      <c r="N371" s="421"/>
      <c r="O371" s="421"/>
      <c r="P371" s="421"/>
      <c r="Q371" s="198"/>
    </row>
    <row r="372" ht="15.75">
      <c r="A372" s="224"/>
      <c r="B372" s="419"/>
      <c r="C372" s="198"/>
      <c r="D372" s="200"/>
      <c r="E372" s="200"/>
      <c r="F372" s="226">
        <v>2024</v>
      </c>
      <c r="G372" s="442">
        <f t="shared" si="103"/>
        <v>839.60000000000002</v>
      </c>
      <c r="H372" s="442">
        <f t="shared" si="104"/>
        <v>0</v>
      </c>
      <c r="I372" s="442">
        <f t="shared" si="104"/>
        <v>839.60000000000002</v>
      </c>
      <c r="J372" s="442">
        <f t="shared" si="104"/>
        <v>0</v>
      </c>
      <c r="K372" s="420"/>
      <c r="L372" s="421"/>
      <c r="M372" s="421"/>
      <c r="N372" s="421"/>
      <c r="O372" s="421"/>
      <c r="P372" s="421"/>
      <c r="Q372" s="198"/>
    </row>
    <row r="373" ht="362.44999999999999" customHeight="1">
      <c r="A373" s="216"/>
      <c r="B373" s="423"/>
      <c r="C373" s="206"/>
      <c r="D373" s="204"/>
      <c r="E373" s="204"/>
      <c r="F373" s="204">
        <v>2025</v>
      </c>
      <c r="G373" s="443">
        <f t="shared" si="103"/>
        <v>839.60000000000002</v>
      </c>
      <c r="H373" s="443">
        <f t="shared" si="104"/>
        <v>0</v>
      </c>
      <c r="I373" s="443">
        <f t="shared" si="104"/>
        <v>839.60000000000002</v>
      </c>
      <c r="J373" s="443">
        <f t="shared" si="104"/>
        <v>0</v>
      </c>
      <c r="K373" s="420"/>
      <c r="L373" s="421"/>
      <c r="M373" s="421"/>
      <c r="N373" s="421"/>
      <c r="O373" s="421"/>
      <c r="P373" s="421"/>
      <c r="Q373" s="206"/>
    </row>
    <row r="374" ht="12.6" customHeight="1">
      <c r="A374" s="192"/>
      <c r="B374" s="426" t="s">
        <v>296</v>
      </c>
      <c r="C374" s="427" t="s">
        <v>297</v>
      </c>
      <c r="D374" s="428"/>
      <c r="E374" s="428"/>
      <c r="F374" s="429" t="s">
        <v>144</v>
      </c>
      <c r="G374" s="430">
        <f>SUM(G375:G383)</f>
        <v>833.60000000000002</v>
      </c>
      <c r="H374" s="430">
        <f t="shared" ref="H374:J394" si="106">SUM(H375:H383)</f>
        <v>143</v>
      </c>
      <c r="I374" s="430">
        <f t="shared" si="106"/>
        <v>833.60000000000002</v>
      </c>
      <c r="J374" s="430">
        <f t="shared" si="106"/>
        <v>143</v>
      </c>
      <c r="K374" s="420"/>
      <c r="L374" s="421"/>
      <c r="M374" s="431"/>
      <c r="N374" s="431"/>
      <c r="O374" s="421"/>
      <c r="P374" s="421"/>
      <c r="Q374" s="192"/>
    </row>
    <row r="375" ht="12.6" customHeight="1">
      <c r="A375" s="198"/>
      <c r="B375" s="432"/>
      <c r="C375" s="433"/>
      <c r="D375" s="428"/>
      <c r="E375" s="428"/>
      <c r="F375" s="434">
        <v>2017</v>
      </c>
      <c r="G375" s="435">
        <v>0</v>
      </c>
      <c r="H375" s="435">
        <v>0</v>
      </c>
      <c r="I375" s="435">
        <v>0</v>
      </c>
      <c r="J375" s="435">
        <v>0</v>
      </c>
      <c r="K375" s="420"/>
      <c r="L375" s="421"/>
      <c r="M375" s="421"/>
      <c r="N375" s="421"/>
      <c r="O375" s="421"/>
      <c r="P375" s="421"/>
      <c r="Q375" s="198"/>
    </row>
    <row r="376" ht="12.6" customHeight="1">
      <c r="A376" s="198"/>
      <c r="B376" s="432"/>
      <c r="C376" s="433"/>
      <c r="D376" s="428"/>
      <c r="E376" s="428"/>
      <c r="F376" s="434">
        <v>2018</v>
      </c>
      <c r="G376" s="435">
        <v>143</v>
      </c>
      <c r="H376" s="435">
        <v>143</v>
      </c>
      <c r="I376" s="435">
        <v>143</v>
      </c>
      <c r="J376" s="435">
        <v>143</v>
      </c>
      <c r="K376" s="420"/>
      <c r="L376" s="421"/>
      <c r="M376" s="421"/>
      <c r="N376" s="421"/>
      <c r="O376" s="421"/>
      <c r="P376" s="421"/>
      <c r="Q376" s="198"/>
    </row>
    <row r="377" ht="12.6" customHeight="1">
      <c r="A377" s="198"/>
      <c r="B377" s="432"/>
      <c r="C377" s="433"/>
      <c r="D377" s="428"/>
      <c r="E377" s="428"/>
      <c r="F377" s="434">
        <v>2019</v>
      </c>
      <c r="G377" s="435">
        <v>0</v>
      </c>
      <c r="H377" s="435">
        <v>0</v>
      </c>
      <c r="I377" s="435">
        <v>0</v>
      </c>
      <c r="J377" s="435">
        <v>0</v>
      </c>
      <c r="K377" s="420"/>
      <c r="L377" s="421"/>
      <c r="M377" s="421"/>
      <c r="N377" s="421"/>
      <c r="O377" s="421"/>
      <c r="P377" s="421"/>
      <c r="Q377" s="198"/>
    </row>
    <row r="378" ht="12.6" customHeight="1">
      <c r="A378" s="198"/>
      <c r="B378" s="432"/>
      <c r="C378" s="433"/>
      <c r="D378" s="428"/>
      <c r="E378" s="428"/>
      <c r="F378" s="434">
        <v>2020</v>
      </c>
      <c r="G378" s="435">
        <v>161.80000000000001</v>
      </c>
      <c r="H378" s="435">
        <v>0</v>
      </c>
      <c r="I378" s="435">
        <v>161.80000000000001</v>
      </c>
      <c r="J378" s="435">
        <v>0</v>
      </c>
      <c r="K378" s="420"/>
      <c r="L378" s="421"/>
      <c r="M378" s="421"/>
      <c r="N378" s="421"/>
      <c r="O378" s="421"/>
      <c r="P378" s="421"/>
      <c r="Q378" s="198"/>
    </row>
    <row r="379" ht="12.6" customHeight="1">
      <c r="A379" s="198"/>
      <c r="B379" s="432"/>
      <c r="C379" s="433"/>
      <c r="D379" s="428"/>
      <c r="E379" s="428"/>
      <c r="F379" s="434">
        <v>2021</v>
      </c>
      <c r="G379" s="435">
        <v>161.80000000000001</v>
      </c>
      <c r="H379" s="435">
        <v>0</v>
      </c>
      <c r="I379" s="435">
        <v>161.80000000000001</v>
      </c>
      <c r="J379" s="435">
        <v>0</v>
      </c>
      <c r="K379" s="420"/>
      <c r="L379" s="421"/>
      <c r="M379" s="421"/>
      <c r="N379" s="421"/>
      <c r="O379" s="421"/>
      <c r="P379" s="421"/>
      <c r="Q379" s="198"/>
    </row>
    <row r="380" ht="12.6" customHeight="1">
      <c r="A380" s="198"/>
      <c r="B380" s="432"/>
      <c r="C380" s="433"/>
      <c r="D380" s="428"/>
      <c r="E380" s="428"/>
      <c r="F380" s="434">
        <v>2022</v>
      </c>
      <c r="G380" s="435">
        <v>183.5</v>
      </c>
      <c r="H380" s="435">
        <v>0</v>
      </c>
      <c r="I380" s="435">
        <v>183.5</v>
      </c>
      <c r="J380" s="435">
        <v>0</v>
      </c>
      <c r="K380" s="420"/>
      <c r="L380" s="421"/>
      <c r="M380" s="421"/>
      <c r="N380" s="421"/>
      <c r="O380" s="421"/>
      <c r="P380" s="421"/>
      <c r="Q380" s="198"/>
    </row>
    <row r="381" ht="12.6" customHeight="1">
      <c r="A381" s="198"/>
      <c r="B381" s="432"/>
      <c r="C381" s="433"/>
      <c r="D381" s="428"/>
      <c r="E381" s="428"/>
      <c r="F381" s="434">
        <v>2023</v>
      </c>
      <c r="G381" s="435">
        <v>183.5</v>
      </c>
      <c r="H381" s="435">
        <v>0</v>
      </c>
      <c r="I381" s="435">
        <v>183.5</v>
      </c>
      <c r="J381" s="435">
        <v>0</v>
      </c>
      <c r="K381" s="420"/>
      <c r="L381" s="421"/>
      <c r="M381" s="421"/>
      <c r="N381" s="421"/>
      <c r="O381" s="421"/>
      <c r="P381" s="421"/>
      <c r="Q381" s="198"/>
    </row>
    <row r="382" ht="12.6" customHeight="1">
      <c r="A382" s="198"/>
      <c r="B382" s="432"/>
      <c r="C382" s="433"/>
      <c r="D382" s="428"/>
      <c r="E382" s="428"/>
      <c r="F382" s="434">
        <v>2024</v>
      </c>
      <c r="G382" s="435">
        <v>0</v>
      </c>
      <c r="H382" s="435">
        <v>0</v>
      </c>
      <c r="I382" s="435">
        <v>0</v>
      </c>
      <c r="J382" s="435">
        <v>0</v>
      </c>
      <c r="K382" s="420"/>
      <c r="L382" s="421"/>
      <c r="M382" s="421"/>
      <c r="N382" s="421"/>
      <c r="O382" s="421"/>
      <c r="P382" s="421"/>
      <c r="Q382" s="198"/>
    </row>
    <row r="383" ht="12.6" customHeight="1">
      <c r="A383" s="206"/>
      <c r="B383" s="438"/>
      <c r="C383" s="439"/>
      <c r="D383" s="440"/>
      <c r="E383" s="440"/>
      <c r="F383" s="434">
        <v>2025</v>
      </c>
      <c r="G383" s="435">
        <v>0</v>
      </c>
      <c r="H383" s="435">
        <v>0</v>
      </c>
      <c r="I383" s="435">
        <v>0</v>
      </c>
      <c r="J383" s="435">
        <v>0</v>
      </c>
      <c r="K383" s="420"/>
      <c r="L383" s="421"/>
      <c r="M383" s="421"/>
      <c r="N383" s="421"/>
      <c r="O383" s="421"/>
      <c r="P383" s="421"/>
      <c r="Q383" s="206"/>
    </row>
    <row r="384" ht="12.6" customHeight="1">
      <c r="A384" s="192"/>
      <c r="B384" s="426" t="s">
        <v>298</v>
      </c>
      <c r="C384" s="427" t="s">
        <v>299</v>
      </c>
      <c r="D384" s="428"/>
      <c r="E384" s="428"/>
      <c r="F384" s="429" t="s">
        <v>144</v>
      </c>
      <c r="G384" s="430">
        <f>SUM(G385:G393)</f>
        <v>7015.9000000000015</v>
      </c>
      <c r="H384" s="430">
        <f t="shared" si="106"/>
        <v>886</v>
      </c>
      <c r="I384" s="430">
        <f t="shared" si="106"/>
        <v>7015.9000000000015</v>
      </c>
      <c r="J384" s="430">
        <f t="shared" si="106"/>
        <v>886</v>
      </c>
      <c r="K384" s="420"/>
      <c r="L384" s="421"/>
      <c r="M384" s="431"/>
      <c r="N384" s="431"/>
      <c r="O384" s="421"/>
      <c r="P384" s="421"/>
      <c r="Q384" s="192"/>
    </row>
    <row r="385" ht="12.6" customHeight="1">
      <c r="A385" s="198"/>
      <c r="B385" s="432"/>
      <c r="C385" s="433"/>
      <c r="D385" s="428"/>
      <c r="E385" s="428"/>
      <c r="F385" s="434">
        <v>2017</v>
      </c>
      <c r="G385" s="435">
        <v>343</v>
      </c>
      <c r="H385" s="436">
        <v>343</v>
      </c>
      <c r="I385" s="436">
        <v>343</v>
      </c>
      <c r="J385" s="436">
        <v>343</v>
      </c>
      <c r="K385" s="420"/>
      <c r="L385" s="421"/>
      <c r="M385" s="421"/>
      <c r="N385" s="421"/>
      <c r="O385" s="421"/>
      <c r="P385" s="421"/>
      <c r="Q385" s="198"/>
    </row>
    <row r="386" ht="12.6" customHeight="1">
      <c r="A386" s="198"/>
      <c r="B386" s="432"/>
      <c r="C386" s="433"/>
      <c r="D386" s="428"/>
      <c r="E386" s="428"/>
      <c r="F386" s="434">
        <v>2018</v>
      </c>
      <c r="G386" s="435">
        <v>200</v>
      </c>
      <c r="H386" s="435">
        <v>200</v>
      </c>
      <c r="I386" s="435">
        <v>200</v>
      </c>
      <c r="J386" s="435">
        <v>200</v>
      </c>
      <c r="K386" s="420"/>
      <c r="L386" s="421"/>
      <c r="M386" s="421"/>
      <c r="N386" s="421"/>
      <c r="O386" s="421"/>
      <c r="P386" s="421"/>
      <c r="Q386" s="198"/>
    </row>
    <row r="387" ht="12.6" customHeight="1">
      <c r="A387" s="198"/>
      <c r="B387" s="432"/>
      <c r="C387" s="433"/>
      <c r="D387" s="428"/>
      <c r="E387" s="428"/>
      <c r="F387" s="434">
        <v>2019</v>
      </c>
      <c r="G387" s="435">
        <v>1460</v>
      </c>
      <c r="H387" s="436">
        <v>343</v>
      </c>
      <c r="I387" s="436">
        <v>1460</v>
      </c>
      <c r="J387" s="436">
        <v>343</v>
      </c>
      <c r="K387" s="420"/>
      <c r="L387" s="421"/>
      <c r="M387" s="421"/>
      <c r="N387" s="421"/>
      <c r="O387" s="421"/>
      <c r="P387" s="421"/>
      <c r="Q387" s="198"/>
    </row>
    <row r="388" ht="12.6" customHeight="1">
      <c r="A388" s="198"/>
      <c r="B388" s="432"/>
      <c r="C388" s="433"/>
      <c r="D388" s="428"/>
      <c r="E388" s="428"/>
      <c r="F388" s="434">
        <v>2020</v>
      </c>
      <c r="G388" s="435">
        <v>1382.4000000000001</v>
      </c>
      <c r="H388" s="436">
        <v>0</v>
      </c>
      <c r="I388" s="435">
        <v>1382.4000000000001</v>
      </c>
      <c r="J388" s="436">
        <v>0</v>
      </c>
      <c r="K388" s="420"/>
      <c r="L388" s="421"/>
      <c r="M388" s="421"/>
      <c r="N388" s="421"/>
      <c r="O388" s="421"/>
      <c r="P388" s="421"/>
      <c r="Q388" s="198"/>
    </row>
    <row r="389" ht="12.6" customHeight="1">
      <c r="A389" s="198"/>
      <c r="B389" s="432"/>
      <c r="C389" s="433"/>
      <c r="D389" s="428"/>
      <c r="E389" s="428"/>
      <c r="F389" s="434">
        <v>2021</v>
      </c>
      <c r="G389" s="437">
        <v>639.10000000000002</v>
      </c>
      <c r="H389" s="437">
        <v>0</v>
      </c>
      <c r="I389" s="437">
        <v>639.10000000000002</v>
      </c>
      <c r="J389" s="437">
        <v>0</v>
      </c>
      <c r="K389" s="420"/>
      <c r="L389" s="421"/>
      <c r="M389" s="421"/>
      <c r="N389" s="421"/>
      <c r="O389" s="421"/>
      <c r="P389" s="421"/>
      <c r="Q389" s="198"/>
    </row>
    <row r="390" ht="12.6" customHeight="1">
      <c r="A390" s="198"/>
      <c r="B390" s="432"/>
      <c r="C390" s="433"/>
      <c r="D390" s="428"/>
      <c r="E390" s="428"/>
      <c r="F390" s="434">
        <v>2022</v>
      </c>
      <c r="G390" s="437">
        <v>656.10000000000002</v>
      </c>
      <c r="H390" s="437">
        <v>0</v>
      </c>
      <c r="I390" s="437">
        <v>656.10000000000002</v>
      </c>
      <c r="J390" s="437">
        <v>0</v>
      </c>
      <c r="K390" s="420"/>
      <c r="L390" s="421"/>
      <c r="M390" s="421"/>
      <c r="N390" s="421"/>
      <c r="O390" s="421"/>
      <c r="P390" s="421"/>
      <c r="Q390" s="198"/>
    </row>
    <row r="391" ht="12.6" customHeight="1">
      <c r="A391" s="198"/>
      <c r="B391" s="432"/>
      <c r="C391" s="433"/>
      <c r="D391" s="428"/>
      <c r="E391" s="428"/>
      <c r="F391" s="434">
        <v>2023</v>
      </c>
      <c r="G391" s="437">
        <v>656.10000000000002</v>
      </c>
      <c r="H391" s="437">
        <v>0</v>
      </c>
      <c r="I391" s="437">
        <v>656.10000000000002</v>
      </c>
      <c r="J391" s="437">
        <v>0</v>
      </c>
      <c r="K391" s="420"/>
      <c r="L391" s="421"/>
      <c r="M391" s="421"/>
      <c r="N391" s="421"/>
      <c r="O391" s="421"/>
      <c r="P391" s="421"/>
      <c r="Q391" s="198"/>
    </row>
    <row r="392" ht="12.6" customHeight="1">
      <c r="A392" s="198"/>
      <c r="B392" s="432"/>
      <c r="C392" s="433"/>
      <c r="D392" s="428"/>
      <c r="E392" s="428"/>
      <c r="F392" s="434">
        <v>2024</v>
      </c>
      <c r="G392" s="437">
        <v>839.60000000000002</v>
      </c>
      <c r="H392" s="437">
        <v>0</v>
      </c>
      <c r="I392" s="437">
        <v>839.60000000000002</v>
      </c>
      <c r="J392" s="437">
        <v>0</v>
      </c>
      <c r="K392" s="420"/>
      <c r="L392" s="421"/>
      <c r="M392" s="421"/>
      <c r="N392" s="421"/>
      <c r="O392" s="421"/>
      <c r="P392" s="421"/>
      <c r="Q392" s="198"/>
    </row>
    <row r="393" ht="12.6" customHeight="1">
      <c r="A393" s="206"/>
      <c r="B393" s="438"/>
      <c r="C393" s="439"/>
      <c r="D393" s="440"/>
      <c r="E393" s="440"/>
      <c r="F393" s="434">
        <v>2025</v>
      </c>
      <c r="G393" s="437">
        <v>839.60000000000002</v>
      </c>
      <c r="H393" s="437">
        <v>0</v>
      </c>
      <c r="I393" s="437">
        <v>839.60000000000002</v>
      </c>
      <c r="J393" s="437">
        <v>0</v>
      </c>
      <c r="K393" s="420"/>
      <c r="L393" s="421"/>
      <c r="M393" s="421"/>
      <c r="N393" s="421"/>
      <c r="O393" s="421"/>
      <c r="P393" s="421"/>
      <c r="Q393" s="206"/>
    </row>
    <row r="394" ht="18" customHeight="1">
      <c r="A394" s="220">
        <v>8</v>
      </c>
      <c r="B394" s="413" t="s">
        <v>304</v>
      </c>
      <c r="C394" s="192" t="s">
        <v>294</v>
      </c>
      <c r="D394" s="200" t="s">
        <v>147</v>
      </c>
      <c r="E394" s="200" t="s">
        <v>295</v>
      </c>
      <c r="F394" s="222" t="s">
        <v>144</v>
      </c>
      <c r="G394" s="441">
        <f>SUM(G395:G403)</f>
        <v>5115</v>
      </c>
      <c r="H394" s="441">
        <f t="shared" si="106"/>
        <v>2926.0999999999999</v>
      </c>
      <c r="I394" s="441">
        <f t="shared" ref="I394:J394" si="107">SUM(I395:I403)</f>
        <v>5115</v>
      </c>
      <c r="J394" s="441">
        <f t="shared" si="107"/>
        <v>2926.0999999999999</v>
      </c>
      <c r="K394" s="420"/>
      <c r="L394" s="421"/>
      <c r="M394" s="431"/>
      <c r="N394" s="431"/>
      <c r="O394" s="421"/>
      <c r="P394" s="421"/>
      <c r="Q394" s="192" t="s">
        <v>94</v>
      </c>
    </row>
    <row r="395" ht="15.75">
      <c r="A395" s="224"/>
      <c r="B395" s="419"/>
      <c r="C395" s="198"/>
      <c r="D395" s="200"/>
      <c r="E395" s="200"/>
      <c r="F395" s="226">
        <v>2017</v>
      </c>
      <c r="G395" s="227">
        <f t="shared" ref="G395:J403" si="108">SUM(G405+G415)</f>
        <v>820</v>
      </c>
      <c r="H395" s="227">
        <f t="shared" ref="H395:J395" si="109">SUM(H405+H415)</f>
        <v>819.89999999999998</v>
      </c>
      <c r="I395" s="227">
        <f t="shared" si="109"/>
        <v>820</v>
      </c>
      <c r="J395" s="227">
        <f t="shared" si="109"/>
        <v>819.89999999999998</v>
      </c>
      <c r="K395" s="420"/>
      <c r="L395" s="421"/>
      <c r="M395" s="421"/>
      <c r="N395" s="421"/>
      <c r="O395" s="421"/>
      <c r="P395" s="421"/>
      <c r="Q395" s="198"/>
    </row>
    <row r="396" ht="15.75">
      <c r="A396" s="224"/>
      <c r="B396" s="419"/>
      <c r="C396" s="198"/>
      <c r="D396" s="200"/>
      <c r="E396" s="200"/>
      <c r="F396" s="226">
        <v>2018</v>
      </c>
      <c r="G396" s="227">
        <f t="shared" si="108"/>
        <v>820</v>
      </c>
      <c r="H396" s="227">
        <f t="shared" si="108"/>
        <v>811.20000000000005</v>
      </c>
      <c r="I396" s="227">
        <f t="shared" si="108"/>
        <v>820</v>
      </c>
      <c r="J396" s="227">
        <f t="shared" si="108"/>
        <v>811.20000000000005</v>
      </c>
      <c r="K396" s="420"/>
      <c r="L396" s="421"/>
      <c r="M396" s="421"/>
      <c r="N396" s="421"/>
      <c r="O396" s="421"/>
      <c r="P396" s="421"/>
      <c r="Q396" s="198"/>
    </row>
    <row r="397" ht="15.75">
      <c r="A397" s="224"/>
      <c r="B397" s="419"/>
      <c r="C397" s="198"/>
      <c r="D397" s="200"/>
      <c r="E397" s="200"/>
      <c r="F397" s="226">
        <v>2019</v>
      </c>
      <c r="G397" s="227">
        <f t="shared" si="108"/>
        <v>820</v>
      </c>
      <c r="H397" s="227">
        <f t="shared" si="108"/>
        <v>820</v>
      </c>
      <c r="I397" s="227">
        <f t="shared" si="108"/>
        <v>820</v>
      </c>
      <c r="J397" s="227">
        <f t="shared" si="108"/>
        <v>820</v>
      </c>
      <c r="K397" s="420"/>
      <c r="L397" s="421"/>
      <c r="M397" s="421"/>
      <c r="N397" s="421"/>
      <c r="O397" s="421"/>
      <c r="P397" s="421"/>
      <c r="Q397" s="198"/>
    </row>
    <row r="398" ht="15.75">
      <c r="A398" s="224"/>
      <c r="B398" s="419"/>
      <c r="C398" s="198"/>
      <c r="D398" s="200"/>
      <c r="E398" s="200"/>
      <c r="F398" s="226">
        <v>2020</v>
      </c>
      <c r="G398" s="227">
        <f t="shared" si="108"/>
        <v>475</v>
      </c>
      <c r="H398" s="227">
        <f t="shared" si="108"/>
        <v>475</v>
      </c>
      <c r="I398" s="227">
        <f t="shared" si="108"/>
        <v>475</v>
      </c>
      <c r="J398" s="227">
        <f t="shared" si="108"/>
        <v>475</v>
      </c>
      <c r="K398" s="420"/>
      <c r="L398" s="421"/>
      <c r="M398" s="421"/>
      <c r="N398" s="421"/>
      <c r="O398" s="421"/>
      <c r="P398" s="421"/>
      <c r="Q398" s="198"/>
    </row>
    <row r="399" ht="15.75">
      <c r="A399" s="224"/>
      <c r="B399" s="419"/>
      <c r="C399" s="198"/>
      <c r="D399" s="200"/>
      <c r="E399" s="200"/>
      <c r="F399" s="226">
        <v>2021</v>
      </c>
      <c r="G399" s="227">
        <f t="shared" si="108"/>
        <v>820</v>
      </c>
      <c r="H399" s="227">
        <f t="shared" si="108"/>
        <v>0</v>
      </c>
      <c r="I399" s="227">
        <f t="shared" si="108"/>
        <v>820</v>
      </c>
      <c r="J399" s="227">
        <f t="shared" si="108"/>
        <v>0</v>
      </c>
      <c r="K399" s="420"/>
      <c r="L399" s="421"/>
      <c r="M399" s="421"/>
      <c r="N399" s="421"/>
      <c r="O399" s="421"/>
      <c r="P399" s="421"/>
      <c r="Q399" s="198"/>
    </row>
    <row r="400" ht="15.75">
      <c r="A400" s="224"/>
      <c r="B400" s="419"/>
      <c r="C400" s="198"/>
      <c r="D400" s="200"/>
      <c r="E400" s="200"/>
      <c r="F400" s="226">
        <v>2022</v>
      </c>
      <c r="G400" s="227">
        <f t="shared" si="108"/>
        <v>820</v>
      </c>
      <c r="H400" s="227">
        <f t="shared" si="108"/>
        <v>0</v>
      </c>
      <c r="I400" s="227">
        <f t="shared" si="108"/>
        <v>820</v>
      </c>
      <c r="J400" s="227">
        <f t="shared" si="108"/>
        <v>0</v>
      </c>
      <c r="K400" s="420"/>
      <c r="L400" s="421"/>
      <c r="M400" s="421"/>
      <c r="N400" s="421"/>
      <c r="O400" s="421"/>
      <c r="P400" s="421"/>
      <c r="Q400" s="198"/>
    </row>
    <row r="401" ht="15.75">
      <c r="A401" s="224"/>
      <c r="B401" s="419"/>
      <c r="C401" s="198"/>
      <c r="D401" s="200"/>
      <c r="E401" s="200"/>
      <c r="F401" s="226">
        <v>2023</v>
      </c>
      <c r="G401" s="227">
        <f t="shared" si="108"/>
        <v>0</v>
      </c>
      <c r="H401" s="227">
        <f t="shared" si="108"/>
        <v>0</v>
      </c>
      <c r="I401" s="227">
        <v>0</v>
      </c>
      <c r="J401" s="227">
        <f t="shared" si="108"/>
        <v>0</v>
      </c>
      <c r="K401" s="420"/>
      <c r="L401" s="421"/>
      <c r="M401" s="421"/>
      <c r="N401" s="421"/>
      <c r="O401" s="421"/>
      <c r="P401" s="421"/>
      <c r="Q401" s="198"/>
    </row>
    <row r="402" ht="15.75">
      <c r="A402" s="224"/>
      <c r="B402" s="419"/>
      <c r="C402" s="198"/>
      <c r="D402" s="200"/>
      <c r="E402" s="200"/>
      <c r="F402" s="226">
        <v>2024</v>
      </c>
      <c r="G402" s="227">
        <f t="shared" si="108"/>
        <v>540</v>
      </c>
      <c r="H402" s="227">
        <f t="shared" si="108"/>
        <v>0</v>
      </c>
      <c r="I402" s="227">
        <f t="shared" si="108"/>
        <v>540</v>
      </c>
      <c r="J402" s="227">
        <f t="shared" si="108"/>
        <v>0</v>
      </c>
      <c r="K402" s="420"/>
      <c r="L402" s="421"/>
      <c r="M402" s="421"/>
      <c r="N402" s="421"/>
      <c r="O402" s="421"/>
      <c r="P402" s="421"/>
      <c r="Q402" s="198"/>
    </row>
    <row r="403" ht="298.14999999999998" customHeight="1">
      <c r="A403" s="216"/>
      <c r="B403" s="423"/>
      <c r="C403" s="206"/>
      <c r="D403" s="204"/>
      <c r="E403" s="204"/>
      <c r="F403" s="204">
        <v>2025</v>
      </c>
      <c r="G403" s="424">
        <f t="shared" si="108"/>
        <v>0</v>
      </c>
      <c r="H403" s="424">
        <f t="shared" si="108"/>
        <v>0</v>
      </c>
      <c r="I403" s="424">
        <f t="shared" si="108"/>
        <v>0</v>
      </c>
      <c r="J403" s="424">
        <f t="shared" si="108"/>
        <v>0</v>
      </c>
      <c r="K403" s="420"/>
      <c r="L403" s="421"/>
      <c r="M403" s="421"/>
      <c r="N403" s="421"/>
      <c r="O403" s="421"/>
      <c r="P403" s="421"/>
      <c r="Q403" s="206"/>
    </row>
    <row r="404" ht="15.75">
      <c r="A404" s="192"/>
      <c r="B404" s="426" t="s">
        <v>296</v>
      </c>
      <c r="C404" s="427" t="s">
        <v>297</v>
      </c>
      <c r="D404" s="428"/>
      <c r="E404" s="428"/>
      <c r="F404" s="429" t="s">
        <v>144</v>
      </c>
      <c r="G404" s="430">
        <f>SUM(G405:G413)</f>
        <v>560</v>
      </c>
      <c r="H404" s="430">
        <f t="shared" ref="H404:J414" si="110">SUM(H405:H413)</f>
        <v>559.89999999999998</v>
      </c>
      <c r="I404" s="430">
        <f t="shared" si="110"/>
        <v>560</v>
      </c>
      <c r="J404" s="430">
        <f t="shared" si="110"/>
        <v>559.89999999999998</v>
      </c>
      <c r="K404" s="420"/>
      <c r="L404" s="421"/>
      <c r="M404" s="431"/>
      <c r="N404" s="431"/>
      <c r="O404" s="421"/>
      <c r="P404" s="451"/>
      <c r="Q404" s="192"/>
    </row>
    <row r="405" ht="13.9" customHeight="1">
      <c r="A405" s="198"/>
      <c r="B405" s="432"/>
      <c r="C405" s="433"/>
      <c r="D405" s="428"/>
      <c r="E405" s="428"/>
      <c r="F405" s="434">
        <v>2017</v>
      </c>
      <c r="G405" s="435">
        <v>100</v>
      </c>
      <c r="H405" s="436">
        <v>100</v>
      </c>
      <c r="I405" s="436">
        <v>100</v>
      </c>
      <c r="J405" s="436">
        <v>100</v>
      </c>
      <c r="K405" s="420"/>
      <c r="L405" s="421"/>
      <c r="M405" s="421"/>
      <c r="N405" s="421"/>
      <c r="O405" s="421"/>
      <c r="P405" s="451"/>
      <c r="Q405" s="198"/>
    </row>
    <row r="406" ht="13.9" customHeight="1">
      <c r="A406" s="198"/>
      <c r="B406" s="432"/>
      <c r="C406" s="433"/>
      <c r="D406" s="428"/>
      <c r="E406" s="428"/>
      <c r="F406" s="434">
        <v>2018</v>
      </c>
      <c r="G406" s="435">
        <v>300</v>
      </c>
      <c r="H406" s="436">
        <v>299.89999999999998</v>
      </c>
      <c r="I406" s="436">
        <v>300</v>
      </c>
      <c r="J406" s="436">
        <v>299.89999999999998</v>
      </c>
      <c r="K406" s="420"/>
      <c r="L406" s="421"/>
      <c r="M406" s="421"/>
      <c r="N406" s="421"/>
      <c r="O406" s="421"/>
      <c r="P406" s="451"/>
      <c r="Q406" s="198"/>
    </row>
    <row r="407" ht="13.9" customHeight="1">
      <c r="A407" s="198"/>
      <c r="B407" s="432"/>
      <c r="C407" s="433"/>
      <c r="D407" s="428"/>
      <c r="E407" s="428"/>
      <c r="F407" s="434">
        <v>2019</v>
      </c>
      <c r="G407" s="435">
        <v>0</v>
      </c>
      <c r="H407" s="436">
        <v>0</v>
      </c>
      <c r="I407" s="436">
        <v>0</v>
      </c>
      <c r="J407" s="436">
        <v>0</v>
      </c>
      <c r="K407" s="420"/>
      <c r="L407" s="421"/>
      <c r="M407" s="421"/>
      <c r="N407" s="421"/>
      <c r="O407" s="421"/>
      <c r="P407" s="451"/>
      <c r="Q407" s="198"/>
    </row>
    <row r="408" ht="13.9" customHeight="1">
      <c r="A408" s="198"/>
      <c r="B408" s="432"/>
      <c r="C408" s="433"/>
      <c r="D408" s="428"/>
      <c r="E408" s="428"/>
      <c r="F408" s="434">
        <v>2020</v>
      </c>
      <c r="G408" s="435">
        <v>160</v>
      </c>
      <c r="H408" s="435">
        <v>160</v>
      </c>
      <c r="I408" s="435">
        <v>160</v>
      </c>
      <c r="J408" s="435">
        <v>160</v>
      </c>
      <c r="K408" s="420"/>
      <c r="L408" s="421"/>
      <c r="M408" s="421"/>
      <c r="N408" s="421"/>
      <c r="O408" s="421"/>
      <c r="P408" s="451"/>
      <c r="Q408" s="198"/>
    </row>
    <row r="409" ht="13.9" customHeight="1">
      <c r="A409" s="198"/>
      <c r="B409" s="432"/>
      <c r="C409" s="433"/>
      <c r="D409" s="428"/>
      <c r="E409" s="428"/>
      <c r="F409" s="434">
        <v>2021</v>
      </c>
      <c r="G409" s="435">
        <v>0</v>
      </c>
      <c r="H409" s="435">
        <v>0</v>
      </c>
      <c r="I409" s="435">
        <v>0</v>
      </c>
      <c r="J409" s="435">
        <v>0</v>
      </c>
      <c r="K409" s="420"/>
      <c r="L409" s="421"/>
      <c r="M409" s="421"/>
      <c r="N409" s="421"/>
      <c r="O409" s="421"/>
      <c r="P409" s="451"/>
      <c r="Q409" s="198"/>
    </row>
    <row r="410" ht="13.9" customHeight="1">
      <c r="A410" s="198"/>
      <c r="B410" s="432"/>
      <c r="C410" s="433"/>
      <c r="D410" s="428"/>
      <c r="E410" s="428"/>
      <c r="F410" s="434">
        <v>2022</v>
      </c>
      <c r="G410" s="435">
        <v>0</v>
      </c>
      <c r="H410" s="435">
        <v>0</v>
      </c>
      <c r="I410" s="435">
        <v>0</v>
      </c>
      <c r="J410" s="435">
        <v>0</v>
      </c>
      <c r="K410" s="420"/>
      <c r="L410" s="421"/>
      <c r="M410" s="421"/>
      <c r="N410" s="421"/>
      <c r="O410" s="421"/>
      <c r="P410" s="451"/>
      <c r="Q410" s="198"/>
    </row>
    <row r="411" ht="13.9" customHeight="1">
      <c r="A411" s="198"/>
      <c r="B411" s="432"/>
      <c r="C411" s="433"/>
      <c r="D411" s="428"/>
      <c r="E411" s="428"/>
      <c r="F411" s="434">
        <v>2023</v>
      </c>
      <c r="G411" s="437">
        <v>0</v>
      </c>
      <c r="H411" s="437">
        <v>0</v>
      </c>
      <c r="I411" s="437">
        <v>0</v>
      </c>
      <c r="J411" s="437">
        <v>0</v>
      </c>
      <c r="K411" s="420"/>
      <c r="L411" s="421"/>
      <c r="M411" s="421"/>
      <c r="N411" s="421"/>
      <c r="O411" s="421"/>
      <c r="P411" s="451"/>
      <c r="Q411" s="198"/>
    </row>
    <row r="412" ht="13.9" customHeight="1">
      <c r="A412" s="198"/>
      <c r="B412" s="432"/>
      <c r="C412" s="433"/>
      <c r="D412" s="428"/>
      <c r="E412" s="428"/>
      <c r="F412" s="434">
        <v>2024</v>
      </c>
      <c r="G412" s="437">
        <v>0</v>
      </c>
      <c r="H412" s="437">
        <v>0</v>
      </c>
      <c r="I412" s="437">
        <v>0</v>
      </c>
      <c r="J412" s="437">
        <v>0</v>
      </c>
      <c r="K412" s="420"/>
      <c r="L412" s="421"/>
      <c r="M412" s="421"/>
      <c r="N412" s="421"/>
      <c r="O412" s="421"/>
      <c r="P412" s="451"/>
      <c r="Q412" s="198"/>
    </row>
    <row r="413" ht="13.9" customHeight="1">
      <c r="A413" s="206"/>
      <c r="B413" s="438"/>
      <c r="C413" s="439"/>
      <c r="D413" s="440"/>
      <c r="E413" s="440"/>
      <c r="F413" s="434">
        <v>2025</v>
      </c>
      <c r="G413" s="437">
        <v>0</v>
      </c>
      <c r="H413" s="437">
        <v>0</v>
      </c>
      <c r="I413" s="437">
        <v>0</v>
      </c>
      <c r="J413" s="437">
        <v>0</v>
      </c>
      <c r="K413" s="420"/>
      <c r="L413" s="421"/>
      <c r="M413" s="421"/>
      <c r="N413" s="421"/>
      <c r="O413" s="421"/>
      <c r="P413" s="451"/>
      <c r="Q413" s="206"/>
    </row>
    <row r="414" ht="13.9" customHeight="1">
      <c r="A414" s="192"/>
      <c r="B414" s="426" t="s">
        <v>298</v>
      </c>
      <c r="C414" s="427" t="s">
        <v>299</v>
      </c>
      <c r="D414" s="428"/>
      <c r="E414" s="428"/>
      <c r="F414" s="429" t="s">
        <v>144</v>
      </c>
      <c r="G414" s="430">
        <f>SUM(G415:G423)</f>
        <v>4555</v>
      </c>
      <c r="H414" s="430">
        <f t="shared" si="110"/>
        <v>2366.1999999999998</v>
      </c>
      <c r="I414" s="430">
        <f t="shared" si="110"/>
        <v>5375</v>
      </c>
      <c r="J414" s="430">
        <f t="shared" si="110"/>
        <v>2366.1999999999998</v>
      </c>
      <c r="K414" s="420"/>
      <c r="L414" s="421"/>
      <c r="M414" s="431"/>
      <c r="N414" s="431"/>
      <c r="O414" s="421"/>
      <c r="P414" s="451"/>
      <c r="Q414" s="192"/>
    </row>
    <row r="415" ht="13.9" customHeight="1">
      <c r="A415" s="198"/>
      <c r="B415" s="432"/>
      <c r="C415" s="433"/>
      <c r="D415" s="428"/>
      <c r="E415" s="428"/>
      <c r="F415" s="434">
        <v>2017</v>
      </c>
      <c r="G415" s="435">
        <v>720</v>
      </c>
      <c r="H415" s="436">
        <v>719.89999999999998</v>
      </c>
      <c r="I415" s="436">
        <v>720</v>
      </c>
      <c r="J415" s="436">
        <v>719.89999999999998</v>
      </c>
      <c r="K415" s="420"/>
      <c r="L415" s="421"/>
      <c r="M415" s="421"/>
      <c r="N415" s="421"/>
      <c r="O415" s="421"/>
      <c r="P415" s="451"/>
      <c r="Q415" s="198"/>
    </row>
    <row r="416" ht="13.9" customHeight="1">
      <c r="A416" s="198"/>
      <c r="B416" s="432"/>
      <c r="C416" s="433"/>
      <c r="D416" s="428"/>
      <c r="E416" s="428"/>
      <c r="F416" s="434">
        <v>2018</v>
      </c>
      <c r="G416" s="435">
        <v>520</v>
      </c>
      <c r="H416" s="436">
        <v>511.30000000000001</v>
      </c>
      <c r="I416" s="436">
        <v>520</v>
      </c>
      <c r="J416" s="436">
        <v>511.30000000000001</v>
      </c>
      <c r="K416" s="420"/>
      <c r="L416" s="421"/>
      <c r="M416" s="421"/>
      <c r="N416" s="421"/>
      <c r="O416" s="421"/>
      <c r="P416" s="451"/>
      <c r="Q416" s="198"/>
    </row>
    <row r="417" ht="13.9" customHeight="1">
      <c r="A417" s="198"/>
      <c r="B417" s="432"/>
      <c r="C417" s="433"/>
      <c r="D417" s="428"/>
      <c r="E417" s="428"/>
      <c r="F417" s="434">
        <v>2019</v>
      </c>
      <c r="G417" s="435">
        <v>820</v>
      </c>
      <c r="H417" s="436">
        <v>820</v>
      </c>
      <c r="I417" s="436">
        <v>820</v>
      </c>
      <c r="J417" s="436">
        <v>820</v>
      </c>
      <c r="K417" s="420"/>
      <c r="L417" s="421"/>
      <c r="M417" s="421"/>
      <c r="N417" s="421"/>
      <c r="O417" s="421"/>
      <c r="P417" s="451"/>
      <c r="Q417" s="198"/>
    </row>
    <row r="418" ht="13.9" customHeight="1">
      <c r="A418" s="198"/>
      <c r="B418" s="432"/>
      <c r="C418" s="433"/>
      <c r="D418" s="428"/>
      <c r="E418" s="428"/>
      <c r="F418" s="434">
        <v>2020</v>
      </c>
      <c r="G418" s="435">
        <v>315</v>
      </c>
      <c r="H418" s="435">
        <v>315</v>
      </c>
      <c r="I418" s="435">
        <v>315</v>
      </c>
      <c r="J418" s="435">
        <v>315</v>
      </c>
      <c r="K418" s="420"/>
      <c r="L418" s="421"/>
      <c r="M418" s="421"/>
      <c r="N418" s="421"/>
      <c r="O418" s="421"/>
      <c r="P418" s="451"/>
      <c r="Q418" s="198"/>
    </row>
    <row r="419" ht="13.9" customHeight="1">
      <c r="A419" s="198"/>
      <c r="B419" s="432"/>
      <c r="C419" s="433"/>
      <c r="D419" s="428"/>
      <c r="E419" s="428"/>
      <c r="F419" s="434">
        <v>2021</v>
      </c>
      <c r="G419" s="435">
        <v>820</v>
      </c>
      <c r="H419" s="435">
        <v>0</v>
      </c>
      <c r="I419" s="435">
        <v>820</v>
      </c>
      <c r="J419" s="435">
        <v>0</v>
      </c>
      <c r="K419" s="420"/>
      <c r="L419" s="421"/>
      <c r="M419" s="421"/>
      <c r="N419" s="421"/>
      <c r="O419" s="421"/>
      <c r="P419" s="451"/>
      <c r="Q419" s="198"/>
    </row>
    <row r="420" ht="13.9" customHeight="1">
      <c r="A420" s="198"/>
      <c r="B420" s="432"/>
      <c r="C420" s="433"/>
      <c r="D420" s="428"/>
      <c r="E420" s="428"/>
      <c r="F420" s="434">
        <v>2022</v>
      </c>
      <c r="G420" s="435">
        <v>820</v>
      </c>
      <c r="H420" s="435">
        <v>0</v>
      </c>
      <c r="I420" s="435">
        <v>820</v>
      </c>
      <c r="J420" s="435">
        <v>0</v>
      </c>
      <c r="K420" s="420"/>
      <c r="L420" s="421"/>
      <c r="M420" s="421"/>
      <c r="N420" s="421"/>
      <c r="O420" s="421"/>
      <c r="P420" s="451"/>
      <c r="Q420" s="198"/>
    </row>
    <row r="421" ht="13.9" customHeight="1">
      <c r="A421" s="198"/>
      <c r="B421" s="432"/>
      <c r="C421" s="433"/>
      <c r="D421" s="428"/>
      <c r="E421" s="428"/>
      <c r="F421" s="434">
        <v>2023</v>
      </c>
      <c r="G421" s="435">
        <v>0</v>
      </c>
      <c r="H421" s="435">
        <v>0</v>
      </c>
      <c r="I421" s="435">
        <v>820</v>
      </c>
      <c r="J421" s="435">
        <v>0</v>
      </c>
      <c r="K421" s="420"/>
      <c r="L421" s="421"/>
      <c r="M421" s="421"/>
      <c r="N421" s="421"/>
      <c r="O421" s="421"/>
      <c r="P421" s="451"/>
      <c r="Q421" s="198"/>
    </row>
    <row r="422" ht="13.9" customHeight="1">
      <c r="A422" s="198"/>
      <c r="B422" s="432"/>
      <c r="C422" s="433"/>
      <c r="D422" s="428"/>
      <c r="E422" s="428"/>
      <c r="F422" s="434">
        <v>2024</v>
      </c>
      <c r="G422" s="437">
        <v>540</v>
      </c>
      <c r="H422" s="437">
        <v>0</v>
      </c>
      <c r="I422" s="437">
        <v>540</v>
      </c>
      <c r="J422" s="437">
        <v>0</v>
      </c>
      <c r="K422" s="420"/>
      <c r="L422" s="421"/>
      <c r="M422" s="421"/>
      <c r="N422" s="421"/>
      <c r="O422" s="421"/>
      <c r="P422" s="451"/>
      <c r="Q422" s="198"/>
    </row>
    <row r="423" ht="13.9" customHeight="1">
      <c r="A423" s="206"/>
      <c r="B423" s="438"/>
      <c r="C423" s="439"/>
      <c r="D423" s="440"/>
      <c r="E423" s="440"/>
      <c r="F423" s="434">
        <v>2025</v>
      </c>
      <c r="G423" s="437">
        <v>0</v>
      </c>
      <c r="H423" s="437">
        <v>0</v>
      </c>
      <c r="I423" s="437">
        <v>0</v>
      </c>
      <c r="J423" s="437">
        <v>0</v>
      </c>
      <c r="K423" s="420"/>
      <c r="L423" s="421"/>
      <c r="M423" s="421"/>
      <c r="N423" s="421"/>
      <c r="O423" s="421"/>
      <c r="P423" s="451"/>
      <c r="Q423" s="206"/>
    </row>
    <row r="424" s="316" customFormat="1" ht="36" customHeight="1">
      <c r="A424" s="232">
        <v>9</v>
      </c>
      <c r="B424" s="317" t="s">
        <v>305</v>
      </c>
      <c r="C424" s="328" t="s">
        <v>306</v>
      </c>
      <c r="D424" s="328" t="s">
        <v>147</v>
      </c>
      <c r="E424" s="328" t="s">
        <v>229</v>
      </c>
      <c r="F424" s="325" t="s">
        <v>144</v>
      </c>
      <c r="G424" s="452">
        <f>G425+G441+G442+G443+G453+G476+G483</f>
        <v>48596.300000000003</v>
      </c>
      <c r="H424" s="452">
        <f>H425+H441+H442+H443+H453+H476+H483</f>
        <v>15.800000000000001</v>
      </c>
      <c r="I424" s="452">
        <f>I425+I441+I442+I443+I453+I476+I483</f>
        <v>48596.300000000003</v>
      </c>
      <c r="J424" s="452">
        <f>J425+J441+J442+J443+J453+J476+J483</f>
        <v>15.800000000000001</v>
      </c>
      <c r="K424" s="453"/>
      <c r="L424" s="453"/>
      <c r="M424" s="453"/>
      <c r="N424" s="453"/>
      <c r="O424" s="453"/>
      <c r="P424" s="454"/>
      <c r="Q424" s="398" t="s">
        <v>62</v>
      </c>
      <c r="R424" s="323"/>
      <c r="S424" s="323"/>
      <c r="T424" s="323"/>
      <c r="U424" s="323"/>
      <c r="V424" s="323"/>
      <c r="W424" s="323"/>
      <c r="X424" s="323"/>
    </row>
    <row r="425" s="324" customFormat="1" ht="12">
      <c r="A425" s="359"/>
      <c r="B425" s="263" t="s">
        <v>172</v>
      </c>
      <c r="C425" s="360"/>
      <c r="D425" s="360"/>
      <c r="E425" s="360"/>
      <c r="F425" s="360"/>
      <c r="G425" s="371">
        <v>0</v>
      </c>
      <c r="H425" s="371">
        <v>0</v>
      </c>
      <c r="I425" s="371">
        <v>0</v>
      </c>
      <c r="J425" s="371">
        <v>0</v>
      </c>
      <c r="K425" s="455"/>
      <c r="L425" s="455"/>
      <c r="M425" s="455"/>
      <c r="N425" s="455"/>
      <c r="O425" s="455"/>
      <c r="P425" s="456"/>
      <c r="Q425" s="399"/>
      <c r="R425" s="334"/>
      <c r="S425" s="334"/>
      <c r="T425" s="334"/>
      <c r="U425" s="334"/>
      <c r="V425" s="334"/>
      <c r="W425" s="334"/>
      <c r="X425" s="334"/>
    </row>
    <row r="426" s="256" customFormat="1" ht="24.75">
      <c r="A426" s="282">
        <v>1</v>
      </c>
      <c r="B426" s="271" t="s">
        <v>307</v>
      </c>
      <c r="C426" s="288"/>
      <c r="D426" s="288"/>
      <c r="E426" s="288"/>
      <c r="F426" s="283">
        <v>2020</v>
      </c>
      <c r="G426" s="272">
        <v>0</v>
      </c>
      <c r="H426" s="272">
        <v>0</v>
      </c>
      <c r="I426" s="272">
        <v>0</v>
      </c>
      <c r="J426" s="272">
        <v>0</v>
      </c>
      <c r="K426" s="457"/>
      <c r="L426" s="457"/>
      <c r="M426" s="457"/>
      <c r="N426" s="457"/>
      <c r="O426" s="457"/>
      <c r="P426" s="458"/>
      <c r="Q426" s="399"/>
    </row>
    <row r="427" s="256" customFormat="1" ht="24.75">
      <c r="A427" s="282"/>
      <c r="B427" s="271" t="s">
        <v>308</v>
      </c>
      <c r="C427" s="288"/>
      <c r="D427" s="288"/>
      <c r="E427" s="288"/>
      <c r="F427" s="283">
        <v>2020</v>
      </c>
      <c r="G427" s="272">
        <v>3.7999999999999998</v>
      </c>
      <c r="H427" s="272">
        <v>3.7999999999999998</v>
      </c>
      <c r="I427" s="272">
        <v>3.7999999999999998</v>
      </c>
      <c r="J427" s="272">
        <v>3.7999999999999998</v>
      </c>
      <c r="K427" s="457"/>
      <c r="L427" s="457"/>
      <c r="M427" s="457"/>
      <c r="N427" s="457"/>
      <c r="O427" s="457"/>
      <c r="P427" s="458"/>
      <c r="Q427" s="399"/>
    </row>
    <row r="428" s="256" customFormat="1">
      <c r="A428" s="282"/>
      <c r="B428" s="274" t="s">
        <v>151</v>
      </c>
      <c r="C428" s="282"/>
      <c r="D428" s="282"/>
      <c r="E428" s="282"/>
      <c r="F428" s="291"/>
      <c r="G428" s="275">
        <f>G426+G427</f>
        <v>3.7999999999999998</v>
      </c>
      <c r="H428" s="275">
        <f>H426+H427</f>
        <v>3.7999999999999998</v>
      </c>
      <c r="I428" s="275">
        <f>I426+I427</f>
        <v>3.7999999999999998</v>
      </c>
      <c r="J428" s="275">
        <f>J426+J427</f>
        <v>3.7999999999999998</v>
      </c>
      <c r="K428" s="459"/>
      <c r="L428" s="459"/>
      <c r="M428" s="459"/>
      <c r="N428" s="459"/>
      <c r="O428" s="459"/>
      <c r="P428" s="460"/>
      <c r="Q428" s="399"/>
    </row>
    <row r="429" s="256" customFormat="1" ht="24.75">
      <c r="A429" s="282">
        <v>2</v>
      </c>
      <c r="B429" s="271" t="s">
        <v>309</v>
      </c>
      <c r="C429" s="288"/>
      <c r="D429" s="288"/>
      <c r="E429" s="288"/>
      <c r="F429" s="283">
        <v>2020</v>
      </c>
      <c r="G429" s="272">
        <v>0</v>
      </c>
      <c r="H429" s="272">
        <v>0</v>
      </c>
      <c r="I429" s="272">
        <v>0</v>
      </c>
      <c r="J429" s="272">
        <v>0</v>
      </c>
      <c r="K429" s="457"/>
      <c r="L429" s="457"/>
      <c r="M429" s="457"/>
      <c r="N429" s="457"/>
      <c r="O429" s="457"/>
      <c r="P429" s="458"/>
      <c r="Q429" s="399"/>
    </row>
    <row r="430" s="256" customFormat="1" ht="24.75">
      <c r="A430" s="288"/>
      <c r="B430" s="271" t="s">
        <v>310</v>
      </c>
      <c r="C430" s="288"/>
      <c r="D430" s="288"/>
      <c r="E430" s="288"/>
      <c r="F430" s="283">
        <v>2020</v>
      </c>
      <c r="G430" s="272">
        <v>3.7999999999999998</v>
      </c>
      <c r="H430" s="272">
        <v>3.7999999999999998</v>
      </c>
      <c r="I430" s="272">
        <v>3.7999999999999998</v>
      </c>
      <c r="J430" s="272">
        <v>3.7999999999999998</v>
      </c>
      <c r="K430" s="457"/>
      <c r="L430" s="457"/>
      <c r="M430" s="457"/>
      <c r="N430" s="457"/>
      <c r="O430" s="457"/>
      <c r="P430" s="458"/>
      <c r="Q430" s="399"/>
    </row>
    <row r="431" s="256" customFormat="1" ht="17.449999999999999" customHeight="1">
      <c r="A431" s="282"/>
      <c r="B431" s="274" t="s">
        <v>151</v>
      </c>
      <c r="C431" s="282"/>
      <c r="D431" s="282"/>
      <c r="E431" s="282"/>
      <c r="F431" s="291"/>
      <c r="G431" s="275">
        <f>G429+G430</f>
        <v>3.7999999999999998</v>
      </c>
      <c r="H431" s="275">
        <f>H429+H430</f>
        <v>3.7999999999999998</v>
      </c>
      <c r="I431" s="275">
        <f>I429+I430</f>
        <v>3.7999999999999998</v>
      </c>
      <c r="J431" s="275">
        <f>J429+J430</f>
        <v>3.7999999999999998</v>
      </c>
      <c r="K431" s="459"/>
      <c r="L431" s="459"/>
      <c r="M431" s="459"/>
      <c r="N431" s="459"/>
      <c r="O431" s="459"/>
      <c r="P431" s="460"/>
      <c r="Q431" s="399"/>
    </row>
    <row r="432" s="256" customFormat="1" ht="24.75">
      <c r="A432" s="282">
        <v>3</v>
      </c>
      <c r="B432" s="271" t="s">
        <v>311</v>
      </c>
      <c r="C432" s="282"/>
      <c r="D432" s="282"/>
      <c r="E432" s="282"/>
      <c r="F432" s="283">
        <v>2020</v>
      </c>
      <c r="G432" s="272">
        <v>0</v>
      </c>
      <c r="H432" s="272">
        <v>0</v>
      </c>
      <c r="I432" s="272">
        <v>0</v>
      </c>
      <c r="J432" s="272">
        <v>0</v>
      </c>
      <c r="K432" s="459"/>
      <c r="L432" s="459"/>
      <c r="M432" s="459"/>
      <c r="N432" s="459"/>
      <c r="O432" s="459"/>
      <c r="P432" s="460"/>
      <c r="Q432" s="399"/>
    </row>
    <row r="433" s="256" customFormat="1" ht="24.75">
      <c r="A433" s="282"/>
      <c r="B433" s="271" t="s">
        <v>312</v>
      </c>
      <c r="C433" s="282"/>
      <c r="D433" s="282"/>
      <c r="E433" s="282"/>
      <c r="F433" s="283">
        <v>2020</v>
      </c>
      <c r="G433" s="272">
        <v>1.8</v>
      </c>
      <c r="H433" s="272">
        <v>1.8</v>
      </c>
      <c r="I433" s="272">
        <v>1.8</v>
      </c>
      <c r="J433" s="272">
        <v>1.8</v>
      </c>
      <c r="K433" s="459"/>
      <c r="L433" s="459"/>
      <c r="M433" s="459"/>
      <c r="N433" s="459"/>
      <c r="O433" s="459"/>
      <c r="P433" s="460"/>
      <c r="Q433" s="399"/>
    </row>
    <row r="434" s="256" customFormat="1">
      <c r="A434" s="282"/>
      <c r="B434" s="274" t="s">
        <v>151</v>
      </c>
      <c r="C434" s="282"/>
      <c r="D434" s="282"/>
      <c r="E434" s="282"/>
      <c r="F434" s="291"/>
      <c r="G434" s="275">
        <f>G432+G433</f>
        <v>1.8</v>
      </c>
      <c r="H434" s="275">
        <f>H432+H433</f>
        <v>1.8</v>
      </c>
      <c r="I434" s="275">
        <f>I432+I433</f>
        <v>1.8</v>
      </c>
      <c r="J434" s="275">
        <f>J432+J433</f>
        <v>1.8</v>
      </c>
      <c r="K434" s="459"/>
      <c r="L434" s="459"/>
      <c r="M434" s="459"/>
      <c r="N434" s="459"/>
      <c r="O434" s="459"/>
      <c r="P434" s="460"/>
      <c r="Q434" s="399"/>
    </row>
    <row r="435" s="256" customFormat="1" ht="24.75">
      <c r="A435" s="282">
        <v>4</v>
      </c>
      <c r="B435" s="271" t="s">
        <v>313</v>
      </c>
      <c r="C435" s="282"/>
      <c r="D435" s="282"/>
      <c r="E435" s="282"/>
      <c r="F435" s="283">
        <v>2020</v>
      </c>
      <c r="G435" s="272">
        <v>0</v>
      </c>
      <c r="H435" s="272">
        <v>0</v>
      </c>
      <c r="I435" s="272">
        <v>0</v>
      </c>
      <c r="J435" s="272">
        <v>0</v>
      </c>
      <c r="K435" s="459"/>
      <c r="L435" s="459"/>
      <c r="M435" s="459"/>
      <c r="N435" s="459"/>
      <c r="O435" s="459"/>
      <c r="P435" s="460"/>
      <c r="Q435" s="399"/>
    </row>
    <row r="436" s="256" customFormat="1" ht="24.75">
      <c r="A436" s="282"/>
      <c r="B436" s="271" t="s">
        <v>314</v>
      </c>
      <c r="C436" s="282"/>
      <c r="D436" s="282"/>
      <c r="E436" s="282"/>
      <c r="F436" s="283">
        <v>2020</v>
      </c>
      <c r="G436" s="272">
        <v>3.6000000000000001</v>
      </c>
      <c r="H436" s="272">
        <v>3.6000000000000001</v>
      </c>
      <c r="I436" s="272">
        <v>3.6000000000000001</v>
      </c>
      <c r="J436" s="272">
        <v>3.6000000000000001</v>
      </c>
      <c r="K436" s="459"/>
      <c r="L436" s="459"/>
      <c r="M436" s="459"/>
      <c r="N436" s="459"/>
      <c r="O436" s="459"/>
      <c r="P436" s="460"/>
      <c r="Q436" s="399"/>
    </row>
    <row r="437" s="256" customFormat="1">
      <c r="A437" s="282"/>
      <c r="B437" s="274" t="s">
        <v>151</v>
      </c>
      <c r="C437" s="282"/>
      <c r="D437" s="282"/>
      <c r="E437" s="282"/>
      <c r="F437" s="291"/>
      <c r="G437" s="275">
        <f>G435+G436</f>
        <v>3.6000000000000001</v>
      </c>
      <c r="H437" s="275">
        <f>H435+H436</f>
        <v>3.6000000000000001</v>
      </c>
      <c r="I437" s="275">
        <f>I435+I436</f>
        <v>3.6000000000000001</v>
      </c>
      <c r="J437" s="275">
        <f>J435+J436</f>
        <v>3.6000000000000001</v>
      </c>
      <c r="K437" s="459"/>
      <c r="L437" s="459"/>
      <c r="M437" s="459"/>
      <c r="N437" s="459"/>
      <c r="O437" s="459"/>
      <c r="P437" s="460"/>
      <c r="Q437" s="399"/>
    </row>
    <row r="438" s="256" customFormat="1" ht="24.75">
      <c r="A438" s="282">
        <v>5</v>
      </c>
      <c r="B438" s="271" t="s">
        <v>315</v>
      </c>
      <c r="C438" s="282"/>
      <c r="D438" s="282"/>
      <c r="E438" s="282"/>
      <c r="F438" s="283">
        <v>2020</v>
      </c>
      <c r="G438" s="272">
        <v>0</v>
      </c>
      <c r="H438" s="272">
        <v>0</v>
      </c>
      <c r="I438" s="272">
        <v>0</v>
      </c>
      <c r="J438" s="272">
        <v>0</v>
      </c>
      <c r="K438" s="459"/>
      <c r="L438" s="459"/>
      <c r="M438" s="459"/>
      <c r="N438" s="459"/>
      <c r="O438" s="459"/>
      <c r="P438" s="460"/>
      <c r="Q438" s="399"/>
    </row>
    <row r="439" s="256" customFormat="1" ht="24.75">
      <c r="A439" s="282"/>
      <c r="B439" s="271" t="s">
        <v>316</v>
      </c>
      <c r="C439" s="282"/>
      <c r="D439" s="282"/>
      <c r="E439" s="282"/>
      <c r="F439" s="283">
        <v>2020</v>
      </c>
      <c r="G439" s="272">
        <v>2.7999999999999998</v>
      </c>
      <c r="H439" s="272">
        <v>2.7999999999999998</v>
      </c>
      <c r="I439" s="272">
        <v>2.7999999999999998</v>
      </c>
      <c r="J439" s="272">
        <v>2.7999999999999998</v>
      </c>
      <c r="K439" s="459"/>
      <c r="L439" s="459"/>
      <c r="M439" s="459"/>
      <c r="N439" s="459"/>
      <c r="O439" s="459"/>
      <c r="P439" s="460"/>
      <c r="Q439" s="399"/>
    </row>
    <row r="440" s="256" customFormat="1">
      <c r="A440" s="282"/>
      <c r="B440" s="274" t="s">
        <v>151</v>
      </c>
      <c r="C440" s="282"/>
      <c r="D440" s="282"/>
      <c r="E440" s="282"/>
      <c r="F440" s="291"/>
      <c r="G440" s="275">
        <f>G438+G439</f>
        <v>2.7999999999999998</v>
      </c>
      <c r="H440" s="275">
        <f>H438+H439</f>
        <v>2.7999999999999998</v>
      </c>
      <c r="I440" s="275">
        <f>I438+I439</f>
        <v>2.7999999999999998</v>
      </c>
      <c r="J440" s="275">
        <f>J438+J439</f>
        <v>2.7999999999999998</v>
      </c>
      <c r="K440" s="459"/>
      <c r="L440" s="459"/>
      <c r="M440" s="459"/>
      <c r="N440" s="459"/>
      <c r="O440" s="459"/>
      <c r="P440" s="460"/>
      <c r="Q440" s="399"/>
    </row>
    <row r="441" s="334" customFormat="1" ht="12">
      <c r="A441" s="359"/>
      <c r="B441" s="263" t="s">
        <v>195</v>
      </c>
      <c r="C441" s="360"/>
      <c r="D441" s="360"/>
      <c r="E441" s="360"/>
      <c r="F441" s="370">
        <v>2020</v>
      </c>
      <c r="G441" s="361">
        <f>G428+G431+G434+G437+G440</f>
        <v>15.800000000000001</v>
      </c>
      <c r="H441" s="361">
        <f t="shared" ref="H441:J441" si="111">H428+H431+H434+H437+H440</f>
        <v>15.800000000000001</v>
      </c>
      <c r="I441" s="361">
        <f t="shared" si="111"/>
        <v>15.800000000000001</v>
      </c>
      <c r="J441" s="361">
        <f t="shared" si="111"/>
        <v>15.800000000000001</v>
      </c>
      <c r="K441" s="455"/>
      <c r="L441" s="455"/>
      <c r="M441" s="455"/>
      <c r="N441" s="455"/>
      <c r="O441" s="455"/>
      <c r="P441" s="456"/>
      <c r="Q441" s="399"/>
    </row>
    <row r="442" s="256" customFormat="1">
      <c r="A442" s="279"/>
      <c r="B442" s="263" t="s">
        <v>196</v>
      </c>
      <c r="C442" s="262"/>
      <c r="D442" s="262"/>
      <c r="E442" s="262"/>
      <c r="F442" s="264">
        <v>2021</v>
      </c>
      <c r="G442" s="265">
        <v>0</v>
      </c>
      <c r="H442" s="265">
        <v>0</v>
      </c>
      <c r="I442" s="265">
        <v>0</v>
      </c>
      <c r="J442" s="265">
        <v>0</v>
      </c>
      <c r="K442" s="266"/>
      <c r="L442" s="266"/>
      <c r="M442" s="266"/>
      <c r="N442" s="266"/>
      <c r="O442" s="266"/>
      <c r="P442" s="267"/>
      <c r="Q442" s="399"/>
    </row>
    <row r="443" s="256" customFormat="1">
      <c r="A443" s="279"/>
      <c r="B443" s="263" t="s">
        <v>200</v>
      </c>
      <c r="C443" s="262"/>
      <c r="D443" s="262"/>
      <c r="E443" s="262"/>
      <c r="F443" s="264">
        <v>2022</v>
      </c>
      <c r="G443" s="265">
        <v>0</v>
      </c>
      <c r="H443" s="265">
        <v>0</v>
      </c>
      <c r="I443" s="265">
        <v>0</v>
      </c>
      <c r="J443" s="265">
        <v>0</v>
      </c>
      <c r="K443" s="266"/>
      <c r="L443" s="266"/>
      <c r="M443" s="266"/>
      <c r="N443" s="266"/>
      <c r="O443" s="266"/>
      <c r="P443" s="267"/>
      <c r="Q443" s="399"/>
    </row>
    <row r="444" s="334" customFormat="1" ht="24">
      <c r="A444" s="461">
        <v>1</v>
      </c>
      <c r="B444" s="298" t="s">
        <v>313</v>
      </c>
      <c r="C444" s="462"/>
      <c r="D444" s="462"/>
      <c r="E444" s="462"/>
      <c r="F444" s="300">
        <v>2023</v>
      </c>
      <c r="G444" s="301">
        <v>2035.3</v>
      </c>
      <c r="H444" s="301">
        <f>J444+L444+N444+P444</f>
        <v>0</v>
      </c>
      <c r="I444" s="301">
        <v>2035.3</v>
      </c>
      <c r="J444" s="301">
        <f>1200.2-1200.2</f>
        <v>0</v>
      </c>
      <c r="K444" s="463"/>
      <c r="L444" s="463"/>
      <c r="M444" s="463"/>
      <c r="N444" s="463"/>
      <c r="O444" s="463"/>
      <c r="P444" s="464"/>
      <c r="Q444" s="399"/>
    </row>
    <row r="445" s="334" customFormat="1" ht="12">
      <c r="A445" s="465"/>
      <c r="B445" s="303" t="s">
        <v>151</v>
      </c>
      <c r="C445" s="299"/>
      <c r="D445" s="299"/>
      <c r="E445" s="299"/>
      <c r="F445" s="381"/>
      <c r="G445" s="304">
        <f>G444</f>
        <v>2035.3</v>
      </c>
      <c r="H445" s="304">
        <f>H444</f>
        <v>0</v>
      </c>
      <c r="I445" s="304">
        <f>I444</f>
        <v>2035.3</v>
      </c>
      <c r="J445" s="304">
        <f>J444</f>
        <v>0</v>
      </c>
      <c r="K445" s="463"/>
      <c r="L445" s="463"/>
      <c r="M445" s="463"/>
      <c r="N445" s="463"/>
      <c r="O445" s="463"/>
      <c r="P445" s="464"/>
      <c r="Q445" s="399"/>
    </row>
    <row r="446" s="334" customFormat="1" ht="24">
      <c r="A446" s="466">
        <v>2</v>
      </c>
      <c r="B446" s="378" t="s">
        <v>317</v>
      </c>
      <c r="C446" s="383"/>
      <c r="D446" s="383"/>
      <c r="E446" s="383"/>
      <c r="F446" s="384">
        <v>2023</v>
      </c>
      <c r="G446" s="301">
        <v>1122.4000000000001</v>
      </c>
      <c r="H446" s="301">
        <v>0</v>
      </c>
      <c r="I446" s="301">
        <v>1122.4000000000001</v>
      </c>
      <c r="J446" s="301">
        <v>0</v>
      </c>
      <c r="K446" s="463"/>
      <c r="L446" s="463"/>
      <c r="M446" s="463"/>
      <c r="N446" s="463"/>
      <c r="O446" s="463"/>
      <c r="P446" s="464"/>
      <c r="Q446" s="399"/>
    </row>
    <row r="447" s="334" customFormat="1" ht="12">
      <c r="A447" s="467"/>
      <c r="B447" s="303" t="s">
        <v>151</v>
      </c>
      <c r="C447" s="383"/>
      <c r="D447" s="383"/>
      <c r="E447" s="383"/>
      <c r="F447" s="383"/>
      <c r="G447" s="304">
        <f>SUM(G446:G446)</f>
        <v>1122.4000000000001</v>
      </c>
      <c r="H447" s="304">
        <f>SUM(H446:H446)</f>
        <v>0</v>
      </c>
      <c r="I447" s="304">
        <f>SUM(I446:I446)</f>
        <v>1122.4000000000001</v>
      </c>
      <c r="J447" s="304">
        <f>SUM(J446:J446)</f>
        <v>0</v>
      </c>
      <c r="K447" s="463"/>
      <c r="L447" s="463"/>
      <c r="M447" s="463"/>
      <c r="N447" s="463"/>
      <c r="O447" s="463"/>
      <c r="P447" s="464"/>
      <c r="Q447" s="399"/>
    </row>
    <row r="448" s="334" customFormat="1" ht="24">
      <c r="A448" s="461">
        <v>3</v>
      </c>
      <c r="B448" s="378" t="s">
        <v>318</v>
      </c>
      <c r="C448" s="462"/>
      <c r="D448" s="462"/>
      <c r="E448" s="462"/>
      <c r="F448" s="300">
        <v>2023</v>
      </c>
      <c r="G448" s="301">
        <v>2772</v>
      </c>
      <c r="H448" s="301">
        <f>J448+L448+N448+P448</f>
        <v>0</v>
      </c>
      <c r="I448" s="301">
        <v>2772</v>
      </c>
      <c r="J448" s="301">
        <f>664.2-664.2</f>
        <v>0</v>
      </c>
      <c r="K448" s="463"/>
      <c r="L448" s="463"/>
      <c r="M448" s="463"/>
      <c r="N448" s="463"/>
      <c r="O448" s="463"/>
      <c r="P448" s="464"/>
      <c r="Q448" s="399"/>
    </row>
    <row r="449" s="334" customFormat="1" ht="24">
      <c r="A449" s="468"/>
      <c r="B449" s="378" t="s">
        <v>319</v>
      </c>
      <c r="C449" s="462"/>
      <c r="D449" s="462"/>
      <c r="E449" s="462"/>
      <c r="F449" s="300"/>
      <c r="G449" s="301">
        <v>10</v>
      </c>
      <c r="H449" s="301"/>
      <c r="I449" s="301">
        <v>10</v>
      </c>
      <c r="J449" s="301"/>
      <c r="K449" s="463"/>
      <c r="L449" s="463"/>
      <c r="M449" s="463"/>
      <c r="N449" s="463"/>
      <c r="O449" s="463"/>
      <c r="P449" s="464"/>
      <c r="Q449" s="399"/>
    </row>
    <row r="450" s="334" customFormat="1" ht="12">
      <c r="A450" s="465"/>
      <c r="B450" s="303" t="s">
        <v>151</v>
      </c>
      <c r="C450" s="299"/>
      <c r="D450" s="299"/>
      <c r="E450" s="299"/>
      <c r="F450" s="381"/>
      <c r="G450" s="304">
        <f>G448+G449</f>
        <v>2782</v>
      </c>
      <c r="H450" s="304">
        <f t="shared" ref="H450:J450" si="112">H448+H449</f>
        <v>0</v>
      </c>
      <c r="I450" s="304">
        <f t="shared" si="112"/>
        <v>2782</v>
      </c>
      <c r="J450" s="304">
        <f t="shared" si="112"/>
        <v>0</v>
      </c>
      <c r="K450" s="463"/>
      <c r="L450" s="463"/>
      <c r="M450" s="463"/>
      <c r="N450" s="463"/>
      <c r="O450" s="463"/>
      <c r="P450" s="464"/>
      <c r="Q450" s="399"/>
    </row>
    <row r="451" s="334" customFormat="1" ht="24">
      <c r="A451" s="466">
        <v>4</v>
      </c>
      <c r="B451" s="298" t="s">
        <v>315</v>
      </c>
      <c r="C451" s="383"/>
      <c r="D451" s="383"/>
      <c r="E451" s="383"/>
      <c r="F451" s="384">
        <v>2023</v>
      </c>
      <c r="G451" s="301">
        <v>5036.3000000000002</v>
      </c>
      <c r="H451" s="301">
        <v>0</v>
      </c>
      <c r="I451" s="301">
        <v>5036.3000000000002</v>
      </c>
      <c r="J451" s="301">
        <v>0</v>
      </c>
      <c r="K451" s="463"/>
      <c r="L451" s="463"/>
      <c r="M451" s="463"/>
      <c r="N451" s="463"/>
      <c r="O451" s="463"/>
      <c r="P451" s="464"/>
      <c r="Q451" s="399"/>
    </row>
    <row r="452" s="334" customFormat="1" ht="12">
      <c r="A452" s="467"/>
      <c r="B452" s="303" t="s">
        <v>151</v>
      </c>
      <c r="C452" s="383"/>
      <c r="D452" s="383"/>
      <c r="E452" s="383"/>
      <c r="F452" s="383"/>
      <c r="G452" s="304">
        <f>SUM(G451:G451)</f>
        <v>5036.3000000000002</v>
      </c>
      <c r="H452" s="304">
        <f>SUM(H451:H451)</f>
        <v>0</v>
      </c>
      <c r="I452" s="304">
        <f>SUM(I451:I451)</f>
        <v>5036.3000000000002</v>
      </c>
      <c r="J452" s="304">
        <f>SUM(J451:J451)</f>
        <v>0</v>
      </c>
      <c r="K452" s="463"/>
      <c r="L452" s="463"/>
      <c r="M452" s="463"/>
      <c r="N452" s="463"/>
      <c r="O452" s="463"/>
      <c r="P452" s="464"/>
      <c r="Q452" s="399"/>
    </row>
    <row r="453" s="256" customFormat="1">
      <c r="A453" s="279"/>
      <c r="B453" s="263" t="s">
        <v>214</v>
      </c>
      <c r="C453" s="262"/>
      <c r="D453" s="262"/>
      <c r="E453" s="262"/>
      <c r="F453" s="264">
        <v>2023</v>
      </c>
      <c r="G453" s="265">
        <f>G445+G447+G450+G452</f>
        <v>10976</v>
      </c>
      <c r="H453" s="265">
        <f t="shared" ref="H453:J453" si="113">H445+H447+H450+H452</f>
        <v>0</v>
      </c>
      <c r="I453" s="265">
        <f t="shared" si="113"/>
        <v>10976</v>
      </c>
      <c r="J453" s="265">
        <f t="shared" si="113"/>
        <v>0</v>
      </c>
      <c r="K453" s="266"/>
      <c r="L453" s="266"/>
      <c r="M453" s="266"/>
      <c r="N453" s="266"/>
      <c r="O453" s="266"/>
      <c r="P453" s="267"/>
      <c r="Q453" s="399"/>
    </row>
    <row r="454" s="256" customFormat="1" ht="24.75">
      <c r="A454" s="297">
        <v>1</v>
      </c>
      <c r="B454" s="298" t="s">
        <v>307</v>
      </c>
      <c r="C454" s="299"/>
      <c r="D454" s="299"/>
      <c r="E454" s="299"/>
      <c r="F454" s="300">
        <v>2024</v>
      </c>
      <c r="G454" s="301">
        <v>1632.5</v>
      </c>
      <c r="H454" s="301">
        <v>0</v>
      </c>
      <c r="I454" s="301">
        <v>1632.5</v>
      </c>
      <c r="J454" s="301">
        <v>0</v>
      </c>
      <c r="K454" s="285"/>
      <c r="L454" s="285"/>
      <c r="M454" s="285"/>
      <c r="N454" s="285"/>
      <c r="O454" s="285"/>
      <c r="P454" s="286"/>
      <c r="Q454" s="399"/>
    </row>
    <row r="455" s="256" customFormat="1">
      <c r="A455" s="302"/>
      <c r="B455" s="303" t="s">
        <v>151</v>
      </c>
      <c r="C455" s="299"/>
      <c r="D455" s="299"/>
      <c r="E455" s="299"/>
      <c r="F455" s="300"/>
      <c r="G455" s="304">
        <f>G454</f>
        <v>1632.5</v>
      </c>
      <c r="H455" s="304">
        <f t="shared" ref="H455:J455" si="114">H454</f>
        <v>0</v>
      </c>
      <c r="I455" s="304">
        <f t="shared" si="114"/>
        <v>1632.5</v>
      </c>
      <c r="J455" s="304">
        <f t="shared" si="114"/>
        <v>0</v>
      </c>
      <c r="K455" s="285"/>
      <c r="L455" s="285"/>
      <c r="M455" s="285"/>
      <c r="N455" s="285"/>
      <c r="O455" s="285"/>
      <c r="P455" s="286"/>
      <c r="Q455" s="399"/>
    </row>
    <row r="456" s="256" customFormat="1" ht="24">
      <c r="A456" s="469">
        <v>2</v>
      </c>
      <c r="B456" s="378" t="s">
        <v>320</v>
      </c>
      <c r="C456" s="470"/>
      <c r="D456" s="470"/>
      <c r="E456" s="470"/>
      <c r="F456" s="376">
        <v>2024</v>
      </c>
      <c r="G456" s="471">
        <v>940.20000000000005</v>
      </c>
      <c r="H456" s="471">
        <v>0</v>
      </c>
      <c r="I456" s="471">
        <v>940.20000000000005</v>
      </c>
      <c r="J456" s="471">
        <v>0</v>
      </c>
      <c r="K456" s="285"/>
      <c r="L456" s="285"/>
      <c r="M456" s="285"/>
      <c r="N456" s="285"/>
      <c r="O456" s="285"/>
      <c r="P456" s="286"/>
      <c r="Q456" s="399"/>
    </row>
    <row r="457" s="256" customFormat="1" ht="24.75">
      <c r="A457" s="472"/>
      <c r="B457" s="298" t="s">
        <v>321</v>
      </c>
      <c r="C457" s="299"/>
      <c r="D457" s="299"/>
      <c r="E457" s="299"/>
      <c r="F457" s="300">
        <v>2024</v>
      </c>
      <c r="G457" s="301">
        <v>10</v>
      </c>
      <c r="H457" s="301">
        <v>0</v>
      </c>
      <c r="I457" s="301">
        <v>10</v>
      </c>
      <c r="J457" s="301">
        <v>0</v>
      </c>
      <c r="K457" s="285"/>
      <c r="L457" s="285"/>
      <c r="M457" s="285"/>
      <c r="N457" s="285"/>
      <c r="O457" s="285"/>
      <c r="P457" s="286"/>
      <c r="Q457" s="399"/>
    </row>
    <row r="458" s="256" customFormat="1">
      <c r="A458" s="473"/>
      <c r="B458" s="303" t="s">
        <v>151</v>
      </c>
      <c r="C458" s="299"/>
      <c r="D458" s="299"/>
      <c r="E458" s="299"/>
      <c r="F458" s="381"/>
      <c r="G458" s="304">
        <f>SUM(G456+G457)</f>
        <v>950.20000000000005</v>
      </c>
      <c r="H458" s="304">
        <f t="shared" ref="H458:J458" si="115">SUM(H456+H457)</f>
        <v>0</v>
      </c>
      <c r="I458" s="304">
        <f t="shared" si="115"/>
        <v>950.20000000000005</v>
      </c>
      <c r="J458" s="304">
        <f t="shared" si="115"/>
        <v>0</v>
      </c>
      <c r="K458" s="285"/>
      <c r="L458" s="285"/>
      <c r="M458" s="285"/>
      <c r="N458" s="285"/>
      <c r="O458" s="285"/>
      <c r="P458" s="286"/>
      <c r="Q458" s="399"/>
    </row>
    <row r="459" s="256" customFormat="1" ht="24.75">
      <c r="A459" s="297">
        <v>3</v>
      </c>
      <c r="B459" s="298" t="s">
        <v>322</v>
      </c>
      <c r="C459" s="299"/>
      <c r="D459" s="299"/>
      <c r="E459" s="299"/>
      <c r="F459" s="300">
        <v>2024</v>
      </c>
      <c r="G459" s="301">
        <v>922.5</v>
      </c>
      <c r="H459" s="301">
        <v>0</v>
      </c>
      <c r="I459" s="301">
        <v>922.5</v>
      </c>
      <c r="J459" s="301">
        <v>0</v>
      </c>
      <c r="K459" s="285"/>
      <c r="L459" s="285"/>
      <c r="M459" s="285"/>
      <c r="N459" s="285"/>
      <c r="O459" s="285"/>
      <c r="P459" s="286"/>
      <c r="Q459" s="399"/>
    </row>
    <row r="460" s="256" customFormat="1">
      <c r="A460" s="302"/>
      <c r="B460" s="303" t="s">
        <v>151</v>
      </c>
      <c r="C460" s="299"/>
      <c r="D460" s="299"/>
      <c r="E460" s="299"/>
      <c r="F460" s="300"/>
      <c r="G460" s="304">
        <f>G459</f>
        <v>922.5</v>
      </c>
      <c r="H460" s="304">
        <f t="shared" ref="H460:J460" si="116">H459</f>
        <v>0</v>
      </c>
      <c r="I460" s="304">
        <f t="shared" si="116"/>
        <v>922.5</v>
      </c>
      <c r="J460" s="304">
        <f t="shared" si="116"/>
        <v>0</v>
      </c>
      <c r="K460" s="285"/>
      <c r="L460" s="285"/>
      <c r="M460" s="285"/>
      <c r="N460" s="285"/>
      <c r="O460" s="285"/>
      <c r="P460" s="286"/>
      <c r="Q460" s="399"/>
    </row>
    <row r="461" s="256" customFormat="1" ht="26.449999999999999" customHeight="1">
      <c r="A461" s="469">
        <v>4</v>
      </c>
      <c r="B461" s="298" t="s">
        <v>323</v>
      </c>
      <c r="C461" s="299"/>
      <c r="D461" s="299"/>
      <c r="E461" s="299"/>
      <c r="F461" s="300">
        <v>2024</v>
      </c>
      <c r="G461" s="301">
        <v>1430.5999999999999</v>
      </c>
      <c r="H461" s="301">
        <v>0</v>
      </c>
      <c r="I461" s="301">
        <v>1430.5999999999999</v>
      </c>
      <c r="J461" s="301">
        <v>0</v>
      </c>
      <c r="K461" s="285"/>
      <c r="L461" s="285"/>
      <c r="M461" s="285"/>
      <c r="N461" s="285"/>
      <c r="O461" s="285"/>
      <c r="P461" s="286"/>
      <c r="Q461" s="399"/>
    </row>
    <row r="462" s="256" customFormat="1" ht="30.600000000000001" customHeight="1">
      <c r="A462" s="472"/>
      <c r="B462" s="298" t="s">
        <v>324</v>
      </c>
      <c r="C462" s="299"/>
      <c r="D462" s="299"/>
      <c r="E462" s="299"/>
      <c r="F462" s="300">
        <v>2024</v>
      </c>
      <c r="G462" s="301">
        <v>10</v>
      </c>
      <c r="H462" s="301">
        <v>0</v>
      </c>
      <c r="I462" s="301">
        <v>10</v>
      </c>
      <c r="J462" s="301">
        <v>0</v>
      </c>
      <c r="K462" s="285"/>
      <c r="L462" s="285"/>
      <c r="M462" s="285"/>
      <c r="N462" s="285"/>
      <c r="O462" s="285"/>
      <c r="P462" s="286"/>
      <c r="Q462" s="399"/>
    </row>
    <row r="463" s="256" customFormat="1" ht="13.15" customHeight="1">
      <c r="A463" s="473"/>
      <c r="B463" s="303" t="s">
        <v>151</v>
      </c>
      <c r="C463" s="299"/>
      <c r="D463" s="299"/>
      <c r="E463" s="299"/>
      <c r="F463" s="381"/>
      <c r="G463" s="304">
        <f>SUM(G461+G462)</f>
        <v>1440.5999999999999</v>
      </c>
      <c r="H463" s="304">
        <f t="shared" ref="H463:J475" si="117">SUM(H461+H462)</f>
        <v>0</v>
      </c>
      <c r="I463" s="304">
        <f t="shared" si="117"/>
        <v>1440.5999999999999</v>
      </c>
      <c r="J463" s="304">
        <f t="shared" si="117"/>
        <v>0</v>
      </c>
      <c r="K463" s="285"/>
      <c r="L463" s="285"/>
      <c r="M463" s="285"/>
      <c r="N463" s="285"/>
      <c r="O463" s="285"/>
      <c r="P463" s="286"/>
      <c r="Q463" s="399"/>
    </row>
    <row r="464" s="256" customFormat="1" ht="22.899999999999999" customHeight="1">
      <c r="A464" s="469">
        <v>5</v>
      </c>
      <c r="B464" s="298" t="s">
        <v>325</v>
      </c>
      <c r="C464" s="299"/>
      <c r="D464" s="299"/>
      <c r="E464" s="299"/>
      <c r="F464" s="300">
        <v>2024</v>
      </c>
      <c r="G464" s="301">
        <v>1867.9000000000001</v>
      </c>
      <c r="H464" s="301">
        <v>0</v>
      </c>
      <c r="I464" s="301">
        <v>1867.9000000000001</v>
      </c>
      <c r="J464" s="301">
        <v>0</v>
      </c>
      <c r="K464" s="285"/>
      <c r="L464" s="285"/>
      <c r="M464" s="285"/>
      <c r="N464" s="285"/>
      <c r="O464" s="285"/>
      <c r="P464" s="286"/>
      <c r="Q464" s="399"/>
    </row>
    <row r="465" s="256" customFormat="1" ht="27" customHeight="1">
      <c r="A465" s="472"/>
      <c r="B465" s="298" t="s">
        <v>326</v>
      </c>
      <c r="C465" s="299"/>
      <c r="D465" s="299"/>
      <c r="E465" s="299"/>
      <c r="F465" s="300">
        <v>2024</v>
      </c>
      <c r="G465" s="301">
        <v>10</v>
      </c>
      <c r="H465" s="301">
        <v>0</v>
      </c>
      <c r="I465" s="301">
        <v>10</v>
      </c>
      <c r="J465" s="301">
        <v>0</v>
      </c>
      <c r="K465" s="285"/>
      <c r="L465" s="285"/>
      <c r="M465" s="285"/>
      <c r="N465" s="285"/>
      <c r="O465" s="285"/>
      <c r="P465" s="286"/>
      <c r="Q465" s="399"/>
    </row>
    <row r="466" s="256" customFormat="1" ht="13.15" customHeight="1">
      <c r="A466" s="473"/>
      <c r="B466" s="303" t="s">
        <v>151</v>
      </c>
      <c r="C466" s="299"/>
      <c r="D466" s="299"/>
      <c r="E466" s="299"/>
      <c r="F466" s="300"/>
      <c r="G466" s="304">
        <f>SUM(G464+G465)</f>
        <v>1877.9000000000001</v>
      </c>
      <c r="H466" s="304">
        <f t="shared" si="117"/>
        <v>0</v>
      </c>
      <c r="I466" s="304">
        <f t="shared" si="117"/>
        <v>1877.9000000000001</v>
      </c>
      <c r="J466" s="304">
        <f t="shared" si="117"/>
        <v>0</v>
      </c>
      <c r="K466" s="285"/>
      <c r="L466" s="285"/>
      <c r="M466" s="285"/>
      <c r="N466" s="285"/>
      <c r="O466" s="285"/>
      <c r="P466" s="286"/>
      <c r="Q466" s="399"/>
    </row>
    <row r="467" s="256" customFormat="1" ht="23.449999999999999" customHeight="1">
      <c r="A467" s="297">
        <v>6</v>
      </c>
      <c r="B467" s="474" t="s">
        <v>327</v>
      </c>
      <c r="C467" s="299"/>
      <c r="D467" s="299"/>
      <c r="E467" s="299"/>
      <c r="F467" s="300">
        <v>2024</v>
      </c>
      <c r="G467" s="301">
        <v>3467.3000000000002</v>
      </c>
      <c r="H467" s="301">
        <v>0</v>
      </c>
      <c r="I467" s="301">
        <v>3467.3000000000002</v>
      </c>
      <c r="J467" s="301">
        <v>0</v>
      </c>
      <c r="K467" s="285"/>
      <c r="L467" s="285"/>
      <c r="M467" s="285"/>
      <c r="N467" s="285"/>
      <c r="O467" s="285"/>
      <c r="P467" s="286"/>
      <c r="Q467" s="399"/>
    </row>
    <row r="468" s="256" customFormat="1" ht="21" customHeight="1">
      <c r="A468" s="380"/>
      <c r="B468" s="474" t="s">
        <v>328</v>
      </c>
      <c r="C468" s="299"/>
      <c r="D468" s="299"/>
      <c r="E468" s="299"/>
      <c r="F468" s="300">
        <v>2024</v>
      </c>
      <c r="G468" s="301">
        <v>10</v>
      </c>
      <c r="H468" s="301">
        <v>0</v>
      </c>
      <c r="I468" s="301">
        <v>10</v>
      </c>
      <c r="J468" s="301">
        <v>0</v>
      </c>
      <c r="K468" s="285"/>
      <c r="L468" s="285"/>
      <c r="M468" s="285"/>
      <c r="N468" s="285"/>
      <c r="O468" s="285"/>
      <c r="P468" s="286"/>
      <c r="Q468" s="399"/>
    </row>
    <row r="469" s="256" customFormat="1" ht="13.15" customHeight="1">
      <c r="A469" s="302"/>
      <c r="B469" s="303" t="s">
        <v>151</v>
      </c>
      <c r="C469" s="299"/>
      <c r="D469" s="299"/>
      <c r="E469" s="299"/>
      <c r="F469" s="300"/>
      <c r="G469" s="304">
        <f>SUM(G467+G468)</f>
        <v>3477.3000000000002</v>
      </c>
      <c r="H469" s="304">
        <f t="shared" si="117"/>
        <v>0</v>
      </c>
      <c r="I469" s="304">
        <f t="shared" si="117"/>
        <v>3477.3000000000002</v>
      </c>
      <c r="J469" s="304">
        <f t="shared" si="117"/>
        <v>0</v>
      </c>
      <c r="K469" s="285"/>
      <c r="L469" s="285"/>
      <c r="M469" s="285"/>
      <c r="N469" s="285"/>
      <c r="O469" s="285"/>
      <c r="P469" s="286"/>
      <c r="Q469" s="399"/>
    </row>
    <row r="470" s="256" customFormat="1" ht="25.149999999999999" customHeight="1">
      <c r="A470" s="475">
        <v>7</v>
      </c>
      <c r="B470" s="298" t="s">
        <v>329</v>
      </c>
      <c r="C470" s="299"/>
      <c r="D470" s="299"/>
      <c r="E470" s="299"/>
      <c r="F470" s="300">
        <v>2024</v>
      </c>
      <c r="G470" s="301">
        <v>7368.5</v>
      </c>
      <c r="H470" s="301">
        <v>0</v>
      </c>
      <c r="I470" s="301">
        <v>7368.5</v>
      </c>
      <c r="J470" s="301">
        <v>0</v>
      </c>
      <c r="K470" s="285"/>
      <c r="L470" s="285"/>
      <c r="M470" s="285"/>
      <c r="N470" s="285"/>
      <c r="O470" s="285"/>
      <c r="P470" s="286"/>
      <c r="Q470" s="399"/>
    </row>
    <row r="471" s="256" customFormat="1" ht="27.600000000000001" customHeight="1">
      <c r="A471" s="476"/>
      <c r="B471" s="298" t="s">
        <v>330</v>
      </c>
      <c r="C471" s="299"/>
      <c r="D471" s="299"/>
      <c r="E471" s="299"/>
      <c r="F471" s="300">
        <v>2024</v>
      </c>
      <c r="G471" s="301">
        <v>10</v>
      </c>
      <c r="H471" s="301">
        <v>0</v>
      </c>
      <c r="I471" s="301">
        <v>10</v>
      </c>
      <c r="J471" s="301">
        <v>0</v>
      </c>
      <c r="K471" s="285"/>
      <c r="L471" s="285"/>
      <c r="M471" s="285"/>
      <c r="N471" s="285"/>
      <c r="O471" s="285"/>
      <c r="P471" s="286"/>
      <c r="Q471" s="399"/>
    </row>
    <row r="472" s="256" customFormat="1" ht="13.15" customHeight="1">
      <c r="A472" s="477"/>
      <c r="B472" s="303" t="s">
        <v>151</v>
      </c>
      <c r="C472" s="299"/>
      <c r="D472" s="299"/>
      <c r="E472" s="299"/>
      <c r="F472" s="300"/>
      <c r="G472" s="304">
        <f>SUM(G470+G471)</f>
        <v>7378.5</v>
      </c>
      <c r="H472" s="304">
        <f t="shared" si="117"/>
        <v>0</v>
      </c>
      <c r="I472" s="304">
        <f t="shared" si="117"/>
        <v>7378.5</v>
      </c>
      <c r="J472" s="304">
        <f t="shared" si="117"/>
        <v>0</v>
      </c>
      <c r="K472" s="285"/>
      <c r="L472" s="285"/>
      <c r="M472" s="285"/>
      <c r="N472" s="285"/>
      <c r="O472" s="285"/>
      <c r="P472" s="286"/>
      <c r="Q472" s="399"/>
    </row>
    <row r="473" s="256" customFormat="1" ht="18" customHeight="1">
      <c r="A473" s="475">
        <v>8</v>
      </c>
      <c r="B473" s="474" t="s">
        <v>331</v>
      </c>
      <c r="C473" s="299"/>
      <c r="D473" s="299"/>
      <c r="E473" s="299"/>
      <c r="F473" s="300">
        <v>2024</v>
      </c>
      <c r="G473" s="301">
        <v>9045</v>
      </c>
      <c r="H473" s="301">
        <v>0</v>
      </c>
      <c r="I473" s="301">
        <v>9045</v>
      </c>
      <c r="J473" s="301">
        <v>0</v>
      </c>
      <c r="K473" s="285"/>
      <c r="L473" s="285"/>
      <c r="M473" s="285"/>
      <c r="N473" s="285"/>
      <c r="O473" s="285"/>
      <c r="P473" s="286"/>
      <c r="Q473" s="399"/>
    </row>
    <row r="474" s="256" customFormat="1" ht="25.899999999999999" customHeight="1">
      <c r="A474" s="476"/>
      <c r="B474" s="474" t="s">
        <v>332</v>
      </c>
      <c r="C474" s="299"/>
      <c r="D474" s="299"/>
      <c r="E474" s="299"/>
      <c r="F474" s="300">
        <v>2024</v>
      </c>
      <c r="G474" s="301">
        <v>10</v>
      </c>
      <c r="H474" s="301">
        <v>0</v>
      </c>
      <c r="I474" s="301">
        <v>10</v>
      </c>
      <c r="J474" s="301">
        <v>0</v>
      </c>
      <c r="K474" s="285"/>
      <c r="L474" s="285"/>
      <c r="M474" s="285"/>
      <c r="N474" s="285"/>
      <c r="O474" s="285"/>
      <c r="P474" s="286"/>
      <c r="Q474" s="399"/>
    </row>
    <row r="475" s="256" customFormat="1" ht="16.899999999999999" customHeight="1">
      <c r="A475" s="477"/>
      <c r="B475" s="391" t="s">
        <v>151</v>
      </c>
      <c r="C475" s="299"/>
      <c r="D475" s="299"/>
      <c r="E475" s="299"/>
      <c r="F475" s="300"/>
      <c r="G475" s="304">
        <f>SUM(G473+G474)</f>
        <v>9055</v>
      </c>
      <c r="H475" s="304">
        <f t="shared" si="117"/>
        <v>0</v>
      </c>
      <c r="I475" s="304">
        <f t="shared" si="117"/>
        <v>9055</v>
      </c>
      <c r="J475" s="304">
        <f t="shared" si="117"/>
        <v>0</v>
      </c>
      <c r="K475" s="285"/>
      <c r="L475" s="285"/>
      <c r="M475" s="285"/>
      <c r="N475" s="285"/>
      <c r="O475" s="285"/>
      <c r="P475" s="286"/>
      <c r="Q475" s="399"/>
    </row>
    <row r="476" s="256" customFormat="1">
      <c r="A476" s="279"/>
      <c r="B476" s="263" t="s">
        <v>220</v>
      </c>
      <c r="C476" s="262"/>
      <c r="D476" s="262"/>
      <c r="E476" s="262"/>
      <c r="F476" s="264">
        <v>2024</v>
      </c>
      <c r="G476" s="278">
        <f>SUM(G455+G458+G460+G463+G466+G469+G472+G475)</f>
        <v>26734.5</v>
      </c>
      <c r="H476" s="278">
        <f t="shared" ref="H476:J476" si="118">SUM(H455+H458+H460+H463+H466+H469+H472+H475)</f>
        <v>0</v>
      </c>
      <c r="I476" s="278">
        <f t="shared" si="118"/>
        <v>26734.5</v>
      </c>
      <c r="J476" s="278">
        <f t="shared" si="118"/>
        <v>0</v>
      </c>
      <c r="K476" s="266"/>
      <c r="L476" s="266"/>
      <c r="M476" s="266"/>
      <c r="N476" s="266"/>
      <c r="O476" s="266"/>
      <c r="P476" s="267"/>
      <c r="Q476" s="399"/>
    </row>
    <row r="477" s="256" customFormat="1" ht="24.75">
      <c r="A477" s="475">
        <v>1</v>
      </c>
      <c r="B477" s="474" t="s">
        <v>333</v>
      </c>
      <c r="C477" s="299"/>
      <c r="D477" s="299"/>
      <c r="E477" s="299"/>
      <c r="F477" s="300">
        <v>2025</v>
      </c>
      <c r="G477" s="478">
        <v>1400</v>
      </c>
      <c r="H477" s="478">
        <v>0</v>
      </c>
      <c r="I477" s="478">
        <v>1400</v>
      </c>
      <c r="J477" s="478">
        <v>0</v>
      </c>
      <c r="K477" s="285"/>
      <c r="L477" s="285"/>
      <c r="M477" s="285"/>
      <c r="N477" s="285"/>
      <c r="O477" s="285"/>
      <c r="P477" s="286"/>
      <c r="Q477" s="399"/>
    </row>
    <row r="478" s="256" customFormat="1" ht="24.75">
      <c r="A478" s="476"/>
      <c r="B478" s="474" t="s">
        <v>334</v>
      </c>
      <c r="C478" s="299"/>
      <c r="D478" s="299"/>
      <c r="E478" s="299"/>
      <c r="F478" s="300">
        <v>2025</v>
      </c>
      <c r="G478" s="478">
        <v>10</v>
      </c>
      <c r="H478" s="478">
        <v>0</v>
      </c>
      <c r="I478" s="478">
        <v>10</v>
      </c>
      <c r="J478" s="478">
        <v>0</v>
      </c>
      <c r="K478" s="285"/>
      <c r="L478" s="285"/>
      <c r="M478" s="285"/>
      <c r="N478" s="285"/>
      <c r="O478" s="285"/>
      <c r="P478" s="286"/>
      <c r="Q478" s="399"/>
    </row>
    <row r="479" s="256" customFormat="1">
      <c r="A479" s="477"/>
      <c r="B479" s="391" t="s">
        <v>151</v>
      </c>
      <c r="C479" s="299"/>
      <c r="D479" s="299"/>
      <c r="E479" s="299"/>
      <c r="F479" s="381"/>
      <c r="G479" s="479">
        <f>SUM(G477+G478)</f>
        <v>1410</v>
      </c>
      <c r="H479" s="479">
        <f t="shared" ref="H479:J482" si="119">SUM(H477+H478)</f>
        <v>0</v>
      </c>
      <c r="I479" s="479">
        <f t="shared" si="119"/>
        <v>1410</v>
      </c>
      <c r="J479" s="479">
        <f t="shared" si="119"/>
        <v>0</v>
      </c>
      <c r="K479" s="285"/>
      <c r="L479" s="285"/>
      <c r="M479" s="285"/>
      <c r="N479" s="285"/>
      <c r="O479" s="285"/>
      <c r="P479" s="286"/>
      <c r="Q479" s="399"/>
    </row>
    <row r="480" s="256" customFormat="1" ht="24.75">
      <c r="A480" s="475">
        <v>2</v>
      </c>
      <c r="B480" s="298" t="s">
        <v>335</v>
      </c>
      <c r="C480" s="299"/>
      <c r="D480" s="299"/>
      <c r="E480" s="299"/>
      <c r="F480" s="300">
        <v>2025</v>
      </c>
      <c r="G480" s="478">
        <v>9450</v>
      </c>
      <c r="H480" s="478">
        <v>0</v>
      </c>
      <c r="I480" s="478">
        <v>9450</v>
      </c>
      <c r="J480" s="478">
        <v>0</v>
      </c>
      <c r="K480" s="285"/>
      <c r="L480" s="285"/>
      <c r="M480" s="285"/>
      <c r="N480" s="285"/>
      <c r="O480" s="285"/>
      <c r="P480" s="286"/>
      <c r="Q480" s="399"/>
    </row>
    <row r="481" s="256" customFormat="1" ht="24.75">
      <c r="A481" s="476"/>
      <c r="B481" s="298" t="s">
        <v>336</v>
      </c>
      <c r="C481" s="299"/>
      <c r="D481" s="299"/>
      <c r="E481" s="299"/>
      <c r="F481" s="300">
        <v>2025</v>
      </c>
      <c r="G481" s="478">
        <v>10</v>
      </c>
      <c r="H481" s="478">
        <v>0</v>
      </c>
      <c r="I481" s="478">
        <v>10</v>
      </c>
      <c r="J481" s="478">
        <v>0</v>
      </c>
      <c r="K481" s="285"/>
      <c r="L481" s="285"/>
      <c r="M481" s="285"/>
      <c r="N481" s="285"/>
      <c r="O481" s="285"/>
      <c r="P481" s="286"/>
      <c r="Q481" s="399"/>
    </row>
    <row r="482" s="256" customFormat="1" ht="15" customHeight="1">
      <c r="A482" s="477"/>
      <c r="B482" s="303" t="s">
        <v>151</v>
      </c>
      <c r="C482" s="299"/>
      <c r="D482" s="299"/>
      <c r="E482" s="299"/>
      <c r="F482" s="381"/>
      <c r="G482" s="479">
        <f>SUM(G480+G481)</f>
        <v>9460</v>
      </c>
      <c r="H482" s="479">
        <f t="shared" si="119"/>
        <v>0</v>
      </c>
      <c r="I482" s="479">
        <f t="shared" si="119"/>
        <v>9460</v>
      </c>
      <c r="J482" s="479">
        <f t="shared" si="119"/>
        <v>0</v>
      </c>
      <c r="K482" s="285"/>
      <c r="L482" s="285"/>
      <c r="M482" s="285"/>
      <c r="N482" s="285"/>
      <c r="O482" s="285"/>
      <c r="P482" s="286"/>
      <c r="Q482" s="399"/>
    </row>
    <row r="483" s="314" customFormat="1" ht="15.75">
      <c r="A483" s="279"/>
      <c r="B483" s="263" t="s">
        <v>227</v>
      </c>
      <c r="C483" s="262"/>
      <c r="D483" s="262"/>
      <c r="E483" s="262"/>
      <c r="F483" s="264">
        <v>2025</v>
      </c>
      <c r="G483" s="278">
        <f>SUM(G479+G482)</f>
        <v>10870</v>
      </c>
      <c r="H483" s="278">
        <f t="shared" ref="H483:J483" si="120">SUM(H479+H482)</f>
        <v>0</v>
      </c>
      <c r="I483" s="278">
        <f t="shared" si="120"/>
        <v>10870</v>
      </c>
      <c r="J483" s="278">
        <f t="shared" si="120"/>
        <v>0</v>
      </c>
      <c r="K483" s="266"/>
      <c r="L483" s="266"/>
      <c r="M483" s="266"/>
      <c r="N483" s="266"/>
      <c r="O483" s="266"/>
      <c r="P483" s="267"/>
      <c r="Q483" s="412"/>
      <c r="R483" s="256"/>
      <c r="S483" s="256"/>
      <c r="T483" s="256"/>
      <c r="U483" s="256"/>
      <c r="V483" s="256"/>
      <c r="W483" s="256"/>
      <c r="X483" s="256"/>
    </row>
    <row r="484" s="324" customFormat="1" ht="37.5" customHeight="1">
      <c r="A484" s="480">
        <v>10</v>
      </c>
      <c r="B484" s="317" t="s">
        <v>337</v>
      </c>
      <c r="C484" s="328" t="s">
        <v>306</v>
      </c>
      <c r="D484" s="328" t="s">
        <v>147</v>
      </c>
      <c r="E484" s="328" t="s">
        <v>229</v>
      </c>
      <c r="F484" s="327"/>
      <c r="G484" s="481">
        <f>G491+G492+G499+G500+G501+G506+G513+G514</f>
        <v>7020.7999999999993</v>
      </c>
      <c r="H484" s="481">
        <f>H491+H492+H499+H500</f>
        <v>917.59999999999991</v>
      </c>
      <c r="I484" s="481">
        <f>I491+I492+I499+I500+I501+I506+I513+I514</f>
        <v>7020.7999999999993</v>
      </c>
      <c r="J484" s="481">
        <f>J491+J492+J499+J500</f>
        <v>917.59999999999991</v>
      </c>
      <c r="K484" s="453"/>
      <c r="L484" s="453"/>
      <c r="M484" s="453"/>
      <c r="N484" s="453"/>
      <c r="O484" s="453"/>
      <c r="P484" s="454"/>
      <c r="Q484" s="398" t="s">
        <v>62</v>
      </c>
      <c r="R484" s="334"/>
      <c r="S484" s="334"/>
      <c r="T484" s="334"/>
      <c r="U484" s="334"/>
      <c r="V484" s="334"/>
      <c r="W484" s="334"/>
      <c r="X484" s="334"/>
    </row>
    <row r="485" s="324" customFormat="1" ht="22.149999999999999" customHeight="1">
      <c r="A485" s="480">
        <v>1</v>
      </c>
      <c r="B485" s="482" t="s">
        <v>338</v>
      </c>
      <c r="C485" s="327"/>
      <c r="D485" s="327"/>
      <c r="E485" s="327"/>
      <c r="F485" s="328">
        <v>2018</v>
      </c>
      <c r="G485" s="329">
        <v>602.5</v>
      </c>
      <c r="H485" s="329">
        <v>602.5</v>
      </c>
      <c r="I485" s="329">
        <v>602.5</v>
      </c>
      <c r="J485" s="329">
        <v>602.5</v>
      </c>
      <c r="K485" s="483"/>
      <c r="L485" s="483"/>
      <c r="M485" s="483"/>
      <c r="N485" s="483"/>
      <c r="O485" s="483"/>
      <c r="P485" s="484"/>
      <c r="Q485" s="399"/>
      <c r="R485" s="334"/>
      <c r="S485" s="334"/>
      <c r="T485" s="334"/>
      <c r="U485" s="334"/>
      <c r="V485" s="334"/>
      <c r="W485" s="334"/>
      <c r="X485" s="334"/>
    </row>
    <row r="486" s="324" customFormat="1" ht="25.149999999999999" customHeight="1">
      <c r="A486" s="366"/>
      <c r="B486" s="485" t="s">
        <v>339</v>
      </c>
      <c r="C486" s="327"/>
      <c r="D486" s="327"/>
      <c r="E486" s="327"/>
      <c r="F486" s="328">
        <v>2018</v>
      </c>
      <c r="G486" s="329">
        <v>2.7000000000000002</v>
      </c>
      <c r="H486" s="329">
        <v>2.7000000000000002</v>
      </c>
      <c r="I486" s="329">
        <v>2.7000000000000002</v>
      </c>
      <c r="J486" s="329">
        <v>2.7000000000000002</v>
      </c>
      <c r="K486" s="483"/>
      <c r="L486" s="483"/>
      <c r="M486" s="483"/>
      <c r="N486" s="483"/>
      <c r="O486" s="483"/>
      <c r="P486" s="484"/>
      <c r="Q486" s="399"/>
      <c r="R486" s="334"/>
      <c r="S486" s="334"/>
      <c r="T486" s="334"/>
      <c r="U486" s="334"/>
      <c r="V486" s="334"/>
      <c r="W486" s="334"/>
      <c r="X486" s="334"/>
    </row>
    <row r="487" s="316" customFormat="1" ht="18" customHeight="1">
      <c r="A487" s="480"/>
      <c r="B487" s="486" t="s">
        <v>151</v>
      </c>
      <c r="C487" s="487"/>
      <c r="D487" s="487"/>
      <c r="E487" s="487"/>
      <c r="F487" s="488"/>
      <c r="G487" s="481">
        <f>G485+G486</f>
        <v>605.20000000000005</v>
      </c>
      <c r="H487" s="481">
        <f>H485+H486</f>
        <v>605.20000000000005</v>
      </c>
      <c r="I487" s="481">
        <f>I485+I486</f>
        <v>605.20000000000005</v>
      </c>
      <c r="J487" s="481">
        <f>J485+J486</f>
        <v>605.20000000000005</v>
      </c>
      <c r="K487" s="453"/>
      <c r="L487" s="453"/>
      <c r="M487" s="453"/>
      <c r="N487" s="453"/>
      <c r="O487" s="453"/>
      <c r="P487" s="454"/>
      <c r="Q487" s="399"/>
      <c r="R487" s="323"/>
      <c r="S487" s="323"/>
      <c r="T487" s="323"/>
      <c r="U487" s="323"/>
      <c r="V487" s="323"/>
      <c r="W487" s="323"/>
      <c r="X487" s="323"/>
    </row>
    <row r="488" s="324" customFormat="1" ht="23.449999999999999" customHeight="1">
      <c r="A488" s="480">
        <v>2</v>
      </c>
      <c r="B488" s="485" t="s">
        <v>340</v>
      </c>
      <c r="C488" s="327"/>
      <c r="D488" s="327"/>
      <c r="E488" s="327"/>
      <c r="F488" s="328">
        <v>2018</v>
      </c>
      <c r="G488" s="329">
        <v>302.89999999999998</v>
      </c>
      <c r="H488" s="329">
        <v>302.89999999999998</v>
      </c>
      <c r="I488" s="329">
        <v>302.89999999999998</v>
      </c>
      <c r="J488" s="329">
        <v>302.89999999999998</v>
      </c>
      <c r="K488" s="483"/>
      <c r="L488" s="483"/>
      <c r="M488" s="483"/>
      <c r="N488" s="483"/>
      <c r="O488" s="489"/>
      <c r="P488" s="490"/>
      <c r="Q488" s="399"/>
      <c r="R488" s="334"/>
      <c r="S488" s="334"/>
      <c r="T488" s="334"/>
      <c r="U488" s="334"/>
      <c r="V488" s="334"/>
      <c r="W488" s="334"/>
      <c r="X488" s="334"/>
    </row>
    <row r="489" s="324" customFormat="1" ht="24" customHeight="1">
      <c r="A489" s="366"/>
      <c r="B489" s="485" t="s">
        <v>341</v>
      </c>
      <c r="C489" s="327"/>
      <c r="D489" s="327"/>
      <c r="E489" s="327"/>
      <c r="F489" s="328">
        <v>2018</v>
      </c>
      <c r="G489" s="329">
        <v>2.7000000000000002</v>
      </c>
      <c r="H489" s="329">
        <v>2.7000000000000002</v>
      </c>
      <c r="I489" s="329">
        <v>2.7000000000000002</v>
      </c>
      <c r="J489" s="329">
        <v>2.7000000000000002</v>
      </c>
      <c r="K489" s="483"/>
      <c r="L489" s="483"/>
      <c r="M489" s="483"/>
      <c r="N489" s="483"/>
      <c r="O489" s="483"/>
      <c r="P489" s="484"/>
      <c r="Q489" s="399"/>
      <c r="R489" s="334"/>
      <c r="S489" s="334"/>
      <c r="T489" s="334"/>
      <c r="U489" s="334"/>
      <c r="V489" s="334"/>
      <c r="W489" s="334"/>
      <c r="X489" s="334"/>
    </row>
    <row r="490" s="316" customFormat="1" ht="15.75" customHeight="1">
      <c r="A490" s="480"/>
      <c r="B490" s="486" t="s">
        <v>151</v>
      </c>
      <c r="C490" s="487"/>
      <c r="D490" s="487"/>
      <c r="E490" s="487"/>
      <c r="F490" s="487"/>
      <c r="G490" s="481">
        <f>G488+G489</f>
        <v>305.59999999999997</v>
      </c>
      <c r="H490" s="481">
        <f>H488+H489</f>
        <v>305.59999999999997</v>
      </c>
      <c r="I490" s="481">
        <f>I488+I489</f>
        <v>305.59999999999997</v>
      </c>
      <c r="J490" s="481">
        <f>J488+J489</f>
        <v>305.59999999999997</v>
      </c>
      <c r="K490" s="453"/>
      <c r="L490" s="453"/>
      <c r="M490" s="453"/>
      <c r="N490" s="453"/>
      <c r="O490" s="453"/>
      <c r="P490" s="454"/>
      <c r="Q490" s="399"/>
      <c r="R490" s="323"/>
      <c r="S490" s="323"/>
      <c r="T490" s="323"/>
      <c r="U490" s="323"/>
      <c r="V490" s="323"/>
      <c r="W490" s="323"/>
      <c r="X490" s="323"/>
    </row>
    <row r="491" s="248" customFormat="1">
      <c r="A491" s="491"/>
      <c r="B491" s="263" t="s">
        <v>171</v>
      </c>
      <c r="C491" s="492"/>
      <c r="D491" s="492"/>
      <c r="E491" s="492"/>
      <c r="F491" s="492"/>
      <c r="G491" s="361">
        <f>G487+G490</f>
        <v>910.79999999999995</v>
      </c>
      <c r="H491" s="361">
        <f>H487+H490</f>
        <v>910.79999999999995</v>
      </c>
      <c r="I491" s="361">
        <f>I487+I490</f>
        <v>910.79999999999995</v>
      </c>
      <c r="J491" s="361">
        <f>J487+J490</f>
        <v>910.79999999999995</v>
      </c>
      <c r="K491" s="455"/>
      <c r="L491" s="455"/>
      <c r="M491" s="455"/>
      <c r="N491" s="455"/>
      <c r="O491" s="455"/>
      <c r="P491" s="456"/>
      <c r="Q491" s="399"/>
      <c r="R491" s="256"/>
      <c r="S491" s="256"/>
      <c r="T491" s="256"/>
      <c r="U491" s="256"/>
      <c r="V491" s="256"/>
      <c r="W491" s="256"/>
      <c r="X491" s="256"/>
    </row>
    <row r="492" s="248" customFormat="1">
      <c r="A492" s="493"/>
      <c r="B492" s="401" t="s">
        <v>172</v>
      </c>
      <c r="C492" s="494"/>
      <c r="D492" s="494"/>
      <c r="E492" s="494"/>
      <c r="F492" s="494"/>
      <c r="G492" s="495">
        <v>0</v>
      </c>
      <c r="H492" s="495">
        <v>0</v>
      </c>
      <c r="I492" s="495">
        <v>0</v>
      </c>
      <c r="J492" s="495">
        <v>0</v>
      </c>
      <c r="K492" s="496"/>
      <c r="L492" s="496"/>
      <c r="M492" s="496"/>
      <c r="N492" s="496"/>
      <c r="O492" s="496"/>
      <c r="P492" s="497"/>
      <c r="Q492" s="399"/>
      <c r="R492" s="256"/>
      <c r="S492" s="256"/>
      <c r="T492" s="256"/>
      <c r="U492" s="256"/>
      <c r="V492" s="256"/>
      <c r="W492" s="256"/>
      <c r="X492" s="256"/>
    </row>
    <row r="493" s="256" customFormat="1" ht="24">
      <c r="A493" s="498">
        <v>1</v>
      </c>
      <c r="B493" s="499" t="s">
        <v>342</v>
      </c>
      <c r="C493" s="500"/>
      <c r="D493" s="500"/>
      <c r="E493" s="500"/>
      <c r="F493" s="501">
        <v>2020</v>
      </c>
      <c r="G493" s="502">
        <v>0</v>
      </c>
      <c r="H493" s="502">
        <v>0</v>
      </c>
      <c r="I493" s="502">
        <v>0</v>
      </c>
      <c r="J493" s="502">
        <v>0</v>
      </c>
      <c r="K493" s="503"/>
      <c r="L493" s="503"/>
      <c r="M493" s="503"/>
      <c r="N493" s="503"/>
      <c r="O493" s="503"/>
      <c r="P493" s="504"/>
      <c r="Q493" s="399"/>
      <c r="R493" s="256"/>
      <c r="S493" s="256"/>
      <c r="T493" s="256"/>
      <c r="U493" s="256"/>
      <c r="V493" s="256"/>
      <c r="W493" s="256"/>
    </row>
    <row r="494" s="256" customFormat="1" ht="24">
      <c r="A494" s="498"/>
      <c r="B494" s="499" t="s">
        <v>343</v>
      </c>
      <c r="C494" s="500"/>
      <c r="D494" s="500"/>
      <c r="E494" s="500"/>
      <c r="F494" s="501">
        <v>2020</v>
      </c>
      <c r="G494" s="502">
        <v>3.1000000000000001</v>
      </c>
      <c r="H494" s="502">
        <v>3.1000000000000001</v>
      </c>
      <c r="I494" s="502">
        <v>3.1000000000000001</v>
      </c>
      <c r="J494" s="502">
        <v>3.1000000000000001</v>
      </c>
      <c r="K494" s="503"/>
      <c r="L494" s="503"/>
      <c r="M494" s="503"/>
      <c r="N494" s="503"/>
      <c r="O494" s="503"/>
      <c r="P494" s="504"/>
      <c r="Q494" s="399"/>
      <c r="R494" s="256"/>
      <c r="S494" s="256"/>
      <c r="T494" s="256"/>
      <c r="U494" s="256"/>
      <c r="V494" s="256"/>
      <c r="W494" s="256"/>
    </row>
    <row r="495" s="256" customFormat="1">
      <c r="A495" s="498"/>
      <c r="B495" s="505" t="s">
        <v>151</v>
      </c>
      <c r="C495" s="500"/>
      <c r="D495" s="500"/>
      <c r="E495" s="500"/>
      <c r="F495" s="501"/>
      <c r="G495" s="319">
        <f>G493+G494</f>
        <v>3.1000000000000001</v>
      </c>
      <c r="H495" s="319">
        <f>H493+H494</f>
        <v>3.1000000000000001</v>
      </c>
      <c r="I495" s="319">
        <f>I493+I494</f>
        <v>3.1000000000000001</v>
      </c>
      <c r="J495" s="319">
        <f>J493+J494</f>
        <v>3.1000000000000001</v>
      </c>
      <c r="K495" s="503"/>
      <c r="L495" s="503"/>
      <c r="M495" s="503"/>
      <c r="N495" s="503"/>
      <c r="O495" s="503"/>
      <c r="P495" s="504"/>
      <c r="Q495" s="399"/>
      <c r="R495" s="256"/>
      <c r="S495" s="256"/>
      <c r="T495" s="256"/>
      <c r="U495" s="256"/>
      <c r="V495" s="256"/>
      <c r="W495" s="256"/>
    </row>
    <row r="496" s="256" customFormat="1" ht="24">
      <c r="A496" s="498">
        <v>2</v>
      </c>
      <c r="B496" s="506" t="s">
        <v>344</v>
      </c>
      <c r="C496" s="500"/>
      <c r="D496" s="500"/>
      <c r="E496" s="500"/>
      <c r="F496" s="501">
        <v>2020</v>
      </c>
      <c r="G496" s="502">
        <v>0</v>
      </c>
      <c r="H496" s="502">
        <v>0</v>
      </c>
      <c r="I496" s="502">
        <v>0</v>
      </c>
      <c r="J496" s="502">
        <v>0</v>
      </c>
      <c r="K496" s="503"/>
      <c r="L496" s="503"/>
      <c r="M496" s="503"/>
      <c r="N496" s="503"/>
      <c r="O496" s="503"/>
      <c r="P496" s="504"/>
      <c r="Q496" s="399"/>
      <c r="R496" s="256"/>
      <c r="S496" s="256"/>
      <c r="T496" s="256"/>
      <c r="U496" s="256"/>
      <c r="V496" s="256"/>
      <c r="W496" s="256"/>
    </row>
    <row r="497" s="256" customFormat="1" ht="24">
      <c r="A497" s="498"/>
      <c r="B497" s="506" t="s">
        <v>345</v>
      </c>
      <c r="C497" s="500"/>
      <c r="D497" s="500"/>
      <c r="E497" s="500"/>
      <c r="F497" s="501">
        <v>2020</v>
      </c>
      <c r="G497" s="502">
        <v>3.7000000000000002</v>
      </c>
      <c r="H497" s="502">
        <v>3.7000000000000002</v>
      </c>
      <c r="I497" s="502">
        <v>3.7000000000000002</v>
      </c>
      <c r="J497" s="502">
        <v>3.7000000000000002</v>
      </c>
      <c r="K497" s="503"/>
      <c r="L497" s="503"/>
      <c r="M497" s="503"/>
      <c r="N497" s="503"/>
      <c r="O497" s="503"/>
      <c r="P497" s="504"/>
      <c r="Q497" s="399"/>
      <c r="R497" s="256"/>
      <c r="S497" s="256"/>
      <c r="T497" s="256"/>
      <c r="U497" s="256"/>
      <c r="V497" s="256"/>
      <c r="W497" s="256"/>
    </row>
    <row r="498" s="256" customFormat="1">
      <c r="A498" s="498"/>
      <c r="B498" s="507" t="s">
        <v>151</v>
      </c>
      <c r="C498" s="500"/>
      <c r="D498" s="500"/>
      <c r="E498" s="500"/>
      <c r="F498" s="500"/>
      <c r="G498" s="319">
        <f>G496+G497</f>
        <v>3.7000000000000002</v>
      </c>
      <c r="H498" s="319">
        <f>H496+H497</f>
        <v>3.7000000000000002</v>
      </c>
      <c r="I498" s="319">
        <f>I496+I497</f>
        <v>3.7000000000000002</v>
      </c>
      <c r="J498" s="319">
        <f>J496+J497</f>
        <v>3.7000000000000002</v>
      </c>
      <c r="K498" s="503"/>
      <c r="L498" s="503"/>
      <c r="M498" s="503"/>
      <c r="N498" s="503"/>
      <c r="O498" s="503"/>
      <c r="P498" s="504"/>
      <c r="Q498" s="399"/>
      <c r="R498" s="256"/>
      <c r="S498" s="256"/>
      <c r="T498" s="256"/>
      <c r="U498" s="256"/>
      <c r="V498" s="256"/>
      <c r="W498" s="256"/>
    </row>
    <row r="499" s="256" customFormat="1">
      <c r="A499" s="279"/>
      <c r="B499" s="263" t="s">
        <v>195</v>
      </c>
      <c r="C499" s="262"/>
      <c r="D499" s="262"/>
      <c r="E499" s="262"/>
      <c r="F499" s="264">
        <v>2020</v>
      </c>
      <c r="G499" s="278">
        <f>SUM(G495+G498)</f>
        <v>6.8000000000000007</v>
      </c>
      <c r="H499" s="278">
        <f>SUM(H495+H498)</f>
        <v>6.8000000000000007</v>
      </c>
      <c r="I499" s="278">
        <f t="shared" ref="I499:J499" si="121">SUM(I495+I498)</f>
        <v>6.8000000000000007</v>
      </c>
      <c r="J499" s="278">
        <f t="shared" si="121"/>
        <v>6.8000000000000007</v>
      </c>
      <c r="K499" s="266"/>
      <c r="L499" s="266"/>
      <c r="M499" s="266"/>
      <c r="N499" s="266"/>
      <c r="O499" s="266"/>
      <c r="P499" s="267"/>
      <c r="Q499" s="399"/>
    </row>
    <row r="500" s="256" customFormat="1">
      <c r="A500" s="279"/>
      <c r="B500" s="263" t="s">
        <v>196</v>
      </c>
      <c r="C500" s="262"/>
      <c r="D500" s="262"/>
      <c r="E500" s="262"/>
      <c r="F500" s="264">
        <v>2021</v>
      </c>
      <c r="G500" s="265">
        <v>0</v>
      </c>
      <c r="H500" s="265">
        <v>0</v>
      </c>
      <c r="I500" s="265">
        <v>0</v>
      </c>
      <c r="J500" s="265">
        <v>0</v>
      </c>
      <c r="K500" s="266"/>
      <c r="L500" s="266"/>
      <c r="M500" s="266"/>
      <c r="N500" s="266"/>
      <c r="O500" s="266"/>
      <c r="P500" s="267"/>
      <c r="Q500" s="399"/>
      <c r="R500" s="256"/>
      <c r="S500" s="256"/>
      <c r="T500" s="256"/>
      <c r="U500" s="256"/>
      <c r="V500" s="256"/>
      <c r="W500" s="256"/>
    </row>
    <row r="501" s="256" customFormat="1">
      <c r="A501" s="279"/>
      <c r="B501" s="263" t="s">
        <v>200</v>
      </c>
      <c r="C501" s="262"/>
      <c r="D501" s="262"/>
      <c r="E501" s="262"/>
      <c r="F501" s="264">
        <v>2022</v>
      </c>
      <c r="G501" s="265">
        <v>0</v>
      </c>
      <c r="H501" s="265">
        <v>0</v>
      </c>
      <c r="I501" s="265">
        <v>0</v>
      </c>
      <c r="J501" s="265">
        <v>0</v>
      </c>
      <c r="K501" s="266"/>
      <c r="L501" s="266"/>
      <c r="M501" s="266"/>
      <c r="N501" s="266"/>
      <c r="O501" s="266"/>
      <c r="P501" s="267"/>
      <c r="Q501" s="399"/>
      <c r="R501" s="256"/>
      <c r="S501" s="256"/>
      <c r="T501" s="256"/>
      <c r="U501" s="256"/>
      <c r="V501" s="256"/>
      <c r="W501" s="256"/>
    </row>
    <row r="502" s="256" customFormat="1" ht="24">
      <c r="A502" s="508">
        <v>1</v>
      </c>
      <c r="B502" s="509" t="s">
        <v>346</v>
      </c>
      <c r="C502" s="299"/>
      <c r="D502" s="299"/>
      <c r="E502" s="299"/>
      <c r="F502" s="300">
        <v>2023</v>
      </c>
      <c r="G502" s="301">
        <v>1025.3</v>
      </c>
      <c r="H502" s="301">
        <v>0</v>
      </c>
      <c r="I502" s="301">
        <v>1025.3</v>
      </c>
      <c r="J502" s="301"/>
      <c r="K502" s="285"/>
      <c r="L502" s="285"/>
      <c r="M502" s="285"/>
      <c r="N502" s="285"/>
      <c r="O502" s="285"/>
      <c r="P502" s="286"/>
      <c r="Q502" s="399"/>
      <c r="R502" s="256"/>
      <c r="S502" s="256"/>
      <c r="T502" s="256"/>
      <c r="U502" s="256"/>
      <c r="V502" s="256"/>
      <c r="W502" s="256"/>
    </row>
    <row r="503" s="256" customFormat="1">
      <c r="A503" s="510"/>
      <c r="B503" s="511" t="s">
        <v>151</v>
      </c>
      <c r="C503" s="299"/>
      <c r="D503" s="299"/>
      <c r="E503" s="299"/>
      <c r="F503" s="300"/>
      <c r="G503" s="304">
        <f>G502</f>
        <v>1025.3</v>
      </c>
      <c r="H503" s="304">
        <f t="shared" ref="H503:J505" si="122">H502</f>
        <v>0</v>
      </c>
      <c r="I503" s="304">
        <f t="shared" si="122"/>
        <v>1025.3</v>
      </c>
      <c r="J503" s="304">
        <f t="shared" si="122"/>
        <v>0</v>
      </c>
      <c r="K503" s="285"/>
      <c r="L503" s="285"/>
      <c r="M503" s="285"/>
      <c r="N503" s="285"/>
      <c r="O503" s="285"/>
      <c r="P503" s="286"/>
      <c r="Q503" s="399"/>
      <c r="R503" s="256"/>
      <c r="S503" s="256"/>
      <c r="T503" s="256"/>
      <c r="U503" s="256"/>
      <c r="V503" s="256"/>
      <c r="W503" s="256"/>
    </row>
    <row r="504" s="256" customFormat="1" ht="24">
      <c r="A504" s="508">
        <v>2</v>
      </c>
      <c r="B504" s="512" t="s">
        <v>344</v>
      </c>
      <c r="C504" s="299"/>
      <c r="D504" s="299"/>
      <c r="E504" s="299"/>
      <c r="F504" s="300">
        <v>2023</v>
      </c>
      <c r="G504" s="301">
        <v>1774.9000000000001</v>
      </c>
      <c r="H504" s="301">
        <v>0</v>
      </c>
      <c r="I504" s="301">
        <v>1774.9000000000001</v>
      </c>
      <c r="J504" s="301"/>
      <c r="K504" s="285"/>
      <c r="L504" s="285"/>
      <c r="M504" s="285"/>
      <c r="N504" s="285"/>
      <c r="O504" s="285"/>
      <c r="P504" s="286"/>
      <c r="Q504" s="399"/>
      <c r="R504" s="256"/>
      <c r="S504" s="256"/>
      <c r="T504" s="256"/>
      <c r="U504" s="256"/>
      <c r="V504" s="256"/>
      <c r="W504" s="256"/>
    </row>
    <row r="505" s="256" customFormat="1">
      <c r="A505" s="510"/>
      <c r="B505" s="511" t="s">
        <v>151</v>
      </c>
      <c r="C505" s="299"/>
      <c r="D505" s="299"/>
      <c r="E505" s="299"/>
      <c r="F505" s="381"/>
      <c r="G505" s="304">
        <f>G504</f>
        <v>1774.9000000000001</v>
      </c>
      <c r="H505" s="304">
        <f t="shared" si="122"/>
        <v>0</v>
      </c>
      <c r="I505" s="304">
        <f t="shared" si="122"/>
        <v>1774.9000000000001</v>
      </c>
      <c r="J505" s="304">
        <f t="shared" si="122"/>
        <v>0</v>
      </c>
      <c r="K505" s="285"/>
      <c r="L505" s="285"/>
      <c r="M505" s="285"/>
      <c r="N505" s="285"/>
      <c r="O505" s="285"/>
      <c r="P505" s="286"/>
      <c r="Q505" s="399"/>
      <c r="R505" s="256"/>
      <c r="S505" s="256"/>
      <c r="T505" s="256"/>
      <c r="U505" s="256"/>
      <c r="V505" s="256"/>
      <c r="W505" s="256"/>
    </row>
    <row r="506" s="256" customFormat="1">
      <c r="A506" s="279"/>
      <c r="B506" s="263" t="s">
        <v>214</v>
      </c>
      <c r="C506" s="262"/>
      <c r="D506" s="262"/>
      <c r="E506" s="262"/>
      <c r="F506" s="264">
        <v>2023</v>
      </c>
      <c r="G506" s="265">
        <f>SUM(G503+G505)</f>
        <v>2800.1999999999998</v>
      </c>
      <c r="H506" s="265">
        <f t="shared" ref="H506:J506" si="123">SUM(H503+H505)</f>
        <v>0</v>
      </c>
      <c r="I506" s="265">
        <f t="shared" si="123"/>
        <v>2800.1999999999998</v>
      </c>
      <c r="J506" s="265">
        <f t="shared" si="123"/>
        <v>0</v>
      </c>
      <c r="K506" s="266"/>
      <c r="L506" s="266"/>
      <c r="M506" s="266"/>
      <c r="N506" s="266"/>
      <c r="O506" s="266"/>
      <c r="P506" s="267"/>
      <c r="Q506" s="399"/>
      <c r="R506" s="256"/>
      <c r="S506" s="256"/>
      <c r="T506" s="256"/>
      <c r="U506" s="256"/>
      <c r="V506" s="256"/>
      <c r="W506" s="256"/>
    </row>
    <row r="507" s="256" customFormat="1">
      <c r="A507" s="305">
        <v>1</v>
      </c>
      <c r="B507" s="298" t="s">
        <v>347</v>
      </c>
      <c r="C507" s="299"/>
      <c r="D507" s="299"/>
      <c r="E507" s="299"/>
      <c r="F507" s="300">
        <v>2024</v>
      </c>
      <c r="G507" s="301">
        <v>1608</v>
      </c>
      <c r="H507" s="301">
        <v>0</v>
      </c>
      <c r="I507" s="301">
        <v>1608</v>
      </c>
      <c r="J507" s="301">
        <v>0</v>
      </c>
      <c r="K507" s="285"/>
      <c r="L507" s="285"/>
      <c r="M507" s="285"/>
      <c r="N507" s="285"/>
      <c r="O507" s="285"/>
      <c r="P507" s="286"/>
      <c r="Q507" s="399"/>
      <c r="R507" s="256"/>
      <c r="S507" s="256"/>
      <c r="T507" s="256"/>
      <c r="U507" s="256"/>
      <c r="V507" s="256"/>
      <c r="W507" s="256"/>
    </row>
    <row r="508" s="256" customFormat="1" ht="24">
      <c r="A508" s="469">
        <v>2</v>
      </c>
      <c r="B508" s="512" t="s">
        <v>348</v>
      </c>
      <c r="C508" s="299"/>
      <c r="D508" s="299"/>
      <c r="E508" s="299"/>
      <c r="F508" s="300">
        <v>2024</v>
      </c>
      <c r="G508" s="301">
        <v>10</v>
      </c>
      <c r="H508" s="301">
        <v>0</v>
      </c>
      <c r="I508" s="301">
        <v>10</v>
      </c>
      <c r="J508" s="301">
        <v>0</v>
      </c>
      <c r="K508" s="285"/>
      <c r="L508" s="285"/>
      <c r="M508" s="285"/>
      <c r="N508" s="285"/>
      <c r="O508" s="285"/>
      <c r="P508" s="286"/>
      <c r="Q508" s="399"/>
      <c r="R508" s="256"/>
      <c r="S508" s="256"/>
      <c r="T508" s="256"/>
      <c r="U508" s="256"/>
      <c r="V508" s="256"/>
      <c r="W508" s="256"/>
    </row>
    <row r="509" s="256" customFormat="1">
      <c r="A509" s="473"/>
      <c r="B509" s="511" t="s">
        <v>151</v>
      </c>
      <c r="C509" s="299"/>
      <c r="D509" s="299"/>
      <c r="E509" s="299"/>
      <c r="F509" s="300"/>
      <c r="G509" s="304">
        <f>SUM(G507+G508)</f>
        <v>1618</v>
      </c>
      <c r="H509" s="304">
        <f t="shared" ref="H509:J512" si="124">SUM(H507+H508)</f>
        <v>0</v>
      </c>
      <c r="I509" s="304">
        <f>SUM(I507+I508)</f>
        <v>1618</v>
      </c>
      <c r="J509" s="304">
        <f t="shared" si="124"/>
        <v>0</v>
      </c>
      <c r="K509" s="285"/>
      <c r="L509" s="285"/>
      <c r="M509" s="285"/>
      <c r="N509" s="285"/>
      <c r="O509" s="285"/>
      <c r="P509" s="286"/>
      <c r="Q509" s="399"/>
      <c r="R509" s="256"/>
      <c r="S509" s="256"/>
      <c r="T509" s="256"/>
      <c r="U509" s="256"/>
      <c r="V509" s="256"/>
      <c r="W509" s="256"/>
    </row>
    <row r="510" s="256" customFormat="1">
      <c r="A510" s="475">
        <v>3</v>
      </c>
      <c r="B510" s="298" t="s">
        <v>349</v>
      </c>
      <c r="C510" s="299"/>
      <c r="D510" s="299"/>
      <c r="E510" s="299"/>
      <c r="F510" s="300">
        <v>2024</v>
      </c>
      <c r="G510" s="301">
        <v>1675</v>
      </c>
      <c r="H510" s="301">
        <v>0</v>
      </c>
      <c r="I510" s="301">
        <v>1675</v>
      </c>
      <c r="J510" s="301">
        <v>0</v>
      </c>
      <c r="K510" s="285"/>
      <c r="L510" s="285"/>
      <c r="M510" s="285"/>
      <c r="N510" s="285"/>
      <c r="O510" s="285"/>
      <c r="P510" s="286"/>
      <c r="Q510" s="399"/>
      <c r="R510" s="256"/>
      <c r="S510" s="256"/>
      <c r="T510" s="256"/>
      <c r="U510" s="256"/>
      <c r="V510" s="256"/>
      <c r="W510" s="256"/>
    </row>
    <row r="511" s="256" customFormat="1" ht="24">
      <c r="A511" s="476"/>
      <c r="B511" s="512" t="s">
        <v>350</v>
      </c>
      <c r="C511" s="299"/>
      <c r="D511" s="299"/>
      <c r="E511" s="299"/>
      <c r="F511" s="300">
        <v>2024</v>
      </c>
      <c r="G511" s="301">
        <v>10</v>
      </c>
      <c r="H511" s="301">
        <v>0</v>
      </c>
      <c r="I511" s="301">
        <v>10</v>
      </c>
      <c r="J511" s="301">
        <v>0</v>
      </c>
      <c r="K511" s="285"/>
      <c r="L511" s="285"/>
      <c r="M511" s="285"/>
      <c r="N511" s="285"/>
      <c r="O511" s="285"/>
      <c r="P511" s="286"/>
      <c r="Q511" s="399"/>
      <c r="R511" s="256"/>
      <c r="S511" s="256"/>
      <c r="T511" s="256"/>
      <c r="U511" s="256"/>
      <c r="V511" s="256"/>
      <c r="W511" s="256"/>
    </row>
    <row r="512" s="256" customFormat="1">
      <c r="A512" s="477"/>
      <c r="B512" s="511" t="s">
        <v>151</v>
      </c>
      <c r="C512" s="299"/>
      <c r="D512" s="299"/>
      <c r="E512" s="299"/>
      <c r="F512" s="300"/>
      <c r="G512" s="304">
        <f>SUM(G510+G511)</f>
        <v>1685</v>
      </c>
      <c r="H512" s="304">
        <f t="shared" si="124"/>
        <v>0</v>
      </c>
      <c r="I512" s="304">
        <f>SUM(I510+I511)</f>
        <v>1685</v>
      </c>
      <c r="J512" s="304">
        <f t="shared" si="124"/>
        <v>0</v>
      </c>
      <c r="K512" s="285"/>
      <c r="L512" s="285"/>
      <c r="M512" s="285"/>
      <c r="N512" s="285"/>
      <c r="O512" s="285"/>
      <c r="P512" s="286"/>
      <c r="Q512" s="399"/>
      <c r="R512" s="256"/>
      <c r="S512" s="256"/>
      <c r="T512" s="256"/>
      <c r="U512" s="256"/>
      <c r="V512" s="256"/>
      <c r="W512" s="256"/>
    </row>
    <row r="513" s="256" customFormat="1">
      <c r="A513" s="279"/>
      <c r="B513" s="263" t="s">
        <v>220</v>
      </c>
      <c r="C513" s="262"/>
      <c r="D513" s="262"/>
      <c r="E513" s="262"/>
      <c r="F513" s="264">
        <v>2024</v>
      </c>
      <c r="G513" s="265">
        <f>SUM(G509+G512)</f>
        <v>3303</v>
      </c>
      <c r="H513" s="265">
        <f t="shared" ref="H513:J513" si="125">SUM(H509+H512)</f>
        <v>0</v>
      </c>
      <c r="I513" s="265">
        <f t="shared" si="125"/>
        <v>3303</v>
      </c>
      <c r="J513" s="265">
        <f t="shared" si="125"/>
        <v>0</v>
      </c>
      <c r="K513" s="266"/>
      <c r="L513" s="266"/>
      <c r="M513" s="266"/>
      <c r="N513" s="266"/>
      <c r="O513" s="266"/>
      <c r="P513" s="267"/>
      <c r="Q513" s="399"/>
      <c r="R513" s="256"/>
      <c r="S513" s="256"/>
      <c r="T513" s="256"/>
      <c r="U513" s="256"/>
      <c r="V513" s="256"/>
      <c r="W513" s="256"/>
    </row>
    <row r="514" s="314" customFormat="1" ht="15.75">
      <c r="A514" s="279"/>
      <c r="B514" s="263" t="s">
        <v>227</v>
      </c>
      <c r="C514" s="262"/>
      <c r="D514" s="279"/>
      <c r="E514" s="279"/>
      <c r="F514" s="402">
        <v>2025</v>
      </c>
      <c r="G514" s="403">
        <v>0</v>
      </c>
      <c r="H514" s="403">
        <v>0</v>
      </c>
      <c r="I514" s="403">
        <v>0</v>
      </c>
      <c r="J514" s="403">
        <v>0</v>
      </c>
      <c r="K514" s="404"/>
      <c r="L514" s="404"/>
      <c r="M514" s="404"/>
      <c r="N514" s="404"/>
      <c r="O514" s="404"/>
      <c r="P514" s="405"/>
      <c r="Q514" s="412"/>
      <c r="R514" s="256"/>
      <c r="S514" s="256"/>
      <c r="T514" s="256"/>
      <c r="U514" s="256"/>
      <c r="V514" s="256"/>
      <c r="W514" s="256"/>
      <c r="X514" s="256"/>
    </row>
    <row r="515" ht="18" customHeight="1">
      <c r="A515" s="220">
        <v>11</v>
      </c>
      <c r="B515" s="413" t="s">
        <v>351</v>
      </c>
      <c r="C515" s="192" t="s">
        <v>294</v>
      </c>
      <c r="D515" s="192" t="s">
        <v>147</v>
      </c>
      <c r="E515" s="192" t="s">
        <v>352</v>
      </c>
      <c r="F515" s="414" t="s">
        <v>144</v>
      </c>
      <c r="G515" s="415">
        <f>SUM(G516:G524)</f>
        <v>46520</v>
      </c>
      <c r="H515" s="415">
        <f>SUM(H516:H524)</f>
        <v>32974</v>
      </c>
      <c r="I515" s="415">
        <f>SUM(I516:I524)</f>
        <v>46520</v>
      </c>
      <c r="J515" s="415">
        <f>SUM(J516:J524)</f>
        <v>32974</v>
      </c>
      <c r="K515" s="416"/>
      <c r="L515" s="417"/>
      <c r="M515" s="418"/>
      <c r="N515" s="418"/>
      <c r="O515" s="417"/>
      <c r="P515" s="513"/>
      <c r="Q515" s="192" t="s">
        <v>68</v>
      </c>
    </row>
    <row r="516" ht="15.75">
      <c r="A516" s="224"/>
      <c r="B516" s="419"/>
      <c r="C516" s="198"/>
      <c r="D516" s="200"/>
      <c r="E516" s="200"/>
      <c r="F516" s="226">
        <v>2017</v>
      </c>
      <c r="G516" s="227">
        <f t="shared" ref="G516:J524" si="126">SUM(G528+G538)</f>
        <v>0</v>
      </c>
      <c r="H516" s="227">
        <f t="shared" ref="H516:J516" si="127">SUM(H528+H538)</f>
        <v>0</v>
      </c>
      <c r="I516" s="227">
        <f t="shared" si="127"/>
        <v>0</v>
      </c>
      <c r="J516" s="227">
        <f t="shared" si="127"/>
        <v>0</v>
      </c>
      <c r="K516" s="420"/>
      <c r="L516" s="421"/>
      <c r="M516" s="421"/>
      <c r="N516" s="421"/>
      <c r="O516" s="421"/>
      <c r="P516" s="451"/>
      <c r="Q516" s="198"/>
    </row>
    <row r="517" ht="15.75">
      <c r="A517" s="224"/>
      <c r="B517" s="419"/>
      <c r="C517" s="198"/>
      <c r="D517" s="200"/>
      <c r="E517" s="200"/>
      <c r="F517" s="226">
        <v>2018</v>
      </c>
      <c r="G517" s="227">
        <f t="shared" si="126"/>
        <v>14243.200000000001</v>
      </c>
      <c r="H517" s="227">
        <f t="shared" si="126"/>
        <v>14243.200000000001</v>
      </c>
      <c r="I517" s="227">
        <f t="shared" si="126"/>
        <v>14243.200000000001</v>
      </c>
      <c r="J517" s="227">
        <f t="shared" si="126"/>
        <v>14243.200000000001</v>
      </c>
      <c r="K517" s="420"/>
      <c r="L517" s="421"/>
      <c r="M517" s="421"/>
      <c r="N517" s="421"/>
      <c r="O517" s="421"/>
      <c r="P517" s="451"/>
      <c r="Q517" s="198"/>
    </row>
    <row r="518" ht="15.75">
      <c r="A518" s="224"/>
      <c r="B518" s="419"/>
      <c r="C518" s="198"/>
      <c r="D518" s="200"/>
      <c r="E518" s="200"/>
      <c r="F518" s="226">
        <v>2019</v>
      </c>
      <c r="G518" s="227">
        <f t="shared" si="126"/>
        <v>10982.5</v>
      </c>
      <c r="H518" s="227">
        <f t="shared" si="126"/>
        <v>10982.5</v>
      </c>
      <c r="I518" s="227">
        <f t="shared" si="126"/>
        <v>10982.5</v>
      </c>
      <c r="J518" s="227">
        <f t="shared" si="126"/>
        <v>10982.5</v>
      </c>
      <c r="K518" s="420"/>
      <c r="L518" s="421"/>
      <c r="M518" s="421"/>
      <c r="N518" s="421"/>
      <c r="O518" s="421"/>
      <c r="P518" s="451"/>
      <c r="Q518" s="198"/>
    </row>
    <row r="519" ht="15.75">
      <c r="A519" s="224"/>
      <c r="B519" s="419"/>
      <c r="C519" s="198"/>
      <c r="D519" s="200"/>
      <c r="E519" s="200"/>
      <c r="F519" s="226">
        <v>2020</v>
      </c>
      <c r="G519" s="227">
        <f t="shared" si="126"/>
        <v>7748.3000000000002</v>
      </c>
      <c r="H519" s="227">
        <f t="shared" si="126"/>
        <v>7748.3000000000002</v>
      </c>
      <c r="I519" s="227">
        <f t="shared" si="126"/>
        <v>7748.3000000000002</v>
      </c>
      <c r="J519" s="227">
        <f t="shared" si="126"/>
        <v>7748.3000000000002</v>
      </c>
      <c r="K519" s="420"/>
      <c r="L519" s="421"/>
      <c r="M519" s="421"/>
      <c r="N519" s="421"/>
      <c r="O519" s="421"/>
      <c r="P519" s="451"/>
      <c r="Q519" s="198"/>
    </row>
    <row r="520" ht="15.75">
      <c r="A520" s="224"/>
      <c r="B520" s="419"/>
      <c r="C520" s="198"/>
      <c r="D520" s="200"/>
      <c r="E520" s="200"/>
      <c r="F520" s="226">
        <v>2021</v>
      </c>
      <c r="G520" s="227">
        <f t="shared" si="126"/>
        <v>13546</v>
      </c>
      <c r="H520" s="227">
        <f t="shared" si="126"/>
        <v>0</v>
      </c>
      <c r="I520" s="227">
        <f t="shared" si="126"/>
        <v>13546</v>
      </c>
      <c r="J520" s="227">
        <f t="shared" si="126"/>
        <v>0</v>
      </c>
      <c r="K520" s="420"/>
      <c r="L520" s="421"/>
      <c r="M520" s="421"/>
      <c r="N520" s="421"/>
      <c r="O520" s="421"/>
      <c r="P520" s="451"/>
      <c r="Q520" s="198"/>
    </row>
    <row r="521" ht="15.75">
      <c r="A521" s="224"/>
      <c r="B521" s="419"/>
      <c r="C521" s="198"/>
      <c r="D521" s="200"/>
      <c r="E521" s="200"/>
      <c r="F521" s="226">
        <v>2022</v>
      </c>
      <c r="G521" s="227">
        <f t="shared" si="126"/>
        <v>0</v>
      </c>
      <c r="H521" s="227">
        <f t="shared" si="126"/>
        <v>0</v>
      </c>
      <c r="I521" s="227">
        <f t="shared" si="126"/>
        <v>0</v>
      </c>
      <c r="J521" s="227">
        <f t="shared" si="126"/>
        <v>0</v>
      </c>
      <c r="K521" s="420"/>
      <c r="L521" s="421"/>
      <c r="M521" s="421"/>
      <c r="N521" s="421"/>
      <c r="O521" s="421"/>
      <c r="P521" s="451"/>
      <c r="Q521" s="198"/>
    </row>
    <row r="522" ht="15.75">
      <c r="A522" s="224"/>
      <c r="B522" s="419"/>
      <c r="C522" s="198"/>
      <c r="D522" s="200"/>
      <c r="E522" s="200"/>
      <c r="F522" s="226">
        <v>2023</v>
      </c>
      <c r="G522" s="227">
        <f t="shared" si="126"/>
        <v>0</v>
      </c>
      <c r="H522" s="227">
        <f t="shared" si="126"/>
        <v>0</v>
      </c>
      <c r="I522" s="227">
        <f t="shared" si="126"/>
        <v>0</v>
      </c>
      <c r="J522" s="227">
        <f t="shared" si="126"/>
        <v>0</v>
      </c>
      <c r="K522" s="420"/>
      <c r="L522" s="421"/>
      <c r="M522" s="421"/>
      <c r="N522" s="421"/>
      <c r="O522" s="421"/>
      <c r="P522" s="451"/>
      <c r="Q522" s="198"/>
    </row>
    <row r="523" ht="15.75">
      <c r="A523" s="224"/>
      <c r="B523" s="419"/>
      <c r="C523" s="198"/>
      <c r="D523" s="200"/>
      <c r="E523" s="200"/>
      <c r="F523" s="226">
        <v>2024</v>
      </c>
      <c r="G523" s="227">
        <f t="shared" si="126"/>
        <v>0</v>
      </c>
      <c r="H523" s="227">
        <f t="shared" si="126"/>
        <v>0</v>
      </c>
      <c r="I523" s="227">
        <f t="shared" si="126"/>
        <v>0</v>
      </c>
      <c r="J523" s="227">
        <f t="shared" si="126"/>
        <v>0</v>
      </c>
      <c r="K523" s="420"/>
      <c r="L523" s="421"/>
      <c r="M523" s="421"/>
      <c r="N523" s="421"/>
      <c r="O523" s="421"/>
      <c r="P523" s="451"/>
      <c r="Q523" s="198"/>
    </row>
    <row r="524" ht="393" customHeight="1">
      <c r="A524" s="216"/>
      <c r="B524" s="423"/>
      <c r="C524" s="206"/>
      <c r="D524" s="204"/>
      <c r="E524" s="204"/>
      <c r="F524" s="204">
        <v>2025</v>
      </c>
      <c r="G524" s="424">
        <f t="shared" si="126"/>
        <v>0</v>
      </c>
      <c r="H524" s="424">
        <f t="shared" si="126"/>
        <v>0</v>
      </c>
      <c r="I524" s="424">
        <f t="shared" si="126"/>
        <v>0</v>
      </c>
      <c r="J524" s="424">
        <f t="shared" si="126"/>
        <v>0</v>
      </c>
      <c r="K524" s="420"/>
      <c r="L524" s="421"/>
      <c r="M524" s="421"/>
      <c r="N524" s="421"/>
      <c r="O524" s="421"/>
      <c r="P524" s="451"/>
      <c r="Q524" s="206"/>
    </row>
    <row r="525" ht="381.60000000000002" customHeight="1">
      <c r="A525" s="224"/>
      <c r="B525" s="419" t="s">
        <v>353</v>
      </c>
      <c r="C525" s="198"/>
      <c r="D525" s="200"/>
      <c r="E525" s="200"/>
      <c r="F525" s="204"/>
      <c r="G525" s="449"/>
      <c r="H525" s="450"/>
      <c r="I525" s="450"/>
      <c r="J525" s="450"/>
      <c r="K525" s="420"/>
      <c r="L525" s="421"/>
      <c r="M525" s="421"/>
      <c r="N525" s="421"/>
      <c r="O525" s="421"/>
      <c r="P525" s="421"/>
      <c r="Q525" s="207"/>
    </row>
    <row r="526" ht="268.14999999999998" customHeight="1">
      <c r="A526" s="224"/>
      <c r="B526" s="419" t="s">
        <v>354</v>
      </c>
      <c r="C526" s="198"/>
      <c r="D526" s="207"/>
      <c r="E526" s="448"/>
      <c r="F526" s="204"/>
      <c r="G526" s="449"/>
      <c r="H526" s="450"/>
      <c r="I526" s="450"/>
      <c r="J526" s="450"/>
      <c r="K526" s="420"/>
      <c r="L526" s="421"/>
      <c r="M526" s="421"/>
      <c r="N526" s="421"/>
      <c r="O526" s="421"/>
      <c r="P526" s="421"/>
      <c r="Q526" s="192"/>
    </row>
    <row r="527" ht="15.75">
      <c r="A527" s="192"/>
      <c r="B527" s="426" t="s">
        <v>296</v>
      </c>
      <c r="C527" s="427" t="s">
        <v>297</v>
      </c>
      <c r="D527" s="428"/>
      <c r="E527" s="428"/>
      <c r="F527" s="429" t="s">
        <v>144</v>
      </c>
      <c r="G527" s="415">
        <f>SUM(G528:G536)</f>
        <v>14151.700000000001</v>
      </c>
      <c r="H527" s="415">
        <f>SUM(H528:H536)</f>
        <v>11651.700000000001</v>
      </c>
      <c r="I527" s="415">
        <f>SUM(I528:I536)</f>
        <v>14151.700000000001</v>
      </c>
      <c r="J527" s="415">
        <f>SUM(J528:J536)</f>
        <v>11651.700000000001</v>
      </c>
      <c r="K527" s="420"/>
      <c r="L527" s="421"/>
      <c r="M527" s="431"/>
      <c r="N527" s="431"/>
      <c r="O527" s="421"/>
      <c r="P527" s="421"/>
      <c r="Q527" s="192"/>
    </row>
    <row r="528" ht="13.9" customHeight="1">
      <c r="A528" s="198"/>
      <c r="B528" s="432"/>
      <c r="C528" s="433"/>
      <c r="D528" s="428"/>
      <c r="E528" s="428"/>
      <c r="F528" s="434">
        <v>2017</v>
      </c>
      <c r="G528" s="435">
        <v>0</v>
      </c>
      <c r="H528" s="435">
        <v>0</v>
      </c>
      <c r="I528" s="435">
        <v>0</v>
      </c>
      <c r="J528" s="435">
        <v>0</v>
      </c>
      <c r="K528" s="420"/>
      <c r="L528" s="421"/>
      <c r="M528" s="421"/>
      <c r="N528" s="421"/>
      <c r="O528" s="421"/>
      <c r="P528" s="421"/>
      <c r="Q528" s="198"/>
    </row>
    <row r="529" ht="13.9" customHeight="1">
      <c r="A529" s="198"/>
      <c r="B529" s="432"/>
      <c r="C529" s="433"/>
      <c r="D529" s="428"/>
      <c r="E529" s="428"/>
      <c r="F529" s="434">
        <v>2018</v>
      </c>
      <c r="G529" s="435">
        <v>4904.8000000000002</v>
      </c>
      <c r="H529" s="435">
        <v>4904.8000000000002</v>
      </c>
      <c r="I529" s="435">
        <v>4904.8000000000002</v>
      </c>
      <c r="J529" s="435">
        <v>4904.8000000000002</v>
      </c>
      <c r="K529" s="420"/>
      <c r="L529" s="421"/>
      <c r="M529" s="421"/>
      <c r="N529" s="421"/>
      <c r="O529" s="421"/>
      <c r="P529" s="421"/>
      <c r="Q529" s="198"/>
    </row>
    <row r="530" ht="13.9" customHeight="1">
      <c r="A530" s="198"/>
      <c r="B530" s="432"/>
      <c r="C530" s="433"/>
      <c r="D530" s="428"/>
      <c r="E530" s="428"/>
      <c r="F530" s="434">
        <v>2019</v>
      </c>
      <c r="G530" s="435">
        <v>3496.9000000000001</v>
      </c>
      <c r="H530" s="435">
        <v>3496.9000000000001</v>
      </c>
      <c r="I530" s="435">
        <v>3496.9000000000001</v>
      </c>
      <c r="J530" s="435">
        <v>3496.9000000000001</v>
      </c>
      <c r="K530" s="420"/>
      <c r="L530" s="421"/>
      <c r="M530" s="421"/>
      <c r="N530" s="421"/>
      <c r="O530" s="421"/>
      <c r="P530" s="421"/>
      <c r="Q530" s="198"/>
    </row>
    <row r="531" ht="13.9" customHeight="1">
      <c r="A531" s="198"/>
      <c r="B531" s="432"/>
      <c r="C531" s="433"/>
      <c r="D531" s="428"/>
      <c r="E531" s="428"/>
      <c r="F531" s="434">
        <v>2020</v>
      </c>
      <c r="G531" s="435">
        <v>3250</v>
      </c>
      <c r="H531" s="435">
        <v>3250</v>
      </c>
      <c r="I531" s="435">
        <v>3250</v>
      </c>
      <c r="J531" s="435">
        <v>3250</v>
      </c>
      <c r="K531" s="420"/>
      <c r="L531" s="421"/>
      <c r="M531" s="421"/>
      <c r="N531" s="421"/>
      <c r="O531" s="421"/>
      <c r="P531" s="421"/>
      <c r="Q531" s="198"/>
    </row>
    <row r="532" ht="13.9" customHeight="1">
      <c r="A532" s="198"/>
      <c r="B532" s="432"/>
      <c r="C532" s="433"/>
      <c r="D532" s="428"/>
      <c r="E532" s="428"/>
      <c r="F532" s="434">
        <v>2021</v>
      </c>
      <c r="G532" s="437">
        <v>2500</v>
      </c>
      <c r="H532" s="435">
        <v>0</v>
      </c>
      <c r="I532" s="437">
        <v>2500</v>
      </c>
      <c r="J532" s="435">
        <v>0</v>
      </c>
      <c r="K532" s="420"/>
      <c r="L532" s="421"/>
      <c r="M532" s="421"/>
      <c r="N532" s="421"/>
      <c r="O532" s="421"/>
      <c r="P532" s="421"/>
      <c r="Q532" s="198"/>
    </row>
    <row r="533" ht="13.9" customHeight="1">
      <c r="A533" s="198"/>
      <c r="B533" s="432"/>
      <c r="C533" s="433"/>
      <c r="D533" s="428"/>
      <c r="E533" s="428"/>
      <c r="F533" s="434">
        <v>2022</v>
      </c>
      <c r="G533" s="437">
        <v>0</v>
      </c>
      <c r="H533" s="435">
        <v>0</v>
      </c>
      <c r="I533" s="437">
        <v>0</v>
      </c>
      <c r="J533" s="435">
        <v>0</v>
      </c>
      <c r="K533" s="420"/>
      <c r="L533" s="421"/>
      <c r="M533" s="421"/>
      <c r="N533" s="421"/>
      <c r="O533" s="421"/>
      <c r="P533" s="421"/>
      <c r="Q533" s="198"/>
    </row>
    <row r="534" ht="13.9" customHeight="1">
      <c r="A534" s="198"/>
      <c r="B534" s="432"/>
      <c r="C534" s="433"/>
      <c r="D534" s="428"/>
      <c r="E534" s="428"/>
      <c r="F534" s="434">
        <v>2023</v>
      </c>
      <c r="G534" s="437">
        <v>0</v>
      </c>
      <c r="H534" s="435">
        <v>0</v>
      </c>
      <c r="I534" s="514">
        <v>0</v>
      </c>
      <c r="J534" s="435">
        <v>0</v>
      </c>
      <c r="K534" s="420"/>
      <c r="L534" s="421"/>
      <c r="M534" s="421"/>
      <c r="N534" s="421"/>
      <c r="O534" s="421"/>
      <c r="P534" s="421"/>
      <c r="Q534" s="198"/>
    </row>
    <row r="535" ht="13.9" customHeight="1">
      <c r="A535" s="198"/>
      <c r="B535" s="432"/>
      <c r="C535" s="433"/>
      <c r="D535" s="428"/>
      <c r="E535" s="428"/>
      <c r="F535" s="434">
        <v>2024</v>
      </c>
      <c r="G535" s="437">
        <v>0</v>
      </c>
      <c r="H535" s="435">
        <v>0</v>
      </c>
      <c r="I535" s="514">
        <v>0</v>
      </c>
      <c r="J535" s="435">
        <v>0</v>
      </c>
      <c r="K535" s="420"/>
      <c r="L535" s="421"/>
      <c r="M535" s="421"/>
      <c r="N535" s="421"/>
      <c r="O535" s="421"/>
      <c r="P535" s="421"/>
      <c r="Q535" s="198"/>
    </row>
    <row r="536" ht="13.9" customHeight="1">
      <c r="A536" s="206"/>
      <c r="B536" s="438"/>
      <c r="C536" s="439"/>
      <c r="D536" s="440"/>
      <c r="E536" s="440"/>
      <c r="F536" s="434">
        <v>2025</v>
      </c>
      <c r="G536" s="437">
        <v>0</v>
      </c>
      <c r="H536" s="435">
        <v>0</v>
      </c>
      <c r="I536" s="514">
        <v>0</v>
      </c>
      <c r="J536" s="435">
        <v>0</v>
      </c>
      <c r="K536" s="420"/>
      <c r="L536" s="421"/>
      <c r="M536" s="421"/>
      <c r="N536" s="421"/>
      <c r="O536" s="421"/>
      <c r="P536" s="421"/>
      <c r="Q536" s="206"/>
    </row>
    <row r="537" ht="13.9" customHeight="1">
      <c r="A537" s="192"/>
      <c r="B537" s="426" t="s">
        <v>298</v>
      </c>
      <c r="C537" s="427" t="s">
        <v>299</v>
      </c>
      <c r="D537" s="428"/>
      <c r="E537" s="428"/>
      <c r="F537" s="429" t="s">
        <v>144</v>
      </c>
      <c r="G537" s="415">
        <f>SUM(G538:G546)</f>
        <v>32368.299999999999</v>
      </c>
      <c r="H537" s="415">
        <f>SUM(H538:H546)</f>
        <v>21322.299999999999</v>
      </c>
      <c r="I537" s="415">
        <f>SUM(I538:I546)</f>
        <v>32368.299999999999</v>
      </c>
      <c r="J537" s="415">
        <f>SUM(J538:J546)</f>
        <v>21322.299999999999</v>
      </c>
      <c r="K537" s="420"/>
      <c r="L537" s="421"/>
      <c r="M537" s="431"/>
      <c r="N537" s="431"/>
      <c r="O537" s="421"/>
      <c r="P537" s="421"/>
      <c r="Q537" s="192"/>
    </row>
    <row r="538" ht="13.9" customHeight="1">
      <c r="A538" s="198"/>
      <c r="B538" s="432"/>
      <c r="C538" s="433"/>
      <c r="D538" s="428"/>
      <c r="E538" s="428"/>
      <c r="F538" s="434">
        <v>2017</v>
      </c>
      <c r="G538" s="435">
        <v>0</v>
      </c>
      <c r="H538" s="435">
        <v>0</v>
      </c>
      <c r="I538" s="435">
        <v>0</v>
      </c>
      <c r="J538" s="435">
        <v>0</v>
      </c>
      <c r="K538" s="420"/>
      <c r="L538" s="421"/>
      <c r="M538" s="421"/>
      <c r="N538" s="421"/>
      <c r="O538" s="421"/>
      <c r="P538" s="421"/>
      <c r="Q538" s="198"/>
    </row>
    <row r="539" ht="13.9" customHeight="1">
      <c r="A539" s="198"/>
      <c r="B539" s="432"/>
      <c r="C539" s="433"/>
      <c r="D539" s="428"/>
      <c r="E539" s="428"/>
      <c r="F539" s="434">
        <v>2018</v>
      </c>
      <c r="G539" s="435">
        <v>9338.3999999999996</v>
      </c>
      <c r="H539" s="435">
        <v>9338.3999999999996</v>
      </c>
      <c r="I539" s="435">
        <v>9338.3999999999996</v>
      </c>
      <c r="J539" s="435">
        <v>9338.3999999999996</v>
      </c>
      <c r="K539" s="420"/>
      <c r="L539" s="421"/>
      <c r="M539" s="421"/>
      <c r="N539" s="421"/>
      <c r="O539" s="421"/>
      <c r="P539" s="421"/>
      <c r="Q539" s="198"/>
    </row>
    <row r="540" ht="13.9" customHeight="1">
      <c r="A540" s="198"/>
      <c r="B540" s="432"/>
      <c r="C540" s="433"/>
      <c r="D540" s="428"/>
      <c r="E540" s="428"/>
      <c r="F540" s="434">
        <v>2019</v>
      </c>
      <c r="G540" s="435">
        <v>7485.6000000000004</v>
      </c>
      <c r="H540" s="435">
        <v>7485.6000000000004</v>
      </c>
      <c r="I540" s="435">
        <v>7485.6000000000004</v>
      </c>
      <c r="J540" s="435">
        <v>7485.6000000000004</v>
      </c>
      <c r="K540" s="420"/>
      <c r="L540" s="421"/>
      <c r="M540" s="421"/>
      <c r="N540" s="421"/>
      <c r="O540" s="421"/>
      <c r="P540" s="421"/>
      <c r="Q540" s="198"/>
    </row>
    <row r="541" ht="13.9" customHeight="1">
      <c r="A541" s="198"/>
      <c r="B541" s="432"/>
      <c r="C541" s="433"/>
      <c r="D541" s="428"/>
      <c r="E541" s="428"/>
      <c r="F541" s="434">
        <v>2020</v>
      </c>
      <c r="G541" s="435">
        <v>4498.3000000000002</v>
      </c>
      <c r="H541" s="435">
        <v>4498.3000000000002</v>
      </c>
      <c r="I541" s="435">
        <v>4498.3000000000002</v>
      </c>
      <c r="J541" s="435">
        <v>4498.3000000000002</v>
      </c>
      <c r="K541" s="420"/>
      <c r="L541" s="421"/>
      <c r="M541" s="421"/>
      <c r="N541" s="421"/>
      <c r="O541" s="421"/>
      <c r="P541" s="421"/>
      <c r="Q541" s="198"/>
    </row>
    <row r="542" ht="13.9" customHeight="1">
      <c r="A542" s="198"/>
      <c r="B542" s="432"/>
      <c r="C542" s="433"/>
      <c r="D542" s="428"/>
      <c r="E542" s="428"/>
      <c r="F542" s="434">
        <v>2021</v>
      </c>
      <c r="G542" s="437">
        <v>11046</v>
      </c>
      <c r="H542" s="435">
        <v>0</v>
      </c>
      <c r="I542" s="437">
        <v>11046</v>
      </c>
      <c r="J542" s="435">
        <v>0</v>
      </c>
      <c r="K542" s="420"/>
      <c r="L542" s="421"/>
      <c r="M542" s="421"/>
      <c r="N542" s="421"/>
      <c r="O542" s="421"/>
      <c r="P542" s="421"/>
      <c r="Q542" s="198"/>
    </row>
    <row r="543" ht="13.9" customHeight="1">
      <c r="A543" s="198"/>
      <c r="B543" s="432"/>
      <c r="C543" s="433"/>
      <c r="D543" s="428"/>
      <c r="E543" s="428"/>
      <c r="F543" s="434">
        <v>2022</v>
      </c>
      <c r="G543" s="437">
        <v>0</v>
      </c>
      <c r="H543" s="437">
        <v>0</v>
      </c>
      <c r="I543" s="437">
        <v>0</v>
      </c>
      <c r="J543" s="437">
        <v>0</v>
      </c>
      <c r="K543" s="420"/>
      <c r="L543" s="421"/>
      <c r="M543" s="421"/>
      <c r="N543" s="421"/>
      <c r="O543" s="421"/>
      <c r="P543" s="421"/>
      <c r="Q543" s="198"/>
    </row>
    <row r="544" ht="13.9" customHeight="1">
      <c r="A544" s="198"/>
      <c r="B544" s="432"/>
      <c r="C544" s="433"/>
      <c r="D544" s="428"/>
      <c r="E544" s="428"/>
      <c r="F544" s="434">
        <v>2023</v>
      </c>
      <c r="G544" s="437">
        <v>0</v>
      </c>
      <c r="H544" s="437">
        <v>0</v>
      </c>
      <c r="I544" s="437">
        <v>0</v>
      </c>
      <c r="J544" s="437">
        <v>0</v>
      </c>
      <c r="K544" s="420"/>
      <c r="L544" s="421"/>
      <c r="M544" s="421"/>
      <c r="N544" s="421"/>
      <c r="O544" s="421"/>
      <c r="P544" s="421"/>
      <c r="Q544" s="198"/>
    </row>
    <row r="545" ht="13.9" customHeight="1">
      <c r="A545" s="198"/>
      <c r="B545" s="432"/>
      <c r="C545" s="433"/>
      <c r="D545" s="428"/>
      <c r="E545" s="428"/>
      <c r="F545" s="434">
        <v>2024</v>
      </c>
      <c r="G545" s="437">
        <v>0</v>
      </c>
      <c r="H545" s="437">
        <v>0</v>
      </c>
      <c r="I545" s="437">
        <v>0</v>
      </c>
      <c r="J545" s="437">
        <v>0</v>
      </c>
      <c r="K545" s="420"/>
      <c r="L545" s="421"/>
      <c r="M545" s="421"/>
      <c r="N545" s="421"/>
      <c r="O545" s="421"/>
      <c r="P545" s="421"/>
      <c r="Q545" s="198"/>
    </row>
    <row r="546" ht="13.9" customHeight="1">
      <c r="A546" s="206"/>
      <c r="B546" s="438"/>
      <c r="C546" s="439"/>
      <c r="D546" s="440"/>
      <c r="E546" s="440"/>
      <c r="F546" s="434">
        <v>2025</v>
      </c>
      <c r="G546" s="437">
        <v>0</v>
      </c>
      <c r="H546" s="437">
        <v>0</v>
      </c>
      <c r="I546" s="437">
        <v>0</v>
      </c>
      <c r="J546" s="437">
        <v>0</v>
      </c>
      <c r="K546" s="420"/>
      <c r="L546" s="421"/>
      <c r="M546" s="421"/>
      <c r="N546" s="421"/>
      <c r="O546" s="421"/>
      <c r="P546" s="421"/>
      <c r="Q546" s="206"/>
    </row>
    <row r="547" ht="18" customHeight="1">
      <c r="A547" s="220">
        <v>12</v>
      </c>
      <c r="B547" s="515" t="s">
        <v>355</v>
      </c>
      <c r="C547" s="192" t="s">
        <v>294</v>
      </c>
      <c r="D547" s="192" t="s">
        <v>147</v>
      </c>
      <c r="E547" s="192" t="s">
        <v>352</v>
      </c>
      <c r="F547" s="222" t="s">
        <v>144</v>
      </c>
      <c r="G547" s="415">
        <f>SUM(G548:G556)</f>
        <v>28124.799999999999</v>
      </c>
      <c r="H547" s="415">
        <f>SUM(H548:H556)</f>
        <v>21624.799999999999</v>
      </c>
      <c r="I547" s="415">
        <f>SUM(I548:I556)</f>
        <v>28124.799999999999</v>
      </c>
      <c r="J547" s="415">
        <f>SUM(J548:J556)</f>
        <v>21624.799999999999</v>
      </c>
      <c r="K547" s="420"/>
      <c r="L547" s="421"/>
      <c r="M547" s="431"/>
      <c r="N547" s="431"/>
      <c r="O547" s="421"/>
      <c r="P547" s="421"/>
      <c r="Q547" s="192" t="s">
        <v>68</v>
      </c>
    </row>
    <row r="548" ht="15.75">
      <c r="A548" s="224"/>
      <c r="B548" s="515"/>
      <c r="C548" s="198"/>
      <c r="D548" s="200"/>
      <c r="E548" s="200"/>
      <c r="F548" s="226">
        <v>2017</v>
      </c>
      <c r="G548" s="227">
        <f t="shared" ref="G548:J556" si="128">SUM(G561+G571)</f>
        <v>0</v>
      </c>
      <c r="H548" s="227">
        <f t="shared" ref="H548:J548" si="129">SUM(H561+H571)</f>
        <v>0</v>
      </c>
      <c r="I548" s="227">
        <f t="shared" si="129"/>
        <v>0</v>
      </c>
      <c r="J548" s="227">
        <f t="shared" si="129"/>
        <v>0</v>
      </c>
      <c r="K548" s="420"/>
      <c r="L548" s="421"/>
      <c r="M548" s="421"/>
      <c r="N548" s="421"/>
      <c r="O548" s="421"/>
      <c r="P548" s="421"/>
      <c r="Q548" s="198"/>
    </row>
    <row r="549" ht="15.75">
      <c r="A549" s="224"/>
      <c r="B549" s="515"/>
      <c r="C549" s="198"/>
      <c r="D549" s="200"/>
      <c r="E549" s="200"/>
      <c r="F549" s="226">
        <v>2018</v>
      </c>
      <c r="G549" s="227">
        <f t="shared" si="128"/>
        <v>5181.6999999999998</v>
      </c>
      <c r="H549" s="227">
        <f t="shared" si="128"/>
        <v>5181.6999999999998</v>
      </c>
      <c r="I549" s="227">
        <f t="shared" si="128"/>
        <v>5181.6999999999998</v>
      </c>
      <c r="J549" s="227">
        <f t="shared" si="128"/>
        <v>5181.6999999999998</v>
      </c>
      <c r="K549" s="420"/>
      <c r="L549" s="421"/>
      <c r="M549" s="421"/>
      <c r="N549" s="421"/>
      <c r="O549" s="421"/>
      <c r="P549" s="421"/>
      <c r="Q549" s="198"/>
    </row>
    <row r="550" ht="15.75">
      <c r="A550" s="224"/>
      <c r="B550" s="515"/>
      <c r="C550" s="198"/>
      <c r="D550" s="200"/>
      <c r="E550" s="200"/>
      <c r="F550" s="226">
        <v>2019</v>
      </c>
      <c r="G550" s="227">
        <f t="shared" si="128"/>
        <v>7577.6000000000004</v>
      </c>
      <c r="H550" s="227">
        <f t="shared" si="128"/>
        <v>7577.6000000000004</v>
      </c>
      <c r="I550" s="227">
        <f t="shared" si="128"/>
        <v>7577.6000000000004</v>
      </c>
      <c r="J550" s="227">
        <f t="shared" si="128"/>
        <v>7577.6000000000004</v>
      </c>
      <c r="K550" s="420"/>
      <c r="L550" s="421"/>
      <c r="M550" s="421"/>
      <c r="N550" s="421"/>
      <c r="O550" s="421"/>
      <c r="P550" s="421"/>
      <c r="Q550" s="198"/>
    </row>
    <row r="551" ht="15.75">
      <c r="A551" s="224"/>
      <c r="B551" s="515"/>
      <c r="C551" s="198"/>
      <c r="D551" s="200"/>
      <c r="E551" s="200"/>
      <c r="F551" s="226">
        <v>2020</v>
      </c>
      <c r="G551" s="227">
        <f t="shared" si="128"/>
        <v>8865.5</v>
      </c>
      <c r="H551" s="227">
        <f t="shared" si="128"/>
        <v>8865.5</v>
      </c>
      <c r="I551" s="227">
        <f t="shared" si="128"/>
        <v>8865.5</v>
      </c>
      <c r="J551" s="227">
        <f t="shared" si="128"/>
        <v>8865.5</v>
      </c>
      <c r="K551" s="420"/>
      <c r="L551" s="421"/>
      <c r="M551" s="421"/>
      <c r="N551" s="421"/>
      <c r="O551" s="421"/>
      <c r="P551" s="421"/>
      <c r="Q551" s="198"/>
    </row>
    <row r="552" ht="15.75">
      <c r="A552" s="224"/>
      <c r="B552" s="515"/>
      <c r="C552" s="198"/>
      <c r="D552" s="200"/>
      <c r="E552" s="200"/>
      <c r="F552" s="226">
        <v>2021</v>
      </c>
      <c r="G552" s="227">
        <f t="shared" si="128"/>
        <v>6500</v>
      </c>
      <c r="H552" s="227">
        <f t="shared" si="128"/>
        <v>0</v>
      </c>
      <c r="I552" s="227">
        <f t="shared" si="128"/>
        <v>6500</v>
      </c>
      <c r="J552" s="227">
        <f t="shared" si="128"/>
        <v>0</v>
      </c>
      <c r="K552" s="420"/>
      <c r="L552" s="421"/>
      <c r="M552" s="421"/>
      <c r="N552" s="421"/>
      <c r="O552" s="421"/>
      <c r="P552" s="421"/>
      <c r="Q552" s="198"/>
    </row>
    <row r="553" ht="15.75">
      <c r="A553" s="224"/>
      <c r="B553" s="515"/>
      <c r="C553" s="198"/>
      <c r="D553" s="200"/>
      <c r="E553" s="200"/>
      <c r="F553" s="226">
        <v>2022</v>
      </c>
      <c r="G553" s="227">
        <f t="shared" si="128"/>
        <v>0</v>
      </c>
      <c r="H553" s="227">
        <f t="shared" si="128"/>
        <v>0</v>
      </c>
      <c r="I553" s="227">
        <f t="shared" si="128"/>
        <v>0</v>
      </c>
      <c r="J553" s="227">
        <f t="shared" si="128"/>
        <v>0</v>
      </c>
      <c r="K553" s="420"/>
      <c r="L553" s="421"/>
      <c r="M553" s="421"/>
      <c r="N553" s="421"/>
      <c r="O553" s="421"/>
      <c r="P553" s="421"/>
      <c r="Q553" s="198"/>
    </row>
    <row r="554" ht="15.75">
      <c r="A554" s="224"/>
      <c r="B554" s="515"/>
      <c r="C554" s="198"/>
      <c r="D554" s="200"/>
      <c r="E554" s="200"/>
      <c r="F554" s="226">
        <v>2023</v>
      </c>
      <c r="G554" s="227">
        <f t="shared" si="128"/>
        <v>0</v>
      </c>
      <c r="H554" s="227">
        <f t="shared" si="128"/>
        <v>0</v>
      </c>
      <c r="I554" s="227">
        <f t="shared" si="128"/>
        <v>0</v>
      </c>
      <c r="J554" s="227">
        <f t="shared" si="128"/>
        <v>0</v>
      </c>
      <c r="K554" s="420"/>
      <c r="L554" s="421"/>
      <c r="M554" s="421"/>
      <c r="N554" s="421"/>
      <c r="O554" s="421"/>
      <c r="P554" s="421"/>
      <c r="Q554" s="198"/>
    </row>
    <row r="555" ht="15.75">
      <c r="A555" s="224"/>
      <c r="B555" s="515"/>
      <c r="C555" s="198"/>
      <c r="D555" s="200"/>
      <c r="E555" s="200"/>
      <c r="F555" s="226">
        <v>2024</v>
      </c>
      <c r="G555" s="227">
        <f t="shared" si="128"/>
        <v>0</v>
      </c>
      <c r="H555" s="227">
        <f t="shared" si="128"/>
        <v>0</v>
      </c>
      <c r="I555" s="227">
        <f t="shared" si="128"/>
        <v>0</v>
      </c>
      <c r="J555" s="227">
        <f t="shared" si="128"/>
        <v>0</v>
      </c>
      <c r="K555" s="420"/>
      <c r="L555" s="421"/>
      <c r="M555" s="421"/>
      <c r="N555" s="421"/>
      <c r="O555" s="421"/>
      <c r="P555" s="421"/>
      <c r="Q555" s="198"/>
    </row>
    <row r="556" ht="45" customHeight="1">
      <c r="A556" s="516"/>
      <c r="B556" s="515"/>
      <c r="C556" s="206"/>
      <c r="D556" s="204"/>
      <c r="E556" s="204"/>
      <c r="F556" s="204">
        <v>2025</v>
      </c>
      <c r="G556" s="424">
        <f t="shared" si="128"/>
        <v>0</v>
      </c>
      <c r="H556" s="424">
        <f t="shared" si="128"/>
        <v>0</v>
      </c>
      <c r="I556" s="424">
        <f t="shared" si="128"/>
        <v>0</v>
      </c>
      <c r="J556" s="424">
        <f t="shared" si="128"/>
        <v>0</v>
      </c>
      <c r="K556" s="420"/>
      <c r="L556" s="421"/>
      <c r="M556" s="421"/>
      <c r="N556" s="421"/>
      <c r="O556" s="421"/>
      <c r="P556" s="421"/>
      <c r="Q556" s="206"/>
    </row>
    <row r="557" ht="180.59999999999999" customHeight="1">
      <c r="A557" s="216"/>
      <c r="B557" s="515" t="s">
        <v>356</v>
      </c>
      <c r="C557" s="206"/>
      <c r="D557" s="204"/>
      <c r="E557" s="204"/>
      <c r="F557" s="204"/>
      <c r="G557" s="517"/>
      <c r="H557" s="518"/>
      <c r="I557" s="518"/>
      <c r="J557" s="518"/>
      <c r="K557" s="420"/>
      <c r="L557" s="421"/>
      <c r="M557" s="421"/>
      <c r="N557" s="421"/>
      <c r="O557" s="421"/>
      <c r="P557" s="421"/>
      <c r="Q557" s="198"/>
    </row>
    <row r="558" ht="193.15000000000001" customHeight="1">
      <c r="A558" s="224"/>
      <c r="B558" s="519" t="s">
        <v>357</v>
      </c>
      <c r="C558" s="198"/>
      <c r="D558" s="200"/>
      <c r="E558" s="200"/>
      <c r="F558" s="204"/>
      <c r="G558" s="449"/>
      <c r="H558" s="450"/>
      <c r="I558" s="450"/>
      <c r="J558" s="450"/>
      <c r="K558" s="420"/>
      <c r="L558" s="421"/>
      <c r="M558" s="421"/>
      <c r="N558" s="421"/>
      <c r="O558" s="421"/>
      <c r="P558" s="421"/>
      <c r="Q558" s="206"/>
    </row>
    <row r="559" ht="184.15000000000001" customHeight="1">
      <c r="A559" s="224"/>
      <c r="B559" s="419" t="s">
        <v>358</v>
      </c>
      <c r="C559" s="207"/>
      <c r="D559" s="204"/>
      <c r="E559" s="204"/>
      <c r="F559" s="204"/>
      <c r="G559" s="449"/>
      <c r="H559" s="450"/>
      <c r="I559" s="450"/>
      <c r="J559" s="450"/>
      <c r="K559" s="420"/>
      <c r="L559" s="421"/>
      <c r="M559" s="421"/>
      <c r="N559" s="421"/>
      <c r="O559" s="421"/>
      <c r="P559" s="421"/>
      <c r="Q559" s="207"/>
    </row>
    <row r="560" ht="13.9" customHeight="1">
      <c r="A560" s="192"/>
      <c r="B560" s="426" t="s">
        <v>296</v>
      </c>
      <c r="C560" s="427" t="s">
        <v>297</v>
      </c>
      <c r="D560" s="428"/>
      <c r="E560" s="428"/>
      <c r="F560" s="429" t="s">
        <v>144</v>
      </c>
      <c r="G560" s="430">
        <f>SUM(G561:G569)</f>
        <v>5210</v>
      </c>
      <c r="H560" s="430">
        <f>SUM(H561:H569)</f>
        <v>3210</v>
      </c>
      <c r="I560" s="430">
        <f>SUM(I561:I569)</f>
        <v>5210</v>
      </c>
      <c r="J560" s="430">
        <f>SUM(J561:J569)</f>
        <v>3210</v>
      </c>
      <c r="K560" s="420"/>
      <c r="L560" s="421"/>
      <c r="M560" s="431"/>
      <c r="N560" s="431"/>
      <c r="O560" s="421"/>
      <c r="P560" s="421"/>
      <c r="Q560" s="192"/>
    </row>
    <row r="561" ht="13.9" customHeight="1">
      <c r="A561" s="198"/>
      <c r="B561" s="432"/>
      <c r="C561" s="433"/>
      <c r="D561" s="428"/>
      <c r="E561" s="428"/>
      <c r="F561" s="434">
        <v>2017</v>
      </c>
      <c r="G561" s="435">
        <v>0</v>
      </c>
      <c r="H561" s="436">
        <v>0</v>
      </c>
      <c r="I561" s="435">
        <v>0</v>
      </c>
      <c r="J561" s="436">
        <v>0</v>
      </c>
      <c r="K561" s="420"/>
      <c r="L561" s="421"/>
      <c r="M561" s="421"/>
      <c r="N561" s="421"/>
      <c r="O561" s="421"/>
      <c r="P561" s="421"/>
      <c r="Q561" s="198"/>
    </row>
    <row r="562" ht="13.9" customHeight="1">
      <c r="A562" s="198"/>
      <c r="B562" s="432"/>
      <c r="C562" s="433"/>
      <c r="D562" s="428"/>
      <c r="E562" s="428"/>
      <c r="F562" s="434">
        <v>2018</v>
      </c>
      <c r="G562" s="435">
        <v>460</v>
      </c>
      <c r="H562" s="435">
        <v>460</v>
      </c>
      <c r="I562" s="435">
        <v>460</v>
      </c>
      <c r="J562" s="435">
        <v>460</v>
      </c>
      <c r="K562" s="420"/>
      <c r="L562" s="421"/>
      <c r="M562" s="421"/>
      <c r="N562" s="421"/>
      <c r="O562" s="421"/>
      <c r="P562" s="421"/>
      <c r="Q562" s="198"/>
    </row>
    <row r="563" ht="13.9" customHeight="1">
      <c r="A563" s="198"/>
      <c r="B563" s="432"/>
      <c r="C563" s="433"/>
      <c r="D563" s="428"/>
      <c r="E563" s="428"/>
      <c r="F563" s="434">
        <v>2019</v>
      </c>
      <c r="G563" s="435">
        <v>1500</v>
      </c>
      <c r="H563" s="435">
        <v>1500</v>
      </c>
      <c r="I563" s="435">
        <v>1500</v>
      </c>
      <c r="J563" s="435">
        <v>1500</v>
      </c>
      <c r="K563" s="420"/>
      <c r="L563" s="421"/>
      <c r="M563" s="421"/>
      <c r="N563" s="421"/>
      <c r="O563" s="421"/>
      <c r="P563" s="421"/>
      <c r="Q563" s="198"/>
    </row>
    <row r="564" ht="13.9" customHeight="1">
      <c r="A564" s="198"/>
      <c r="B564" s="432"/>
      <c r="C564" s="433"/>
      <c r="D564" s="428"/>
      <c r="E564" s="428"/>
      <c r="F564" s="434">
        <v>2020</v>
      </c>
      <c r="G564" s="435">
        <v>1250</v>
      </c>
      <c r="H564" s="435">
        <v>1250</v>
      </c>
      <c r="I564" s="435">
        <v>1250</v>
      </c>
      <c r="J564" s="435">
        <v>1250</v>
      </c>
      <c r="K564" s="420"/>
      <c r="L564" s="421"/>
      <c r="M564" s="421"/>
      <c r="N564" s="421"/>
      <c r="O564" s="421"/>
      <c r="P564" s="421"/>
      <c r="Q564" s="198"/>
    </row>
    <row r="565" ht="13.9" customHeight="1">
      <c r="A565" s="198"/>
      <c r="B565" s="432"/>
      <c r="C565" s="433"/>
      <c r="D565" s="428"/>
      <c r="E565" s="428"/>
      <c r="F565" s="434">
        <v>2021</v>
      </c>
      <c r="G565" s="437">
        <v>2000</v>
      </c>
      <c r="H565" s="436">
        <v>0</v>
      </c>
      <c r="I565" s="437">
        <v>2000</v>
      </c>
      <c r="J565" s="436">
        <v>0</v>
      </c>
      <c r="K565" s="420"/>
      <c r="L565" s="421"/>
      <c r="M565" s="421"/>
      <c r="N565" s="421"/>
      <c r="O565" s="421"/>
      <c r="P565" s="421"/>
      <c r="Q565" s="198"/>
    </row>
    <row r="566" ht="13.9" customHeight="1">
      <c r="A566" s="198"/>
      <c r="B566" s="432"/>
      <c r="C566" s="433"/>
      <c r="D566" s="428"/>
      <c r="E566" s="428"/>
      <c r="F566" s="434">
        <v>2022</v>
      </c>
      <c r="G566" s="437">
        <v>0</v>
      </c>
      <c r="H566" s="436">
        <v>0</v>
      </c>
      <c r="I566" s="437">
        <v>0</v>
      </c>
      <c r="J566" s="436">
        <v>0</v>
      </c>
      <c r="K566" s="420"/>
      <c r="L566" s="421"/>
      <c r="M566" s="421"/>
      <c r="N566" s="421"/>
      <c r="O566" s="421"/>
      <c r="P566" s="421"/>
      <c r="Q566" s="198"/>
    </row>
    <row r="567" ht="13.9" customHeight="1">
      <c r="A567" s="198"/>
      <c r="B567" s="432"/>
      <c r="C567" s="433"/>
      <c r="D567" s="428"/>
      <c r="E567" s="428"/>
      <c r="F567" s="434">
        <v>2023</v>
      </c>
      <c r="G567" s="437">
        <v>0</v>
      </c>
      <c r="H567" s="436">
        <v>0</v>
      </c>
      <c r="I567" s="437">
        <v>0</v>
      </c>
      <c r="J567" s="436">
        <v>0</v>
      </c>
      <c r="K567" s="420"/>
      <c r="L567" s="421"/>
      <c r="M567" s="421"/>
      <c r="N567" s="421"/>
      <c r="O567" s="421"/>
      <c r="P567" s="421"/>
      <c r="Q567" s="198"/>
    </row>
    <row r="568" ht="13.9" customHeight="1">
      <c r="A568" s="198"/>
      <c r="B568" s="432"/>
      <c r="C568" s="433"/>
      <c r="D568" s="428"/>
      <c r="E568" s="428"/>
      <c r="F568" s="434">
        <v>2024</v>
      </c>
      <c r="G568" s="437">
        <v>0</v>
      </c>
      <c r="H568" s="436">
        <v>0</v>
      </c>
      <c r="I568" s="437">
        <v>0</v>
      </c>
      <c r="J568" s="436">
        <v>0</v>
      </c>
      <c r="K568" s="420"/>
      <c r="L568" s="421"/>
      <c r="M568" s="421"/>
      <c r="N568" s="421"/>
      <c r="O568" s="421"/>
      <c r="P568" s="421"/>
      <c r="Q568" s="198"/>
    </row>
    <row r="569" ht="13.9" customHeight="1">
      <c r="A569" s="206"/>
      <c r="B569" s="438"/>
      <c r="C569" s="439"/>
      <c r="D569" s="440"/>
      <c r="E569" s="440"/>
      <c r="F569" s="434">
        <v>2025</v>
      </c>
      <c r="G569" s="437">
        <v>0</v>
      </c>
      <c r="H569" s="436">
        <v>0</v>
      </c>
      <c r="I569" s="437">
        <v>0</v>
      </c>
      <c r="J569" s="436">
        <v>0</v>
      </c>
      <c r="K569" s="420"/>
      <c r="L569" s="421"/>
      <c r="M569" s="421"/>
      <c r="N569" s="421"/>
      <c r="O569" s="421"/>
      <c r="P569" s="421"/>
      <c r="Q569" s="206"/>
    </row>
    <row r="570" ht="13.9" customHeight="1">
      <c r="A570" s="192"/>
      <c r="B570" s="426" t="s">
        <v>298</v>
      </c>
      <c r="C570" s="427" t="s">
        <v>299</v>
      </c>
      <c r="D570" s="428"/>
      <c r="E570" s="428"/>
      <c r="F570" s="429" t="s">
        <v>144</v>
      </c>
      <c r="G570" s="430">
        <f>SUM(G571:G579)</f>
        <v>22914.799999999999</v>
      </c>
      <c r="H570" s="430">
        <f>SUM(H571:H579)</f>
        <v>18414.799999999999</v>
      </c>
      <c r="I570" s="430">
        <f>SUM(I571:I579)</f>
        <v>22914.799999999999</v>
      </c>
      <c r="J570" s="430">
        <f>SUM(J571:J579)</f>
        <v>18414.799999999999</v>
      </c>
      <c r="K570" s="420"/>
      <c r="L570" s="421"/>
      <c r="M570" s="431"/>
      <c r="N570" s="431"/>
      <c r="O570" s="421"/>
      <c r="P570" s="421"/>
      <c r="Q570" s="192"/>
    </row>
    <row r="571" ht="13.9" customHeight="1">
      <c r="A571" s="198"/>
      <c r="B571" s="432"/>
      <c r="C571" s="433"/>
      <c r="D571" s="428"/>
      <c r="E571" s="428"/>
      <c r="F571" s="434">
        <v>2017</v>
      </c>
      <c r="G571" s="435">
        <v>0</v>
      </c>
      <c r="H571" s="436">
        <v>0</v>
      </c>
      <c r="I571" s="435">
        <v>0</v>
      </c>
      <c r="J571" s="436">
        <v>0</v>
      </c>
      <c r="K571" s="420"/>
      <c r="L571" s="421"/>
      <c r="M571" s="421"/>
      <c r="N571" s="421"/>
      <c r="O571" s="421"/>
      <c r="P571" s="421"/>
      <c r="Q571" s="198"/>
    </row>
    <row r="572" ht="13.9" customHeight="1">
      <c r="A572" s="198"/>
      <c r="B572" s="432"/>
      <c r="C572" s="433"/>
      <c r="D572" s="428"/>
      <c r="E572" s="428"/>
      <c r="F572" s="434">
        <v>2018</v>
      </c>
      <c r="G572" s="435">
        <v>4721.6999999999998</v>
      </c>
      <c r="H572" s="435">
        <v>4721.6999999999998</v>
      </c>
      <c r="I572" s="435">
        <v>4721.6999999999998</v>
      </c>
      <c r="J572" s="435">
        <v>4721.6999999999998</v>
      </c>
      <c r="K572" s="420"/>
      <c r="L572" s="421"/>
      <c r="M572" s="421"/>
      <c r="N572" s="421"/>
      <c r="O572" s="421"/>
      <c r="P572" s="421"/>
      <c r="Q572" s="198"/>
    </row>
    <row r="573" ht="13.9" customHeight="1">
      <c r="A573" s="198"/>
      <c r="B573" s="432"/>
      <c r="C573" s="433"/>
      <c r="D573" s="428"/>
      <c r="E573" s="428"/>
      <c r="F573" s="434">
        <v>2019</v>
      </c>
      <c r="G573" s="435">
        <v>6077.6000000000004</v>
      </c>
      <c r="H573" s="435">
        <v>6077.6000000000004</v>
      </c>
      <c r="I573" s="435">
        <v>6077.6000000000004</v>
      </c>
      <c r="J573" s="435">
        <v>6077.6000000000004</v>
      </c>
      <c r="K573" s="420"/>
      <c r="L573" s="421"/>
      <c r="M573" s="421"/>
      <c r="N573" s="421"/>
      <c r="O573" s="421"/>
      <c r="P573" s="421"/>
      <c r="Q573" s="198"/>
    </row>
    <row r="574" ht="13.9" customHeight="1">
      <c r="A574" s="198"/>
      <c r="B574" s="432"/>
      <c r="C574" s="433"/>
      <c r="D574" s="428"/>
      <c r="E574" s="428"/>
      <c r="F574" s="434">
        <v>2020</v>
      </c>
      <c r="G574" s="435">
        <v>7615.5</v>
      </c>
      <c r="H574" s="435">
        <v>7615.5</v>
      </c>
      <c r="I574" s="435">
        <v>7615.5</v>
      </c>
      <c r="J574" s="435">
        <v>7615.5</v>
      </c>
      <c r="K574" s="420"/>
      <c r="L574" s="421"/>
      <c r="M574" s="421"/>
      <c r="N574" s="421"/>
      <c r="O574" s="421"/>
      <c r="P574" s="421"/>
      <c r="Q574" s="198"/>
    </row>
    <row r="575" ht="13.9" customHeight="1">
      <c r="A575" s="198"/>
      <c r="B575" s="432"/>
      <c r="C575" s="433"/>
      <c r="D575" s="428"/>
      <c r="E575" s="428"/>
      <c r="F575" s="434">
        <v>2021</v>
      </c>
      <c r="G575" s="437">
        <v>4500</v>
      </c>
      <c r="H575" s="436">
        <v>0</v>
      </c>
      <c r="I575" s="437">
        <v>4500</v>
      </c>
      <c r="J575" s="436">
        <v>0</v>
      </c>
      <c r="K575" s="420"/>
      <c r="L575" s="421"/>
      <c r="M575" s="421"/>
      <c r="N575" s="421"/>
      <c r="O575" s="421"/>
      <c r="P575" s="421"/>
      <c r="Q575" s="198"/>
    </row>
    <row r="576" ht="13.9" customHeight="1">
      <c r="A576" s="198"/>
      <c r="B576" s="432"/>
      <c r="C576" s="433"/>
      <c r="D576" s="428"/>
      <c r="E576" s="428"/>
      <c r="F576" s="434">
        <v>2022</v>
      </c>
      <c r="G576" s="437">
        <v>0</v>
      </c>
      <c r="H576" s="436">
        <v>0</v>
      </c>
      <c r="I576" s="437">
        <v>0</v>
      </c>
      <c r="J576" s="436">
        <v>0</v>
      </c>
      <c r="K576" s="420"/>
      <c r="L576" s="421"/>
      <c r="M576" s="421"/>
      <c r="N576" s="421"/>
      <c r="O576" s="421"/>
      <c r="P576" s="421"/>
      <c r="Q576" s="198"/>
    </row>
    <row r="577" ht="13.9" customHeight="1">
      <c r="A577" s="198"/>
      <c r="B577" s="432"/>
      <c r="C577" s="433"/>
      <c r="D577" s="428"/>
      <c r="E577" s="428"/>
      <c r="F577" s="434">
        <v>2023</v>
      </c>
      <c r="G577" s="437">
        <v>0</v>
      </c>
      <c r="H577" s="436">
        <v>0</v>
      </c>
      <c r="I577" s="437">
        <v>0</v>
      </c>
      <c r="J577" s="436">
        <v>0</v>
      </c>
      <c r="K577" s="420"/>
      <c r="L577" s="421"/>
      <c r="M577" s="421"/>
      <c r="N577" s="421"/>
      <c r="O577" s="421"/>
      <c r="P577" s="421"/>
      <c r="Q577" s="198"/>
    </row>
    <row r="578" ht="13.9" customHeight="1">
      <c r="A578" s="198"/>
      <c r="B578" s="432"/>
      <c r="C578" s="433"/>
      <c r="D578" s="428"/>
      <c r="E578" s="428"/>
      <c r="F578" s="434">
        <v>2024</v>
      </c>
      <c r="G578" s="437">
        <v>0</v>
      </c>
      <c r="H578" s="436">
        <v>0</v>
      </c>
      <c r="I578" s="437">
        <v>0</v>
      </c>
      <c r="J578" s="436">
        <v>0</v>
      </c>
      <c r="K578" s="420"/>
      <c r="L578" s="421"/>
      <c r="M578" s="421"/>
      <c r="N578" s="421"/>
      <c r="O578" s="421"/>
      <c r="P578" s="421"/>
      <c r="Q578" s="198"/>
    </row>
    <row r="579" ht="13.9" customHeight="1">
      <c r="A579" s="206"/>
      <c r="B579" s="438"/>
      <c r="C579" s="439"/>
      <c r="D579" s="440"/>
      <c r="E579" s="440"/>
      <c r="F579" s="434">
        <v>2025</v>
      </c>
      <c r="G579" s="437">
        <v>0</v>
      </c>
      <c r="H579" s="436">
        <v>0</v>
      </c>
      <c r="I579" s="437">
        <v>0</v>
      </c>
      <c r="J579" s="436">
        <v>0</v>
      </c>
      <c r="K579" s="420"/>
      <c r="L579" s="421"/>
      <c r="M579" s="421"/>
      <c r="N579" s="421"/>
      <c r="O579" s="421"/>
      <c r="P579" s="421"/>
      <c r="Q579" s="206"/>
    </row>
    <row r="580" ht="18" customHeight="1">
      <c r="A580" s="220">
        <v>13</v>
      </c>
      <c r="B580" s="413" t="s">
        <v>359</v>
      </c>
      <c r="C580" s="192" t="s">
        <v>294</v>
      </c>
      <c r="D580" s="200" t="s">
        <v>147</v>
      </c>
      <c r="E580" s="200" t="s">
        <v>352</v>
      </c>
      <c r="F580" s="222" t="s">
        <v>144</v>
      </c>
      <c r="G580" s="415">
        <f>SUM(G581:G589)</f>
        <v>2499</v>
      </c>
      <c r="H580" s="415">
        <f>SUM(H581:H589)</f>
        <v>999</v>
      </c>
      <c r="I580" s="415">
        <f>SUM(I581:I589)</f>
        <v>2499</v>
      </c>
      <c r="J580" s="415">
        <f>SUM(J581:J589)</f>
        <v>999</v>
      </c>
      <c r="K580" s="420"/>
      <c r="L580" s="421"/>
      <c r="M580" s="431"/>
      <c r="N580" s="431"/>
      <c r="O580" s="421"/>
      <c r="P580" s="421"/>
      <c r="Q580" s="192" t="s">
        <v>68</v>
      </c>
    </row>
    <row r="581" ht="15.75">
      <c r="A581" s="224"/>
      <c r="B581" s="419"/>
      <c r="C581" s="198"/>
      <c r="D581" s="200"/>
      <c r="E581" s="200"/>
      <c r="F581" s="226">
        <v>2017</v>
      </c>
      <c r="G581" s="424">
        <f t="shared" ref="G581:J589" si="130">SUM(G591+G601)</f>
        <v>0</v>
      </c>
      <c r="H581" s="424">
        <f t="shared" ref="H581:J581" si="131">SUM(H591+H601)</f>
        <v>0</v>
      </c>
      <c r="I581" s="424">
        <f t="shared" si="131"/>
        <v>0</v>
      </c>
      <c r="J581" s="424">
        <f t="shared" si="131"/>
        <v>0</v>
      </c>
      <c r="K581" s="420"/>
      <c r="L581" s="421"/>
      <c r="M581" s="421"/>
      <c r="N581" s="421"/>
      <c r="O581" s="421"/>
      <c r="P581" s="421"/>
      <c r="Q581" s="198"/>
    </row>
    <row r="582" ht="15.75">
      <c r="A582" s="224"/>
      <c r="B582" s="419"/>
      <c r="C582" s="198"/>
      <c r="D582" s="200"/>
      <c r="E582" s="200"/>
      <c r="F582" s="226">
        <v>2018</v>
      </c>
      <c r="G582" s="424">
        <f t="shared" si="130"/>
        <v>0</v>
      </c>
      <c r="H582" s="424">
        <f t="shared" si="130"/>
        <v>0</v>
      </c>
      <c r="I582" s="424">
        <f t="shared" si="130"/>
        <v>0</v>
      </c>
      <c r="J582" s="424">
        <f t="shared" si="130"/>
        <v>0</v>
      </c>
      <c r="K582" s="420"/>
      <c r="L582" s="421"/>
      <c r="M582" s="421"/>
      <c r="N582" s="421"/>
      <c r="O582" s="421"/>
      <c r="P582" s="421"/>
      <c r="Q582" s="198"/>
    </row>
    <row r="583" ht="15.75">
      <c r="A583" s="224"/>
      <c r="B583" s="419"/>
      <c r="C583" s="198"/>
      <c r="D583" s="200"/>
      <c r="E583" s="200"/>
      <c r="F583" s="226">
        <v>2019</v>
      </c>
      <c r="G583" s="424">
        <v>499</v>
      </c>
      <c r="H583" s="424">
        <v>499</v>
      </c>
      <c r="I583" s="424">
        <v>499</v>
      </c>
      <c r="J583" s="424">
        <v>499</v>
      </c>
      <c r="K583" s="420"/>
      <c r="L583" s="421"/>
      <c r="M583" s="421"/>
      <c r="N583" s="421"/>
      <c r="O583" s="421"/>
      <c r="P583" s="421"/>
      <c r="Q583" s="198"/>
    </row>
    <row r="584" ht="15.75">
      <c r="A584" s="224"/>
      <c r="B584" s="419"/>
      <c r="C584" s="198"/>
      <c r="D584" s="200"/>
      <c r="E584" s="200"/>
      <c r="F584" s="226">
        <v>2020</v>
      </c>
      <c r="G584" s="424">
        <v>500</v>
      </c>
      <c r="H584" s="424">
        <v>500</v>
      </c>
      <c r="I584" s="424">
        <v>500</v>
      </c>
      <c r="J584" s="424">
        <v>500</v>
      </c>
      <c r="K584" s="420"/>
      <c r="L584" s="421"/>
      <c r="M584" s="421"/>
      <c r="N584" s="421"/>
      <c r="O584" s="421"/>
      <c r="P584" s="421"/>
      <c r="Q584" s="198"/>
    </row>
    <row r="585" ht="15.75">
      <c r="A585" s="224"/>
      <c r="B585" s="419"/>
      <c r="C585" s="198"/>
      <c r="D585" s="200"/>
      <c r="E585" s="200"/>
      <c r="F585" s="226">
        <v>2021</v>
      </c>
      <c r="G585" s="424">
        <f t="shared" si="130"/>
        <v>1500</v>
      </c>
      <c r="H585" s="424">
        <v>0</v>
      </c>
      <c r="I585" s="424">
        <f t="shared" si="130"/>
        <v>1500</v>
      </c>
      <c r="J585" s="424">
        <v>0</v>
      </c>
      <c r="K585" s="420"/>
      <c r="L585" s="421"/>
      <c r="M585" s="421"/>
      <c r="N585" s="421"/>
      <c r="O585" s="421"/>
      <c r="P585" s="421"/>
      <c r="Q585" s="198"/>
    </row>
    <row r="586" ht="15.75">
      <c r="A586" s="224"/>
      <c r="B586" s="419"/>
      <c r="C586" s="198"/>
      <c r="D586" s="200"/>
      <c r="E586" s="200"/>
      <c r="F586" s="226">
        <v>2022</v>
      </c>
      <c r="G586" s="424">
        <f t="shared" si="130"/>
        <v>0</v>
      </c>
      <c r="H586" s="424">
        <f t="shared" si="130"/>
        <v>0</v>
      </c>
      <c r="I586" s="424">
        <f t="shared" si="130"/>
        <v>0</v>
      </c>
      <c r="J586" s="424">
        <f t="shared" si="130"/>
        <v>0</v>
      </c>
      <c r="K586" s="420"/>
      <c r="L586" s="421"/>
      <c r="M586" s="421"/>
      <c r="N586" s="421"/>
      <c r="O586" s="421"/>
      <c r="P586" s="421"/>
      <c r="Q586" s="198"/>
    </row>
    <row r="587" ht="15.75">
      <c r="A587" s="224"/>
      <c r="B587" s="419"/>
      <c r="C587" s="198"/>
      <c r="D587" s="200"/>
      <c r="E587" s="200"/>
      <c r="F587" s="226">
        <v>2023</v>
      </c>
      <c r="G587" s="424">
        <f t="shared" si="130"/>
        <v>0</v>
      </c>
      <c r="H587" s="424">
        <f t="shared" si="130"/>
        <v>0</v>
      </c>
      <c r="I587" s="424">
        <f t="shared" si="130"/>
        <v>0</v>
      </c>
      <c r="J587" s="424">
        <f t="shared" si="130"/>
        <v>0</v>
      </c>
      <c r="K587" s="420"/>
      <c r="L587" s="421"/>
      <c r="M587" s="421"/>
      <c r="N587" s="421"/>
      <c r="O587" s="421"/>
      <c r="P587" s="421"/>
      <c r="Q587" s="198"/>
    </row>
    <row r="588" ht="15.75">
      <c r="A588" s="224"/>
      <c r="B588" s="419"/>
      <c r="C588" s="198"/>
      <c r="D588" s="200"/>
      <c r="E588" s="200"/>
      <c r="F588" s="226">
        <v>2024</v>
      </c>
      <c r="G588" s="424">
        <f t="shared" si="130"/>
        <v>0</v>
      </c>
      <c r="H588" s="424">
        <f t="shared" si="130"/>
        <v>0</v>
      </c>
      <c r="I588" s="424">
        <f t="shared" si="130"/>
        <v>0</v>
      </c>
      <c r="J588" s="424">
        <f t="shared" si="130"/>
        <v>0</v>
      </c>
      <c r="K588" s="420"/>
      <c r="L588" s="421"/>
      <c r="M588" s="421"/>
      <c r="N588" s="421"/>
      <c r="O588" s="421"/>
      <c r="P588" s="421"/>
      <c r="Q588" s="198"/>
    </row>
    <row r="589" ht="18.600000000000001" customHeight="1">
      <c r="A589" s="216"/>
      <c r="B589" s="423"/>
      <c r="C589" s="206"/>
      <c r="D589" s="204"/>
      <c r="E589" s="204"/>
      <c r="F589" s="204">
        <v>2025</v>
      </c>
      <c r="G589" s="424">
        <f t="shared" si="130"/>
        <v>0</v>
      </c>
      <c r="H589" s="424">
        <f t="shared" si="130"/>
        <v>0</v>
      </c>
      <c r="I589" s="424">
        <f t="shared" si="130"/>
        <v>0</v>
      </c>
      <c r="J589" s="424">
        <f t="shared" si="130"/>
        <v>0</v>
      </c>
      <c r="K589" s="420"/>
      <c r="L589" s="421"/>
      <c r="M589" s="421"/>
      <c r="N589" s="421"/>
      <c r="O589" s="421"/>
      <c r="P589" s="421"/>
      <c r="Q589" s="206"/>
    </row>
    <row r="590" ht="15.75">
      <c r="A590" s="192"/>
      <c r="B590" s="426" t="s">
        <v>296</v>
      </c>
      <c r="C590" s="427" t="s">
        <v>297</v>
      </c>
      <c r="D590" s="428"/>
      <c r="E590" s="428"/>
      <c r="F590" s="429" t="s">
        <v>144</v>
      </c>
      <c r="G590" s="430">
        <f>SUM(G591+G592+G593+G594+G595+G596+G597+G598+G599)</f>
        <v>0</v>
      </c>
      <c r="H590" s="430">
        <f t="shared" ref="H590:J590" si="132">SUM(H591+H592+H593+H594+H595+H596+H597+H598+H599)</f>
        <v>0</v>
      </c>
      <c r="I590" s="430">
        <f t="shared" si="132"/>
        <v>0</v>
      </c>
      <c r="J590" s="430">
        <f t="shared" si="132"/>
        <v>0</v>
      </c>
      <c r="K590" s="420"/>
      <c r="L590" s="421"/>
      <c r="M590" s="431"/>
      <c r="N590" s="431"/>
      <c r="O590" s="421"/>
      <c r="P590" s="421"/>
      <c r="Q590" s="192"/>
    </row>
    <row r="591" ht="15.75">
      <c r="A591" s="198"/>
      <c r="B591" s="432"/>
      <c r="C591" s="433"/>
      <c r="D591" s="428"/>
      <c r="E591" s="428"/>
      <c r="F591" s="434">
        <v>2017</v>
      </c>
      <c r="G591" s="435">
        <v>0</v>
      </c>
      <c r="H591" s="436">
        <v>0</v>
      </c>
      <c r="I591" s="435">
        <v>0</v>
      </c>
      <c r="J591" s="436">
        <v>0</v>
      </c>
      <c r="K591" s="420"/>
      <c r="L591" s="421"/>
      <c r="M591" s="421"/>
      <c r="N591" s="421"/>
      <c r="O591" s="421"/>
      <c r="P591" s="421"/>
      <c r="Q591" s="198"/>
    </row>
    <row r="592" ht="15.75">
      <c r="A592" s="198"/>
      <c r="B592" s="432"/>
      <c r="C592" s="433"/>
      <c r="D592" s="428"/>
      <c r="E592" s="428"/>
      <c r="F592" s="434">
        <v>2018</v>
      </c>
      <c r="G592" s="435">
        <v>0</v>
      </c>
      <c r="H592" s="436">
        <v>0</v>
      </c>
      <c r="I592" s="435">
        <v>0</v>
      </c>
      <c r="J592" s="436">
        <v>0</v>
      </c>
      <c r="K592" s="420"/>
      <c r="L592" s="421"/>
      <c r="M592" s="421"/>
      <c r="N592" s="421"/>
      <c r="O592" s="421"/>
      <c r="P592" s="421"/>
      <c r="Q592" s="198"/>
    </row>
    <row r="593" ht="15.75">
      <c r="A593" s="198"/>
      <c r="B593" s="432"/>
      <c r="C593" s="433"/>
      <c r="D593" s="428"/>
      <c r="E593" s="428"/>
      <c r="F593" s="434">
        <v>2019</v>
      </c>
      <c r="G593" s="435">
        <v>0</v>
      </c>
      <c r="H593" s="436">
        <v>0</v>
      </c>
      <c r="I593" s="435">
        <v>0</v>
      </c>
      <c r="J593" s="436">
        <v>0</v>
      </c>
      <c r="K593" s="420"/>
      <c r="L593" s="421"/>
      <c r="M593" s="421"/>
      <c r="N593" s="421"/>
      <c r="O593" s="421"/>
      <c r="P593" s="421"/>
      <c r="Q593" s="198"/>
    </row>
    <row r="594" ht="15.75">
      <c r="A594" s="198"/>
      <c r="B594" s="432"/>
      <c r="C594" s="433"/>
      <c r="D594" s="428"/>
      <c r="E594" s="428"/>
      <c r="F594" s="434">
        <v>2020</v>
      </c>
      <c r="G594" s="435">
        <v>0</v>
      </c>
      <c r="H594" s="436">
        <v>0</v>
      </c>
      <c r="I594" s="435">
        <v>0</v>
      </c>
      <c r="J594" s="436">
        <v>0</v>
      </c>
      <c r="K594" s="420"/>
      <c r="L594" s="421"/>
      <c r="M594" s="421"/>
      <c r="N594" s="421"/>
      <c r="O594" s="421"/>
      <c r="P594" s="421"/>
      <c r="Q594" s="198"/>
    </row>
    <row r="595" ht="15.75">
      <c r="A595" s="198"/>
      <c r="B595" s="432"/>
      <c r="C595" s="433"/>
      <c r="D595" s="428"/>
      <c r="E595" s="428"/>
      <c r="F595" s="434">
        <v>2021</v>
      </c>
      <c r="G595" s="437">
        <v>0</v>
      </c>
      <c r="H595" s="514">
        <v>0</v>
      </c>
      <c r="I595" s="514">
        <v>0</v>
      </c>
      <c r="J595" s="514">
        <v>0</v>
      </c>
      <c r="K595" s="420"/>
      <c r="L595" s="421"/>
      <c r="M595" s="421"/>
      <c r="N595" s="421"/>
      <c r="O595" s="421"/>
      <c r="P595" s="421"/>
      <c r="Q595" s="198"/>
    </row>
    <row r="596" ht="15.75">
      <c r="A596" s="198"/>
      <c r="B596" s="432"/>
      <c r="C596" s="433"/>
      <c r="D596" s="428"/>
      <c r="E596" s="428"/>
      <c r="F596" s="434">
        <v>2022</v>
      </c>
      <c r="G596" s="437">
        <v>0</v>
      </c>
      <c r="H596" s="437">
        <v>0</v>
      </c>
      <c r="I596" s="437">
        <v>0</v>
      </c>
      <c r="J596" s="437">
        <v>0</v>
      </c>
      <c r="K596" s="420"/>
      <c r="L596" s="421"/>
      <c r="M596" s="421"/>
      <c r="N596" s="421"/>
      <c r="O596" s="421"/>
      <c r="P596" s="421"/>
      <c r="Q596" s="198"/>
    </row>
    <row r="597" ht="15.75">
      <c r="A597" s="198"/>
      <c r="B597" s="432"/>
      <c r="C597" s="433"/>
      <c r="D597" s="428"/>
      <c r="E597" s="428"/>
      <c r="F597" s="434">
        <v>2023</v>
      </c>
      <c r="G597" s="437">
        <v>0</v>
      </c>
      <c r="H597" s="437">
        <v>0</v>
      </c>
      <c r="I597" s="437">
        <v>0</v>
      </c>
      <c r="J597" s="437">
        <v>0</v>
      </c>
      <c r="K597" s="420"/>
      <c r="L597" s="421"/>
      <c r="M597" s="421"/>
      <c r="N597" s="421"/>
      <c r="O597" s="421"/>
      <c r="P597" s="421"/>
      <c r="Q597" s="198"/>
    </row>
    <row r="598" ht="15.75">
      <c r="A598" s="198"/>
      <c r="B598" s="432"/>
      <c r="C598" s="433"/>
      <c r="D598" s="428"/>
      <c r="E598" s="428"/>
      <c r="F598" s="434">
        <v>2024</v>
      </c>
      <c r="G598" s="437">
        <v>0</v>
      </c>
      <c r="H598" s="437">
        <v>0</v>
      </c>
      <c r="I598" s="437">
        <v>0</v>
      </c>
      <c r="J598" s="437">
        <v>0</v>
      </c>
      <c r="K598" s="420"/>
      <c r="L598" s="421"/>
      <c r="M598" s="421"/>
      <c r="N598" s="421"/>
      <c r="O598" s="421"/>
      <c r="P598" s="421"/>
      <c r="Q598" s="198"/>
    </row>
    <row r="599" ht="15.75">
      <c r="A599" s="206"/>
      <c r="B599" s="438"/>
      <c r="C599" s="439"/>
      <c r="D599" s="440"/>
      <c r="E599" s="440"/>
      <c r="F599" s="434">
        <v>2025</v>
      </c>
      <c r="G599" s="437">
        <v>0</v>
      </c>
      <c r="H599" s="437">
        <v>0</v>
      </c>
      <c r="I599" s="437">
        <v>0</v>
      </c>
      <c r="J599" s="437">
        <v>0</v>
      </c>
      <c r="K599" s="420"/>
      <c r="L599" s="421"/>
      <c r="M599" s="421"/>
      <c r="N599" s="421"/>
      <c r="O599" s="421"/>
      <c r="P599" s="421"/>
      <c r="Q599" s="206"/>
    </row>
    <row r="600" ht="15" customHeight="1">
      <c r="A600" s="192"/>
      <c r="B600" s="426" t="s">
        <v>298</v>
      </c>
      <c r="C600" s="427" t="s">
        <v>299</v>
      </c>
      <c r="D600" s="428"/>
      <c r="E600" s="428"/>
      <c r="F600" s="429" t="s">
        <v>144</v>
      </c>
      <c r="G600" s="430">
        <f t="shared" ref="G600:J600" si="133">SUM(G601+G602+G603+G604+G605+G606+G607+G608+G609)</f>
        <v>2499</v>
      </c>
      <c r="H600" s="430">
        <f t="shared" si="133"/>
        <v>999</v>
      </c>
      <c r="I600" s="430">
        <f t="shared" si="133"/>
        <v>2499</v>
      </c>
      <c r="J600" s="430">
        <f t="shared" si="133"/>
        <v>999</v>
      </c>
      <c r="K600" s="420"/>
      <c r="L600" s="421"/>
      <c r="M600" s="431"/>
      <c r="N600" s="431"/>
      <c r="O600" s="421"/>
      <c r="P600" s="421"/>
      <c r="Q600" s="192"/>
    </row>
    <row r="601" ht="15.75">
      <c r="A601" s="198"/>
      <c r="B601" s="432"/>
      <c r="C601" s="433"/>
      <c r="D601" s="428"/>
      <c r="E601" s="428"/>
      <c r="F601" s="434">
        <v>2017</v>
      </c>
      <c r="G601" s="435">
        <v>0</v>
      </c>
      <c r="H601" s="436">
        <v>0</v>
      </c>
      <c r="I601" s="435">
        <v>0</v>
      </c>
      <c r="J601" s="436">
        <v>0</v>
      </c>
      <c r="K601" s="420"/>
      <c r="L601" s="421"/>
      <c r="M601" s="421"/>
      <c r="N601" s="421"/>
      <c r="O601" s="421"/>
      <c r="P601" s="421"/>
      <c r="Q601" s="198"/>
    </row>
    <row r="602" ht="15.75">
      <c r="A602" s="198"/>
      <c r="B602" s="432"/>
      <c r="C602" s="433"/>
      <c r="D602" s="428"/>
      <c r="E602" s="428"/>
      <c r="F602" s="434">
        <v>2018</v>
      </c>
      <c r="G602" s="435">
        <v>0</v>
      </c>
      <c r="H602" s="436">
        <v>0</v>
      </c>
      <c r="I602" s="435">
        <v>0</v>
      </c>
      <c r="J602" s="436">
        <v>0</v>
      </c>
      <c r="K602" s="420"/>
      <c r="L602" s="421"/>
      <c r="M602" s="421"/>
      <c r="N602" s="421"/>
      <c r="O602" s="421"/>
      <c r="P602" s="421"/>
      <c r="Q602" s="198"/>
    </row>
    <row r="603" ht="15.75">
      <c r="A603" s="198"/>
      <c r="B603" s="432"/>
      <c r="C603" s="433"/>
      <c r="D603" s="428"/>
      <c r="E603" s="428"/>
      <c r="F603" s="434">
        <v>2019</v>
      </c>
      <c r="G603" s="435">
        <v>499</v>
      </c>
      <c r="H603" s="435">
        <v>499</v>
      </c>
      <c r="I603" s="435">
        <v>499</v>
      </c>
      <c r="J603" s="435">
        <v>499</v>
      </c>
      <c r="K603" s="420"/>
      <c r="L603" s="421"/>
      <c r="M603" s="421"/>
      <c r="N603" s="421"/>
      <c r="O603" s="421"/>
      <c r="P603" s="421"/>
      <c r="Q603" s="198"/>
    </row>
    <row r="604" ht="15.75">
      <c r="A604" s="198"/>
      <c r="B604" s="432"/>
      <c r="C604" s="433"/>
      <c r="D604" s="428"/>
      <c r="E604" s="428"/>
      <c r="F604" s="434">
        <v>2020</v>
      </c>
      <c r="G604" s="435">
        <v>500</v>
      </c>
      <c r="H604" s="435">
        <v>500</v>
      </c>
      <c r="I604" s="435">
        <v>500</v>
      </c>
      <c r="J604" s="435">
        <v>500</v>
      </c>
      <c r="K604" s="420"/>
      <c r="L604" s="421"/>
      <c r="M604" s="421"/>
      <c r="N604" s="421"/>
      <c r="O604" s="421"/>
      <c r="P604" s="421"/>
      <c r="Q604" s="198"/>
    </row>
    <row r="605" ht="15.75">
      <c r="A605" s="198"/>
      <c r="B605" s="432"/>
      <c r="C605" s="433"/>
      <c r="D605" s="428"/>
      <c r="E605" s="428"/>
      <c r="F605" s="434">
        <v>2021</v>
      </c>
      <c r="G605" s="437">
        <v>1500</v>
      </c>
      <c r="H605" s="437">
        <v>0</v>
      </c>
      <c r="I605" s="437">
        <v>1500</v>
      </c>
      <c r="J605" s="437">
        <v>0</v>
      </c>
      <c r="K605" s="420"/>
      <c r="L605" s="421"/>
      <c r="M605" s="421"/>
      <c r="N605" s="421"/>
      <c r="O605" s="421"/>
      <c r="P605" s="421"/>
      <c r="Q605" s="198"/>
    </row>
    <row r="606" ht="15.75">
      <c r="A606" s="198"/>
      <c r="B606" s="432"/>
      <c r="C606" s="433"/>
      <c r="D606" s="428"/>
      <c r="E606" s="428"/>
      <c r="F606" s="434">
        <v>2022</v>
      </c>
      <c r="G606" s="437">
        <v>0</v>
      </c>
      <c r="H606" s="437">
        <v>0</v>
      </c>
      <c r="I606" s="437">
        <v>0</v>
      </c>
      <c r="J606" s="437">
        <v>0</v>
      </c>
      <c r="K606" s="420"/>
      <c r="L606" s="421"/>
      <c r="M606" s="421"/>
      <c r="N606" s="421"/>
      <c r="O606" s="421"/>
      <c r="P606" s="421"/>
      <c r="Q606" s="198"/>
    </row>
    <row r="607" ht="15.75">
      <c r="A607" s="198"/>
      <c r="B607" s="432"/>
      <c r="C607" s="433"/>
      <c r="D607" s="428"/>
      <c r="E607" s="428"/>
      <c r="F607" s="434">
        <v>2023</v>
      </c>
      <c r="G607" s="437">
        <v>0</v>
      </c>
      <c r="H607" s="437">
        <v>0</v>
      </c>
      <c r="I607" s="437">
        <v>0</v>
      </c>
      <c r="J607" s="437">
        <v>0</v>
      </c>
      <c r="K607" s="420"/>
      <c r="L607" s="421"/>
      <c r="M607" s="421"/>
      <c r="N607" s="421"/>
      <c r="O607" s="421"/>
      <c r="P607" s="421"/>
      <c r="Q607" s="198"/>
    </row>
    <row r="608" ht="15.75">
      <c r="A608" s="198"/>
      <c r="B608" s="432"/>
      <c r="C608" s="433"/>
      <c r="D608" s="428"/>
      <c r="E608" s="428"/>
      <c r="F608" s="434">
        <v>2024</v>
      </c>
      <c r="G608" s="437">
        <v>0</v>
      </c>
      <c r="H608" s="437">
        <v>0</v>
      </c>
      <c r="I608" s="437">
        <v>0</v>
      </c>
      <c r="J608" s="437">
        <v>0</v>
      </c>
      <c r="K608" s="420"/>
      <c r="L608" s="421"/>
      <c r="M608" s="421"/>
      <c r="N608" s="421"/>
      <c r="O608" s="421"/>
      <c r="P608" s="421"/>
      <c r="Q608" s="198"/>
    </row>
    <row r="609" ht="15" customHeight="1">
      <c r="A609" s="198"/>
      <c r="B609" s="432"/>
      <c r="C609" s="433"/>
      <c r="D609" s="428"/>
      <c r="E609" s="428"/>
      <c r="F609" s="434">
        <v>2025</v>
      </c>
      <c r="G609" s="437">
        <v>0</v>
      </c>
      <c r="H609" s="437">
        <v>0</v>
      </c>
      <c r="I609" s="437">
        <v>0</v>
      </c>
      <c r="J609" s="437">
        <v>0</v>
      </c>
      <c r="K609" s="420"/>
      <c r="L609" s="421"/>
      <c r="M609" s="421"/>
      <c r="N609" s="421"/>
      <c r="O609" s="421"/>
      <c r="P609" s="421"/>
      <c r="Q609" s="206"/>
    </row>
    <row r="610" ht="53.450000000000003" customHeight="1">
      <c r="A610" s="520" t="s">
        <v>360</v>
      </c>
      <c r="B610" s="521" t="s">
        <v>107</v>
      </c>
      <c r="C610" s="192" t="s">
        <v>306</v>
      </c>
      <c r="D610" s="200"/>
      <c r="E610" s="200"/>
      <c r="F610" s="522" t="s">
        <v>144</v>
      </c>
      <c r="G610" s="523">
        <v>0</v>
      </c>
      <c r="H610" s="523">
        <v>0</v>
      </c>
      <c r="I610" s="523">
        <v>0</v>
      </c>
      <c r="J610" s="523">
        <v>0</v>
      </c>
      <c r="K610" s="420"/>
      <c r="L610" s="421"/>
      <c r="M610" s="431"/>
      <c r="N610" s="431"/>
      <c r="O610" s="421"/>
      <c r="P610" s="421"/>
      <c r="Q610" s="193" t="s">
        <v>62</v>
      </c>
    </row>
    <row r="611" ht="51" customHeight="1">
      <c r="A611" s="220" t="s">
        <v>361</v>
      </c>
      <c r="B611" s="524" t="s">
        <v>111</v>
      </c>
      <c r="C611" s="192" t="s">
        <v>306</v>
      </c>
      <c r="D611" s="207"/>
      <c r="E611" s="448"/>
      <c r="F611" s="522" t="s">
        <v>144</v>
      </c>
      <c r="G611" s="523">
        <v>0</v>
      </c>
      <c r="H611" s="523">
        <v>0</v>
      </c>
      <c r="I611" s="523">
        <v>0</v>
      </c>
      <c r="J611" s="523">
        <v>0</v>
      </c>
      <c r="K611" s="420"/>
      <c r="L611" s="421"/>
      <c r="M611" s="431"/>
      <c r="N611" s="431"/>
      <c r="O611" s="421"/>
      <c r="P611" s="421"/>
      <c r="Q611" s="193" t="s">
        <v>62</v>
      </c>
    </row>
    <row r="612" ht="54.600000000000001" customHeight="1">
      <c r="A612" s="220" t="s">
        <v>362</v>
      </c>
      <c r="B612" s="524" t="s">
        <v>113</v>
      </c>
      <c r="C612" s="192" t="s">
        <v>306</v>
      </c>
      <c r="D612" s="200"/>
      <c r="E612" s="200"/>
      <c r="F612" s="522" t="s">
        <v>144</v>
      </c>
      <c r="G612" s="415">
        <f>G615</f>
        <v>299</v>
      </c>
      <c r="H612" s="415">
        <f t="shared" ref="H612:J612" si="134">H615</f>
        <v>299</v>
      </c>
      <c r="I612" s="415">
        <f t="shared" si="134"/>
        <v>299</v>
      </c>
      <c r="J612" s="415">
        <f t="shared" si="134"/>
        <v>299</v>
      </c>
      <c r="K612" s="420"/>
      <c r="L612" s="421"/>
      <c r="M612" s="431"/>
      <c r="N612" s="431"/>
      <c r="O612" s="421"/>
      <c r="P612" s="421"/>
      <c r="Q612" s="193" t="s">
        <v>62</v>
      </c>
    </row>
    <row r="613" ht="25.149999999999999" customHeight="1">
      <c r="A613" s="525">
        <v>1</v>
      </c>
      <c r="B613" s="526" t="s">
        <v>363</v>
      </c>
      <c r="C613" s="527"/>
      <c r="D613" s="528"/>
      <c r="E613" s="528"/>
      <c r="F613" s="529">
        <v>2019</v>
      </c>
      <c r="G613" s="530">
        <v>299</v>
      </c>
      <c r="H613" s="531">
        <v>299</v>
      </c>
      <c r="I613" s="532">
        <v>299</v>
      </c>
      <c r="J613" s="531">
        <v>299</v>
      </c>
      <c r="K613" s="421"/>
      <c r="L613" s="421"/>
      <c r="M613" s="431"/>
      <c r="N613" s="431"/>
      <c r="O613" s="421"/>
      <c r="P613" s="421"/>
      <c r="Q613" s="199"/>
    </row>
    <row r="614" ht="18" customHeight="1">
      <c r="A614" s="525"/>
      <c r="B614" s="533" t="s">
        <v>151</v>
      </c>
      <c r="C614" s="528"/>
      <c r="D614" s="534"/>
      <c r="E614" s="534"/>
      <c r="F614" s="529"/>
      <c r="G614" s="535">
        <v>299</v>
      </c>
      <c r="H614" s="223">
        <v>299</v>
      </c>
      <c r="I614" s="536">
        <v>299</v>
      </c>
      <c r="J614" s="223">
        <v>299</v>
      </c>
      <c r="K614" s="421"/>
      <c r="L614" s="421"/>
      <c r="M614" s="431"/>
      <c r="N614" s="431"/>
      <c r="O614" s="421"/>
      <c r="P614" s="421"/>
      <c r="Q614" s="199"/>
    </row>
    <row r="615" ht="17.449999999999999" customHeight="1">
      <c r="A615" s="537"/>
      <c r="B615" s="538" t="s">
        <v>172</v>
      </c>
      <c r="C615" s="539"/>
      <c r="D615" s="540"/>
      <c r="E615" s="540"/>
      <c r="F615" s="541"/>
      <c r="G615" s="542">
        <f>G614</f>
        <v>299</v>
      </c>
      <c r="H615" s="543">
        <f t="shared" ref="H615:J615" si="135">H614</f>
        <v>299</v>
      </c>
      <c r="I615" s="542">
        <f t="shared" si="135"/>
        <v>299</v>
      </c>
      <c r="J615" s="543">
        <f t="shared" si="135"/>
        <v>299</v>
      </c>
      <c r="K615" s="544"/>
      <c r="L615" s="544"/>
      <c r="M615" s="545"/>
      <c r="N615" s="545"/>
      <c r="O615" s="544"/>
      <c r="P615" s="544"/>
      <c r="Q615" s="199"/>
    </row>
    <row r="616" ht="18" customHeight="1">
      <c r="A616" s="220">
        <v>17</v>
      </c>
      <c r="B616" s="413" t="s">
        <v>364</v>
      </c>
      <c r="C616" s="192" t="s">
        <v>294</v>
      </c>
      <c r="D616" s="200" t="s">
        <v>147</v>
      </c>
      <c r="E616" s="200" t="s">
        <v>352</v>
      </c>
      <c r="F616" s="222" t="s">
        <v>144</v>
      </c>
      <c r="G616" s="415">
        <f>SUM(G617:G625)</f>
        <v>1099.3</v>
      </c>
      <c r="H616" s="415">
        <f>SUM(H617:H625)</f>
        <v>500</v>
      </c>
      <c r="I616" s="415">
        <f>SUM(I617:I625)</f>
        <v>1099.3</v>
      </c>
      <c r="J616" s="415">
        <f>SUM(J617:J625)</f>
        <v>500</v>
      </c>
      <c r="K616" s="420"/>
      <c r="L616" s="421"/>
      <c r="M616" s="431"/>
      <c r="N616" s="431"/>
      <c r="O616" s="421"/>
      <c r="P616" s="421"/>
      <c r="Q616" s="192" t="s">
        <v>90</v>
      </c>
    </row>
    <row r="617" ht="15.75">
      <c r="A617" s="224"/>
      <c r="B617" s="419"/>
      <c r="C617" s="198"/>
      <c r="D617" s="200"/>
      <c r="E617" s="200"/>
      <c r="F617" s="226">
        <v>2017</v>
      </c>
      <c r="G617" s="424">
        <f t="shared" ref="G617:J625" si="136">SUM(G627+G637)</f>
        <v>0</v>
      </c>
      <c r="H617" s="424">
        <f t="shared" ref="H617:J617" si="137">SUM(H627+H637)</f>
        <v>0</v>
      </c>
      <c r="I617" s="424">
        <f t="shared" si="137"/>
        <v>0</v>
      </c>
      <c r="J617" s="424">
        <f t="shared" si="137"/>
        <v>0</v>
      </c>
      <c r="K617" s="420"/>
      <c r="L617" s="421"/>
      <c r="M617" s="421"/>
      <c r="N617" s="421"/>
      <c r="O617" s="421"/>
      <c r="P617" s="421"/>
      <c r="Q617" s="198"/>
    </row>
    <row r="618" ht="15.75">
      <c r="A618" s="224"/>
      <c r="B618" s="419"/>
      <c r="C618" s="198"/>
      <c r="D618" s="200"/>
      <c r="E618" s="200"/>
      <c r="F618" s="226">
        <v>2018</v>
      </c>
      <c r="G618" s="424">
        <f t="shared" si="136"/>
        <v>0</v>
      </c>
      <c r="H618" s="424">
        <f t="shared" si="136"/>
        <v>0</v>
      </c>
      <c r="I618" s="424">
        <f t="shared" si="136"/>
        <v>0</v>
      </c>
      <c r="J618" s="424">
        <f t="shared" si="136"/>
        <v>0</v>
      </c>
      <c r="K618" s="420"/>
      <c r="L618" s="421"/>
      <c r="M618" s="421"/>
      <c r="N618" s="421"/>
      <c r="O618" s="421"/>
      <c r="P618" s="421"/>
      <c r="Q618" s="198"/>
    </row>
    <row r="619" ht="15.75">
      <c r="A619" s="224"/>
      <c r="B619" s="419"/>
      <c r="C619" s="198"/>
      <c r="D619" s="200"/>
      <c r="E619" s="200"/>
      <c r="F619" s="226">
        <v>2019</v>
      </c>
      <c r="G619" s="424">
        <v>0</v>
      </c>
      <c r="H619" s="424">
        <v>0</v>
      </c>
      <c r="I619" s="424">
        <v>0</v>
      </c>
      <c r="J619" s="424">
        <v>0</v>
      </c>
      <c r="K619" s="420"/>
      <c r="L619" s="421"/>
      <c r="M619" s="421"/>
      <c r="N619" s="421"/>
      <c r="O619" s="421"/>
      <c r="P619" s="421"/>
      <c r="Q619" s="198"/>
    </row>
    <row r="620" ht="15.75">
      <c r="A620" s="224"/>
      <c r="B620" s="419"/>
      <c r="C620" s="198"/>
      <c r="D620" s="200"/>
      <c r="E620" s="200"/>
      <c r="F620" s="226">
        <v>2020</v>
      </c>
      <c r="G620" s="424">
        <f t="shared" si="136"/>
        <v>500</v>
      </c>
      <c r="H620" s="424">
        <f t="shared" si="136"/>
        <v>500</v>
      </c>
      <c r="I620" s="424">
        <f t="shared" si="136"/>
        <v>500</v>
      </c>
      <c r="J620" s="424">
        <f t="shared" si="136"/>
        <v>500</v>
      </c>
      <c r="K620" s="420"/>
      <c r="L620" s="421"/>
      <c r="M620" s="421"/>
      <c r="N620" s="421"/>
      <c r="O620" s="421"/>
      <c r="P620" s="421"/>
      <c r="Q620" s="198"/>
    </row>
    <row r="621" ht="15.75">
      <c r="A621" s="224"/>
      <c r="B621" s="419"/>
      <c r="C621" s="198"/>
      <c r="D621" s="200"/>
      <c r="E621" s="200"/>
      <c r="F621" s="226">
        <v>2021</v>
      </c>
      <c r="G621" s="424">
        <v>0</v>
      </c>
      <c r="H621" s="424">
        <v>0</v>
      </c>
      <c r="I621" s="424">
        <v>0</v>
      </c>
      <c r="J621" s="424">
        <v>0</v>
      </c>
      <c r="K621" s="420"/>
      <c r="L621" s="421"/>
      <c r="M621" s="421"/>
      <c r="N621" s="421"/>
      <c r="O621" s="421"/>
      <c r="P621" s="421"/>
      <c r="Q621" s="198"/>
    </row>
    <row r="622" ht="15.75">
      <c r="A622" s="224"/>
      <c r="B622" s="419"/>
      <c r="C622" s="198"/>
      <c r="D622" s="200"/>
      <c r="E622" s="200"/>
      <c r="F622" s="226">
        <v>2022</v>
      </c>
      <c r="G622" s="424">
        <f t="shared" si="136"/>
        <v>599.29999999999995</v>
      </c>
      <c r="H622" s="424">
        <f t="shared" ref="H622:J623" si="138">SUM(H632+H642)</f>
        <v>0</v>
      </c>
      <c r="I622" s="424">
        <f t="shared" si="138"/>
        <v>599.29999999999995</v>
      </c>
      <c r="J622" s="424">
        <f t="shared" si="138"/>
        <v>0</v>
      </c>
      <c r="K622" s="420"/>
      <c r="L622" s="421"/>
      <c r="M622" s="421"/>
      <c r="N622" s="421"/>
      <c r="O622" s="421"/>
      <c r="P622" s="421"/>
      <c r="Q622" s="198"/>
    </row>
    <row r="623" ht="15.75">
      <c r="A623" s="224"/>
      <c r="B623" s="419"/>
      <c r="C623" s="198"/>
      <c r="D623" s="200"/>
      <c r="E623" s="200"/>
      <c r="F623" s="226">
        <v>2023</v>
      </c>
      <c r="G623" s="424">
        <v>0</v>
      </c>
      <c r="H623" s="424">
        <f t="shared" si="138"/>
        <v>0</v>
      </c>
      <c r="I623" s="424">
        <v>0</v>
      </c>
      <c r="J623" s="424">
        <f t="shared" si="138"/>
        <v>0</v>
      </c>
      <c r="K623" s="420"/>
      <c r="L623" s="421"/>
      <c r="M623" s="421"/>
      <c r="N623" s="421"/>
      <c r="O623" s="421"/>
      <c r="P623" s="421"/>
      <c r="Q623" s="198"/>
    </row>
    <row r="624" ht="15.75">
      <c r="A624" s="224"/>
      <c r="B624" s="419"/>
      <c r="C624" s="198"/>
      <c r="D624" s="200"/>
      <c r="E624" s="200"/>
      <c r="F624" s="226">
        <v>2024</v>
      </c>
      <c r="G624" s="424">
        <f t="shared" si="136"/>
        <v>0</v>
      </c>
      <c r="H624" s="424">
        <f t="shared" si="136"/>
        <v>0</v>
      </c>
      <c r="I624" s="424">
        <f t="shared" si="136"/>
        <v>0</v>
      </c>
      <c r="J624" s="424">
        <f t="shared" si="136"/>
        <v>0</v>
      </c>
      <c r="K624" s="420"/>
      <c r="L624" s="421"/>
      <c r="M624" s="421"/>
      <c r="N624" s="421"/>
      <c r="O624" s="421"/>
      <c r="P624" s="421"/>
      <c r="Q624" s="198"/>
    </row>
    <row r="625" ht="17.449999999999999" customHeight="1">
      <c r="A625" s="216"/>
      <c r="B625" s="423"/>
      <c r="C625" s="206"/>
      <c r="D625" s="204"/>
      <c r="E625" s="204"/>
      <c r="F625" s="204">
        <v>2025</v>
      </c>
      <c r="G625" s="424">
        <f t="shared" si="136"/>
        <v>0</v>
      </c>
      <c r="H625" s="424">
        <f>SUM(H635+H645)</f>
        <v>0</v>
      </c>
      <c r="I625" s="424">
        <f>SUM(I635+I645)</f>
        <v>0</v>
      </c>
      <c r="J625" s="424">
        <f>SUM(J635+J645)</f>
        <v>0</v>
      </c>
      <c r="K625" s="420"/>
      <c r="L625" s="421"/>
      <c r="M625" s="421"/>
      <c r="N625" s="421"/>
      <c r="O625" s="421"/>
      <c r="P625" s="421"/>
      <c r="Q625" s="206"/>
    </row>
    <row r="626" ht="15.75">
      <c r="A626" s="192"/>
      <c r="B626" s="426" t="s">
        <v>296</v>
      </c>
      <c r="C626" s="427" t="s">
        <v>297</v>
      </c>
      <c r="D626" s="428"/>
      <c r="E626" s="428"/>
      <c r="F626" s="429" t="s">
        <v>144</v>
      </c>
      <c r="G626" s="430">
        <f>SUM(G627+G628+G629+G630+G631+G632+G633+G634+G635)</f>
        <v>599.29999999999995</v>
      </c>
      <c r="H626" s="430">
        <f t="shared" ref="H626:J636" si="139">SUM(H627+H628+H629+H630+H631+H632+H633+H634+H635)</f>
        <v>0</v>
      </c>
      <c r="I626" s="430">
        <f t="shared" si="139"/>
        <v>599.29999999999995</v>
      </c>
      <c r="J626" s="430">
        <f t="shared" si="139"/>
        <v>0</v>
      </c>
      <c r="K626" s="420"/>
      <c r="L626" s="421"/>
      <c r="M626" s="431"/>
      <c r="N626" s="431"/>
      <c r="O626" s="421"/>
      <c r="P626" s="421"/>
      <c r="Q626" s="192"/>
    </row>
    <row r="627" ht="15.75">
      <c r="A627" s="198"/>
      <c r="B627" s="432"/>
      <c r="C627" s="433"/>
      <c r="D627" s="428"/>
      <c r="E627" s="428"/>
      <c r="F627" s="434">
        <v>2017</v>
      </c>
      <c r="G627" s="435">
        <v>0</v>
      </c>
      <c r="H627" s="436">
        <v>0</v>
      </c>
      <c r="I627" s="435">
        <v>0</v>
      </c>
      <c r="J627" s="436">
        <v>0</v>
      </c>
      <c r="K627" s="420"/>
      <c r="L627" s="421"/>
      <c r="M627" s="421"/>
      <c r="N627" s="421"/>
      <c r="O627" s="421"/>
      <c r="P627" s="421"/>
      <c r="Q627" s="198"/>
    </row>
    <row r="628" ht="15.75">
      <c r="A628" s="198"/>
      <c r="B628" s="432"/>
      <c r="C628" s="433"/>
      <c r="D628" s="428"/>
      <c r="E628" s="428"/>
      <c r="F628" s="434">
        <v>2018</v>
      </c>
      <c r="G628" s="435">
        <v>0</v>
      </c>
      <c r="H628" s="436">
        <v>0</v>
      </c>
      <c r="I628" s="435">
        <v>0</v>
      </c>
      <c r="J628" s="436">
        <v>0</v>
      </c>
      <c r="K628" s="420"/>
      <c r="L628" s="421"/>
      <c r="M628" s="421"/>
      <c r="N628" s="421"/>
      <c r="O628" s="421"/>
      <c r="P628" s="421"/>
      <c r="Q628" s="198"/>
    </row>
    <row r="629" ht="15.75">
      <c r="A629" s="198"/>
      <c r="B629" s="432"/>
      <c r="C629" s="433"/>
      <c r="D629" s="428"/>
      <c r="E629" s="428"/>
      <c r="F629" s="434">
        <v>2019</v>
      </c>
      <c r="G629" s="435">
        <v>0</v>
      </c>
      <c r="H629" s="436">
        <v>0</v>
      </c>
      <c r="I629" s="435">
        <v>0</v>
      </c>
      <c r="J629" s="436">
        <v>0</v>
      </c>
      <c r="K629" s="420"/>
      <c r="L629" s="421"/>
      <c r="M629" s="421"/>
      <c r="N629" s="421"/>
      <c r="O629" s="421"/>
      <c r="P629" s="421"/>
      <c r="Q629" s="198"/>
    </row>
    <row r="630" ht="15.75">
      <c r="A630" s="198"/>
      <c r="B630" s="432"/>
      <c r="C630" s="433"/>
      <c r="D630" s="428"/>
      <c r="E630" s="428"/>
      <c r="F630" s="434">
        <v>2020</v>
      </c>
      <c r="G630" s="435">
        <v>0</v>
      </c>
      <c r="H630" s="436">
        <v>0</v>
      </c>
      <c r="I630" s="435">
        <v>0</v>
      </c>
      <c r="J630" s="436">
        <v>0</v>
      </c>
      <c r="K630" s="420"/>
      <c r="L630" s="421"/>
      <c r="M630" s="421"/>
      <c r="N630" s="421"/>
      <c r="O630" s="421"/>
      <c r="P630" s="421"/>
      <c r="Q630" s="198"/>
    </row>
    <row r="631" ht="15.75">
      <c r="A631" s="198"/>
      <c r="B631" s="432"/>
      <c r="C631" s="433"/>
      <c r="D631" s="428"/>
      <c r="E631" s="428"/>
      <c r="F631" s="434">
        <v>2021</v>
      </c>
      <c r="G631" s="437">
        <v>0</v>
      </c>
      <c r="H631" s="514">
        <v>0</v>
      </c>
      <c r="I631" s="514">
        <v>0</v>
      </c>
      <c r="J631" s="514">
        <v>0</v>
      </c>
      <c r="K631" s="420"/>
      <c r="L631" s="421"/>
      <c r="M631" s="421"/>
      <c r="N631" s="421"/>
      <c r="O631" s="421"/>
      <c r="P631" s="421"/>
      <c r="Q631" s="198"/>
    </row>
    <row r="632" ht="15.75">
      <c r="A632" s="198"/>
      <c r="B632" s="432"/>
      <c r="C632" s="433"/>
      <c r="D632" s="428"/>
      <c r="E632" s="428"/>
      <c r="F632" s="434">
        <v>2022</v>
      </c>
      <c r="G632" s="437">
        <v>599.29999999999995</v>
      </c>
      <c r="H632" s="437">
        <v>0</v>
      </c>
      <c r="I632" s="437">
        <v>599.29999999999995</v>
      </c>
      <c r="J632" s="437">
        <v>0</v>
      </c>
      <c r="K632" s="420"/>
      <c r="L632" s="421"/>
      <c r="M632" s="421"/>
      <c r="N632" s="421"/>
      <c r="O632" s="421"/>
      <c r="P632" s="421"/>
      <c r="Q632" s="198"/>
    </row>
    <row r="633" ht="15.75">
      <c r="A633" s="198"/>
      <c r="B633" s="432"/>
      <c r="C633" s="433"/>
      <c r="D633" s="428"/>
      <c r="E633" s="428"/>
      <c r="F633" s="434">
        <v>2023</v>
      </c>
      <c r="G633" s="437">
        <v>0</v>
      </c>
      <c r="H633" s="437">
        <v>0</v>
      </c>
      <c r="I633" s="437">
        <v>0</v>
      </c>
      <c r="J633" s="437">
        <v>0</v>
      </c>
      <c r="K633" s="420"/>
      <c r="L633" s="421"/>
      <c r="M633" s="421"/>
      <c r="N633" s="421"/>
      <c r="O633" s="421"/>
      <c r="P633" s="421"/>
      <c r="Q633" s="198"/>
    </row>
    <row r="634" ht="15.75">
      <c r="A634" s="198"/>
      <c r="B634" s="432"/>
      <c r="C634" s="433"/>
      <c r="D634" s="428"/>
      <c r="E634" s="428"/>
      <c r="F634" s="434">
        <v>2024</v>
      </c>
      <c r="G634" s="437">
        <v>0</v>
      </c>
      <c r="H634" s="437">
        <v>0</v>
      </c>
      <c r="I634" s="437">
        <v>0</v>
      </c>
      <c r="J634" s="437">
        <v>0</v>
      </c>
      <c r="K634" s="420"/>
      <c r="L634" s="421"/>
      <c r="M634" s="421"/>
      <c r="N634" s="421"/>
      <c r="O634" s="421"/>
      <c r="P634" s="421"/>
      <c r="Q634" s="198"/>
    </row>
    <row r="635" ht="15.75">
      <c r="A635" s="206"/>
      <c r="B635" s="438"/>
      <c r="C635" s="439"/>
      <c r="D635" s="440"/>
      <c r="E635" s="440"/>
      <c r="F635" s="434">
        <v>2025</v>
      </c>
      <c r="G635" s="437">
        <v>0</v>
      </c>
      <c r="H635" s="437">
        <v>0</v>
      </c>
      <c r="I635" s="437">
        <v>0</v>
      </c>
      <c r="J635" s="437">
        <v>0</v>
      </c>
      <c r="K635" s="420"/>
      <c r="L635" s="421"/>
      <c r="M635" s="421"/>
      <c r="N635" s="421"/>
      <c r="O635" s="421"/>
      <c r="P635" s="421"/>
      <c r="Q635" s="206"/>
    </row>
    <row r="636" ht="15" customHeight="1">
      <c r="A636" s="192"/>
      <c r="B636" s="426" t="s">
        <v>298</v>
      </c>
      <c r="C636" s="427" t="s">
        <v>299</v>
      </c>
      <c r="D636" s="428"/>
      <c r="E636" s="428"/>
      <c r="F636" s="429" t="s">
        <v>144</v>
      </c>
      <c r="G636" s="430">
        <f>SUM(G637+G638+G639+G640+G641+G642+G643+G644+G645)</f>
        <v>500</v>
      </c>
      <c r="H636" s="430">
        <f t="shared" si="139"/>
        <v>500</v>
      </c>
      <c r="I636" s="430">
        <f>SUM(I637+I638+I639+I640+I641+I642+I643+I644+I645)</f>
        <v>500</v>
      </c>
      <c r="J636" s="430">
        <f>SUM(J637+J638+J639+J640+J641+J642+J643+J644+J645)</f>
        <v>500</v>
      </c>
      <c r="K636" s="420"/>
      <c r="L636" s="421"/>
      <c r="M636" s="431"/>
      <c r="N636" s="431"/>
      <c r="O636" s="421"/>
      <c r="P636" s="421"/>
      <c r="Q636" s="192"/>
    </row>
    <row r="637" ht="15.75">
      <c r="A637" s="198"/>
      <c r="B637" s="432"/>
      <c r="C637" s="433"/>
      <c r="D637" s="428"/>
      <c r="E637" s="428"/>
      <c r="F637" s="434">
        <v>2017</v>
      </c>
      <c r="G637" s="435">
        <v>0</v>
      </c>
      <c r="H637" s="436">
        <v>0</v>
      </c>
      <c r="I637" s="435">
        <v>0</v>
      </c>
      <c r="J637" s="436">
        <v>0</v>
      </c>
      <c r="K637" s="420"/>
      <c r="L637" s="421"/>
      <c r="M637" s="421"/>
      <c r="N637" s="421"/>
      <c r="O637" s="421"/>
      <c r="P637" s="421"/>
      <c r="Q637" s="198"/>
    </row>
    <row r="638" ht="15.75">
      <c r="A638" s="198"/>
      <c r="B638" s="432"/>
      <c r="C638" s="433"/>
      <c r="D638" s="428"/>
      <c r="E638" s="428"/>
      <c r="F638" s="434">
        <v>2018</v>
      </c>
      <c r="G638" s="435">
        <v>0</v>
      </c>
      <c r="H638" s="436">
        <v>0</v>
      </c>
      <c r="I638" s="435">
        <v>0</v>
      </c>
      <c r="J638" s="436">
        <v>0</v>
      </c>
      <c r="K638" s="420"/>
      <c r="L638" s="421"/>
      <c r="M638" s="421"/>
      <c r="N638" s="421"/>
      <c r="O638" s="421"/>
      <c r="P638" s="421"/>
      <c r="Q638" s="198"/>
    </row>
    <row r="639" ht="15.75">
      <c r="A639" s="198"/>
      <c r="B639" s="432"/>
      <c r="C639" s="433"/>
      <c r="D639" s="428"/>
      <c r="E639" s="428"/>
      <c r="F639" s="434">
        <v>2019</v>
      </c>
      <c r="G639" s="435">
        <v>0</v>
      </c>
      <c r="H639" s="435">
        <v>0</v>
      </c>
      <c r="I639" s="435">
        <v>0</v>
      </c>
      <c r="J639" s="435">
        <v>0</v>
      </c>
      <c r="K639" s="420"/>
      <c r="L639" s="421"/>
      <c r="M639" s="421"/>
      <c r="N639" s="421"/>
      <c r="O639" s="421"/>
      <c r="P639" s="421"/>
      <c r="Q639" s="198"/>
    </row>
    <row r="640" ht="15.75">
      <c r="A640" s="198"/>
      <c r="B640" s="432"/>
      <c r="C640" s="433"/>
      <c r="D640" s="428"/>
      <c r="E640" s="428"/>
      <c r="F640" s="434">
        <v>2020</v>
      </c>
      <c r="G640" s="435">
        <v>500</v>
      </c>
      <c r="H640" s="435">
        <v>500</v>
      </c>
      <c r="I640" s="435">
        <v>500</v>
      </c>
      <c r="J640" s="435">
        <v>500</v>
      </c>
      <c r="K640" s="420"/>
      <c r="L640" s="421"/>
      <c r="M640" s="421"/>
      <c r="N640" s="421"/>
      <c r="O640" s="421"/>
      <c r="P640" s="421"/>
      <c r="Q640" s="198"/>
    </row>
    <row r="641" ht="15.75">
      <c r="A641" s="198"/>
      <c r="B641" s="432"/>
      <c r="C641" s="433"/>
      <c r="D641" s="428"/>
      <c r="E641" s="428"/>
      <c r="F641" s="434">
        <v>2021</v>
      </c>
      <c r="G641" s="437">
        <v>0</v>
      </c>
      <c r="H641" s="437">
        <v>0</v>
      </c>
      <c r="I641" s="437">
        <v>0</v>
      </c>
      <c r="J641" s="437">
        <v>0</v>
      </c>
      <c r="K641" s="420"/>
      <c r="L641" s="421"/>
      <c r="M641" s="421"/>
      <c r="N641" s="421"/>
      <c r="O641" s="421"/>
      <c r="P641" s="421"/>
      <c r="Q641" s="198"/>
    </row>
    <row r="642" ht="15.75">
      <c r="A642" s="198"/>
      <c r="B642" s="432"/>
      <c r="C642" s="433"/>
      <c r="D642" s="428"/>
      <c r="E642" s="428"/>
      <c r="F642" s="434">
        <v>2022</v>
      </c>
      <c r="G642" s="437">
        <v>0</v>
      </c>
      <c r="H642" s="437">
        <v>0</v>
      </c>
      <c r="I642" s="437">
        <v>0</v>
      </c>
      <c r="J642" s="437">
        <v>0</v>
      </c>
      <c r="K642" s="420"/>
      <c r="L642" s="421"/>
      <c r="M642" s="421"/>
      <c r="N642" s="421"/>
      <c r="O642" s="421"/>
      <c r="P642" s="421"/>
      <c r="Q642" s="198"/>
    </row>
    <row r="643" ht="15.75">
      <c r="A643" s="198"/>
      <c r="B643" s="432"/>
      <c r="C643" s="433"/>
      <c r="D643" s="428"/>
      <c r="E643" s="428"/>
      <c r="F643" s="434">
        <v>2023</v>
      </c>
      <c r="G643" s="437">
        <v>0</v>
      </c>
      <c r="H643" s="437">
        <v>0</v>
      </c>
      <c r="I643" s="437">
        <v>0</v>
      </c>
      <c r="J643" s="437">
        <v>0</v>
      </c>
      <c r="K643" s="420"/>
      <c r="L643" s="421"/>
      <c r="M643" s="421"/>
      <c r="N643" s="421"/>
      <c r="O643" s="421"/>
      <c r="P643" s="421"/>
      <c r="Q643" s="198"/>
    </row>
    <row r="644" ht="15.75">
      <c r="A644" s="198"/>
      <c r="B644" s="432"/>
      <c r="C644" s="433"/>
      <c r="D644" s="428"/>
      <c r="E644" s="428"/>
      <c r="F644" s="434">
        <v>2024</v>
      </c>
      <c r="G644" s="437">
        <v>0</v>
      </c>
      <c r="H644" s="437">
        <v>0</v>
      </c>
      <c r="I644" s="437">
        <v>0</v>
      </c>
      <c r="J644" s="437">
        <v>0</v>
      </c>
      <c r="K644" s="420"/>
      <c r="L644" s="421"/>
      <c r="M644" s="421"/>
      <c r="N644" s="421"/>
      <c r="O644" s="421"/>
      <c r="P644" s="421"/>
      <c r="Q644" s="198"/>
    </row>
    <row r="645" ht="15" customHeight="1">
      <c r="A645" s="198"/>
      <c r="B645" s="432"/>
      <c r="C645" s="433"/>
      <c r="D645" s="428"/>
      <c r="E645" s="428"/>
      <c r="F645" s="434">
        <v>2025</v>
      </c>
      <c r="G645" s="437">
        <v>0</v>
      </c>
      <c r="H645" s="437">
        <v>0</v>
      </c>
      <c r="I645" s="437">
        <v>0</v>
      </c>
      <c r="J645" s="437">
        <v>0</v>
      </c>
      <c r="K645" s="420"/>
      <c r="L645" s="421"/>
      <c r="M645" s="421"/>
      <c r="N645" s="421"/>
      <c r="O645" s="421"/>
      <c r="P645" s="421"/>
      <c r="Q645" s="206"/>
    </row>
    <row r="646" ht="14.449999999999999" customHeight="1">
      <c r="A646" s="220">
        <v>18</v>
      </c>
      <c r="B646" s="413" t="s">
        <v>365</v>
      </c>
      <c r="C646" s="192" t="s">
        <v>299</v>
      </c>
      <c r="D646" s="200" t="s">
        <v>147</v>
      </c>
      <c r="E646" s="200" t="s">
        <v>295</v>
      </c>
      <c r="F646" s="222" t="s">
        <v>144</v>
      </c>
      <c r="G646" s="441">
        <f t="shared" ref="G646:J655" si="140">SUM(G656+G666)</f>
        <v>1445</v>
      </c>
      <c r="H646" s="441">
        <f t="shared" ref="H646:J647" si="141">SUM(H656+H666)</f>
        <v>345</v>
      </c>
      <c r="I646" s="441">
        <f t="shared" si="141"/>
        <v>1445</v>
      </c>
      <c r="J646" s="441">
        <f t="shared" si="141"/>
        <v>345</v>
      </c>
      <c r="K646" s="420"/>
      <c r="L646" s="421"/>
      <c r="M646" s="431"/>
      <c r="N646" s="431"/>
      <c r="O646" s="421"/>
      <c r="P646" s="421"/>
      <c r="Q646" s="192" t="s">
        <v>94</v>
      </c>
    </row>
    <row r="647" ht="15.75">
      <c r="A647" s="224"/>
      <c r="B647" s="419"/>
      <c r="C647" s="198"/>
      <c r="D647" s="200"/>
      <c r="E647" s="200"/>
      <c r="F647" s="226">
        <v>2017</v>
      </c>
      <c r="G647" s="227">
        <f t="shared" si="140"/>
        <v>0</v>
      </c>
      <c r="H647" s="227">
        <f t="shared" si="141"/>
        <v>0</v>
      </c>
      <c r="I647" s="227">
        <f t="shared" si="141"/>
        <v>0</v>
      </c>
      <c r="J647" s="227">
        <f t="shared" si="141"/>
        <v>0</v>
      </c>
      <c r="K647" s="420"/>
      <c r="L647" s="421"/>
      <c r="M647" s="421"/>
      <c r="N647" s="421"/>
      <c r="O647" s="421"/>
      <c r="P647" s="421"/>
      <c r="Q647" s="198"/>
    </row>
    <row r="648" ht="15.75">
      <c r="A648" s="224"/>
      <c r="B648" s="419"/>
      <c r="C648" s="198"/>
      <c r="D648" s="200"/>
      <c r="E648" s="200"/>
      <c r="F648" s="226">
        <v>2018</v>
      </c>
      <c r="G648" s="227">
        <f t="shared" si="140"/>
        <v>0</v>
      </c>
      <c r="H648" s="227">
        <f t="shared" si="140"/>
        <v>0</v>
      </c>
      <c r="I648" s="227">
        <f t="shared" si="140"/>
        <v>0</v>
      </c>
      <c r="J648" s="227">
        <f t="shared" si="140"/>
        <v>0</v>
      </c>
      <c r="K648" s="420"/>
      <c r="L648" s="421"/>
      <c r="M648" s="421"/>
      <c r="N648" s="421"/>
      <c r="O648" s="421"/>
      <c r="P648" s="421"/>
      <c r="Q648" s="198"/>
    </row>
    <row r="649" ht="15.75">
      <c r="A649" s="224"/>
      <c r="B649" s="419"/>
      <c r="C649" s="198"/>
      <c r="D649" s="200"/>
      <c r="E649" s="200"/>
      <c r="F649" s="226">
        <v>2019</v>
      </c>
      <c r="G649" s="227">
        <f t="shared" si="140"/>
        <v>0</v>
      </c>
      <c r="H649" s="227">
        <f t="shared" si="140"/>
        <v>0</v>
      </c>
      <c r="I649" s="227">
        <f t="shared" si="140"/>
        <v>0</v>
      </c>
      <c r="J649" s="227">
        <f t="shared" si="140"/>
        <v>0</v>
      </c>
      <c r="K649" s="420"/>
      <c r="L649" s="421"/>
      <c r="M649" s="421"/>
      <c r="N649" s="421"/>
      <c r="O649" s="421"/>
      <c r="P649" s="421"/>
      <c r="Q649" s="198"/>
    </row>
    <row r="650" ht="15.75">
      <c r="A650" s="224"/>
      <c r="B650" s="419"/>
      <c r="C650" s="198"/>
      <c r="D650" s="200"/>
      <c r="E650" s="200"/>
      <c r="F650" s="226">
        <v>2020</v>
      </c>
      <c r="G650" s="227">
        <f t="shared" si="140"/>
        <v>345</v>
      </c>
      <c r="H650" s="227">
        <f t="shared" si="140"/>
        <v>345</v>
      </c>
      <c r="I650" s="227">
        <f t="shared" si="140"/>
        <v>345</v>
      </c>
      <c r="J650" s="227">
        <f t="shared" si="140"/>
        <v>345</v>
      </c>
      <c r="K650" s="420"/>
      <c r="L650" s="421"/>
      <c r="M650" s="421"/>
      <c r="N650" s="421"/>
      <c r="O650" s="421"/>
      <c r="P650" s="421"/>
      <c r="Q650" s="198"/>
    </row>
    <row r="651" ht="15.75">
      <c r="A651" s="224"/>
      <c r="B651" s="419"/>
      <c r="C651" s="198"/>
      <c r="D651" s="200"/>
      <c r="E651" s="200"/>
      <c r="F651" s="226">
        <v>2021</v>
      </c>
      <c r="G651" s="227">
        <f t="shared" si="140"/>
        <v>0</v>
      </c>
      <c r="H651" s="227">
        <f t="shared" si="140"/>
        <v>0</v>
      </c>
      <c r="I651" s="227">
        <f t="shared" si="140"/>
        <v>0</v>
      </c>
      <c r="J651" s="227">
        <f t="shared" si="140"/>
        <v>0</v>
      </c>
      <c r="K651" s="420"/>
      <c r="L651" s="421"/>
      <c r="M651" s="421"/>
      <c r="N651" s="421"/>
      <c r="O651" s="421"/>
      <c r="P651" s="421"/>
      <c r="Q651" s="198"/>
    </row>
    <row r="652" ht="15.75">
      <c r="A652" s="224"/>
      <c r="B652" s="419"/>
      <c r="C652" s="198"/>
      <c r="D652" s="200"/>
      <c r="E652" s="200"/>
      <c r="F652" s="226">
        <v>2022</v>
      </c>
      <c r="G652" s="227">
        <f t="shared" si="140"/>
        <v>0</v>
      </c>
      <c r="H652" s="227">
        <f t="shared" si="140"/>
        <v>0</v>
      </c>
      <c r="I652" s="227">
        <f t="shared" si="140"/>
        <v>0</v>
      </c>
      <c r="J652" s="227">
        <f t="shared" si="140"/>
        <v>0</v>
      </c>
      <c r="K652" s="420"/>
      <c r="L652" s="421"/>
      <c r="M652" s="421"/>
      <c r="N652" s="421"/>
      <c r="O652" s="421"/>
      <c r="P652" s="421"/>
      <c r="Q652" s="198"/>
    </row>
    <row r="653" ht="15.75">
      <c r="A653" s="224"/>
      <c r="B653" s="419"/>
      <c r="C653" s="198"/>
      <c r="D653" s="200"/>
      <c r="E653" s="200"/>
      <c r="F653" s="226">
        <v>2023</v>
      </c>
      <c r="G653" s="227">
        <f t="shared" si="140"/>
        <v>820</v>
      </c>
      <c r="H653" s="227">
        <f t="shared" si="140"/>
        <v>0</v>
      </c>
      <c r="I653" s="227">
        <f t="shared" si="140"/>
        <v>820</v>
      </c>
      <c r="J653" s="227">
        <f t="shared" si="140"/>
        <v>0</v>
      </c>
      <c r="K653" s="420"/>
      <c r="L653" s="421"/>
      <c r="M653" s="421"/>
      <c r="N653" s="421"/>
      <c r="O653" s="421"/>
      <c r="P653" s="421"/>
      <c r="Q653" s="198"/>
    </row>
    <row r="654" ht="15.75">
      <c r="A654" s="224"/>
      <c r="B654" s="419"/>
      <c r="C654" s="198"/>
      <c r="D654" s="200"/>
      <c r="E654" s="200"/>
      <c r="F654" s="226">
        <v>2024</v>
      </c>
      <c r="G654" s="227">
        <f t="shared" si="140"/>
        <v>280</v>
      </c>
      <c r="H654" s="227">
        <f t="shared" si="140"/>
        <v>0</v>
      </c>
      <c r="I654" s="227">
        <f t="shared" si="140"/>
        <v>280</v>
      </c>
      <c r="J654" s="227">
        <f t="shared" si="140"/>
        <v>0</v>
      </c>
      <c r="K654" s="420"/>
      <c r="L654" s="421"/>
      <c r="M654" s="421"/>
      <c r="N654" s="421"/>
      <c r="O654" s="421"/>
      <c r="P654" s="421"/>
      <c r="Q654" s="198"/>
    </row>
    <row r="655" ht="13.9" customHeight="1">
      <c r="A655" s="216"/>
      <c r="B655" s="423"/>
      <c r="C655" s="206"/>
      <c r="D655" s="204"/>
      <c r="E655" s="204"/>
      <c r="F655" s="204">
        <v>2025</v>
      </c>
      <c r="G655" s="227">
        <f t="shared" si="140"/>
        <v>0</v>
      </c>
      <c r="H655" s="227">
        <f t="shared" si="140"/>
        <v>0</v>
      </c>
      <c r="I655" s="227">
        <f t="shared" si="140"/>
        <v>0</v>
      </c>
      <c r="J655" s="227">
        <f t="shared" si="140"/>
        <v>0</v>
      </c>
      <c r="K655" s="420"/>
      <c r="L655" s="421"/>
      <c r="M655" s="421"/>
      <c r="N655" s="421"/>
      <c r="O655" s="421"/>
      <c r="P655" s="421"/>
      <c r="Q655" s="206"/>
    </row>
    <row r="656" ht="15.75">
      <c r="A656" s="192"/>
      <c r="B656" s="426" t="s">
        <v>296</v>
      </c>
      <c r="C656" s="427" t="s">
        <v>297</v>
      </c>
      <c r="D656" s="428"/>
      <c r="E656" s="428"/>
      <c r="F656" s="429" t="s">
        <v>144</v>
      </c>
      <c r="G656" s="430">
        <f>SUM(G657:G665)</f>
        <v>0</v>
      </c>
      <c r="H656" s="430">
        <f t="shared" ref="H656:J666" si="142">SUM(H657:H665)</f>
        <v>0</v>
      </c>
      <c r="I656" s="430">
        <f t="shared" si="142"/>
        <v>0</v>
      </c>
      <c r="J656" s="430">
        <f t="shared" si="142"/>
        <v>0</v>
      </c>
      <c r="K656" s="420"/>
      <c r="L656" s="421"/>
      <c r="M656" s="431"/>
      <c r="N656" s="431"/>
      <c r="O656" s="421"/>
      <c r="P656" s="451"/>
      <c r="Q656" s="192"/>
    </row>
    <row r="657" ht="13.9" customHeight="1">
      <c r="A657" s="198"/>
      <c r="B657" s="432"/>
      <c r="C657" s="433"/>
      <c r="D657" s="428"/>
      <c r="E657" s="428"/>
      <c r="F657" s="434">
        <v>2017</v>
      </c>
      <c r="G657" s="437">
        <v>0</v>
      </c>
      <c r="H657" s="437">
        <v>0</v>
      </c>
      <c r="I657" s="437">
        <v>0</v>
      </c>
      <c r="J657" s="437">
        <v>0</v>
      </c>
      <c r="K657" s="420"/>
      <c r="L657" s="421"/>
      <c r="M657" s="421"/>
      <c r="N657" s="421"/>
      <c r="O657" s="421"/>
      <c r="P657" s="451"/>
      <c r="Q657" s="198"/>
    </row>
    <row r="658" ht="13.9" customHeight="1">
      <c r="A658" s="198"/>
      <c r="B658" s="432"/>
      <c r="C658" s="433"/>
      <c r="D658" s="428"/>
      <c r="E658" s="428"/>
      <c r="F658" s="434">
        <v>2018</v>
      </c>
      <c r="G658" s="437">
        <v>0</v>
      </c>
      <c r="H658" s="437">
        <v>0</v>
      </c>
      <c r="I658" s="437">
        <v>0</v>
      </c>
      <c r="J658" s="437">
        <v>0</v>
      </c>
      <c r="K658" s="420"/>
      <c r="L658" s="421"/>
      <c r="M658" s="421"/>
      <c r="N658" s="421"/>
      <c r="O658" s="421"/>
      <c r="P658" s="451"/>
      <c r="Q658" s="198"/>
    </row>
    <row r="659" ht="13.9" customHeight="1">
      <c r="A659" s="198"/>
      <c r="B659" s="432"/>
      <c r="C659" s="433"/>
      <c r="D659" s="428"/>
      <c r="E659" s="428"/>
      <c r="F659" s="434">
        <v>2019</v>
      </c>
      <c r="G659" s="437">
        <v>0</v>
      </c>
      <c r="H659" s="437">
        <v>0</v>
      </c>
      <c r="I659" s="437">
        <v>0</v>
      </c>
      <c r="J659" s="437">
        <v>0</v>
      </c>
      <c r="K659" s="420"/>
      <c r="L659" s="421"/>
      <c r="M659" s="421"/>
      <c r="N659" s="421"/>
      <c r="O659" s="421"/>
      <c r="P659" s="451"/>
      <c r="Q659" s="198"/>
    </row>
    <row r="660" ht="13.9" customHeight="1">
      <c r="A660" s="198"/>
      <c r="B660" s="432"/>
      <c r="C660" s="433"/>
      <c r="D660" s="428"/>
      <c r="E660" s="428"/>
      <c r="F660" s="434">
        <v>2020</v>
      </c>
      <c r="G660" s="437">
        <v>0</v>
      </c>
      <c r="H660" s="437">
        <v>0</v>
      </c>
      <c r="I660" s="437">
        <v>0</v>
      </c>
      <c r="J660" s="437">
        <v>0</v>
      </c>
      <c r="K660" s="420"/>
      <c r="L660" s="421"/>
      <c r="M660" s="421"/>
      <c r="N660" s="421"/>
      <c r="O660" s="421"/>
      <c r="P660" s="451"/>
      <c r="Q660" s="198"/>
    </row>
    <row r="661" ht="13.9" customHeight="1">
      <c r="A661" s="198"/>
      <c r="B661" s="432"/>
      <c r="C661" s="433"/>
      <c r="D661" s="428"/>
      <c r="E661" s="428"/>
      <c r="F661" s="434">
        <v>2021</v>
      </c>
      <c r="G661" s="437">
        <v>0</v>
      </c>
      <c r="H661" s="437">
        <v>0</v>
      </c>
      <c r="I661" s="437">
        <v>0</v>
      </c>
      <c r="J661" s="437">
        <v>0</v>
      </c>
      <c r="K661" s="420"/>
      <c r="L661" s="421"/>
      <c r="M661" s="421"/>
      <c r="N661" s="421"/>
      <c r="O661" s="421"/>
      <c r="P661" s="451"/>
      <c r="Q661" s="198"/>
    </row>
    <row r="662" ht="13.9" customHeight="1">
      <c r="A662" s="198"/>
      <c r="B662" s="432"/>
      <c r="C662" s="433"/>
      <c r="D662" s="428"/>
      <c r="E662" s="428"/>
      <c r="F662" s="434">
        <v>2022</v>
      </c>
      <c r="G662" s="437">
        <v>0</v>
      </c>
      <c r="H662" s="437">
        <v>0</v>
      </c>
      <c r="I662" s="437">
        <v>0</v>
      </c>
      <c r="J662" s="437">
        <v>0</v>
      </c>
      <c r="K662" s="420"/>
      <c r="L662" s="421"/>
      <c r="M662" s="421"/>
      <c r="N662" s="421"/>
      <c r="O662" s="421"/>
      <c r="P662" s="451"/>
      <c r="Q662" s="198"/>
    </row>
    <row r="663" ht="13.9" customHeight="1">
      <c r="A663" s="198"/>
      <c r="B663" s="432"/>
      <c r="C663" s="433"/>
      <c r="D663" s="428"/>
      <c r="E663" s="428"/>
      <c r="F663" s="434">
        <v>2023</v>
      </c>
      <c r="G663" s="437">
        <v>0</v>
      </c>
      <c r="H663" s="437">
        <v>0</v>
      </c>
      <c r="I663" s="437">
        <v>0</v>
      </c>
      <c r="J663" s="437">
        <v>0</v>
      </c>
      <c r="K663" s="420"/>
      <c r="L663" s="421"/>
      <c r="M663" s="421"/>
      <c r="N663" s="421"/>
      <c r="O663" s="421"/>
      <c r="P663" s="451"/>
      <c r="Q663" s="198"/>
    </row>
    <row r="664" ht="13.9" customHeight="1">
      <c r="A664" s="198"/>
      <c r="B664" s="432"/>
      <c r="C664" s="433"/>
      <c r="D664" s="428"/>
      <c r="E664" s="428"/>
      <c r="F664" s="434">
        <v>2024</v>
      </c>
      <c r="G664" s="437">
        <v>0</v>
      </c>
      <c r="H664" s="437">
        <v>0</v>
      </c>
      <c r="I664" s="437">
        <v>0</v>
      </c>
      <c r="J664" s="437">
        <v>0</v>
      </c>
      <c r="K664" s="420"/>
      <c r="L664" s="421"/>
      <c r="M664" s="421"/>
      <c r="N664" s="421"/>
      <c r="O664" s="421"/>
      <c r="P664" s="451"/>
      <c r="Q664" s="198"/>
    </row>
    <row r="665" ht="13.9" customHeight="1">
      <c r="A665" s="206"/>
      <c r="B665" s="438"/>
      <c r="C665" s="439"/>
      <c r="D665" s="440"/>
      <c r="E665" s="440"/>
      <c r="F665" s="434">
        <v>2025</v>
      </c>
      <c r="G665" s="437">
        <v>0</v>
      </c>
      <c r="H665" s="437">
        <v>0</v>
      </c>
      <c r="I665" s="437">
        <v>0</v>
      </c>
      <c r="J665" s="437">
        <v>0</v>
      </c>
      <c r="K665" s="420"/>
      <c r="L665" s="421"/>
      <c r="M665" s="421"/>
      <c r="N665" s="421"/>
      <c r="O665" s="421"/>
      <c r="P665" s="451"/>
      <c r="Q665" s="206"/>
    </row>
    <row r="666" ht="13.9" customHeight="1">
      <c r="A666" s="192"/>
      <c r="B666" s="426" t="s">
        <v>298</v>
      </c>
      <c r="C666" s="427" t="s">
        <v>299</v>
      </c>
      <c r="D666" s="428"/>
      <c r="E666" s="428"/>
      <c r="F666" s="429" t="s">
        <v>144</v>
      </c>
      <c r="G666" s="430">
        <f>SUM(G667:G675)</f>
        <v>1445</v>
      </c>
      <c r="H666" s="430">
        <f t="shared" si="142"/>
        <v>345</v>
      </c>
      <c r="I666" s="430">
        <f t="shared" si="142"/>
        <v>1445</v>
      </c>
      <c r="J666" s="430">
        <f t="shared" si="142"/>
        <v>345</v>
      </c>
      <c r="K666" s="420"/>
      <c r="L666" s="421"/>
      <c r="M666" s="431"/>
      <c r="N666" s="431"/>
      <c r="O666" s="421"/>
      <c r="P666" s="451"/>
      <c r="Q666" s="192"/>
    </row>
    <row r="667" ht="13.9" customHeight="1">
      <c r="A667" s="198"/>
      <c r="B667" s="432"/>
      <c r="C667" s="433"/>
      <c r="D667" s="428"/>
      <c r="E667" s="428"/>
      <c r="F667" s="434">
        <v>2017</v>
      </c>
      <c r="G667" s="435">
        <v>0</v>
      </c>
      <c r="H667" s="435">
        <v>0</v>
      </c>
      <c r="I667" s="435">
        <v>0</v>
      </c>
      <c r="J667" s="435">
        <v>0</v>
      </c>
      <c r="K667" s="420"/>
      <c r="L667" s="421"/>
      <c r="M667" s="421"/>
      <c r="N667" s="421"/>
      <c r="O667" s="421"/>
      <c r="P667" s="451"/>
      <c r="Q667" s="198"/>
    </row>
    <row r="668" ht="13.9" customHeight="1">
      <c r="A668" s="198"/>
      <c r="B668" s="432"/>
      <c r="C668" s="433"/>
      <c r="D668" s="428"/>
      <c r="E668" s="428"/>
      <c r="F668" s="434">
        <v>2018</v>
      </c>
      <c r="G668" s="435">
        <v>0</v>
      </c>
      <c r="H668" s="435">
        <v>0</v>
      </c>
      <c r="I668" s="435">
        <v>0</v>
      </c>
      <c r="J668" s="435">
        <v>0</v>
      </c>
      <c r="K668" s="420"/>
      <c r="L668" s="421"/>
      <c r="M668" s="421"/>
      <c r="N668" s="421"/>
      <c r="O668" s="421"/>
      <c r="P668" s="451"/>
      <c r="Q668" s="198"/>
    </row>
    <row r="669" ht="13.9" customHeight="1">
      <c r="A669" s="198"/>
      <c r="B669" s="432"/>
      <c r="C669" s="433"/>
      <c r="D669" s="428"/>
      <c r="E669" s="428"/>
      <c r="F669" s="434">
        <v>2019</v>
      </c>
      <c r="G669" s="435">
        <v>0</v>
      </c>
      <c r="H669" s="435">
        <v>0</v>
      </c>
      <c r="I669" s="435">
        <v>0</v>
      </c>
      <c r="J669" s="435">
        <v>0</v>
      </c>
      <c r="K669" s="420"/>
      <c r="L669" s="421"/>
      <c r="M669" s="421"/>
      <c r="N669" s="421"/>
      <c r="O669" s="421"/>
      <c r="P669" s="451"/>
      <c r="Q669" s="198"/>
    </row>
    <row r="670" ht="13.9" customHeight="1">
      <c r="A670" s="198"/>
      <c r="B670" s="432"/>
      <c r="C670" s="433"/>
      <c r="D670" s="428"/>
      <c r="E670" s="428"/>
      <c r="F670" s="434">
        <v>2020</v>
      </c>
      <c r="G670" s="435">
        <v>345</v>
      </c>
      <c r="H670" s="435">
        <v>345</v>
      </c>
      <c r="I670" s="435">
        <v>345</v>
      </c>
      <c r="J670" s="435">
        <v>345</v>
      </c>
      <c r="K670" s="420"/>
      <c r="L670" s="421"/>
      <c r="M670" s="421"/>
      <c r="N670" s="421"/>
      <c r="O670" s="421"/>
      <c r="P670" s="451"/>
      <c r="Q670" s="198"/>
    </row>
    <row r="671" ht="13.9" customHeight="1">
      <c r="A671" s="198"/>
      <c r="B671" s="432"/>
      <c r="C671" s="433"/>
      <c r="D671" s="428"/>
      <c r="E671" s="428"/>
      <c r="F671" s="434">
        <v>2021</v>
      </c>
      <c r="G671" s="435">
        <v>0</v>
      </c>
      <c r="H671" s="435">
        <v>0</v>
      </c>
      <c r="I671" s="435">
        <v>0</v>
      </c>
      <c r="J671" s="435">
        <v>0</v>
      </c>
      <c r="K671" s="420"/>
      <c r="L671" s="421"/>
      <c r="M671" s="421"/>
      <c r="N671" s="421"/>
      <c r="O671" s="421"/>
      <c r="P671" s="451"/>
      <c r="Q671" s="198"/>
    </row>
    <row r="672" ht="13.9" customHeight="1">
      <c r="A672" s="198"/>
      <c r="B672" s="432"/>
      <c r="C672" s="433"/>
      <c r="D672" s="428"/>
      <c r="E672" s="428"/>
      <c r="F672" s="434">
        <v>2022</v>
      </c>
      <c r="G672" s="435">
        <v>0</v>
      </c>
      <c r="H672" s="435">
        <v>0</v>
      </c>
      <c r="I672" s="435">
        <v>0</v>
      </c>
      <c r="J672" s="435">
        <v>0</v>
      </c>
      <c r="K672" s="420"/>
      <c r="L672" s="421"/>
      <c r="M672" s="421"/>
      <c r="N672" s="421"/>
      <c r="O672" s="421"/>
      <c r="P672" s="451"/>
      <c r="Q672" s="198"/>
    </row>
    <row r="673" ht="13.9" customHeight="1">
      <c r="A673" s="198"/>
      <c r="B673" s="432"/>
      <c r="C673" s="433"/>
      <c r="D673" s="428"/>
      <c r="E673" s="428"/>
      <c r="F673" s="434">
        <v>2023</v>
      </c>
      <c r="G673" s="437">
        <v>820</v>
      </c>
      <c r="H673" s="437">
        <v>0</v>
      </c>
      <c r="I673" s="437">
        <v>820</v>
      </c>
      <c r="J673" s="437">
        <v>0</v>
      </c>
      <c r="K673" s="420"/>
      <c r="L673" s="421"/>
      <c r="M673" s="421"/>
      <c r="N673" s="421"/>
      <c r="O673" s="421"/>
      <c r="P673" s="451"/>
      <c r="Q673" s="198"/>
    </row>
    <row r="674" ht="13.9" customHeight="1">
      <c r="A674" s="198"/>
      <c r="B674" s="432"/>
      <c r="C674" s="433"/>
      <c r="D674" s="428"/>
      <c r="E674" s="428"/>
      <c r="F674" s="434">
        <v>2024</v>
      </c>
      <c r="G674" s="437">
        <v>280</v>
      </c>
      <c r="H674" s="437">
        <v>0</v>
      </c>
      <c r="I674" s="437">
        <v>280</v>
      </c>
      <c r="J674" s="437">
        <v>0</v>
      </c>
      <c r="K674" s="420"/>
      <c r="L674" s="421"/>
      <c r="M674" s="421"/>
      <c r="N674" s="421"/>
      <c r="O674" s="421"/>
      <c r="P674" s="451"/>
      <c r="Q674" s="198"/>
    </row>
    <row r="675" ht="13.9" customHeight="1">
      <c r="A675" s="206"/>
      <c r="B675" s="438"/>
      <c r="C675" s="439"/>
      <c r="D675" s="440"/>
      <c r="E675" s="440"/>
      <c r="F675" s="434">
        <v>2025</v>
      </c>
      <c r="G675" s="437">
        <v>0</v>
      </c>
      <c r="H675" s="437">
        <v>0</v>
      </c>
      <c r="I675" s="437">
        <v>0</v>
      </c>
      <c r="J675" s="437">
        <v>0</v>
      </c>
      <c r="K675" s="420"/>
      <c r="L675" s="421"/>
      <c r="M675" s="421"/>
      <c r="N675" s="421"/>
      <c r="O675" s="421"/>
      <c r="P675" s="451"/>
      <c r="Q675" s="206"/>
    </row>
    <row r="676" ht="13.9" customHeight="1">
      <c r="A676" s="220">
        <v>19</v>
      </c>
      <c r="B676" s="413" t="s">
        <v>366</v>
      </c>
      <c r="C676" s="192" t="s">
        <v>294</v>
      </c>
      <c r="D676" s="200" t="s">
        <v>147</v>
      </c>
      <c r="E676" s="200" t="s">
        <v>352</v>
      </c>
      <c r="F676" s="222" t="s">
        <v>144</v>
      </c>
      <c r="G676" s="546">
        <f t="shared" ref="G676:J685" si="143">SUM(G686+G696)</f>
        <v>500</v>
      </c>
      <c r="H676" s="546">
        <f t="shared" ref="H676:J677" si="144">SUM(H686+H696)</f>
        <v>500</v>
      </c>
      <c r="I676" s="546">
        <f t="shared" si="144"/>
        <v>500</v>
      </c>
      <c r="J676" s="546">
        <f t="shared" si="144"/>
        <v>500</v>
      </c>
      <c r="K676" s="420"/>
      <c r="L676" s="421"/>
      <c r="M676" s="421"/>
      <c r="N676" s="421"/>
      <c r="O676" s="421"/>
      <c r="P676" s="451"/>
      <c r="Q676" s="192" t="s">
        <v>94</v>
      </c>
    </row>
    <row r="677" ht="13.9" customHeight="1">
      <c r="A677" s="224"/>
      <c r="B677" s="419"/>
      <c r="C677" s="198"/>
      <c r="D677" s="200"/>
      <c r="E677" s="200"/>
      <c r="F677" s="226">
        <v>2017</v>
      </c>
      <c r="G677" s="442">
        <f t="shared" si="143"/>
        <v>0</v>
      </c>
      <c r="H677" s="442">
        <f t="shared" si="144"/>
        <v>0</v>
      </c>
      <c r="I677" s="442">
        <f t="shared" si="144"/>
        <v>0</v>
      </c>
      <c r="J677" s="442">
        <f t="shared" si="144"/>
        <v>0</v>
      </c>
      <c r="K677" s="420"/>
      <c r="L677" s="421"/>
      <c r="M677" s="421"/>
      <c r="N677" s="421"/>
      <c r="O677" s="421"/>
      <c r="P677" s="451"/>
      <c r="Q677" s="198"/>
    </row>
    <row r="678" ht="13.9" customHeight="1">
      <c r="A678" s="224"/>
      <c r="B678" s="419"/>
      <c r="C678" s="198"/>
      <c r="D678" s="200"/>
      <c r="E678" s="200"/>
      <c r="F678" s="226">
        <v>2018</v>
      </c>
      <c r="G678" s="442">
        <f t="shared" si="143"/>
        <v>0</v>
      </c>
      <c r="H678" s="442">
        <f t="shared" si="143"/>
        <v>0</v>
      </c>
      <c r="I678" s="442">
        <f t="shared" si="143"/>
        <v>0</v>
      </c>
      <c r="J678" s="442">
        <f t="shared" si="143"/>
        <v>0</v>
      </c>
      <c r="K678" s="420"/>
      <c r="L678" s="421"/>
      <c r="M678" s="421"/>
      <c r="N678" s="421"/>
      <c r="O678" s="421"/>
      <c r="P678" s="451"/>
      <c r="Q678" s="198"/>
    </row>
    <row r="679" ht="13.9" customHeight="1">
      <c r="A679" s="224"/>
      <c r="B679" s="419"/>
      <c r="C679" s="198"/>
      <c r="D679" s="200"/>
      <c r="E679" s="200"/>
      <c r="F679" s="226">
        <v>2019</v>
      </c>
      <c r="G679" s="442">
        <f t="shared" si="143"/>
        <v>0</v>
      </c>
      <c r="H679" s="442">
        <f t="shared" si="143"/>
        <v>0</v>
      </c>
      <c r="I679" s="442">
        <f t="shared" si="143"/>
        <v>0</v>
      </c>
      <c r="J679" s="442">
        <f t="shared" si="143"/>
        <v>0</v>
      </c>
      <c r="K679" s="420"/>
      <c r="L679" s="421"/>
      <c r="M679" s="421"/>
      <c r="N679" s="421"/>
      <c r="O679" s="421"/>
      <c r="P679" s="451"/>
      <c r="Q679" s="198"/>
    </row>
    <row r="680" ht="13.9" customHeight="1">
      <c r="A680" s="224"/>
      <c r="B680" s="419"/>
      <c r="C680" s="198"/>
      <c r="D680" s="200"/>
      <c r="E680" s="200"/>
      <c r="F680" s="226">
        <v>2020</v>
      </c>
      <c r="G680" s="442">
        <f t="shared" si="143"/>
        <v>500</v>
      </c>
      <c r="H680" s="442">
        <f t="shared" si="143"/>
        <v>500</v>
      </c>
      <c r="I680" s="442">
        <f t="shared" si="143"/>
        <v>500</v>
      </c>
      <c r="J680" s="442">
        <f t="shared" si="143"/>
        <v>500</v>
      </c>
      <c r="K680" s="420"/>
      <c r="L680" s="421"/>
      <c r="M680" s="421"/>
      <c r="N680" s="421"/>
      <c r="O680" s="421"/>
      <c r="P680" s="451"/>
      <c r="Q680" s="198"/>
    </row>
    <row r="681" ht="13.9" customHeight="1">
      <c r="A681" s="224"/>
      <c r="B681" s="419"/>
      <c r="C681" s="198"/>
      <c r="D681" s="200"/>
      <c r="E681" s="200"/>
      <c r="F681" s="226">
        <v>2021</v>
      </c>
      <c r="G681" s="442">
        <f t="shared" si="143"/>
        <v>0</v>
      </c>
      <c r="H681" s="442">
        <f t="shared" si="143"/>
        <v>0</v>
      </c>
      <c r="I681" s="442">
        <f t="shared" si="143"/>
        <v>0</v>
      </c>
      <c r="J681" s="442">
        <f t="shared" si="143"/>
        <v>0</v>
      </c>
      <c r="K681" s="420"/>
      <c r="L681" s="421"/>
      <c r="M681" s="421"/>
      <c r="N681" s="421"/>
      <c r="O681" s="421"/>
      <c r="P681" s="451"/>
      <c r="Q681" s="198"/>
    </row>
    <row r="682" ht="13.9" customHeight="1">
      <c r="A682" s="224"/>
      <c r="B682" s="419"/>
      <c r="C682" s="198"/>
      <c r="D682" s="200"/>
      <c r="E682" s="200"/>
      <c r="F682" s="226">
        <v>2022</v>
      </c>
      <c r="G682" s="442">
        <f t="shared" si="143"/>
        <v>0</v>
      </c>
      <c r="H682" s="442">
        <f t="shared" si="143"/>
        <v>0</v>
      </c>
      <c r="I682" s="442">
        <f t="shared" si="143"/>
        <v>0</v>
      </c>
      <c r="J682" s="442">
        <f t="shared" si="143"/>
        <v>0</v>
      </c>
      <c r="K682" s="420"/>
      <c r="L682" s="421"/>
      <c r="M682" s="421"/>
      <c r="N682" s="421"/>
      <c r="O682" s="421"/>
      <c r="P682" s="451"/>
      <c r="Q682" s="198"/>
    </row>
    <row r="683" ht="13.9" customHeight="1">
      <c r="A683" s="224"/>
      <c r="B683" s="419"/>
      <c r="C683" s="198"/>
      <c r="D683" s="200"/>
      <c r="E683" s="200"/>
      <c r="F683" s="226">
        <v>2023</v>
      </c>
      <c r="G683" s="442">
        <f t="shared" si="143"/>
        <v>0</v>
      </c>
      <c r="H683" s="442">
        <f t="shared" si="143"/>
        <v>0</v>
      </c>
      <c r="I683" s="442">
        <f t="shared" si="143"/>
        <v>0</v>
      </c>
      <c r="J683" s="442">
        <f t="shared" si="143"/>
        <v>0</v>
      </c>
      <c r="K683" s="420"/>
      <c r="L683" s="421"/>
      <c r="M683" s="421"/>
      <c r="N683" s="421"/>
      <c r="O683" s="421"/>
      <c r="P683" s="451"/>
      <c r="Q683" s="198"/>
    </row>
    <row r="684" ht="13.9" customHeight="1">
      <c r="A684" s="224"/>
      <c r="B684" s="419"/>
      <c r="C684" s="198"/>
      <c r="D684" s="200"/>
      <c r="E684" s="200"/>
      <c r="F684" s="226">
        <v>2024</v>
      </c>
      <c r="G684" s="442">
        <f t="shared" si="143"/>
        <v>0</v>
      </c>
      <c r="H684" s="442">
        <f t="shared" si="143"/>
        <v>0</v>
      </c>
      <c r="I684" s="442">
        <f t="shared" si="143"/>
        <v>0</v>
      </c>
      <c r="J684" s="442">
        <f t="shared" si="143"/>
        <v>0</v>
      </c>
      <c r="K684" s="420"/>
      <c r="L684" s="421"/>
      <c r="M684" s="421"/>
      <c r="N684" s="421"/>
      <c r="O684" s="421"/>
      <c r="P684" s="451"/>
      <c r="Q684" s="198"/>
    </row>
    <row r="685" ht="13.9" customHeight="1">
      <c r="A685" s="216"/>
      <c r="B685" s="423"/>
      <c r="C685" s="206"/>
      <c r="D685" s="204"/>
      <c r="E685" s="204"/>
      <c r="F685" s="204">
        <v>2025</v>
      </c>
      <c r="G685" s="442">
        <f t="shared" si="143"/>
        <v>0</v>
      </c>
      <c r="H685" s="442">
        <f t="shared" si="143"/>
        <v>0</v>
      </c>
      <c r="I685" s="442">
        <f t="shared" si="143"/>
        <v>0</v>
      </c>
      <c r="J685" s="442">
        <f t="shared" si="143"/>
        <v>0</v>
      </c>
      <c r="K685" s="420"/>
      <c r="L685" s="421"/>
      <c r="M685" s="421"/>
      <c r="N685" s="421"/>
      <c r="O685" s="421"/>
      <c r="P685" s="451"/>
      <c r="Q685" s="198"/>
    </row>
    <row r="686" ht="13.9" customHeight="1">
      <c r="A686" s="192"/>
      <c r="B686" s="426" t="s">
        <v>296</v>
      </c>
      <c r="C686" s="427" t="s">
        <v>297</v>
      </c>
      <c r="D686" s="428"/>
      <c r="E686" s="428"/>
      <c r="F686" s="429" t="s">
        <v>144</v>
      </c>
      <c r="G686" s="437">
        <f>SUM(G687:G695)</f>
        <v>0</v>
      </c>
      <c r="H686" s="437">
        <f t="shared" ref="H686:J686" si="145">SUM(H687:H695)</f>
        <v>0</v>
      </c>
      <c r="I686" s="437">
        <f t="shared" si="145"/>
        <v>0</v>
      </c>
      <c r="J686" s="437">
        <f t="shared" si="145"/>
        <v>0</v>
      </c>
      <c r="K686" s="420"/>
      <c r="L686" s="421"/>
      <c r="M686" s="421"/>
      <c r="N686" s="421"/>
      <c r="O686" s="421"/>
      <c r="P686" s="451"/>
      <c r="Q686" s="192"/>
    </row>
    <row r="687" ht="13.9" customHeight="1">
      <c r="A687" s="198"/>
      <c r="B687" s="432"/>
      <c r="C687" s="433"/>
      <c r="D687" s="428"/>
      <c r="E687" s="428"/>
      <c r="F687" s="434">
        <v>2017</v>
      </c>
      <c r="G687" s="437">
        <v>0</v>
      </c>
      <c r="H687" s="437">
        <v>0</v>
      </c>
      <c r="I687" s="437">
        <v>0</v>
      </c>
      <c r="J687" s="437">
        <v>0</v>
      </c>
      <c r="K687" s="420"/>
      <c r="L687" s="421"/>
      <c r="M687" s="421"/>
      <c r="N687" s="421"/>
      <c r="O687" s="421"/>
      <c r="P687" s="451"/>
      <c r="Q687" s="198"/>
    </row>
    <row r="688" ht="13.9" customHeight="1">
      <c r="A688" s="198"/>
      <c r="B688" s="432"/>
      <c r="C688" s="433"/>
      <c r="D688" s="428"/>
      <c r="E688" s="428"/>
      <c r="F688" s="434">
        <v>2018</v>
      </c>
      <c r="G688" s="437">
        <v>0</v>
      </c>
      <c r="H688" s="437">
        <v>0</v>
      </c>
      <c r="I688" s="437">
        <v>0</v>
      </c>
      <c r="J688" s="437">
        <v>0</v>
      </c>
      <c r="K688" s="420"/>
      <c r="L688" s="421"/>
      <c r="M688" s="421"/>
      <c r="N688" s="421"/>
      <c r="O688" s="421"/>
      <c r="P688" s="451"/>
      <c r="Q688" s="198"/>
    </row>
    <row r="689" ht="13.9" customHeight="1">
      <c r="A689" s="198"/>
      <c r="B689" s="432"/>
      <c r="C689" s="433"/>
      <c r="D689" s="428"/>
      <c r="E689" s="428"/>
      <c r="F689" s="434">
        <v>2019</v>
      </c>
      <c r="G689" s="437">
        <v>0</v>
      </c>
      <c r="H689" s="437">
        <v>0</v>
      </c>
      <c r="I689" s="437">
        <v>0</v>
      </c>
      <c r="J689" s="437">
        <v>0</v>
      </c>
      <c r="K689" s="420"/>
      <c r="L689" s="421"/>
      <c r="M689" s="421"/>
      <c r="N689" s="421"/>
      <c r="O689" s="421"/>
      <c r="P689" s="451"/>
      <c r="Q689" s="198"/>
    </row>
    <row r="690" ht="13.9" customHeight="1">
      <c r="A690" s="198"/>
      <c r="B690" s="432"/>
      <c r="C690" s="433"/>
      <c r="D690" s="428"/>
      <c r="E690" s="428"/>
      <c r="F690" s="434">
        <v>2020</v>
      </c>
      <c r="G690" s="437">
        <v>0</v>
      </c>
      <c r="H690" s="437">
        <v>0</v>
      </c>
      <c r="I690" s="437">
        <v>0</v>
      </c>
      <c r="J690" s="437">
        <v>0</v>
      </c>
      <c r="K690" s="420"/>
      <c r="L690" s="421"/>
      <c r="M690" s="421"/>
      <c r="N690" s="421"/>
      <c r="O690" s="421"/>
      <c r="P690" s="451"/>
      <c r="Q690" s="198"/>
    </row>
    <row r="691" ht="13.9" customHeight="1">
      <c r="A691" s="198"/>
      <c r="B691" s="432"/>
      <c r="C691" s="433"/>
      <c r="D691" s="428"/>
      <c r="E691" s="428"/>
      <c r="F691" s="434">
        <v>2021</v>
      </c>
      <c r="G691" s="437">
        <v>0</v>
      </c>
      <c r="H691" s="437">
        <v>0</v>
      </c>
      <c r="I691" s="437">
        <v>0</v>
      </c>
      <c r="J691" s="437">
        <v>0</v>
      </c>
      <c r="K691" s="420"/>
      <c r="L691" s="421"/>
      <c r="M691" s="421"/>
      <c r="N691" s="421"/>
      <c r="O691" s="421"/>
      <c r="P691" s="451"/>
      <c r="Q691" s="198"/>
    </row>
    <row r="692" ht="13.9" customHeight="1">
      <c r="A692" s="198"/>
      <c r="B692" s="432"/>
      <c r="C692" s="433"/>
      <c r="D692" s="428"/>
      <c r="E692" s="428"/>
      <c r="F692" s="434">
        <v>2022</v>
      </c>
      <c r="G692" s="437">
        <v>0</v>
      </c>
      <c r="H692" s="437">
        <v>0</v>
      </c>
      <c r="I692" s="437">
        <v>0</v>
      </c>
      <c r="J692" s="437">
        <v>0</v>
      </c>
      <c r="K692" s="420"/>
      <c r="L692" s="421"/>
      <c r="M692" s="421"/>
      <c r="N692" s="421"/>
      <c r="O692" s="421"/>
      <c r="P692" s="451"/>
      <c r="Q692" s="198"/>
    </row>
    <row r="693" ht="13.9" customHeight="1">
      <c r="A693" s="198"/>
      <c r="B693" s="432"/>
      <c r="C693" s="433"/>
      <c r="D693" s="428"/>
      <c r="E693" s="428"/>
      <c r="F693" s="434">
        <v>2023</v>
      </c>
      <c r="G693" s="437">
        <v>0</v>
      </c>
      <c r="H693" s="437">
        <v>0</v>
      </c>
      <c r="I693" s="437">
        <v>0</v>
      </c>
      <c r="J693" s="437">
        <v>0</v>
      </c>
      <c r="K693" s="420"/>
      <c r="L693" s="421"/>
      <c r="M693" s="421"/>
      <c r="N693" s="421"/>
      <c r="O693" s="421"/>
      <c r="P693" s="451"/>
      <c r="Q693" s="198"/>
    </row>
    <row r="694" ht="13.9" customHeight="1">
      <c r="A694" s="198"/>
      <c r="B694" s="432"/>
      <c r="C694" s="433"/>
      <c r="D694" s="428"/>
      <c r="E694" s="428"/>
      <c r="F694" s="434">
        <v>2024</v>
      </c>
      <c r="G694" s="437">
        <v>0</v>
      </c>
      <c r="H694" s="437">
        <v>0</v>
      </c>
      <c r="I694" s="437">
        <v>0</v>
      </c>
      <c r="J694" s="437">
        <v>0</v>
      </c>
      <c r="K694" s="420"/>
      <c r="L694" s="421"/>
      <c r="M694" s="421"/>
      <c r="N694" s="421"/>
      <c r="O694" s="421"/>
      <c r="P694" s="451"/>
      <c r="Q694" s="198"/>
    </row>
    <row r="695" ht="13.9" customHeight="1">
      <c r="A695" s="206"/>
      <c r="B695" s="438"/>
      <c r="C695" s="439"/>
      <c r="D695" s="440"/>
      <c r="E695" s="440"/>
      <c r="F695" s="434">
        <v>2025</v>
      </c>
      <c r="G695" s="437">
        <v>0</v>
      </c>
      <c r="H695" s="437">
        <v>0</v>
      </c>
      <c r="I695" s="437">
        <v>0</v>
      </c>
      <c r="J695" s="437">
        <v>0</v>
      </c>
      <c r="K695" s="420"/>
      <c r="L695" s="421"/>
      <c r="M695" s="421"/>
      <c r="N695" s="421"/>
      <c r="O695" s="421"/>
      <c r="P695" s="451"/>
      <c r="Q695" s="206"/>
    </row>
    <row r="696" ht="13.9" customHeight="1">
      <c r="A696" s="192"/>
      <c r="B696" s="426" t="s">
        <v>298</v>
      </c>
      <c r="C696" s="427" t="s">
        <v>299</v>
      </c>
      <c r="D696" s="428"/>
      <c r="E696" s="428"/>
      <c r="F696" s="429" t="s">
        <v>144</v>
      </c>
      <c r="G696" s="437">
        <f>SUM(G698:G705)</f>
        <v>500</v>
      </c>
      <c r="H696" s="437">
        <f t="shared" ref="H696:J696" si="146">SUM(H698:H705)</f>
        <v>500</v>
      </c>
      <c r="I696" s="437">
        <f t="shared" si="146"/>
        <v>500</v>
      </c>
      <c r="J696" s="437">
        <f t="shared" si="146"/>
        <v>500</v>
      </c>
      <c r="K696" s="420"/>
      <c r="L696" s="421"/>
      <c r="M696" s="421"/>
      <c r="N696" s="421"/>
      <c r="O696" s="421"/>
      <c r="P696" s="451"/>
      <c r="Q696" s="192"/>
    </row>
    <row r="697" ht="13.9" customHeight="1">
      <c r="A697" s="198"/>
      <c r="B697" s="432"/>
      <c r="C697" s="433"/>
      <c r="D697" s="428"/>
      <c r="E697" s="428"/>
      <c r="F697" s="434">
        <v>2017</v>
      </c>
      <c r="G697" s="437">
        <v>0</v>
      </c>
      <c r="H697" s="437">
        <v>0</v>
      </c>
      <c r="I697" s="437">
        <v>0</v>
      </c>
      <c r="J697" s="437">
        <v>0</v>
      </c>
      <c r="K697" s="420"/>
      <c r="L697" s="421"/>
      <c r="M697" s="421"/>
      <c r="N697" s="421"/>
      <c r="O697" s="421"/>
      <c r="P697" s="451"/>
      <c r="Q697" s="198"/>
    </row>
    <row r="698" ht="13.9" customHeight="1">
      <c r="A698" s="198"/>
      <c r="B698" s="432"/>
      <c r="C698" s="433"/>
      <c r="D698" s="428"/>
      <c r="E698" s="428"/>
      <c r="F698" s="434">
        <v>2018</v>
      </c>
      <c r="G698" s="437">
        <v>0</v>
      </c>
      <c r="H698" s="437">
        <v>0</v>
      </c>
      <c r="I698" s="437">
        <v>0</v>
      </c>
      <c r="J698" s="437">
        <v>0</v>
      </c>
      <c r="K698" s="420"/>
      <c r="L698" s="421"/>
      <c r="M698" s="421"/>
      <c r="N698" s="421"/>
      <c r="O698" s="421"/>
      <c r="P698" s="451"/>
      <c r="Q698" s="198"/>
    </row>
    <row r="699" ht="13.9" customHeight="1">
      <c r="A699" s="198"/>
      <c r="B699" s="432"/>
      <c r="C699" s="433"/>
      <c r="D699" s="428"/>
      <c r="E699" s="428"/>
      <c r="F699" s="434">
        <v>2019</v>
      </c>
      <c r="G699" s="437">
        <v>0</v>
      </c>
      <c r="H699" s="437">
        <v>0</v>
      </c>
      <c r="I699" s="437">
        <v>0</v>
      </c>
      <c r="J699" s="437">
        <v>0</v>
      </c>
      <c r="K699" s="420"/>
      <c r="L699" s="421"/>
      <c r="M699" s="421"/>
      <c r="N699" s="421"/>
      <c r="O699" s="421"/>
      <c r="P699" s="451"/>
      <c r="Q699" s="198"/>
    </row>
    <row r="700" ht="13.9" customHeight="1">
      <c r="A700" s="198"/>
      <c r="B700" s="432"/>
      <c r="C700" s="433"/>
      <c r="D700" s="428"/>
      <c r="E700" s="428"/>
      <c r="F700" s="434">
        <v>2020</v>
      </c>
      <c r="G700" s="437">
        <v>500</v>
      </c>
      <c r="H700" s="437">
        <v>500</v>
      </c>
      <c r="I700" s="437">
        <v>500</v>
      </c>
      <c r="J700" s="437">
        <v>500</v>
      </c>
      <c r="K700" s="420"/>
      <c r="L700" s="421"/>
      <c r="M700" s="421"/>
      <c r="N700" s="421"/>
      <c r="O700" s="421"/>
      <c r="P700" s="451"/>
      <c r="Q700" s="198"/>
    </row>
    <row r="701" ht="13.9" customHeight="1">
      <c r="A701" s="198"/>
      <c r="B701" s="432"/>
      <c r="C701" s="433"/>
      <c r="D701" s="428"/>
      <c r="E701" s="428"/>
      <c r="F701" s="434">
        <v>2021</v>
      </c>
      <c r="G701" s="437">
        <v>0</v>
      </c>
      <c r="H701" s="437">
        <v>0</v>
      </c>
      <c r="I701" s="437">
        <v>0</v>
      </c>
      <c r="J701" s="437">
        <v>0</v>
      </c>
      <c r="K701" s="420"/>
      <c r="L701" s="421"/>
      <c r="M701" s="421"/>
      <c r="N701" s="421"/>
      <c r="O701" s="421"/>
      <c r="P701" s="451"/>
      <c r="Q701" s="198"/>
    </row>
    <row r="702" ht="13.9" customHeight="1">
      <c r="A702" s="198"/>
      <c r="B702" s="432"/>
      <c r="C702" s="433"/>
      <c r="D702" s="428"/>
      <c r="E702" s="428"/>
      <c r="F702" s="434">
        <v>2022</v>
      </c>
      <c r="G702" s="437">
        <v>0</v>
      </c>
      <c r="H702" s="437">
        <v>0</v>
      </c>
      <c r="I702" s="437">
        <v>0</v>
      </c>
      <c r="J702" s="437">
        <v>0</v>
      </c>
      <c r="K702" s="420"/>
      <c r="L702" s="421"/>
      <c r="M702" s="421"/>
      <c r="N702" s="421"/>
      <c r="O702" s="421"/>
      <c r="P702" s="451"/>
      <c r="Q702" s="198"/>
    </row>
    <row r="703" ht="13.9" customHeight="1">
      <c r="A703" s="198"/>
      <c r="B703" s="432"/>
      <c r="C703" s="433"/>
      <c r="D703" s="428"/>
      <c r="E703" s="428"/>
      <c r="F703" s="434">
        <v>2023</v>
      </c>
      <c r="G703" s="437">
        <v>0</v>
      </c>
      <c r="H703" s="437">
        <v>0</v>
      </c>
      <c r="I703" s="437">
        <v>0</v>
      </c>
      <c r="J703" s="437">
        <v>0</v>
      </c>
      <c r="K703" s="420"/>
      <c r="L703" s="421"/>
      <c r="M703" s="421"/>
      <c r="N703" s="421"/>
      <c r="O703" s="421"/>
      <c r="P703" s="451"/>
      <c r="Q703" s="198"/>
    </row>
    <row r="704" ht="13.9" customHeight="1">
      <c r="A704" s="198"/>
      <c r="B704" s="432"/>
      <c r="C704" s="433"/>
      <c r="D704" s="428"/>
      <c r="E704" s="428"/>
      <c r="F704" s="434">
        <v>2024</v>
      </c>
      <c r="G704" s="437">
        <v>0</v>
      </c>
      <c r="H704" s="437">
        <v>0</v>
      </c>
      <c r="I704" s="437">
        <v>0</v>
      </c>
      <c r="J704" s="437">
        <v>0</v>
      </c>
      <c r="K704" s="420"/>
      <c r="L704" s="421"/>
      <c r="M704" s="421"/>
      <c r="N704" s="421"/>
      <c r="O704" s="421"/>
      <c r="P704" s="451"/>
      <c r="Q704" s="198"/>
    </row>
    <row r="705" ht="13.9" customHeight="1">
      <c r="A705" s="206"/>
      <c r="B705" s="432"/>
      <c r="C705" s="433"/>
      <c r="D705" s="439"/>
      <c r="E705" s="439"/>
      <c r="F705" s="434">
        <v>2025</v>
      </c>
      <c r="G705" s="437">
        <v>0</v>
      </c>
      <c r="H705" s="437">
        <v>0</v>
      </c>
      <c r="I705" s="437">
        <v>0</v>
      </c>
      <c r="J705" s="437">
        <v>0</v>
      </c>
      <c r="K705" s="420"/>
      <c r="L705" s="421"/>
      <c r="M705" s="421"/>
      <c r="N705" s="421"/>
      <c r="O705" s="421"/>
      <c r="P705" s="451"/>
      <c r="Q705" s="206"/>
    </row>
    <row r="706" ht="18" customHeight="1">
      <c r="A706" s="220"/>
      <c r="B706" s="547" t="s">
        <v>367</v>
      </c>
      <c r="C706" s="192"/>
      <c r="D706" s="548"/>
      <c r="E706" s="549"/>
      <c r="F706" s="414" t="s">
        <v>144</v>
      </c>
      <c r="G706" s="415">
        <f>SUM(G707:G715)</f>
        <v>275193.40000000002</v>
      </c>
      <c r="H706" s="415">
        <f t="shared" ref="H706:P706" si="147">SUM(H707:H715)</f>
        <v>130312.60000000001</v>
      </c>
      <c r="I706" s="415">
        <f t="shared" si="147"/>
        <v>274671.60000000003</v>
      </c>
      <c r="J706" s="415">
        <f t="shared" si="147"/>
        <v>129790.79999999999</v>
      </c>
      <c r="K706" s="415">
        <f t="shared" si="147"/>
        <v>0</v>
      </c>
      <c r="L706" s="415">
        <f t="shared" si="147"/>
        <v>0</v>
      </c>
      <c r="M706" s="415">
        <f t="shared" si="147"/>
        <v>521.79999999999995</v>
      </c>
      <c r="N706" s="415">
        <f t="shared" si="147"/>
        <v>521.79999999999995</v>
      </c>
      <c r="O706" s="415">
        <f t="shared" si="147"/>
        <v>0</v>
      </c>
      <c r="P706" s="415">
        <f t="shared" si="147"/>
        <v>0</v>
      </c>
      <c r="Q706" s="192"/>
    </row>
    <row r="707" ht="15.75">
      <c r="A707" s="224"/>
      <c r="B707" s="550"/>
      <c r="C707" s="198"/>
      <c r="D707" s="200"/>
      <c r="E707" s="200"/>
      <c r="F707" s="226">
        <v>2017</v>
      </c>
      <c r="G707" s="227">
        <f t="shared" ref="G707:P707" si="148">G43+G156+G222+G274+G304+G334+G365+G395+G516+G548+G581</f>
        <v>21802.200000000001</v>
      </c>
      <c r="H707" s="227">
        <f t="shared" si="148"/>
        <v>21802.100000000002</v>
      </c>
      <c r="I707" s="227">
        <f t="shared" si="148"/>
        <v>21280.400000000001</v>
      </c>
      <c r="J707" s="227">
        <f t="shared" si="148"/>
        <v>21280.300000000003</v>
      </c>
      <c r="K707" s="227">
        <f t="shared" si="148"/>
        <v>0</v>
      </c>
      <c r="L707" s="227">
        <f t="shared" si="148"/>
        <v>0</v>
      </c>
      <c r="M707" s="227">
        <f t="shared" si="148"/>
        <v>521.79999999999995</v>
      </c>
      <c r="N707" s="227">
        <f t="shared" si="148"/>
        <v>521.79999999999995</v>
      </c>
      <c r="O707" s="227">
        <f t="shared" si="148"/>
        <v>0</v>
      </c>
      <c r="P707" s="227">
        <f t="shared" si="148"/>
        <v>0</v>
      </c>
      <c r="Q707" s="198"/>
    </row>
    <row r="708" ht="15.75">
      <c r="A708" s="224"/>
      <c r="B708" s="550"/>
      <c r="C708" s="198"/>
      <c r="D708" s="200"/>
      <c r="E708" s="200"/>
      <c r="F708" s="226">
        <v>2018</v>
      </c>
      <c r="G708" s="227">
        <f t="shared" ref="G708:P708" si="149">G59+G173+G265+G275+G305+G335+G366+G396+G491+G517+G549+G582</f>
        <v>52066.799999999996</v>
      </c>
      <c r="H708" s="227">
        <f t="shared" si="149"/>
        <v>52058</v>
      </c>
      <c r="I708" s="227">
        <f t="shared" si="149"/>
        <v>52066.799999999996</v>
      </c>
      <c r="J708" s="227">
        <f t="shared" si="149"/>
        <v>52058</v>
      </c>
      <c r="K708" s="227">
        <f t="shared" si="149"/>
        <v>0</v>
      </c>
      <c r="L708" s="227">
        <f t="shared" si="149"/>
        <v>0</v>
      </c>
      <c r="M708" s="227">
        <f t="shared" si="149"/>
        <v>0</v>
      </c>
      <c r="N708" s="227">
        <f t="shared" si="149"/>
        <v>0</v>
      </c>
      <c r="O708" s="227">
        <f t="shared" si="149"/>
        <v>0</v>
      </c>
      <c r="P708" s="227">
        <f t="shared" si="149"/>
        <v>0</v>
      </c>
      <c r="Q708" s="198"/>
    </row>
    <row r="709" ht="15.75">
      <c r="A709" s="224"/>
      <c r="B709" s="550"/>
      <c r="C709" s="198"/>
      <c r="D709" s="200"/>
      <c r="E709" s="200"/>
      <c r="F709" s="226">
        <v>2019</v>
      </c>
      <c r="G709" s="227">
        <f>G60+G174+G266+G276+G306+G336+G367+G397+G425+G492+G518+G550+G583+G612</f>
        <v>29697.599999999999</v>
      </c>
      <c r="H709" s="227">
        <f>H60+H174+H266+H276+H306+H336+H367+H397+H425+H492+H518+H550+H583+H612</f>
        <v>28580.599999999999</v>
      </c>
      <c r="I709" s="227">
        <f>I60+I174+I266+I276+I306+I336+I367+I397+I425+I492+I518+I550+I583+I612</f>
        <v>29697.599999999999</v>
      </c>
      <c r="J709" s="227">
        <f>J60+J174+J266+J276+J306+J336+J367+J397+J425+J492+J518+J550+J583+J612</f>
        <v>28580.599999999999</v>
      </c>
      <c r="K709" s="227">
        <f t="shared" ref="K709:P709" si="150">K60+K174+K266+K276+K306+K336+K367+K397+K425+K492+K518+K550+K583+K615</f>
        <v>0</v>
      </c>
      <c r="L709" s="227">
        <f t="shared" si="150"/>
        <v>0</v>
      </c>
      <c r="M709" s="227">
        <f t="shared" si="150"/>
        <v>0</v>
      </c>
      <c r="N709" s="227">
        <f t="shared" si="150"/>
        <v>0</v>
      </c>
      <c r="O709" s="227">
        <f t="shared" si="150"/>
        <v>0</v>
      </c>
      <c r="P709" s="227">
        <f t="shared" si="150"/>
        <v>0</v>
      </c>
      <c r="Q709" s="198"/>
    </row>
    <row r="710" ht="15.75">
      <c r="A710" s="224"/>
      <c r="B710" s="550"/>
      <c r="C710" s="198"/>
      <c r="D710" s="200"/>
      <c r="E710" s="200"/>
      <c r="F710" s="226">
        <v>2020</v>
      </c>
      <c r="G710" s="227">
        <f>G94+G178+G277+G307+G337+G368+G398+G441+G499+G519+G551+G584+G620+G650+G680</f>
        <v>20543.200000000001</v>
      </c>
      <c r="H710" s="227">
        <f>H94+H178+H277+H307+H337+H368+H398+H441+H499+H519+H551+H584+H616+H650+H676</f>
        <v>18999</v>
      </c>
      <c r="I710" s="227">
        <f>I94+I178+I277+I307+I337+I368+I398+I441+I499+I519+I551+I584+I620+I650+I680</f>
        <v>20543.200000000001</v>
      </c>
      <c r="J710" s="227">
        <f t="shared" ref="J710:P710" si="151">J94+J178+J277+J307+J337+J368+J398+J441+J499+J519+J551+J584+J616+J650+J676</f>
        <v>18999</v>
      </c>
      <c r="K710" s="227">
        <f t="shared" si="151"/>
        <v>0</v>
      </c>
      <c r="L710" s="227">
        <f t="shared" si="151"/>
        <v>0</v>
      </c>
      <c r="M710" s="227">
        <f t="shared" si="151"/>
        <v>0</v>
      </c>
      <c r="N710" s="227">
        <f t="shared" si="151"/>
        <v>0</v>
      </c>
      <c r="O710" s="227">
        <f t="shared" si="151"/>
        <v>0</v>
      </c>
      <c r="P710" s="227">
        <f t="shared" si="151"/>
        <v>0</v>
      </c>
      <c r="Q710" s="198"/>
    </row>
    <row r="711" ht="15.75">
      <c r="A711" s="224"/>
      <c r="B711" s="550"/>
      <c r="C711" s="198"/>
      <c r="D711" s="200"/>
      <c r="E711" s="200"/>
      <c r="F711" s="226">
        <v>2021</v>
      </c>
      <c r="G711" s="227">
        <f t="shared" ref="G711:P711" si="152">G95+G179+G268+G278+G308+G338+G369+G399+G442+G500+G520+G552+G585</f>
        <v>23166.900000000001</v>
      </c>
      <c r="H711" s="227">
        <f t="shared" si="152"/>
        <v>0</v>
      </c>
      <c r="I711" s="227">
        <f t="shared" si="152"/>
        <v>23166.900000000001</v>
      </c>
      <c r="J711" s="227">
        <f t="shared" si="152"/>
        <v>0</v>
      </c>
      <c r="K711" s="227">
        <f t="shared" si="152"/>
        <v>0</v>
      </c>
      <c r="L711" s="227">
        <f t="shared" si="152"/>
        <v>0</v>
      </c>
      <c r="M711" s="227">
        <f t="shared" si="152"/>
        <v>0</v>
      </c>
      <c r="N711" s="227">
        <f t="shared" si="152"/>
        <v>0</v>
      </c>
      <c r="O711" s="227">
        <f t="shared" si="152"/>
        <v>0</v>
      </c>
      <c r="P711" s="227">
        <f t="shared" si="152"/>
        <v>0</v>
      </c>
      <c r="Q711" s="198"/>
    </row>
    <row r="712" ht="15.75">
      <c r="A712" s="224"/>
      <c r="B712" s="550"/>
      <c r="C712" s="198"/>
      <c r="D712" s="200"/>
      <c r="E712" s="200"/>
      <c r="F712" s="226">
        <v>2022</v>
      </c>
      <c r="G712" s="227">
        <f>G102+G180+G269+G279+G309+G339+G370+G400+G443+G501+G521+G553+G586+G622+G652+G682</f>
        <v>2268.1000000000004</v>
      </c>
      <c r="H712" s="227">
        <f>H102+H180+H269+H279+H309+H339+H370+H400+H443+H501+H521+H553+H586</f>
        <v>9.1999999999999993</v>
      </c>
      <c r="I712" s="227">
        <f>I102+I180+I269+I279+I309+I339+I370+I400+I443+I501+I521+I553+I586+I622</f>
        <v>2268.1000000000004</v>
      </c>
      <c r="J712" s="227">
        <f t="shared" ref="J712:P712" si="153">J102+J180+J269+J279+J309+J339+J370+J400+J443+J501+J521+J553+J586</f>
        <v>9.1999999999999993</v>
      </c>
      <c r="K712" s="227">
        <f t="shared" si="153"/>
        <v>0</v>
      </c>
      <c r="L712" s="227">
        <f t="shared" si="153"/>
        <v>0</v>
      </c>
      <c r="M712" s="227">
        <f t="shared" si="153"/>
        <v>0</v>
      </c>
      <c r="N712" s="227">
        <f t="shared" si="153"/>
        <v>0</v>
      </c>
      <c r="O712" s="227">
        <f t="shared" si="153"/>
        <v>0</v>
      </c>
      <c r="P712" s="227">
        <f t="shared" si="153"/>
        <v>0</v>
      </c>
      <c r="Q712" s="198"/>
    </row>
    <row r="713" ht="15.75">
      <c r="A713" s="224"/>
      <c r="B713" s="550"/>
      <c r="C713" s="198"/>
      <c r="D713" s="200"/>
      <c r="E713" s="200"/>
      <c r="F713" s="226">
        <v>2023</v>
      </c>
      <c r="G713" s="227">
        <f>G125+G187+G270+G280+G310+G340+G371+G401+G453+G506+G522+G554+G587+G623+G653+G683</f>
        <v>45939.099999999999</v>
      </c>
      <c r="H713" s="227">
        <f>H125+H187+H270+H280+H310+H340+H371+H401+H453+H506+H522+H554+H587</f>
        <v>8863.7000000000007</v>
      </c>
      <c r="I713" s="227">
        <f>I125+I187+I270+I280+I310+I340+I371+I401+I453+I506+I522+I554+I587+I623+I653+I683</f>
        <v>45939.099999999999</v>
      </c>
      <c r="J713" s="227">
        <f t="shared" ref="J713:P713" si="154">J125+J187+J270+J280+J310+J340+J371+J401+J453+J506+J522+J554+J587</f>
        <v>8863.7000000000007</v>
      </c>
      <c r="K713" s="227">
        <f t="shared" si="154"/>
        <v>0</v>
      </c>
      <c r="L713" s="227">
        <f t="shared" si="154"/>
        <v>0</v>
      </c>
      <c r="M713" s="227">
        <f t="shared" si="154"/>
        <v>0</v>
      </c>
      <c r="N713" s="227">
        <f t="shared" si="154"/>
        <v>0</v>
      </c>
      <c r="O713" s="227">
        <f t="shared" si="154"/>
        <v>0</v>
      </c>
      <c r="P713" s="227">
        <f t="shared" si="154"/>
        <v>0</v>
      </c>
      <c r="Q713" s="198"/>
    </row>
    <row r="714" ht="15.75">
      <c r="A714" s="224"/>
      <c r="B714" s="550"/>
      <c r="C714" s="198"/>
      <c r="D714" s="200"/>
      <c r="E714" s="200"/>
      <c r="F714" s="226">
        <v>2024</v>
      </c>
      <c r="G714" s="227">
        <f>G142+G196+G271+G281+G311+G341+G372+G402+G476+G513+G523+G555+G588+G624+G654+G684</f>
        <v>59581.099999999999</v>
      </c>
      <c r="H714" s="227">
        <f>H142+H196+H271+H281+H311+H341+H372+H402+H476+H513+H523+H555+H588</f>
        <v>0</v>
      </c>
      <c r="I714" s="227">
        <f>I142+I196+I271+I281+I311+I341+I372+I402+I476+I513+I523+I555+I588+I624+I654+I684</f>
        <v>59581.099999999999</v>
      </c>
      <c r="J714" s="227">
        <f t="shared" ref="J714:P714" si="155">J142+J196+J271+J281+J311+J341+J372+J402+J476+J513+J523+J555+J588</f>
        <v>0</v>
      </c>
      <c r="K714" s="227">
        <f t="shared" si="155"/>
        <v>0</v>
      </c>
      <c r="L714" s="227">
        <f t="shared" si="155"/>
        <v>0</v>
      </c>
      <c r="M714" s="227">
        <f t="shared" si="155"/>
        <v>0</v>
      </c>
      <c r="N714" s="227">
        <f t="shared" si="155"/>
        <v>0</v>
      </c>
      <c r="O714" s="227">
        <f t="shared" si="155"/>
        <v>0</v>
      </c>
      <c r="P714" s="227">
        <f t="shared" si="155"/>
        <v>0</v>
      </c>
      <c r="Q714" s="198"/>
    </row>
    <row r="715" ht="14.449999999999999" customHeight="1">
      <c r="A715" s="216"/>
      <c r="B715" s="210"/>
      <c r="C715" s="206"/>
      <c r="D715" s="204"/>
      <c r="E715" s="204"/>
      <c r="F715" s="204">
        <v>2025</v>
      </c>
      <c r="G715" s="227">
        <f t="shared" ref="G715:P715" si="156">G152+G203+G272+G282+G312+G342+G373+G403+G483+G514+G524+G556+G589</f>
        <v>20128.400000000001</v>
      </c>
      <c r="H715" s="227">
        <f t="shared" si="156"/>
        <v>0</v>
      </c>
      <c r="I715" s="227">
        <f t="shared" si="156"/>
        <v>20128.400000000001</v>
      </c>
      <c r="J715" s="227">
        <f t="shared" si="156"/>
        <v>0</v>
      </c>
      <c r="K715" s="227">
        <f t="shared" si="156"/>
        <v>0</v>
      </c>
      <c r="L715" s="227">
        <f t="shared" si="156"/>
        <v>0</v>
      </c>
      <c r="M715" s="227">
        <f t="shared" si="156"/>
        <v>0</v>
      </c>
      <c r="N715" s="227">
        <f t="shared" si="156"/>
        <v>0</v>
      </c>
      <c r="O715" s="227">
        <f t="shared" si="156"/>
        <v>0</v>
      </c>
      <c r="P715" s="227">
        <f t="shared" si="156"/>
        <v>0</v>
      </c>
      <c r="Q715" s="206"/>
    </row>
    <row r="716" ht="18" customHeight="1">
      <c r="A716" s="220"/>
      <c r="B716" s="547" t="s">
        <v>368</v>
      </c>
      <c r="C716" s="192"/>
      <c r="D716" s="200"/>
      <c r="E716" s="200"/>
      <c r="F716" s="222" t="s">
        <v>144</v>
      </c>
      <c r="G716" s="415">
        <f>SUM(G717:G725)</f>
        <v>275193.40000000002</v>
      </c>
      <c r="H716" s="415">
        <f t="shared" ref="H716:P716" si="157">SUM(H717:H725)</f>
        <v>130312.60000000001</v>
      </c>
      <c r="I716" s="415">
        <f t="shared" si="157"/>
        <v>274671.60000000003</v>
      </c>
      <c r="J716" s="415">
        <f t="shared" si="157"/>
        <v>129790.79999999999</v>
      </c>
      <c r="K716" s="415">
        <f t="shared" si="157"/>
        <v>0</v>
      </c>
      <c r="L716" s="415">
        <f t="shared" si="157"/>
        <v>0</v>
      </c>
      <c r="M716" s="415">
        <f t="shared" si="157"/>
        <v>521.79999999999995</v>
      </c>
      <c r="N716" s="415">
        <f t="shared" si="157"/>
        <v>521.79999999999995</v>
      </c>
      <c r="O716" s="415">
        <f t="shared" si="157"/>
        <v>0</v>
      </c>
      <c r="P716" s="415">
        <f t="shared" si="157"/>
        <v>0</v>
      </c>
      <c r="Q716" s="192"/>
    </row>
    <row r="717" ht="15.75">
      <c r="A717" s="224"/>
      <c r="B717" s="550"/>
      <c r="C717" s="198"/>
      <c r="D717" s="200"/>
      <c r="E717" s="200"/>
      <c r="F717" s="226">
        <v>2017</v>
      </c>
      <c r="G717" s="227">
        <f t="shared" ref="G717:P725" si="158">G707</f>
        <v>21802.200000000001</v>
      </c>
      <c r="H717" s="227">
        <f t="shared" ref="H717:P717" si="159">H707</f>
        <v>21802.100000000002</v>
      </c>
      <c r="I717" s="227">
        <f t="shared" si="159"/>
        <v>21280.400000000001</v>
      </c>
      <c r="J717" s="227">
        <f t="shared" si="159"/>
        <v>21280.300000000003</v>
      </c>
      <c r="K717" s="227">
        <f t="shared" si="159"/>
        <v>0</v>
      </c>
      <c r="L717" s="227">
        <f t="shared" si="159"/>
        <v>0</v>
      </c>
      <c r="M717" s="227">
        <f t="shared" si="159"/>
        <v>521.79999999999995</v>
      </c>
      <c r="N717" s="227">
        <f t="shared" si="159"/>
        <v>521.79999999999995</v>
      </c>
      <c r="O717" s="227">
        <f t="shared" si="159"/>
        <v>0</v>
      </c>
      <c r="P717" s="227">
        <f t="shared" si="159"/>
        <v>0</v>
      </c>
      <c r="Q717" s="198"/>
    </row>
    <row r="718" ht="15.75">
      <c r="A718" s="224"/>
      <c r="B718" s="550"/>
      <c r="C718" s="198"/>
      <c r="D718" s="200"/>
      <c r="E718" s="200"/>
      <c r="F718" s="226">
        <v>2018</v>
      </c>
      <c r="G718" s="227">
        <f t="shared" si="158"/>
        <v>52066.799999999996</v>
      </c>
      <c r="H718" s="227">
        <f t="shared" si="158"/>
        <v>52058</v>
      </c>
      <c r="I718" s="227">
        <f t="shared" si="158"/>
        <v>52066.799999999996</v>
      </c>
      <c r="J718" s="227">
        <f t="shared" si="158"/>
        <v>52058</v>
      </c>
      <c r="K718" s="227">
        <f t="shared" si="158"/>
        <v>0</v>
      </c>
      <c r="L718" s="227">
        <f t="shared" si="158"/>
        <v>0</v>
      </c>
      <c r="M718" s="227">
        <f t="shared" si="158"/>
        <v>0</v>
      </c>
      <c r="N718" s="227">
        <f t="shared" si="158"/>
        <v>0</v>
      </c>
      <c r="O718" s="227">
        <f t="shared" si="158"/>
        <v>0</v>
      </c>
      <c r="P718" s="227">
        <f t="shared" si="158"/>
        <v>0</v>
      </c>
      <c r="Q718" s="198"/>
    </row>
    <row r="719" ht="15.75">
      <c r="A719" s="224"/>
      <c r="B719" s="550"/>
      <c r="C719" s="198"/>
      <c r="D719" s="200"/>
      <c r="E719" s="200"/>
      <c r="F719" s="226">
        <v>2019</v>
      </c>
      <c r="G719" s="227">
        <f t="shared" si="158"/>
        <v>29697.599999999999</v>
      </c>
      <c r="H719" s="227">
        <f t="shared" si="158"/>
        <v>28580.599999999999</v>
      </c>
      <c r="I719" s="227">
        <f t="shared" si="158"/>
        <v>29697.599999999999</v>
      </c>
      <c r="J719" s="227">
        <f t="shared" si="158"/>
        <v>28580.599999999999</v>
      </c>
      <c r="K719" s="227">
        <f t="shared" si="158"/>
        <v>0</v>
      </c>
      <c r="L719" s="227">
        <f t="shared" si="158"/>
        <v>0</v>
      </c>
      <c r="M719" s="227">
        <f t="shared" si="158"/>
        <v>0</v>
      </c>
      <c r="N719" s="227">
        <f t="shared" si="158"/>
        <v>0</v>
      </c>
      <c r="O719" s="227">
        <f t="shared" si="158"/>
        <v>0</v>
      </c>
      <c r="P719" s="227">
        <f t="shared" si="158"/>
        <v>0</v>
      </c>
      <c r="Q719" s="198"/>
    </row>
    <row r="720" ht="15.75">
      <c r="A720" s="224"/>
      <c r="B720" s="550"/>
      <c r="C720" s="198"/>
      <c r="D720" s="200"/>
      <c r="E720" s="200"/>
      <c r="F720" s="226">
        <v>2020</v>
      </c>
      <c r="G720" s="227">
        <f t="shared" si="158"/>
        <v>20543.200000000001</v>
      </c>
      <c r="H720" s="227">
        <f t="shared" si="158"/>
        <v>18999</v>
      </c>
      <c r="I720" s="227">
        <f t="shared" si="158"/>
        <v>20543.200000000001</v>
      </c>
      <c r="J720" s="227">
        <f t="shared" si="158"/>
        <v>18999</v>
      </c>
      <c r="K720" s="227">
        <f t="shared" si="158"/>
        <v>0</v>
      </c>
      <c r="L720" s="227">
        <f t="shared" si="158"/>
        <v>0</v>
      </c>
      <c r="M720" s="227">
        <f t="shared" si="158"/>
        <v>0</v>
      </c>
      <c r="N720" s="227">
        <f t="shared" si="158"/>
        <v>0</v>
      </c>
      <c r="O720" s="227">
        <f t="shared" si="158"/>
        <v>0</v>
      </c>
      <c r="P720" s="227">
        <f t="shared" si="158"/>
        <v>0</v>
      </c>
      <c r="Q720" s="198"/>
    </row>
    <row r="721" ht="15.75">
      <c r="A721" s="224"/>
      <c r="B721" s="550"/>
      <c r="C721" s="198"/>
      <c r="D721" s="200"/>
      <c r="E721" s="200"/>
      <c r="F721" s="226">
        <v>2021</v>
      </c>
      <c r="G721" s="227">
        <f t="shared" si="158"/>
        <v>23166.900000000001</v>
      </c>
      <c r="H721" s="227">
        <f t="shared" si="158"/>
        <v>0</v>
      </c>
      <c r="I721" s="227">
        <f t="shared" si="158"/>
        <v>23166.900000000001</v>
      </c>
      <c r="J721" s="227">
        <f t="shared" si="158"/>
        <v>0</v>
      </c>
      <c r="K721" s="227">
        <f t="shared" si="158"/>
        <v>0</v>
      </c>
      <c r="L721" s="227">
        <f t="shared" si="158"/>
        <v>0</v>
      </c>
      <c r="M721" s="227">
        <f t="shared" si="158"/>
        <v>0</v>
      </c>
      <c r="N721" s="227">
        <f t="shared" si="158"/>
        <v>0</v>
      </c>
      <c r="O721" s="227">
        <f t="shared" si="158"/>
        <v>0</v>
      </c>
      <c r="P721" s="227">
        <f t="shared" si="158"/>
        <v>0</v>
      </c>
      <c r="Q721" s="198"/>
    </row>
    <row r="722" ht="15.75">
      <c r="A722" s="224"/>
      <c r="B722" s="550"/>
      <c r="C722" s="198"/>
      <c r="D722" s="200"/>
      <c r="E722" s="200"/>
      <c r="F722" s="226">
        <v>2022</v>
      </c>
      <c r="G722" s="227">
        <f t="shared" si="158"/>
        <v>2268.1000000000004</v>
      </c>
      <c r="H722" s="227">
        <f t="shared" si="158"/>
        <v>9.1999999999999993</v>
      </c>
      <c r="I722" s="227">
        <f t="shared" si="158"/>
        <v>2268.1000000000004</v>
      </c>
      <c r="J722" s="227">
        <f t="shared" si="158"/>
        <v>9.1999999999999993</v>
      </c>
      <c r="K722" s="227">
        <f t="shared" si="158"/>
        <v>0</v>
      </c>
      <c r="L722" s="227">
        <f t="shared" si="158"/>
        <v>0</v>
      </c>
      <c r="M722" s="227">
        <f t="shared" si="158"/>
        <v>0</v>
      </c>
      <c r="N722" s="227">
        <f t="shared" si="158"/>
        <v>0</v>
      </c>
      <c r="O722" s="227">
        <f t="shared" si="158"/>
        <v>0</v>
      </c>
      <c r="P722" s="227">
        <f t="shared" si="158"/>
        <v>0</v>
      </c>
      <c r="Q722" s="198"/>
    </row>
    <row r="723" ht="15.75">
      <c r="A723" s="224"/>
      <c r="B723" s="550"/>
      <c r="C723" s="198"/>
      <c r="D723" s="200"/>
      <c r="E723" s="200"/>
      <c r="F723" s="226">
        <v>2023</v>
      </c>
      <c r="G723" s="227">
        <f t="shared" si="158"/>
        <v>45939.099999999999</v>
      </c>
      <c r="H723" s="227">
        <f t="shared" si="158"/>
        <v>8863.7000000000007</v>
      </c>
      <c r="I723" s="227">
        <f t="shared" si="158"/>
        <v>45939.099999999999</v>
      </c>
      <c r="J723" s="227">
        <f t="shared" si="158"/>
        <v>8863.7000000000007</v>
      </c>
      <c r="K723" s="227">
        <f t="shared" si="158"/>
        <v>0</v>
      </c>
      <c r="L723" s="227">
        <f t="shared" si="158"/>
        <v>0</v>
      </c>
      <c r="M723" s="227">
        <f t="shared" si="158"/>
        <v>0</v>
      </c>
      <c r="N723" s="227">
        <f t="shared" si="158"/>
        <v>0</v>
      </c>
      <c r="O723" s="227">
        <f t="shared" si="158"/>
        <v>0</v>
      </c>
      <c r="P723" s="227">
        <f t="shared" si="158"/>
        <v>0</v>
      </c>
      <c r="Q723" s="198"/>
    </row>
    <row r="724" ht="15.75">
      <c r="A724" s="224"/>
      <c r="B724" s="550"/>
      <c r="C724" s="198"/>
      <c r="D724" s="200"/>
      <c r="E724" s="200"/>
      <c r="F724" s="226">
        <v>2024</v>
      </c>
      <c r="G724" s="227">
        <f t="shared" si="158"/>
        <v>59581.099999999999</v>
      </c>
      <c r="H724" s="227">
        <f t="shared" si="158"/>
        <v>0</v>
      </c>
      <c r="I724" s="227">
        <f t="shared" si="158"/>
        <v>59581.099999999999</v>
      </c>
      <c r="J724" s="227">
        <f t="shared" si="158"/>
        <v>0</v>
      </c>
      <c r="K724" s="227">
        <f t="shared" si="158"/>
        <v>0</v>
      </c>
      <c r="L724" s="227">
        <f t="shared" si="158"/>
        <v>0</v>
      </c>
      <c r="M724" s="227">
        <f t="shared" si="158"/>
        <v>0</v>
      </c>
      <c r="N724" s="227">
        <f t="shared" si="158"/>
        <v>0</v>
      </c>
      <c r="O724" s="227">
        <f t="shared" si="158"/>
        <v>0</v>
      </c>
      <c r="P724" s="227">
        <f t="shared" si="158"/>
        <v>0</v>
      </c>
      <c r="Q724" s="198"/>
    </row>
    <row r="725" ht="14.449999999999999" customHeight="1">
      <c r="A725" s="216"/>
      <c r="B725" s="210"/>
      <c r="C725" s="206"/>
      <c r="D725" s="204"/>
      <c r="E725" s="204"/>
      <c r="F725" s="204">
        <v>2025</v>
      </c>
      <c r="G725" s="227">
        <f t="shared" si="158"/>
        <v>20128.400000000001</v>
      </c>
      <c r="H725" s="227">
        <f t="shared" si="158"/>
        <v>0</v>
      </c>
      <c r="I725" s="227">
        <f t="shared" si="158"/>
        <v>20128.400000000001</v>
      </c>
      <c r="J725" s="227">
        <f t="shared" si="158"/>
        <v>0</v>
      </c>
      <c r="K725" s="227">
        <f t="shared" si="158"/>
        <v>0</v>
      </c>
      <c r="L725" s="227">
        <f t="shared" si="158"/>
        <v>0</v>
      </c>
      <c r="M725" s="227">
        <f t="shared" si="158"/>
        <v>0</v>
      </c>
      <c r="N725" s="227">
        <f t="shared" si="158"/>
        <v>0</v>
      </c>
      <c r="O725" s="227">
        <f t="shared" si="158"/>
        <v>0</v>
      </c>
      <c r="P725" s="227">
        <f t="shared" si="158"/>
        <v>0</v>
      </c>
      <c r="Q725" s="206"/>
    </row>
    <row r="726" s="181" customFormat="1" ht="18" customHeight="1">
      <c r="A726" s="220"/>
      <c r="B726" s="547" t="s">
        <v>369</v>
      </c>
      <c r="C726" s="192"/>
      <c r="D726" s="200"/>
      <c r="E726" s="200"/>
      <c r="F726" s="222" t="s">
        <v>144</v>
      </c>
      <c r="G726" s="551">
        <f>SUM(G727:G735)</f>
        <v>149633.29999999999</v>
      </c>
      <c r="H726" s="551">
        <f t="shared" ref="H726:P726" si="160">SUM(H727:H735)</f>
        <v>37007.199999999997</v>
      </c>
      <c r="I726" s="551">
        <f t="shared" si="160"/>
        <v>149111.5</v>
      </c>
      <c r="J726" s="551">
        <f t="shared" si="160"/>
        <v>36485.399999999994</v>
      </c>
      <c r="K726" s="551">
        <f t="shared" si="160"/>
        <v>0</v>
      </c>
      <c r="L726" s="551">
        <f t="shared" si="160"/>
        <v>0</v>
      </c>
      <c r="M726" s="551">
        <f t="shared" si="160"/>
        <v>521.79999999999995</v>
      </c>
      <c r="N726" s="551">
        <f t="shared" si="160"/>
        <v>521.79999999999995</v>
      </c>
      <c r="O726" s="551">
        <f t="shared" si="160"/>
        <v>0</v>
      </c>
      <c r="P726" s="551">
        <f t="shared" si="160"/>
        <v>0</v>
      </c>
      <c r="Q726" s="192"/>
      <c r="R726" s="181"/>
      <c r="S726" s="181"/>
      <c r="T726" s="181"/>
      <c r="U726" s="181"/>
      <c r="V726" s="181"/>
      <c r="W726" s="181"/>
    </row>
    <row r="727" s="181" customFormat="1" ht="15.75">
      <c r="A727" s="224"/>
      <c r="B727" s="550"/>
      <c r="C727" s="198"/>
      <c r="D727" s="200"/>
      <c r="E727" s="200"/>
      <c r="F727" s="226">
        <v>2017</v>
      </c>
      <c r="G727" s="552">
        <f t="shared" ref="G727:P727" si="161">G43+G156+G222</f>
        <v>8465.2000000000007</v>
      </c>
      <c r="H727" s="552">
        <f t="shared" si="161"/>
        <v>8465.2000000000007</v>
      </c>
      <c r="I727" s="552">
        <f t="shared" si="161"/>
        <v>7943.3999999999996</v>
      </c>
      <c r="J727" s="552">
        <f t="shared" si="161"/>
        <v>7943.3999999999996</v>
      </c>
      <c r="K727" s="552">
        <f t="shared" si="161"/>
        <v>0</v>
      </c>
      <c r="L727" s="552">
        <f t="shared" si="161"/>
        <v>0</v>
      </c>
      <c r="M727" s="552">
        <f t="shared" si="161"/>
        <v>521.79999999999995</v>
      </c>
      <c r="N727" s="552">
        <f t="shared" si="161"/>
        <v>521.79999999999995</v>
      </c>
      <c r="O727" s="552">
        <f t="shared" si="161"/>
        <v>0</v>
      </c>
      <c r="P727" s="552">
        <f t="shared" si="161"/>
        <v>0</v>
      </c>
      <c r="Q727" s="198"/>
      <c r="R727" s="181"/>
      <c r="S727" s="181"/>
      <c r="T727" s="181"/>
      <c r="U727" s="181"/>
      <c r="V727" s="181"/>
      <c r="W727" s="181"/>
    </row>
    <row r="728" s="181" customFormat="1" ht="15.75">
      <c r="A728" s="224"/>
      <c r="B728" s="550"/>
      <c r="C728" s="198"/>
      <c r="D728" s="200"/>
      <c r="E728" s="200"/>
      <c r="F728" s="226">
        <v>2018</v>
      </c>
      <c r="G728" s="553">
        <f t="shared" ref="G728:P728" si="162">G59+G173+G265+G491</f>
        <v>19304.899999999998</v>
      </c>
      <c r="H728" s="553">
        <f t="shared" si="162"/>
        <v>19304.899999999998</v>
      </c>
      <c r="I728" s="553">
        <f t="shared" si="162"/>
        <v>19304.899999999998</v>
      </c>
      <c r="J728" s="553">
        <f t="shared" si="162"/>
        <v>19304.899999999998</v>
      </c>
      <c r="K728" s="553">
        <f t="shared" si="162"/>
        <v>0</v>
      </c>
      <c r="L728" s="553">
        <f t="shared" si="162"/>
        <v>0</v>
      </c>
      <c r="M728" s="553">
        <f t="shared" si="162"/>
        <v>0</v>
      </c>
      <c r="N728" s="553">
        <f t="shared" si="162"/>
        <v>0</v>
      </c>
      <c r="O728" s="553">
        <f t="shared" si="162"/>
        <v>0</v>
      </c>
      <c r="P728" s="553">
        <f t="shared" si="162"/>
        <v>0</v>
      </c>
      <c r="Q728" s="198"/>
      <c r="R728" s="181"/>
      <c r="S728" s="181"/>
      <c r="T728" s="181"/>
      <c r="U728" s="181"/>
      <c r="V728" s="181"/>
      <c r="W728" s="181"/>
    </row>
    <row r="729" s="181" customFormat="1" ht="15.75">
      <c r="A729" s="224"/>
      <c r="B729" s="550"/>
      <c r="C729" s="198"/>
      <c r="D729" s="200"/>
      <c r="E729" s="200"/>
      <c r="F729" s="226">
        <v>2019</v>
      </c>
      <c r="G729" s="553">
        <f t="shared" ref="G729:P729" si="163">G60+G174+G266+G425+G492+G613</f>
        <v>299</v>
      </c>
      <c r="H729" s="553">
        <f t="shared" si="163"/>
        <v>299</v>
      </c>
      <c r="I729" s="553">
        <f t="shared" si="163"/>
        <v>299</v>
      </c>
      <c r="J729" s="553">
        <f t="shared" si="163"/>
        <v>299</v>
      </c>
      <c r="K729" s="553">
        <f t="shared" si="163"/>
        <v>0</v>
      </c>
      <c r="L729" s="553">
        <f t="shared" si="163"/>
        <v>0</v>
      </c>
      <c r="M729" s="553">
        <f t="shared" si="163"/>
        <v>0</v>
      </c>
      <c r="N729" s="553">
        <f t="shared" si="163"/>
        <v>0</v>
      </c>
      <c r="O729" s="553">
        <f t="shared" si="163"/>
        <v>0</v>
      </c>
      <c r="P729" s="553">
        <f t="shared" si="163"/>
        <v>0</v>
      </c>
      <c r="Q729" s="198"/>
      <c r="R729" s="181"/>
      <c r="S729" s="181"/>
      <c r="T729" s="181"/>
      <c r="U729" s="181"/>
      <c r="V729" s="181"/>
      <c r="W729" s="181"/>
    </row>
    <row r="730" s="181" customFormat="1" ht="15.75">
      <c r="A730" s="224"/>
      <c r="B730" s="550"/>
      <c r="C730" s="198"/>
      <c r="D730" s="200"/>
      <c r="E730" s="200"/>
      <c r="F730" s="226">
        <v>2020</v>
      </c>
      <c r="G730" s="553">
        <f t="shared" ref="G730:P731" si="164">G94+G178+G267+G441+G499</f>
        <v>65.199999999999989</v>
      </c>
      <c r="H730" s="553">
        <f t="shared" si="164"/>
        <v>65.199999999999989</v>
      </c>
      <c r="I730" s="553">
        <f t="shared" si="164"/>
        <v>65.199999999999989</v>
      </c>
      <c r="J730" s="553">
        <f t="shared" si="164"/>
        <v>65.199999999999989</v>
      </c>
      <c r="K730" s="553">
        <f t="shared" si="164"/>
        <v>0</v>
      </c>
      <c r="L730" s="553">
        <f t="shared" si="164"/>
        <v>0</v>
      </c>
      <c r="M730" s="553">
        <f t="shared" si="164"/>
        <v>0</v>
      </c>
      <c r="N730" s="553">
        <f t="shared" si="164"/>
        <v>0</v>
      </c>
      <c r="O730" s="553">
        <f t="shared" si="164"/>
        <v>0</v>
      </c>
      <c r="P730" s="553">
        <f t="shared" si="164"/>
        <v>0</v>
      </c>
      <c r="Q730" s="198"/>
      <c r="R730" s="181"/>
      <c r="S730" s="181"/>
      <c r="T730" s="181"/>
      <c r="U730" s="181"/>
      <c r="V730" s="181"/>
      <c r="W730" s="181"/>
    </row>
    <row r="731" s="181" customFormat="1" ht="15.75">
      <c r="A731" s="224"/>
      <c r="B731" s="550"/>
      <c r="C731" s="198"/>
      <c r="D731" s="200"/>
      <c r="E731" s="200"/>
      <c r="F731" s="226">
        <v>2021</v>
      </c>
      <c r="G731" s="553">
        <f t="shared" si="164"/>
        <v>0</v>
      </c>
      <c r="H731" s="553">
        <f t="shared" si="164"/>
        <v>0</v>
      </c>
      <c r="I731" s="553">
        <f t="shared" si="164"/>
        <v>0</v>
      </c>
      <c r="J731" s="553">
        <f t="shared" si="164"/>
        <v>0</v>
      </c>
      <c r="K731" s="553">
        <f t="shared" si="164"/>
        <v>0</v>
      </c>
      <c r="L731" s="553">
        <f t="shared" si="164"/>
        <v>0</v>
      </c>
      <c r="M731" s="553">
        <f t="shared" si="164"/>
        <v>0</v>
      </c>
      <c r="N731" s="553">
        <f t="shared" si="164"/>
        <v>0</v>
      </c>
      <c r="O731" s="553">
        <f t="shared" si="164"/>
        <v>0</v>
      </c>
      <c r="P731" s="553">
        <f t="shared" si="164"/>
        <v>0</v>
      </c>
      <c r="Q731" s="198"/>
      <c r="R731" s="554">
        <f t="shared" ref="R731:R733" si="165">G731-H731</f>
        <v>0</v>
      </c>
      <c r="S731" s="181"/>
      <c r="T731" s="181"/>
      <c r="U731" s="181"/>
      <c r="V731" s="181"/>
      <c r="W731" s="181"/>
    </row>
    <row r="732" s="181" customFormat="1" ht="15.75">
      <c r="A732" s="224"/>
      <c r="B732" s="550"/>
      <c r="C732" s="198"/>
      <c r="D732" s="200"/>
      <c r="E732" s="200"/>
      <c r="F732" s="226">
        <v>2022</v>
      </c>
      <c r="G732" s="553">
        <f t="shared" ref="G732:P732" si="166">G102+G180+G269+G443+G501</f>
        <v>9.1999999999999993</v>
      </c>
      <c r="H732" s="553">
        <f t="shared" si="166"/>
        <v>9.1999999999999993</v>
      </c>
      <c r="I732" s="553">
        <f t="shared" si="166"/>
        <v>9.1999999999999993</v>
      </c>
      <c r="J732" s="553">
        <f t="shared" si="166"/>
        <v>9.1999999999999993</v>
      </c>
      <c r="K732" s="553">
        <f t="shared" si="166"/>
        <v>0</v>
      </c>
      <c r="L732" s="553">
        <f t="shared" si="166"/>
        <v>0</v>
      </c>
      <c r="M732" s="553">
        <f t="shared" si="166"/>
        <v>0</v>
      </c>
      <c r="N732" s="553">
        <f t="shared" si="166"/>
        <v>0</v>
      </c>
      <c r="O732" s="553">
        <f t="shared" si="166"/>
        <v>0</v>
      </c>
      <c r="P732" s="553">
        <f t="shared" si="166"/>
        <v>0</v>
      </c>
      <c r="Q732" s="198"/>
      <c r="R732" s="554">
        <f t="shared" si="165"/>
        <v>0</v>
      </c>
      <c r="S732" s="181"/>
      <c r="T732" s="181"/>
      <c r="U732" s="181"/>
      <c r="V732" s="181"/>
      <c r="W732" s="181"/>
    </row>
    <row r="733" s="181" customFormat="1" ht="15.75">
      <c r="A733" s="224"/>
      <c r="B733" s="550"/>
      <c r="C733" s="198"/>
      <c r="D733" s="200"/>
      <c r="E733" s="200"/>
      <c r="F733" s="226">
        <v>2023</v>
      </c>
      <c r="G733" s="553">
        <f>G125+G187+G270+G453+G506</f>
        <v>44279.5</v>
      </c>
      <c r="H733" s="553">
        <f t="shared" ref="H733:J733" si="167">H125+H187+H270+H453+H506</f>
        <v>8863.7000000000007</v>
      </c>
      <c r="I733" s="553">
        <f t="shared" si="167"/>
        <v>44279.5</v>
      </c>
      <c r="J733" s="553">
        <f t="shared" si="167"/>
        <v>8863.7000000000007</v>
      </c>
      <c r="K733" s="553">
        <f t="shared" ref="K733:P733" si="168">K125+K187+K270</f>
        <v>0</v>
      </c>
      <c r="L733" s="553">
        <f t="shared" si="168"/>
        <v>0</v>
      </c>
      <c r="M733" s="553">
        <f t="shared" si="168"/>
        <v>0</v>
      </c>
      <c r="N733" s="553">
        <f t="shared" si="168"/>
        <v>0</v>
      </c>
      <c r="O733" s="553">
        <f t="shared" si="168"/>
        <v>0</v>
      </c>
      <c r="P733" s="553">
        <f t="shared" si="168"/>
        <v>0</v>
      </c>
      <c r="Q733" s="198"/>
      <c r="R733" s="554">
        <f t="shared" si="165"/>
        <v>35415.800000000003</v>
      </c>
      <c r="S733" s="181"/>
      <c r="T733" s="181"/>
      <c r="U733" s="181"/>
      <c r="V733" s="181"/>
      <c r="W733" s="181"/>
    </row>
    <row r="734" s="181" customFormat="1" ht="15.75">
      <c r="A734" s="224"/>
      <c r="B734" s="550"/>
      <c r="C734" s="198"/>
      <c r="D734" s="200"/>
      <c r="E734" s="200"/>
      <c r="F734" s="226">
        <v>2024</v>
      </c>
      <c r="G734" s="553">
        <f>G142+G196+G271+G476+G513</f>
        <v>57921.5</v>
      </c>
      <c r="H734" s="553">
        <f t="shared" ref="H734:J734" si="169">H142+H196+H271+H476+H513</f>
        <v>0</v>
      </c>
      <c r="I734" s="553">
        <f t="shared" si="169"/>
        <v>57921.5</v>
      </c>
      <c r="J734" s="553">
        <f t="shared" si="169"/>
        <v>0</v>
      </c>
      <c r="K734" s="553">
        <f t="shared" ref="K734:P734" si="170">K142+K196+K271</f>
        <v>0</v>
      </c>
      <c r="L734" s="553">
        <f t="shared" si="170"/>
        <v>0</v>
      </c>
      <c r="M734" s="553">
        <f t="shared" si="170"/>
        <v>0</v>
      </c>
      <c r="N734" s="553">
        <f t="shared" si="170"/>
        <v>0</v>
      </c>
      <c r="O734" s="553">
        <f t="shared" si="170"/>
        <v>0</v>
      </c>
      <c r="P734" s="553">
        <f t="shared" si="170"/>
        <v>0</v>
      </c>
      <c r="Q734" s="198"/>
      <c r="R734" s="181"/>
      <c r="S734" s="181"/>
      <c r="T734" s="181"/>
      <c r="U734" s="181"/>
      <c r="V734" s="181"/>
      <c r="W734" s="181"/>
    </row>
    <row r="735" s="181" customFormat="1" ht="14.449999999999999" customHeight="1">
      <c r="A735" s="216"/>
      <c r="B735" s="210"/>
      <c r="C735" s="206"/>
      <c r="D735" s="204"/>
      <c r="E735" s="204"/>
      <c r="F735" s="204">
        <v>2025</v>
      </c>
      <c r="G735" s="553">
        <f>G152+G203+G272+G483+G514</f>
        <v>19288.800000000003</v>
      </c>
      <c r="H735" s="553">
        <f t="shared" ref="H735:J735" si="171">H152+H203+H272+H483+H514</f>
        <v>0</v>
      </c>
      <c r="I735" s="553">
        <f t="shared" si="171"/>
        <v>19288.800000000003</v>
      </c>
      <c r="J735" s="553">
        <f t="shared" si="171"/>
        <v>0</v>
      </c>
      <c r="K735" s="553">
        <f t="shared" ref="K735:P735" si="172">K152+K203+K272</f>
        <v>0</v>
      </c>
      <c r="L735" s="553">
        <f t="shared" si="172"/>
        <v>0</v>
      </c>
      <c r="M735" s="553">
        <f t="shared" si="172"/>
        <v>0</v>
      </c>
      <c r="N735" s="553">
        <f t="shared" si="172"/>
        <v>0</v>
      </c>
      <c r="O735" s="553">
        <f t="shared" si="172"/>
        <v>0</v>
      </c>
      <c r="P735" s="553">
        <f t="shared" si="172"/>
        <v>0</v>
      </c>
      <c r="Q735" s="206"/>
      <c r="R735" s="181"/>
      <c r="S735" s="181"/>
      <c r="T735" s="181"/>
      <c r="U735" s="181"/>
      <c r="V735" s="181"/>
      <c r="W735" s="181"/>
    </row>
    <row r="736" ht="18" customHeight="1">
      <c r="A736" s="220"/>
      <c r="B736" s="547" t="s">
        <v>370</v>
      </c>
      <c r="C736" s="192"/>
      <c r="D736" s="200"/>
      <c r="E736" s="200"/>
      <c r="F736" s="222" t="s">
        <v>144</v>
      </c>
      <c r="G736" s="415">
        <f>SUM(G737:G745)</f>
        <v>109551.3</v>
      </c>
      <c r="H736" s="415">
        <f t="shared" ref="H736:P736" si="173">SUM(H737:H745)</f>
        <v>88005.300000000003</v>
      </c>
      <c r="I736" s="415">
        <f t="shared" si="173"/>
        <v>109551.3</v>
      </c>
      <c r="J736" s="415">
        <f t="shared" si="173"/>
        <v>88005.300000000003</v>
      </c>
      <c r="K736" s="415">
        <f t="shared" si="173"/>
        <v>0</v>
      </c>
      <c r="L736" s="415">
        <f t="shared" si="173"/>
        <v>0</v>
      </c>
      <c r="M736" s="415">
        <f t="shared" si="173"/>
        <v>0</v>
      </c>
      <c r="N736" s="415">
        <f t="shared" si="173"/>
        <v>0</v>
      </c>
      <c r="O736" s="415">
        <f t="shared" si="173"/>
        <v>0</v>
      </c>
      <c r="P736" s="415">
        <f t="shared" si="173"/>
        <v>0</v>
      </c>
      <c r="Q736" s="192"/>
    </row>
    <row r="737" ht="15.75">
      <c r="A737" s="224"/>
      <c r="B737" s="550"/>
      <c r="C737" s="198"/>
      <c r="D737" s="200"/>
      <c r="E737" s="200"/>
      <c r="F737" s="226">
        <v>2017</v>
      </c>
      <c r="G737" s="227">
        <f t="shared" ref="G737:P745" si="174">G274+G304+G334+G516+G548+G581</f>
        <v>12174</v>
      </c>
      <c r="H737" s="227">
        <f t="shared" si="174"/>
        <v>12174</v>
      </c>
      <c r="I737" s="227">
        <f t="shared" si="174"/>
        <v>12174</v>
      </c>
      <c r="J737" s="227">
        <f t="shared" si="174"/>
        <v>12174</v>
      </c>
      <c r="K737" s="227">
        <f t="shared" si="174"/>
        <v>0</v>
      </c>
      <c r="L737" s="227">
        <f t="shared" si="174"/>
        <v>0</v>
      </c>
      <c r="M737" s="227">
        <f t="shared" si="174"/>
        <v>0</v>
      </c>
      <c r="N737" s="227">
        <f t="shared" si="174"/>
        <v>0</v>
      </c>
      <c r="O737" s="227">
        <f t="shared" si="174"/>
        <v>0</v>
      </c>
      <c r="P737" s="227">
        <f t="shared" si="174"/>
        <v>0</v>
      </c>
      <c r="Q737" s="198"/>
    </row>
    <row r="738" ht="15.75">
      <c r="A738" s="224"/>
      <c r="B738" s="550"/>
      <c r="C738" s="198"/>
      <c r="D738" s="200"/>
      <c r="E738" s="200"/>
      <c r="F738" s="226">
        <v>2018</v>
      </c>
      <c r="G738" s="227">
        <f t="shared" si="174"/>
        <v>31598.900000000001</v>
      </c>
      <c r="H738" s="227">
        <f t="shared" si="174"/>
        <v>31598.900000000001</v>
      </c>
      <c r="I738" s="227">
        <f t="shared" si="174"/>
        <v>31598.900000000001</v>
      </c>
      <c r="J738" s="227">
        <f t="shared" si="174"/>
        <v>31598.900000000001</v>
      </c>
      <c r="K738" s="227">
        <f t="shared" si="174"/>
        <v>0</v>
      </c>
      <c r="L738" s="227">
        <f t="shared" si="174"/>
        <v>0</v>
      </c>
      <c r="M738" s="227">
        <f t="shared" si="174"/>
        <v>0</v>
      </c>
      <c r="N738" s="227">
        <f t="shared" si="174"/>
        <v>0</v>
      </c>
      <c r="O738" s="227">
        <f t="shared" si="174"/>
        <v>0</v>
      </c>
      <c r="P738" s="227">
        <f t="shared" si="174"/>
        <v>0</v>
      </c>
      <c r="Q738" s="198"/>
    </row>
    <row r="739" ht="15.75">
      <c r="A739" s="224"/>
      <c r="B739" s="550"/>
      <c r="C739" s="198"/>
      <c r="D739" s="200"/>
      <c r="E739" s="200"/>
      <c r="F739" s="226">
        <v>2019</v>
      </c>
      <c r="G739" s="227">
        <f t="shared" si="174"/>
        <v>27118.599999999999</v>
      </c>
      <c r="H739" s="227">
        <f t="shared" si="174"/>
        <v>27118.599999999999</v>
      </c>
      <c r="I739" s="227">
        <f t="shared" si="174"/>
        <v>27118.599999999999</v>
      </c>
      <c r="J739" s="227">
        <f t="shared" si="174"/>
        <v>27118.599999999999</v>
      </c>
      <c r="K739" s="227">
        <f t="shared" si="174"/>
        <v>0</v>
      </c>
      <c r="L739" s="227">
        <f t="shared" si="174"/>
        <v>0</v>
      </c>
      <c r="M739" s="227">
        <f t="shared" si="174"/>
        <v>0</v>
      </c>
      <c r="N739" s="227">
        <f t="shared" si="174"/>
        <v>0</v>
      </c>
      <c r="O739" s="227">
        <f t="shared" si="174"/>
        <v>0</v>
      </c>
      <c r="P739" s="227">
        <f t="shared" si="174"/>
        <v>0</v>
      </c>
      <c r="Q739" s="198"/>
    </row>
    <row r="740" ht="15.75">
      <c r="A740" s="224"/>
      <c r="B740" s="550"/>
      <c r="C740" s="198"/>
      <c r="D740" s="200"/>
      <c r="E740" s="200"/>
      <c r="F740" s="226">
        <v>2020</v>
      </c>
      <c r="G740" s="227">
        <f t="shared" si="174"/>
        <v>17113.799999999999</v>
      </c>
      <c r="H740" s="227">
        <f t="shared" si="174"/>
        <v>17113.799999999999</v>
      </c>
      <c r="I740" s="227">
        <f t="shared" si="174"/>
        <v>17113.799999999999</v>
      </c>
      <c r="J740" s="227">
        <f t="shared" si="174"/>
        <v>17113.799999999999</v>
      </c>
      <c r="K740" s="227">
        <f t="shared" si="174"/>
        <v>0</v>
      </c>
      <c r="L740" s="227">
        <f t="shared" si="174"/>
        <v>0</v>
      </c>
      <c r="M740" s="227">
        <f t="shared" si="174"/>
        <v>0</v>
      </c>
      <c r="N740" s="227">
        <f t="shared" si="174"/>
        <v>0</v>
      </c>
      <c r="O740" s="227">
        <f t="shared" si="174"/>
        <v>0</v>
      </c>
      <c r="P740" s="227">
        <f t="shared" si="174"/>
        <v>0</v>
      </c>
      <c r="Q740" s="198"/>
    </row>
    <row r="741" ht="15.75">
      <c r="A741" s="224"/>
      <c r="B741" s="550"/>
      <c r="C741" s="198"/>
      <c r="D741" s="200"/>
      <c r="E741" s="200"/>
      <c r="F741" s="226">
        <v>2021</v>
      </c>
      <c r="G741" s="442">
        <f t="shared" si="174"/>
        <v>21546</v>
      </c>
      <c r="H741" s="442">
        <f t="shared" si="174"/>
        <v>0</v>
      </c>
      <c r="I741" s="442">
        <f t="shared" si="174"/>
        <v>21546</v>
      </c>
      <c r="J741" s="442">
        <f t="shared" si="174"/>
        <v>0</v>
      </c>
      <c r="K741" s="442">
        <f t="shared" si="174"/>
        <v>0</v>
      </c>
      <c r="L741" s="442">
        <f t="shared" si="174"/>
        <v>0</v>
      </c>
      <c r="M741" s="442">
        <f t="shared" si="174"/>
        <v>0</v>
      </c>
      <c r="N741" s="442">
        <f t="shared" si="174"/>
        <v>0</v>
      </c>
      <c r="O741" s="442">
        <f t="shared" si="174"/>
        <v>0</v>
      </c>
      <c r="P741" s="442">
        <f t="shared" si="174"/>
        <v>0</v>
      </c>
      <c r="Q741" s="198"/>
    </row>
    <row r="742" ht="15.75">
      <c r="A742" s="224"/>
      <c r="B742" s="550"/>
      <c r="C742" s="198"/>
      <c r="D742" s="200"/>
      <c r="E742" s="200"/>
      <c r="F742" s="226">
        <v>2022</v>
      </c>
      <c r="G742" s="442">
        <f t="shared" si="174"/>
        <v>0</v>
      </c>
      <c r="H742" s="442">
        <f t="shared" si="174"/>
        <v>0</v>
      </c>
      <c r="I742" s="442">
        <f t="shared" si="174"/>
        <v>0</v>
      </c>
      <c r="J742" s="442">
        <f t="shared" si="174"/>
        <v>0</v>
      </c>
      <c r="K742" s="442">
        <f t="shared" si="174"/>
        <v>0</v>
      </c>
      <c r="L742" s="442">
        <f t="shared" si="174"/>
        <v>0</v>
      </c>
      <c r="M742" s="442">
        <f t="shared" si="174"/>
        <v>0</v>
      </c>
      <c r="N742" s="442">
        <f t="shared" si="174"/>
        <v>0</v>
      </c>
      <c r="O742" s="442">
        <f t="shared" si="174"/>
        <v>0</v>
      </c>
      <c r="P742" s="442">
        <f t="shared" si="174"/>
        <v>0</v>
      </c>
      <c r="Q742" s="198"/>
    </row>
    <row r="743" ht="15.75">
      <c r="A743" s="224"/>
      <c r="B743" s="550"/>
      <c r="C743" s="198"/>
      <c r="D743" s="200"/>
      <c r="E743" s="200"/>
      <c r="F743" s="226">
        <v>2023</v>
      </c>
      <c r="G743" s="442">
        <f t="shared" si="174"/>
        <v>0</v>
      </c>
      <c r="H743" s="442">
        <f t="shared" si="174"/>
        <v>0</v>
      </c>
      <c r="I743" s="442">
        <f t="shared" si="174"/>
        <v>0</v>
      </c>
      <c r="J743" s="442">
        <f t="shared" si="174"/>
        <v>0</v>
      </c>
      <c r="K743" s="442">
        <f t="shared" si="174"/>
        <v>0</v>
      </c>
      <c r="L743" s="442">
        <f t="shared" si="174"/>
        <v>0</v>
      </c>
      <c r="M743" s="442">
        <f t="shared" si="174"/>
        <v>0</v>
      </c>
      <c r="N743" s="442">
        <f t="shared" si="174"/>
        <v>0</v>
      </c>
      <c r="O743" s="442">
        <f t="shared" si="174"/>
        <v>0</v>
      </c>
      <c r="P743" s="442">
        <f t="shared" si="174"/>
        <v>0</v>
      </c>
      <c r="Q743" s="198"/>
    </row>
    <row r="744" ht="15.75">
      <c r="A744" s="224"/>
      <c r="B744" s="550"/>
      <c r="C744" s="198"/>
      <c r="D744" s="200"/>
      <c r="E744" s="200"/>
      <c r="F744" s="226">
        <v>2024</v>
      </c>
      <c r="G744" s="442">
        <f t="shared" si="174"/>
        <v>0</v>
      </c>
      <c r="H744" s="442">
        <f t="shared" si="174"/>
        <v>0</v>
      </c>
      <c r="I744" s="442">
        <f t="shared" si="174"/>
        <v>0</v>
      </c>
      <c r="J744" s="442">
        <f t="shared" si="174"/>
        <v>0</v>
      </c>
      <c r="K744" s="442">
        <f t="shared" si="174"/>
        <v>0</v>
      </c>
      <c r="L744" s="442">
        <f t="shared" si="174"/>
        <v>0</v>
      </c>
      <c r="M744" s="442">
        <f t="shared" si="174"/>
        <v>0</v>
      </c>
      <c r="N744" s="442">
        <f t="shared" si="174"/>
        <v>0</v>
      </c>
      <c r="O744" s="442">
        <f t="shared" si="174"/>
        <v>0</v>
      </c>
      <c r="P744" s="442">
        <f t="shared" si="174"/>
        <v>0</v>
      </c>
      <c r="Q744" s="198"/>
    </row>
    <row r="745" ht="14.449999999999999" customHeight="1">
      <c r="A745" s="216"/>
      <c r="B745" s="210"/>
      <c r="C745" s="206"/>
      <c r="D745" s="204"/>
      <c r="E745" s="204"/>
      <c r="F745" s="204">
        <v>2025</v>
      </c>
      <c r="G745" s="443">
        <f t="shared" si="174"/>
        <v>0</v>
      </c>
      <c r="H745" s="443">
        <f t="shared" si="174"/>
        <v>0</v>
      </c>
      <c r="I745" s="443">
        <f t="shared" si="174"/>
        <v>0</v>
      </c>
      <c r="J745" s="443">
        <f t="shared" si="174"/>
        <v>0</v>
      </c>
      <c r="K745" s="443">
        <f t="shared" si="174"/>
        <v>0</v>
      </c>
      <c r="L745" s="443">
        <f t="shared" si="174"/>
        <v>0</v>
      </c>
      <c r="M745" s="443">
        <f t="shared" si="174"/>
        <v>0</v>
      </c>
      <c r="N745" s="443">
        <f t="shared" si="174"/>
        <v>0</v>
      </c>
      <c r="O745" s="443">
        <f t="shared" si="174"/>
        <v>0</v>
      </c>
      <c r="P745" s="443">
        <f t="shared" si="174"/>
        <v>0</v>
      </c>
      <c r="Q745" s="206"/>
    </row>
    <row r="746" ht="18" customHeight="1">
      <c r="A746" s="220"/>
      <c r="B746" s="547" t="s">
        <v>371</v>
      </c>
      <c r="C746" s="192"/>
      <c r="D746" s="200"/>
      <c r="E746" s="200"/>
      <c r="F746" s="222" t="s">
        <v>144</v>
      </c>
      <c r="G746" s="415">
        <f>SUM(G747:G755)</f>
        <v>8948.8000000000011</v>
      </c>
      <c r="H746" s="415">
        <f t="shared" ref="H746:P746" si="175">SUM(H747:H755)</f>
        <v>1529</v>
      </c>
      <c r="I746" s="415">
        <f t="shared" si="175"/>
        <v>8948.8000000000011</v>
      </c>
      <c r="J746" s="415">
        <f t="shared" si="175"/>
        <v>1529</v>
      </c>
      <c r="K746" s="415">
        <f t="shared" si="175"/>
        <v>0</v>
      </c>
      <c r="L746" s="415">
        <f t="shared" si="175"/>
        <v>0</v>
      </c>
      <c r="M746" s="415">
        <f t="shared" si="175"/>
        <v>0</v>
      </c>
      <c r="N746" s="415">
        <f t="shared" si="175"/>
        <v>0</v>
      </c>
      <c r="O746" s="415">
        <f t="shared" si="175"/>
        <v>0</v>
      </c>
      <c r="P746" s="415">
        <f t="shared" si="175"/>
        <v>0</v>
      </c>
      <c r="Q746" s="192"/>
    </row>
    <row r="747" ht="15.75">
      <c r="A747" s="224"/>
      <c r="B747" s="550"/>
      <c r="C747" s="198"/>
      <c r="D747" s="200"/>
      <c r="E747" s="200"/>
      <c r="F747" s="226">
        <v>2017</v>
      </c>
      <c r="G747" s="531">
        <f t="shared" ref="G747:P749" si="176">G365</f>
        <v>343</v>
      </c>
      <c r="H747" s="531">
        <f t="shared" si="176"/>
        <v>343</v>
      </c>
      <c r="I747" s="531">
        <f t="shared" si="176"/>
        <v>343</v>
      </c>
      <c r="J747" s="531">
        <f t="shared" si="176"/>
        <v>343</v>
      </c>
      <c r="K747" s="531">
        <f t="shared" si="176"/>
        <v>0</v>
      </c>
      <c r="L747" s="531">
        <f t="shared" si="176"/>
        <v>0</v>
      </c>
      <c r="M747" s="531">
        <f t="shared" si="176"/>
        <v>0</v>
      </c>
      <c r="N747" s="531">
        <f t="shared" si="176"/>
        <v>0</v>
      </c>
      <c r="O747" s="531">
        <f t="shared" si="176"/>
        <v>0</v>
      </c>
      <c r="P747" s="531">
        <f t="shared" si="176"/>
        <v>0</v>
      </c>
      <c r="Q747" s="198"/>
    </row>
    <row r="748" ht="15.75">
      <c r="A748" s="224"/>
      <c r="B748" s="550"/>
      <c r="C748" s="198"/>
      <c r="D748" s="200"/>
      <c r="E748" s="200"/>
      <c r="F748" s="226">
        <v>2018</v>
      </c>
      <c r="G748" s="531">
        <f t="shared" si="176"/>
        <v>343</v>
      </c>
      <c r="H748" s="531">
        <f t="shared" si="176"/>
        <v>343</v>
      </c>
      <c r="I748" s="531">
        <f t="shared" si="176"/>
        <v>343</v>
      </c>
      <c r="J748" s="531">
        <f t="shared" si="176"/>
        <v>343</v>
      </c>
      <c r="K748" s="531">
        <f t="shared" si="176"/>
        <v>0</v>
      </c>
      <c r="L748" s="531">
        <f t="shared" si="176"/>
        <v>0</v>
      </c>
      <c r="M748" s="531">
        <f t="shared" si="176"/>
        <v>0</v>
      </c>
      <c r="N748" s="531">
        <f t="shared" si="176"/>
        <v>0</v>
      </c>
      <c r="O748" s="531">
        <f t="shared" si="176"/>
        <v>0</v>
      </c>
      <c r="P748" s="531">
        <f t="shared" si="176"/>
        <v>0</v>
      </c>
      <c r="Q748" s="198"/>
    </row>
    <row r="749" ht="15.75">
      <c r="A749" s="224"/>
      <c r="B749" s="550"/>
      <c r="C749" s="198"/>
      <c r="D749" s="200"/>
      <c r="E749" s="200"/>
      <c r="F749" s="226">
        <v>2019</v>
      </c>
      <c r="G749" s="531">
        <f t="shared" si="176"/>
        <v>1460</v>
      </c>
      <c r="H749" s="531">
        <f t="shared" si="176"/>
        <v>343</v>
      </c>
      <c r="I749" s="531">
        <f t="shared" si="176"/>
        <v>1460</v>
      </c>
      <c r="J749" s="531">
        <f t="shared" si="176"/>
        <v>343</v>
      </c>
      <c r="K749" s="531">
        <f t="shared" si="176"/>
        <v>0</v>
      </c>
      <c r="L749" s="531">
        <f t="shared" si="176"/>
        <v>0</v>
      </c>
      <c r="M749" s="531">
        <f t="shared" si="176"/>
        <v>0</v>
      </c>
      <c r="N749" s="531">
        <f t="shared" si="176"/>
        <v>0</v>
      </c>
      <c r="O749" s="531">
        <f t="shared" si="176"/>
        <v>0</v>
      </c>
      <c r="P749" s="531">
        <f t="shared" si="176"/>
        <v>0</v>
      </c>
      <c r="Q749" s="198"/>
    </row>
    <row r="750" ht="15.75">
      <c r="A750" s="224"/>
      <c r="B750" s="550"/>
      <c r="C750" s="198"/>
      <c r="D750" s="200"/>
      <c r="E750" s="200"/>
      <c r="F750" s="226">
        <v>2020</v>
      </c>
      <c r="G750" s="531">
        <f t="shared" ref="G750:P750" si="177">G368+G620</f>
        <v>2044.2</v>
      </c>
      <c r="H750" s="531">
        <f t="shared" si="177"/>
        <v>500</v>
      </c>
      <c r="I750" s="531">
        <f t="shared" si="177"/>
        <v>2044.2</v>
      </c>
      <c r="J750" s="531">
        <f t="shared" si="177"/>
        <v>500</v>
      </c>
      <c r="K750" s="531">
        <f t="shared" si="177"/>
        <v>0</v>
      </c>
      <c r="L750" s="531">
        <f t="shared" si="177"/>
        <v>0</v>
      </c>
      <c r="M750" s="531">
        <f t="shared" si="177"/>
        <v>0</v>
      </c>
      <c r="N750" s="531">
        <f t="shared" si="177"/>
        <v>0</v>
      </c>
      <c r="O750" s="531">
        <f t="shared" si="177"/>
        <v>0</v>
      </c>
      <c r="P750" s="531">
        <f t="shared" si="177"/>
        <v>0</v>
      </c>
      <c r="Q750" s="198"/>
    </row>
    <row r="751" ht="15.75">
      <c r="A751" s="224"/>
      <c r="B751" s="550"/>
      <c r="C751" s="198"/>
      <c r="D751" s="200"/>
      <c r="E751" s="200"/>
      <c r="F751" s="226">
        <v>2021</v>
      </c>
      <c r="G751" s="531">
        <f t="shared" ref="G751:P751" si="178">G369</f>
        <v>800.90000000000009</v>
      </c>
      <c r="H751" s="531">
        <f t="shared" si="178"/>
        <v>0</v>
      </c>
      <c r="I751" s="531">
        <f t="shared" si="178"/>
        <v>800.90000000000009</v>
      </c>
      <c r="J751" s="531">
        <f t="shared" si="178"/>
        <v>0</v>
      </c>
      <c r="K751" s="531">
        <f t="shared" si="178"/>
        <v>0</v>
      </c>
      <c r="L751" s="531">
        <f t="shared" si="178"/>
        <v>0</v>
      </c>
      <c r="M751" s="531">
        <f t="shared" si="178"/>
        <v>0</v>
      </c>
      <c r="N751" s="531">
        <f t="shared" si="178"/>
        <v>0</v>
      </c>
      <c r="O751" s="531">
        <f t="shared" si="178"/>
        <v>0</v>
      </c>
      <c r="P751" s="531">
        <f t="shared" si="178"/>
        <v>0</v>
      </c>
      <c r="Q751" s="198"/>
    </row>
    <row r="752" ht="15.75">
      <c r="A752" s="224"/>
      <c r="B752" s="550"/>
      <c r="C752" s="198"/>
      <c r="D752" s="200"/>
      <c r="E752" s="200"/>
      <c r="F752" s="226">
        <v>2022</v>
      </c>
      <c r="G752" s="531">
        <f>G370+G622</f>
        <v>1438.9000000000001</v>
      </c>
      <c r="H752" s="531">
        <f>H370+H622</f>
        <v>0</v>
      </c>
      <c r="I752" s="531">
        <f>I370+I622</f>
        <v>1438.9000000000001</v>
      </c>
      <c r="J752" s="531">
        <f>J370+J622</f>
        <v>0</v>
      </c>
      <c r="K752" s="531">
        <f t="shared" ref="K752:P755" si="179">K370</f>
        <v>0</v>
      </c>
      <c r="L752" s="531">
        <f t="shared" si="179"/>
        <v>0</v>
      </c>
      <c r="M752" s="531">
        <f t="shared" si="179"/>
        <v>0</v>
      </c>
      <c r="N752" s="531">
        <f t="shared" si="179"/>
        <v>0</v>
      </c>
      <c r="O752" s="531">
        <f t="shared" si="179"/>
        <v>0</v>
      </c>
      <c r="P752" s="531">
        <f t="shared" si="179"/>
        <v>0</v>
      </c>
      <c r="Q752" s="198"/>
    </row>
    <row r="753" ht="15.75">
      <c r="A753" s="224"/>
      <c r="B753" s="550"/>
      <c r="C753" s="198"/>
      <c r="D753" s="200"/>
      <c r="E753" s="200"/>
      <c r="F753" s="226">
        <v>2023</v>
      </c>
      <c r="G753" s="531">
        <f t="shared" ref="G753:J755" si="180">G371</f>
        <v>839.60000000000002</v>
      </c>
      <c r="H753" s="531">
        <f t="shared" si="180"/>
        <v>0</v>
      </c>
      <c r="I753" s="531">
        <f t="shared" si="180"/>
        <v>839.60000000000002</v>
      </c>
      <c r="J753" s="531">
        <f t="shared" si="180"/>
        <v>0</v>
      </c>
      <c r="K753" s="531">
        <f t="shared" si="179"/>
        <v>0</v>
      </c>
      <c r="L753" s="531">
        <f t="shared" si="179"/>
        <v>0</v>
      </c>
      <c r="M753" s="531">
        <f t="shared" si="179"/>
        <v>0</v>
      </c>
      <c r="N753" s="531">
        <f t="shared" si="179"/>
        <v>0</v>
      </c>
      <c r="O753" s="531">
        <f t="shared" si="179"/>
        <v>0</v>
      </c>
      <c r="P753" s="531">
        <f t="shared" si="179"/>
        <v>0</v>
      </c>
      <c r="Q753" s="198"/>
    </row>
    <row r="754" ht="15.75">
      <c r="A754" s="224"/>
      <c r="B754" s="550"/>
      <c r="C754" s="198"/>
      <c r="D754" s="200"/>
      <c r="E754" s="200"/>
      <c r="F754" s="226">
        <v>2024</v>
      </c>
      <c r="G754" s="531">
        <f t="shared" si="180"/>
        <v>839.60000000000002</v>
      </c>
      <c r="H754" s="531">
        <f t="shared" si="180"/>
        <v>0</v>
      </c>
      <c r="I754" s="531">
        <f t="shared" si="180"/>
        <v>839.60000000000002</v>
      </c>
      <c r="J754" s="531">
        <f t="shared" si="180"/>
        <v>0</v>
      </c>
      <c r="K754" s="531">
        <f t="shared" si="179"/>
        <v>0</v>
      </c>
      <c r="L754" s="531">
        <f t="shared" si="179"/>
        <v>0</v>
      </c>
      <c r="M754" s="531">
        <f t="shared" si="179"/>
        <v>0</v>
      </c>
      <c r="N754" s="531">
        <f t="shared" si="179"/>
        <v>0</v>
      </c>
      <c r="O754" s="531">
        <f t="shared" si="179"/>
        <v>0</v>
      </c>
      <c r="P754" s="531">
        <f t="shared" si="179"/>
        <v>0</v>
      </c>
      <c r="Q754" s="198"/>
    </row>
    <row r="755" ht="14.449999999999999" customHeight="1">
      <c r="A755" s="216"/>
      <c r="B755" s="210"/>
      <c r="C755" s="206"/>
      <c r="D755" s="204"/>
      <c r="E755" s="204"/>
      <c r="F755" s="204">
        <v>2025</v>
      </c>
      <c r="G755" s="531">
        <f t="shared" si="180"/>
        <v>839.60000000000002</v>
      </c>
      <c r="H755" s="531">
        <f t="shared" si="180"/>
        <v>0</v>
      </c>
      <c r="I755" s="531">
        <f t="shared" si="180"/>
        <v>839.60000000000002</v>
      </c>
      <c r="J755" s="531">
        <f t="shared" si="180"/>
        <v>0</v>
      </c>
      <c r="K755" s="531">
        <f t="shared" si="179"/>
        <v>0</v>
      </c>
      <c r="L755" s="531">
        <f t="shared" si="179"/>
        <v>0</v>
      </c>
      <c r="M755" s="531">
        <f t="shared" si="179"/>
        <v>0</v>
      </c>
      <c r="N755" s="531">
        <f t="shared" si="179"/>
        <v>0</v>
      </c>
      <c r="O755" s="531">
        <f t="shared" si="179"/>
        <v>0</v>
      </c>
      <c r="P755" s="531">
        <f t="shared" si="179"/>
        <v>0</v>
      </c>
      <c r="Q755" s="206"/>
    </row>
    <row r="756" ht="18" customHeight="1">
      <c r="A756" s="220"/>
      <c r="B756" s="547" t="s">
        <v>372</v>
      </c>
      <c r="C756" s="192"/>
      <c r="D756" s="200"/>
      <c r="E756" s="200"/>
      <c r="F756" s="222" t="s">
        <v>144</v>
      </c>
      <c r="G756" s="415">
        <f>SUM(G757:G765)</f>
        <v>7060</v>
      </c>
      <c r="H756" s="415">
        <f t="shared" ref="H756:P756" si="181">SUM(H757:H765)</f>
        <v>3771.0999999999999</v>
      </c>
      <c r="I756" s="415">
        <f t="shared" si="181"/>
        <v>7060</v>
      </c>
      <c r="J756" s="415">
        <f t="shared" si="181"/>
        <v>3771.0999999999999</v>
      </c>
      <c r="K756" s="415">
        <f t="shared" si="181"/>
        <v>0</v>
      </c>
      <c r="L756" s="415">
        <f t="shared" si="181"/>
        <v>0</v>
      </c>
      <c r="M756" s="415">
        <f t="shared" si="181"/>
        <v>0</v>
      </c>
      <c r="N756" s="415">
        <f t="shared" si="181"/>
        <v>0</v>
      </c>
      <c r="O756" s="415">
        <f t="shared" si="181"/>
        <v>0</v>
      </c>
      <c r="P756" s="415">
        <f t="shared" si="181"/>
        <v>0</v>
      </c>
      <c r="Q756" s="192"/>
    </row>
    <row r="757" ht="15.75">
      <c r="A757" s="224"/>
      <c r="B757" s="550"/>
      <c r="C757" s="198"/>
      <c r="D757" s="200"/>
      <c r="E757" s="200"/>
      <c r="F757" s="226">
        <v>2017</v>
      </c>
      <c r="G757" s="227">
        <f t="shared" ref="G757:J759" si="182">SUM(G395+G647)</f>
        <v>820</v>
      </c>
      <c r="H757" s="227">
        <f t="shared" si="182"/>
        <v>819.89999999999998</v>
      </c>
      <c r="I757" s="227">
        <f t="shared" si="182"/>
        <v>820</v>
      </c>
      <c r="J757" s="227">
        <f t="shared" si="182"/>
        <v>819.89999999999998</v>
      </c>
      <c r="K757" s="227">
        <f t="shared" ref="K757:P765" si="183">K395</f>
        <v>0</v>
      </c>
      <c r="L757" s="227">
        <f t="shared" si="183"/>
        <v>0</v>
      </c>
      <c r="M757" s="227">
        <f t="shared" si="183"/>
        <v>0</v>
      </c>
      <c r="N757" s="227">
        <f t="shared" si="183"/>
        <v>0</v>
      </c>
      <c r="O757" s="227">
        <f t="shared" si="183"/>
        <v>0</v>
      </c>
      <c r="P757" s="227">
        <f t="shared" si="183"/>
        <v>0</v>
      </c>
      <c r="Q757" s="198"/>
    </row>
    <row r="758" ht="15.75">
      <c r="A758" s="224"/>
      <c r="B758" s="550"/>
      <c r="C758" s="198"/>
      <c r="D758" s="200"/>
      <c r="E758" s="200"/>
      <c r="F758" s="226">
        <v>2018</v>
      </c>
      <c r="G758" s="227">
        <f t="shared" si="182"/>
        <v>820</v>
      </c>
      <c r="H758" s="227">
        <f t="shared" si="182"/>
        <v>811.20000000000005</v>
      </c>
      <c r="I758" s="227">
        <f t="shared" si="182"/>
        <v>820</v>
      </c>
      <c r="J758" s="227">
        <f t="shared" si="182"/>
        <v>811.20000000000005</v>
      </c>
      <c r="K758" s="227">
        <f t="shared" si="183"/>
        <v>0</v>
      </c>
      <c r="L758" s="227">
        <f t="shared" si="183"/>
        <v>0</v>
      </c>
      <c r="M758" s="227">
        <f t="shared" si="183"/>
        <v>0</v>
      </c>
      <c r="N758" s="227">
        <f t="shared" si="183"/>
        <v>0</v>
      </c>
      <c r="O758" s="227">
        <f t="shared" si="183"/>
        <v>0</v>
      </c>
      <c r="P758" s="227">
        <f t="shared" si="183"/>
        <v>0</v>
      </c>
      <c r="Q758" s="198"/>
    </row>
    <row r="759" ht="15.75">
      <c r="A759" s="224"/>
      <c r="B759" s="550"/>
      <c r="C759" s="198"/>
      <c r="D759" s="200"/>
      <c r="E759" s="200"/>
      <c r="F759" s="226">
        <v>2019</v>
      </c>
      <c r="G759" s="227">
        <f t="shared" si="182"/>
        <v>820</v>
      </c>
      <c r="H759" s="227">
        <f t="shared" si="182"/>
        <v>820</v>
      </c>
      <c r="I759" s="227">
        <f t="shared" si="182"/>
        <v>820</v>
      </c>
      <c r="J759" s="227">
        <f t="shared" si="182"/>
        <v>820</v>
      </c>
      <c r="K759" s="227">
        <f t="shared" si="183"/>
        <v>0</v>
      </c>
      <c r="L759" s="227">
        <f t="shared" si="183"/>
        <v>0</v>
      </c>
      <c r="M759" s="227">
        <f t="shared" si="183"/>
        <v>0</v>
      </c>
      <c r="N759" s="227">
        <f t="shared" si="183"/>
        <v>0</v>
      </c>
      <c r="O759" s="227">
        <f t="shared" si="183"/>
        <v>0</v>
      </c>
      <c r="P759" s="227">
        <f t="shared" si="183"/>
        <v>0</v>
      </c>
      <c r="Q759" s="198"/>
    </row>
    <row r="760" ht="15.75">
      <c r="A760" s="224"/>
      <c r="B760" s="550"/>
      <c r="C760" s="198"/>
      <c r="D760" s="200"/>
      <c r="E760" s="200"/>
      <c r="F760" s="226">
        <v>2020</v>
      </c>
      <c r="G760" s="227">
        <f>SUM(G398+G650+G676)</f>
        <v>1320</v>
      </c>
      <c r="H760" s="227">
        <f>SUM(H398+H650+H676)</f>
        <v>1320</v>
      </c>
      <c r="I760" s="227">
        <f>SUM(I398+I650+I676)</f>
        <v>1320</v>
      </c>
      <c r="J760" s="227">
        <f>SUM(J398+J650+J676)</f>
        <v>1320</v>
      </c>
      <c r="K760" s="227">
        <f t="shared" si="183"/>
        <v>0</v>
      </c>
      <c r="L760" s="227">
        <f t="shared" si="183"/>
        <v>0</v>
      </c>
      <c r="M760" s="227">
        <f t="shared" si="183"/>
        <v>0</v>
      </c>
      <c r="N760" s="227">
        <f t="shared" si="183"/>
        <v>0</v>
      </c>
      <c r="O760" s="227">
        <f t="shared" si="183"/>
        <v>0</v>
      </c>
      <c r="P760" s="227">
        <f t="shared" si="183"/>
        <v>0</v>
      </c>
      <c r="Q760" s="198"/>
    </row>
    <row r="761" ht="15.75">
      <c r="A761" s="224"/>
      <c r="B761" s="550"/>
      <c r="C761" s="198"/>
      <c r="D761" s="200"/>
      <c r="E761" s="200"/>
      <c r="F761" s="226">
        <v>2021</v>
      </c>
      <c r="G761" s="227">
        <f t="shared" ref="G761:J765" si="184">SUM(G399+G651)</f>
        <v>820</v>
      </c>
      <c r="H761" s="227">
        <f t="shared" si="184"/>
        <v>0</v>
      </c>
      <c r="I761" s="227">
        <f t="shared" si="184"/>
        <v>820</v>
      </c>
      <c r="J761" s="227">
        <f t="shared" si="184"/>
        <v>0</v>
      </c>
      <c r="K761" s="227">
        <f t="shared" si="183"/>
        <v>0</v>
      </c>
      <c r="L761" s="227">
        <f t="shared" si="183"/>
        <v>0</v>
      </c>
      <c r="M761" s="227">
        <f t="shared" si="183"/>
        <v>0</v>
      </c>
      <c r="N761" s="227">
        <f t="shared" si="183"/>
        <v>0</v>
      </c>
      <c r="O761" s="227">
        <f t="shared" si="183"/>
        <v>0</v>
      </c>
      <c r="P761" s="227">
        <f t="shared" si="183"/>
        <v>0</v>
      </c>
      <c r="Q761" s="198"/>
    </row>
    <row r="762" ht="15.75">
      <c r="A762" s="224"/>
      <c r="B762" s="550"/>
      <c r="C762" s="198"/>
      <c r="D762" s="200"/>
      <c r="E762" s="200"/>
      <c r="F762" s="226">
        <v>2022</v>
      </c>
      <c r="G762" s="227">
        <f t="shared" si="184"/>
        <v>820</v>
      </c>
      <c r="H762" s="227">
        <f t="shared" si="184"/>
        <v>0</v>
      </c>
      <c r="I762" s="227">
        <f t="shared" si="184"/>
        <v>820</v>
      </c>
      <c r="J762" s="227">
        <f t="shared" si="184"/>
        <v>0</v>
      </c>
      <c r="K762" s="227">
        <f t="shared" si="183"/>
        <v>0</v>
      </c>
      <c r="L762" s="227">
        <f t="shared" si="183"/>
        <v>0</v>
      </c>
      <c r="M762" s="227">
        <f t="shared" si="183"/>
        <v>0</v>
      </c>
      <c r="N762" s="227">
        <f t="shared" si="183"/>
        <v>0</v>
      </c>
      <c r="O762" s="227">
        <f t="shared" si="183"/>
        <v>0</v>
      </c>
      <c r="P762" s="227">
        <f t="shared" si="183"/>
        <v>0</v>
      </c>
      <c r="Q762" s="198"/>
    </row>
    <row r="763" ht="15.75">
      <c r="A763" s="224"/>
      <c r="B763" s="550"/>
      <c r="C763" s="198"/>
      <c r="D763" s="200"/>
      <c r="E763" s="200"/>
      <c r="F763" s="226">
        <v>2023</v>
      </c>
      <c r="G763" s="227">
        <f t="shared" si="184"/>
        <v>820</v>
      </c>
      <c r="H763" s="227">
        <f t="shared" si="184"/>
        <v>0</v>
      </c>
      <c r="I763" s="227">
        <f t="shared" si="184"/>
        <v>820</v>
      </c>
      <c r="J763" s="227">
        <f t="shared" si="184"/>
        <v>0</v>
      </c>
      <c r="K763" s="227">
        <f t="shared" si="183"/>
        <v>0</v>
      </c>
      <c r="L763" s="227">
        <f t="shared" si="183"/>
        <v>0</v>
      </c>
      <c r="M763" s="227">
        <f t="shared" si="183"/>
        <v>0</v>
      </c>
      <c r="N763" s="227">
        <f t="shared" si="183"/>
        <v>0</v>
      </c>
      <c r="O763" s="227">
        <f t="shared" si="183"/>
        <v>0</v>
      </c>
      <c r="P763" s="227">
        <f t="shared" si="183"/>
        <v>0</v>
      </c>
      <c r="Q763" s="198"/>
    </row>
    <row r="764" ht="15.75">
      <c r="A764" s="224"/>
      <c r="B764" s="550"/>
      <c r="C764" s="198"/>
      <c r="D764" s="200"/>
      <c r="E764" s="200"/>
      <c r="F764" s="226">
        <v>2024</v>
      </c>
      <c r="G764" s="227">
        <f t="shared" si="184"/>
        <v>820</v>
      </c>
      <c r="H764" s="227">
        <f t="shared" si="184"/>
        <v>0</v>
      </c>
      <c r="I764" s="227">
        <f t="shared" si="184"/>
        <v>820</v>
      </c>
      <c r="J764" s="227">
        <f t="shared" si="184"/>
        <v>0</v>
      </c>
      <c r="K764" s="227">
        <f t="shared" si="183"/>
        <v>0</v>
      </c>
      <c r="L764" s="227">
        <f t="shared" si="183"/>
        <v>0</v>
      </c>
      <c r="M764" s="227">
        <f t="shared" si="183"/>
        <v>0</v>
      </c>
      <c r="N764" s="227">
        <f t="shared" si="183"/>
        <v>0</v>
      </c>
      <c r="O764" s="227">
        <f t="shared" si="183"/>
        <v>0</v>
      </c>
      <c r="P764" s="227">
        <f t="shared" si="183"/>
        <v>0</v>
      </c>
      <c r="Q764" s="198"/>
    </row>
    <row r="765" ht="14.449999999999999" customHeight="1">
      <c r="A765" s="216"/>
      <c r="B765" s="210"/>
      <c r="C765" s="206"/>
      <c r="D765" s="204"/>
      <c r="E765" s="204"/>
      <c r="F765" s="204">
        <v>2025</v>
      </c>
      <c r="G765" s="227">
        <f t="shared" si="184"/>
        <v>0</v>
      </c>
      <c r="H765" s="227">
        <f t="shared" si="184"/>
        <v>0</v>
      </c>
      <c r="I765" s="227">
        <f t="shared" si="184"/>
        <v>0</v>
      </c>
      <c r="J765" s="227">
        <f t="shared" si="184"/>
        <v>0</v>
      </c>
      <c r="K765" s="227">
        <f t="shared" si="183"/>
        <v>0</v>
      </c>
      <c r="L765" s="227">
        <f t="shared" si="183"/>
        <v>0</v>
      </c>
      <c r="M765" s="227">
        <f t="shared" si="183"/>
        <v>0</v>
      </c>
      <c r="N765" s="227">
        <f t="shared" si="183"/>
        <v>0</v>
      </c>
      <c r="O765" s="227">
        <f t="shared" si="183"/>
        <v>0</v>
      </c>
      <c r="P765" s="227">
        <f t="shared" si="183"/>
        <v>0</v>
      </c>
      <c r="Q765" s="206"/>
    </row>
    <row r="770">
      <c r="B770" t="s">
        <v>373</v>
      </c>
    </row>
    <row r="772" ht="15.75"/>
    <row r="773" ht="18" customHeight="1">
      <c r="A773" s="555"/>
      <c r="B773" s="556" t="s">
        <v>374</v>
      </c>
      <c r="C773" s="115"/>
      <c r="D773" s="115"/>
      <c r="E773" s="115"/>
      <c r="F773" s="557" t="s">
        <v>144</v>
      </c>
      <c r="G773" s="558">
        <f t="shared" ref="G773:P773" si="185">SUM(G774:G782)</f>
        <v>275193.40000000002</v>
      </c>
      <c r="H773" s="558">
        <f t="shared" si="185"/>
        <v>130312.60000000001</v>
      </c>
      <c r="I773" s="558">
        <f t="shared" si="185"/>
        <v>274671.60000000003</v>
      </c>
      <c r="J773" s="558">
        <f t="shared" si="185"/>
        <v>129790.79999999999</v>
      </c>
      <c r="K773" s="558">
        <f t="shared" si="185"/>
        <v>0</v>
      </c>
      <c r="L773" s="558">
        <f t="shared" si="185"/>
        <v>0</v>
      </c>
      <c r="M773" s="558">
        <f t="shared" si="185"/>
        <v>521.79999999999995</v>
      </c>
      <c r="N773" s="558">
        <f t="shared" si="185"/>
        <v>521.79999999999995</v>
      </c>
      <c r="O773" s="558">
        <f t="shared" si="185"/>
        <v>0</v>
      </c>
      <c r="P773" s="558">
        <f t="shared" si="185"/>
        <v>0</v>
      </c>
      <c r="Q773" s="559"/>
    </row>
    <row r="774" ht="15.75">
      <c r="A774" s="560"/>
      <c r="B774" s="561"/>
      <c r="C774" s="121"/>
      <c r="D774" s="562"/>
      <c r="E774" s="562"/>
      <c r="F774" s="563">
        <v>2017</v>
      </c>
      <c r="G774" s="564">
        <f t="shared" ref="G774:P782" si="186">SUM(G727+G737+G747+G757)</f>
        <v>21802.200000000001</v>
      </c>
      <c r="H774" s="564">
        <f t="shared" ref="H774:P774" si="187">SUM(H727+H737+H747+H757)</f>
        <v>21802.100000000002</v>
      </c>
      <c r="I774" s="564">
        <f t="shared" si="187"/>
        <v>21280.400000000001</v>
      </c>
      <c r="J774" s="564">
        <f t="shared" si="187"/>
        <v>21280.300000000003</v>
      </c>
      <c r="K774" s="564">
        <f t="shared" si="187"/>
        <v>0</v>
      </c>
      <c r="L774" s="564">
        <f t="shared" si="187"/>
        <v>0</v>
      </c>
      <c r="M774" s="564">
        <f t="shared" si="187"/>
        <v>521.79999999999995</v>
      </c>
      <c r="N774" s="564">
        <f t="shared" si="187"/>
        <v>521.79999999999995</v>
      </c>
      <c r="O774" s="564">
        <f t="shared" si="187"/>
        <v>0</v>
      </c>
      <c r="P774" s="564">
        <f t="shared" si="187"/>
        <v>0</v>
      </c>
      <c r="Q774" s="565"/>
    </row>
    <row r="775" ht="15.75">
      <c r="A775" s="560"/>
      <c r="B775" s="561"/>
      <c r="C775" s="121"/>
      <c r="D775" s="562"/>
      <c r="E775" s="562"/>
      <c r="F775" s="563">
        <v>2018</v>
      </c>
      <c r="G775" s="564">
        <f t="shared" si="186"/>
        <v>52066.800000000003</v>
      </c>
      <c r="H775" s="564">
        <f t="shared" si="186"/>
        <v>52058</v>
      </c>
      <c r="I775" s="564">
        <f t="shared" si="186"/>
        <v>52066.800000000003</v>
      </c>
      <c r="J775" s="564">
        <f t="shared" si="186"/>
        <v>52058</v>
      </c>
      <c r="K775" s="564">
        <f t="shared" si="186"/>
        <v>0</v>
      </c>
      <c r="L775" s="564">
        <f t="shared" si="186"/>
        <v>0</v>
      </c>
      <c r="M775" s="564">
        <f t="shared" si="186"/>
        <v>0</v>
      </c>
      <c r="N775" s="564">
        <f t="shared" si="186"/>
        <v>0</v>
      </c>
      <c r="O775" s="564">
        <f t="shared" si="186"/>
        <v>0</v>
      </c>
      <c r="P775" s="564">
        <f t="shared" si="186"/>
        <v>0</v>
      </c>
      <c r="Q775" s="565"/>
    </row>
    <row r="776" ht="15.75">
      <c r="A776" s="560"/>
      <c r="B776" s="561"/>
      <c r="C776" s="121"/>
      <c r="D776" s="562"/>
      <c r="E776" s="562"/>
      <c r="F776" s="563">
        <v>2019</v>
      </c>
      <c r="G776" s="564">
        <f t="shared" si="186"/>
        <v>29697.599999999999</v>
      </c>
      <c r="H776" s="564">
        <f t="shared" si="186"/>
        <v>28580.599999999999</v>
      </c>
      <c r="I776" s="564">
        <f t="shared" si="186"/>
        <v>29697.599999999999</v>
      </c>
      <c r="J776" s="564">
        <f t="shared" si="186"/>
        <v>28580.599999999999</v>
      </c>
      <c r="K776" s="564">
        <f t="shared" si="186"/>
        <v>0</v>
      </c>
      <c r="L776" s="564">
        <f t="shared" si="186"/>
        <v>0</v>
      </c>
      <c r="M776" s="564">
        <f t="shared" si="186"/>
        <v>0</v>
      </c>
      <c r="N776" s="564">
        <f t="shared" si="186"/>
        <v>0</v>
      </c>
      <c r="O776" s="564">
        <f t="shared" si="186"/>
        <v>0</v>
      </c>
      <c r="P776" s="564">
        <f t="shared" si="186"/>
        <v>0</v>
      </c>
      <c r="Q776" s="565"/>
    </row>
    <row r="777" ht="15.75">
      <c r="A777" s="560"/>
      <c r="B777" s="561"/>
      <c r="C777" s="121"/>
      <c r="D777" s="562"/>
      <c r="E777" s="562"/>
      <c r="F777" s="563">
        <v>2020</v>
      </c>
      <c r="G777" s="564">
        <f t="shared" si="186"/>
        <v>20543.200000000001</v>
      </c>
      <c r="H777" s="564">
        <f t="shared" ref="H777:P777" si="188">SUM(H730+H740+H750+H760)</f>
        <v>18999</v>
      </c>
      <c r="I777" s="564">
        <f t="shared" si="188"/>
        <v>20543.200000000001</v>
      </c>
      <c r="J777" s="564">
        <f t="shared" si="188"/>
        <v>18999</v>
      </c>
      <c r="K777" s="564">
        <f t="shared" si="188"/>
        <v>0</v>
      </c>
      <c r="L777" s="564">
        <f t="shared" si="188"/>
        <v>0</v>
      </c>
      <c r="M777" s="564">
        <f t="shared" si="188"/>
        <v>0</v>
      </c>
      <c r="N777" s="564">
        <f t="shared" si="188"/>
        <v>0</v>
      </c>
      <c r="O777" s="564">
        <f t="shared" si="188"/>
        <v>0</v>
      </c>
      <c r="P777" s="564">
        <f t="shared" si="188"/>
        <v>0</v>
      </c>
      <c r="Q777" s="565"/>
    </row>
    <row r="778" ht="15.75">
      <c r="A778" s="560"/>
      <c r="B778" s="561"/>
      <c r="C778" s="121"/>
      <c r="D778" s="562"/>
      <c r="E778" s="562"/>
      <c r="F778" s="563">
        <v>2021</v>
      </c>
      <c r="G778" s="564">
        <f t="shared" si="186"/>
        <v>23166.900000000001</v>
      </c>
      <c r="H778" s="564">
        <f t="shared" si="186"/>
        <v>0</v>
      </c>
      <c r="I778" s="564">
        <f t="shared" si="186"/>
        <v>23166.900000000001</v>
      </c>
      <c r="J778" s="564">
        <f t="shared" si="186"/>
        <v>0</v>
      </c>
      <c r="K778" s="564">
        <f t="shared" si="186"/>
        <v>0</v>
      </c>
      <c r="L778" s="564">
        <f t="shared" si="186"/>
        <v>0</v>
      </c>
      <c r="M778" s="564">
        <f t="shared" si="186"/>
        <v>0</v>
      </c>
      <c r="N778" s="564">
        <f t="shared" si="186"/>
        <v>0</v>
      </c>
      <c r="O778" s="564">
        <f t="shared" si="186"/>
        <v>0</v>
      </c>
      <c r="P778" s="564">
        <f t="shared" si="186"/>
        <v>0</v>
      </c>
      <c r="Q778" s="565"/>
    </row>
    <row r="779" ht="15.75">
      <c r="A779" s="560"/>
      <c r="B779" s="561"/>
      <c r="C779" s="121"/>
      <c r="D779" s="562"/>
      <c r="E779" s="562"/>
      <c r="F779" s="563">
        <v>2022</v>
      </c>
      <c r="G779" s="564">
        <f t="shared" si="186"/>
        <v>2268.1000000000004</v>
      </c>
      <c r="H779" s="564">
        <f t="shared" ref="H779:P781" si="189">SUM(H732+H742+H752+H762)</f>
        <v>9.1999999999999993</v>
      </c>
      <c r="I779" s="564">
        <f t="shared" si="189"/>
        <v>2268.1000000000004</v>
      </c>
      <c r="J779" s="564">
        <f t="shared" si="189"/>
        <v>9.1999999999999993</v>
      </c>
      <c r="K779" s="564">
        <f t="shared" si="189"/>
        <v>0</v>
      </c>
      <c r="L779" s="564">
        <f t="shared" si="189"/>
        <v>0</v>
      </c>
      <c r="M779" s="564">
        <f t="shared" si="189"/>
        <v>0</v>
      </c>
      <c r="N779" s="564">
        <f t="shared" si="189"/>
        <v>0</v>
      </c>
      <c r="O779" s="564">
        <f t="shared" si="189"/>
        <v>0</v>
      </c>
      <c r="P779" s="564">
        <f t="shared" si="189"/>
        <v>0</v>
      </c>
      <c r="Q779" s="565"/>
    </row>
    <row r="780" ht="15.75">
      <c r="A780" s="560"/>
      <c r="B780" s="561"/>
      <c r="C780" s="121"/>
      <c r="D780" s="562"/>
      <c r="E780" s="562"/>
      <c r="F780" s="563">
        <v>2023</v>
      </c>
      <c r="G780" s="564">
        <f t="shared" si="186"/>
        <v>45939.099999999999</v>
      </c>
      <c r="H780" s="564">
        <f t="shared" si="189"/>
        <v>8863.7000000000007</v>
      </c>
      <c r="I780" s="564">
        <f t="shared" si="189"/>
        <v>45939.099999999999</v>
      </c>
      <c r="J780" s="564">
        <f t="shared" si="189"/>
        <v>8863.7000000000007</v>
      </c>
      <c r="K780" s="564">
        <f t="shared" si="189"/>
        <v>0</v>
      </c>
      <c r="L780" s="564">
        <f t="shared" si="189"/>
        <v>0</v>
      </c>
      <c r="M780" s="564">
        <f t="shared" si="189"/>
        <v>0</v>
      </c>
      <c r="N780" s="564">
        <f t="shared" si="189"/>
        <v>0</v>
      </c>
      <c r="O780" s="564">
        <f t="shared" si="189"/>
        <v>0</v>
      </c>
      <c r="P780" s="564">
        <f t="shared" si="189"/>
        <v>0</v>
      </c>
      <c r="Q780" s="565"/>
    </row>
    <row r="781" ht="15.75">
      <c r="A781" s="560"/>
      <c r="B781" s="561"/>
      <c r="C781" s="121"/>
      <c r="D781" s="562"/>
      <c r="E781" s="562"/>
      <c r="F781" s="563">
        <v>2024</v>
      </c>
      <c r="G781" s="564">
        <f t="shared" si="186"/>
        <v>59581.099999999999</v>
      </c>
      <c r="H781" s="564">
        <f t="shared" si="189"/>
        <v>0</v>
      </c>
      <c r="I781" s="564">
        <f t="shared" si="189"/>
        <v>59581.099999999999</v>
      </c>
      <c r="J781" s="564">
        <f t="shared" si="189"/>
        <v>0</v>
      </c>
      <c r="K781" s="564">
        <f t="shared" si="189"/>
        <v>0</v>
      </c>
      <c r="L781" s="564">
        <f t="shared" si="189"/>
        <v>0</v>
      </c>
      <c r="M781" s="564">
        <f t="shared" si="189"/>
        <v>0</v>
      </c>
      <c r="N781" s="564">
        <f t="shared" si="189"/>
        <v>0</v>
      </c>
      <c r="O781" s="564">
        <f t="shared" si="189"/>
        <v>0</v>
      </c>
      <c r="P781" s="564">
        <f t="shared" si="189"/>
        <v>0</v>
      </c>
      <c r="Q781" s="565"/>
    </row>
    <row r="782" ht="14.449999999999999" customHeight="1">
      <c r="A782" s="566"/>
      <c r="B782" s="567"/>
      <c r="C782" s="124"/>
      <c r="D782" s="568"/>
      <c r="E782" s="568"/>
      <c r="F782" s="568">
        <v>2025</v>
      </c>
      <c r="G782" s="564">
        <f t="shared" si="186"/>
        <v>20128.400000000001</v>
      </c>
      <c r="H782" s="564">
        <f t="shared" si="186"/>
        <v>0</v>
      </c>
      <c r="I782" s="564">
        <f t="shared" si="186"/>
        <v>20128.400000000001</v>
      </c>
      <c r="J782" s="564">
        <f t="shared" si="186"/>
        <v>0</v>
      </c>
      <c r="K782" s="564">
        <f t="shared" si="186"/>
        <v>0</v>
      </c>
      <c r="L782" s="564">
        <f t="shared" si="186"/>
        <v>0</v>
      </c>
      <c r="M782" s="564">
        <f t="shared" si="186"/>
        <v>0</v>
      </c>
      <c r="N782" s="564">
        <f t="shared" si="186"/>
        <v>0</v>
      </c>
      <c r="O782" s="564">
        <f t="shared" si="186"/>
        <v>0</v>
      </c>
      <c r="P782" s="564">
        <f t="shared" si="186"/>
        <v>0</v>
      </c>
      <c r="Q782" s="569"/>
    </row>
  </sheetData>
  <mergeCells count="243">
    <mergeCell ref="O1:Q1"/>
    <mergeCell ref="S1:V1"/>
    <mergeCell ref="O4:Q4"/>
    <mergeCell ref="T4:W4"/>
    <mergeCell ref="A6:Q6"/>
    <mergeCell ref="A7:Q7"/>
    <mergeCell ref="A8:A11"/>
    <mergeCell ref="B8:B11"/>
    <mergeCell ref="C8:C11"/>
    <mergeCell ref="D8:D11"/>
    <mergeCell ref="E8:E11"/>
    <mergeCell ref="F8:F11"/>
    <mergeCell ref="G8:H10"/>
    <mergeCell ref="I8:P8"/>
    <mergeCell ref="Q8:Q11"/>
    <mergeCell ref="I9:J10"/>
    <mergeCell ref="K9:L10"/>
    <mergeCell ref="M9:N10"/>
    <mergeCell ref="O9:P10"/>
    <mergeCell ref="B13:Q13"/>
    <mergeCell ref="A14:A23"/>
    <mergeCell ref="B14:B23"/>
    <mergeCell ref="C14:C23"/>
    <mergeCell ref="Q14:Q23"/>
    <mergeCell ref="B24:Q24"/>
    <mergeCell ref="A25:A27"/>
    <mergeCell ref="B25:B27"/>
    <mergeCell ref="C25:C27"/>
    <mergeCell ref="F25:F27"/>
    <mergeCell ref="G25:G27"/>
    <mergeCell ref="H25:H27"/>
    <mergeCell ref="I25:I27"/>
    <mergeCell ref="J25:J27"/>
    <mergeCell ref="K25:K27"/>
    <mergeCell ref="L25:L27"/>
    <mergeCell ref="M25:M27"/>
    <mergeCell ref="N25:N27"/>
    <mergeCell ref="O25:O27"/>
    <mergeCell ref="P25:P27"/>
    <mergeCell ref="Q25:Q152"/>
    <mergeCell ref="A98:A99"/>
    <mergeCell ref="A100:A101"/>
    <mergeCell ref="A143:A145"/>
    <mergeCell ref="A146:A148"/>
    <mergeCell ref="A149:A151"/>
    <mergeCell ref="Q153:Q203"/>
    <mergeCell ref="A191:A192"/>
    <mergeCell ref="A193:A195"/>
    <mergeCell ref="A204:A206"/>
    <mergeCell ref="B204:B206"/>
    <mergeCell ref="C204:C206"/>
    <mergeCell ref="F204:F206"/>
    <mergeCell ref="G204:G206"/>
    <mergeCell ref="H204:H206"/>
    <mergeCell ref="I204:I206"/>
    <mergeCell ref="J204:J206"/>
    <mergeCell ref="K204:K206"/>
    <mergeCell ref="L204:L206"/>
    <mergeCell ref="M204:M206"/>
    <mergeCell ref="N204:N206"/>
    <mergeCell ref="O204:O206"/>
    <mergeCell ref="P204:P206"/>
    <mergeCell ref="Q204:Q272"/>
    <mergeCell ref="A273:A282"/>
    <mergeCell ref="B273:B282"/>
    <mergeCell ref="C273:C282"/>
    <mergeCell ref="Q273:Q282"/>
    <mergeCell ref="A283:A292"/>
    <mergeCell ref="B283:B292"/>
    <mergeCell ref="C283:C292"/>
    <mergeCell ref="Q283:Q302"/>
    <mergeCell ref="A293:A302"/>
    <mergeCell ref="B293:B302"/>
    <mergeCell ref="C293:C302"/>
    <mergeCell ref="A303:A312"/>
    <mergeCell ref="B303:B312"/>
    <mergeCell ref="C303:C312"/>
    <mergeCell ref="Q303:Q312"/>
    <mergeCell ref="A313:A322"/>
    <mergeCell ref="B313:B322"/>
    <mergeCell ref="C313:C322"/>
    <mergeCell ref="Q313:Q322"/>
    <mergeCell ref="A323:A332"/>
    <mergeCell ref="B323:B332"/>
    <mergeCell ref="C323:C332"/>
    <mergeCell ref="Q323:Q332"/>
    <mergeCell ref="A333:A342"/>
    <mergeCell ref="B333:B342"/>
    <mergeCell ref="C333:C342"/>
    <mergeCell ref="Q333:Q342"/>
    <mergeCell ref="A344:A353"/>
    <mergeCell ref="B344:B353"/>
    <mergeCell ref="C344:C353"/>
    <mergeCell ref="Q344:Q353"/>
    <mergeCell ref="A354:A363"/>
    <mergeCell ref="B354:B363"/>
    <mergeCell ref="C354:C363"/>
    <mergeCell ref="Q354:Q363"/>
    <mergeCell ref="A364:A373"/>
    <mergeCell ref="B364:B373"/>
    <mergeCell ref="C364:C373"/>
    <mergeCell ref="Q364:Q373"/>
    <mergeCell ref="A374:A383"/>
    <mergeCell ref="B374:B383"/>
    <mergeCell ref="C374:C383"/>
    <mergeCell ref="Q374:Q383"/>
    <mergeCell ref="A384:A393"/>
    <mergeCell ref="B384:B393"/>
    <mergeCell ref="C384:C393"/>
    <mergeCell ref="Q384:Q393"/>
    <mergeCell ref="A394:A403"/>
    <mergeCell ref="B394:B403"/>
    <mergeCell ref="C394:C403"/>
    <mergeCell ref="Q394:Q403"/>
    <mergeCell ref="A404:A413"/>
    <mergeCell ref="B404:B413"/>
    <mergeCell ref="C404:C413"/>
    <mergeCell ref="Q404:Q413"/>
    <mergeCell ref="A414:A423"/>
    <mergeCell ref="B414:B423"/>
    <mergeCell ref="C414:C423"/>
    <mergeCell ref="Q414:Q423"/>
    <mergeCell ref="Q424:Q483"/>
    <mergeCell ref="A444:A445"/>
    <mergeCell ref="A446:A447"/>
    <mergeCell ref="A448:A450"/>
    <mergeCell ref="A451:A452"/>
    <mergeCell ref="A454:A455"/>
    <mergeCell ref="A456:A458"/>
    <mergeCell ref="A459:A460"/>
    <mergeCell ref="A461:A463"/>
    <mergeCell ref="A464:A466"/>
    <mergeCell ref="A467:A469"/>
    <mergeCell ref="A470:A472"/>
    <mergeCell ref="A473:A475"/>
    <mergeCell ref="A477:A479"/>
    <mergeCell ref="A480:A482"/>
    <mergeCell ref="Q484:Q514"/>
    <mergeCell ref="A502:A503"/>
    <mergeCell ref="A504:A505"/>
    <mergeCell ref="A508:A509"/>
    <mergeCell ref="A510:A512"/>
    <mergeCell ref="A515:A524"/>
    <mergeCell ref="B515:B524"/>
    <mergeCell ref="C515:C524"/>
    <mergeCell ref="Q515:Q524"/>
    <mergeCell ref="A527:A536"/>
    <mergeCell ref="B527:B536"/>
    <mergeCell ref="C527:C536"/>
    <mergeCell ref="Q527:Q536"/>
    <mergeCell ref="A537:A546"/>
    <mergeCell ref="B537:B546"/>
    <mergeCell ref="C537:C546"/>
    <mergeCell ref="Q537:Q546"/>
    <mergeCell ref="A547:A556"/>
    <mergeCell ref="B547:B556"/>
    <mergeCell ref="C547:C556"/>
    <mergeCell ref="Q547:Q556"/>
    <mergeCell ref="A560:A569"/>
    <mergeCell ref="B560:B569"/>
    <mergeCell ref="C560:C569"/>
    <mergeCell ref="Q560:Q569"/>
    <mergeCell ref="A570:A579"/>
    <mergeCell ref="B570:B579"/>
    <mergeCell ref="C570:C579"/>
    <mergeCell ref="Q570:Q579"/>
    <mergeCell ref="A580:A589"/>
    <mergeCell ref="B580:B589"/>
    <mergeCell ref="C580:C589"/>
    <mergeCell ref="Q580:Q589"/>
    <mergeCell ref="A590:A599"/>
    <mergeCell ref="B590:B599"/>
    <mergeCell ref="C590:C599"/>
    <mergeCell ref="Q590:Q599"/>
    <mergeCell ref="A600:A609"/>
    <mergeCell ref="B600:B609"/>
    <mergeCell ref="C600:C609"/>
    <mergeCell ref="Q600:Q609"/>
    <mergeCell ref="Q612:Q615"/>
    <mergeCell ref="A616:A625"/>
    <mergeCell ref="B616:B625"/>
    <mergeCell ref="C616:C625"/>
    <mergeCell ref="Q616:Q625"/>
    <mergeCell ref="A626:A635"/>
    <mergeCell ref="B626:B635"/>
    <mergeCell ref="C626:C635"/>
    <mergeCell ref="Q626:Q635"/>
    <mergeCell ref="A636:A645"/>
    <mergeCell ref="B636:B645"/>
    <mergeCell ref="C636:C645"/>
    <mergeCell ref="Q636:Q645"/>
    <mergeCell ref="A646:A655"/>
    <mergeCell ref="B646:B655"/>
    <mergeCell ref="C646:C655"/>
    <mergeCell ref="Q646:Q655"/>
    <mergeCell ref="A656:A665"/>
    <mergeCell ref="B656:B665"/>
    <mergeCell ref="C656:C665"/>
    <mergeCell ref="Q656:Q665"/>
    <mergeCell ref="A666:A675"/>
    <mergeCell ref="B666:B675"/>
    <mergeCell ref="C666:C675"/>
    <mergeCell ref="Q666:Q675"/>
    <mergeCell ref="A676:A685"/>
    <mergeCell ref="B676:B685"/>
    <mergeCell ref="C676:C685"/>
    <mergeCell ref="Q676:Q685"/>
    <mergeCell ref="A686:A695"/>
    <mergeCell ref="B686:B695"/>
    <mergeCell ref="C686:C695"/>
    <mergeCell ref="Q686:Q695"/>
    <mergeCell ref="A696:A705"/>
    <mergeCell ref="B696:B705"/>
    <mergeCell ref="C696:C705"/>
    <mergeCell ref="Q696:Q705"/>
    <mergeCell ref="A706:A715"/>
    <mergeCell ref="B706:B715"/>
    <mergeCell ref="C706:C715"/>
    <mergeCell ref="Q706:Q715"/>
    <mergeCell ref="A716:A725"/>
    <mergeCell ref="B716:B725"/>
    <mergeCell ref="C716:C725"/>
    <mergeCell ref="Q716:Q725"/>
    <mergeCell ref="A726:A735"/>
    <mergeCell ref="B726:B735"/>
    <mergeCell ref="C726:C735"/>
    <mergeCell ref="Q726:Q735"/>
    <mergeCell ref="A736:A745"/>
    <mergeCell ref="B736:B745"/>
    <mergeCell ref="C736:C745"/>
    <mergeCell ref="Q736:Q745"/>
    <mergeCell ref="A746:A755"/>
    <mergeCell ref="B746:B755"/>
    <mergeCell ref="C746:C755"/>
    <mergeCell ref="Q746:Q755"/>
    <mergeCell ref="A756:A765"/>
    <mergeCell ref="B756:B765"/>
    <mergeCell ref="C756:C765"/>
    <mergeCell ref="Q756:Q765"/>
    <mergeCell ref="A773:A782"/>
    <mergeCell ref="B773:B782"/>
    <mergeCell ref="C773:C782"/>
    <mergeCell ref="Q773:Q782"/>
  </mergeCells>
  <printOptions headings="0" gridLines="0"/>
  <pageMargins left="0.25" right="0.25" top="0.75" bottom="0.75" header="0.29999999999999999" footer="0.29999999999999999"/>
  <pageSetup paperSize="9" scale="62" firstPageNumber="4294967295" fitToWidth="1" fitToHeight="0" pageOrder="downThenOver" orientation="landscape" usePrinterDefaults="1" blackAndWhite="0" draft="0" cellComments="none" useFirstPageNumber="0"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5" workbookViewId="0">
      <pane xSplit="2" ySplit="11" topLeftCell="C12" activePane="bottomRight" state="frozen"/>
      <selection activeCell="AA11" activeCellId="0" sqref="AA11"/>
    </sheetView>
  </sheetViews>
  <sheetFormatPr defaultColWidth="8.85546875" defaultRowHeight="14.25"/>
  <cols>
    <col customWidth="1" min="1" max="1" style="570" width="7.5703125"/>
    <col customWidth="1" min="2" max="2" style="570" width="42.28515625"/>
    <col min="3" max="3" style="570" width="8.85546875"/>
    <col bestFit="1" customWidth="1" min="4" max="6" style="570" width="9.140625"/>
    <col customWidth="1" min="7" max="12" style="570" width="9.140625"/>
    <col bestFit="1" customWidth="1" min="13" max="14" style="570" width="10.5703125"/>
    <col customWidth="1" min="15" max="16" style="570" width="11.7109375"/>
    <col customWidth="1" min="17" max="17" style="570" width="10.28515625"/>
    <col bestFit="1" customWidth="1" min="18" max="24" style="570" width="9.7109375"/>
    <col bestFit="1" customWidth="1" min="25" max="25" style="570" width="9.85546875"/>
    <col customWidth="1" min="26" max="26" style="570" width="12.85546875"/>
    <col customWidth="1" min="27" max="27" style="570" width="11"/>
    <col customWidth="1" min="28" max="28" style="570" width="11.7109375"/>
    <col bestFit="1" customWidth="1" min="29" max="30" style="570" width="9.7109375"/>
    <col min="31" max="16384" style="570" width="8.85546875"/>
  </cols>
  <sheetData>
    <row r="2" ht="15">
      <c r="A2" s="571" t="s">
        <v>375</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row>
    <row r="3" ht="15.75">
      <c r="A3" s="572" t="s">
        <v>376</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row>
    <row r="4" s="1" customFormat="1" ht="52.5" customHeight="1">
      <c r="A4" s="2"/>
      <c r="B4" s="1"/>
      <c r="C4" s="1"/>
      <c r="D4" s="1"/>
      <c r="E4" s="1"/>
      <c r="F4" s="1"/>
      <c r="G4" s="1"/>
      <c r="H4" s="1"/>
      <c r="I4" s="1"/>
      <c r="J4" s="1"/>
      <c r="K4" s="1"/>
      <c r="S4" s="2"/>
      <c r="T4" s="2"/>
      <c r="U4" s="2"/>
      <c r="V4" s="2"/>
      <c r="W4" s="2"/>
      <c r="AA4" s="573" t="s">
        <v>377</v>
      </c>
      <c r="AB4" s="573"/>
      <c r="AC4" s="573"/>
      <c r="AD4" s="573"/>
    </row>
    <row r="5" s="1" customFormat="1">
      <c r="A5" s="2"/>
      <c r="B5" s="1"/>
      <c r="C5" s="1"/>
      <c r="D5" s="1"/>
      <c r="E5" s="1"/>
      <c r="F5" s="1"/>
      <c r="G5" s="1"/>
      <c r="H5" s="1"/>
      <c r="I5" s="1"/>
      <c r="J5" s="1"/>
      <c r="K5" s="1"/>
      <c r="S5" s="2"/>
      <c r="T5" s="2"/>
      <c r="U5" s="2"/>
      <c r="V5" s="2"/>
      <c r="W5" s="2"/>
    </row>
    <row r="6" s="1" customFormat="1">
      <c r="A6" s="2"/>
      <c r="B6" s="1"/>
      <c r="C6" s="1"/>
      <c r="D6" s="1"/>
      <c r="E6" s="1"/>
      <c r="F6" s="1"/>
      <c r="G6" s="1"/>
      <c r="H6" s="1"/>
      <c r="I6" s="1"/>
      <c r="J6" s="1"/>
      <c r="K6" s="1"/>
      <c r="S6" s="2"/>
      <c r="T6" s="2"/>
      <c r="U6" s="2"/>
      <c r="V6" s="2"/>
      <c r="W6" s="2"/>
    </row>
    <row r="7" s="1" customFormat="1" ht="15">
      <c r="A7" s="2"/>
      <c r="B7" s="1"/>
      <c r="C7" s="1"/>
      <c r="D7" s="1"/>
      <c r="E7" s="1"/>
      <c r="F7" s="1"/>
      <c r="G7" s="1"/>
      <c r="H7" s="1"/>
      <c r="I7" s="1"/>
      <c r="J7" s="1"/>
      <c r="K7" s="1"/>
      <c r="M7" s="574"/>
      <c r="N7" s="574"/>
      <c r="O7" s="574"/>
      <c r="P7" s="574"/>
      <c r="Q7" s="1"/>
      <c r="S7" s="2"/>
      <c r="T7" s="574"/>
      <c r="U7" s="574"/>
      <c r="V7" s="574"/>
      <c r="W7" s="574"/>
      <c r="Z7" s="108"/>
      <c r="AA7" s="109" t="s">
        <v>378</v>
      </c>
      <c r="AB7" s="109"/>
      <c r="AC7" s="109"/>
      <c r="AD7" s="109"/>
    </row>
    <row r="8" s="1" customFormat="1">
      <c r="A8" s="2"/>
      <c r="B8" s="1"/>
      <c r="C8" s="1"/>
      <c r="D8" s="1"/>
      <c r="E8" s="1"/>
      <c r="F8" s="1"/>
      <c r="G8" s="1"/>
      <c r="H8" s="1"/>
      <c r="I8" s="1"/>
      <c r="J8" s="1"/>
      <c r="K8" s="1"/>
      <c r="S8" s="2"/>
      <c r="T8" s="2"/>
      <c r="U8" s="2"/>
      <c r="V8" s="2"/>
      <c r="W8" s="2"/>
    </row>
    <row r="9" s="1" customFormat="1" ht="17.25">
      <c r="A9" s="2"/>
      <c r="B9" s="1"/>
      <c r="C9" s="1"/>
      <c r="D9" s="575"/>
      <c r="E9" s="575"/>
      <c r="F9" s="575"/>
      <c r="G9" s="575"/>
      <c r="H9" s="575"/>
      <c r="I9" s="575"/>
      <c r="J9" s="575"/>
      <c r="K9" s="575"/>
      <c r="L9" s="575"/>
      <c r="M9" s="576" t="s">
        <v>379</v>
      </c>
      <c r="N9" s="576"/>
      <c r="O9" s="576"/>
      <c r="P9" s="576"/>
      <c r="Q9" s="576"/>
      <c r="R9" s="576"/>
      <c r="S9" s="576"/>
      <c r="T9" s="576"/>
      <c r="U9" s="576"/>
      <c r="V9" s="576"/>
      <c r="W9" s="576"/>
      <c r="X9" s="576"/>
    </row>
    <row r="10" s="1" customFormat="1">
      <c r="A10" s="2"/>
      <c r="B10" s="1"/>
      <c r="C10" s="1"/>
      <c r="D10" s="575"/>
      <c r="E10" s="575"/>
      <c r="F10" s="575"/>
      <c r="G10" s="575"/>
      <c r="H10" s="575"/>
      <c r="I10" s="575"/>
      <c r="J10" s="575"/>
      <c r="K10" s="575"/>
      <c r="L10" s="575"/>
      <c r="M10" s="575"/>
      <c r="N10" s="575"/>
      <c r="O10" s="575"/>
      <c r="P10" s="575"/>
      <c r="Q10" s="575"/>
      <c r="R10" s="575"/>
      <c r="S10" s="577"/>
      <c r="T10" s="577"/>
      <c r="U10" s="577"/>
      <c r="V10" s="2"/>
      <c r="W10" s="2"/>
    </row>
    <row r="11" s="0" customFormat="1" ht="18.75" customHeight="1">
      <c r="A11" s="180"/>
      <c r="D11" s="578"/>
      <c r="E11" s="578"/>
      <c r="F11" s="578"/>
      <c r="G11" s="578"/>
      <c r="H11" s="578"/>
      <c r="I11" s="578"/>
      <c r="J11" s="578"/>
      <c r="K11" s="578"/>
      <c r="L11" s="578"/>
      <c r="M11" s="578"/>
      <c r="N11" s="578"/>
      <c r="O11" s="578"/>
      <c r="P11" s="578"/>
      <c r="Q11" s="578"/>
      <c r="R11" s="578"/>
      <c r="S11" s="578"/>
      <c r="T11" s="578"/>
      <c r="U11" s="578"/>
      <c r="V11" s="181"/>
      <c r="W11" s="181"/>
      <c r="X11" s="181"/>
      <c r="AC11" s="579" t="s">
        <v>376</v>
      </c>
      <c r="AD11" s="579"/>
    </row>
    <row r="12" s="187" customFormat="1" ht="19.149999999999999" customHeight="1">
      <c r="A12" s="132" t="s">
        <v>46</v>
      </c>
      <c r="B12" s="132" t="s">
        <v>380</v>
      </c>
      <c r="C12" s="132" t="s">
        <v>381</v>
      </c>
      <c r="D12" s="580" t="s">
        <v>382</v>
      </c>
      <c r="E12" s="580"/>
      <c r="F12" s="580"/>
      <c r="G12" s="580"/>
      <c r="H12" s="580"/>
      <c r="I12" s="580"/>
      <c r="J12" s="580"/>
      <c r="K12" s="580"/>
      <c r="L12" s="581"/>
      <c r="M12" s="580" t="s">
        <v>383</v>
      </c>
      <c r="N12" s="580"/>
      <c r="O12" s="580"/>
      <c r="P12" s="580"/>
      <c r="Q12" s="580"/>
      <c r="R12" s="580"/>
      <c r="S12" s="580"/>
      <c r="T12" s="580"/>
      <c r="U12" s="581"/>
      <c r="V12" s="580" t="s">
        <v>384</v>
      </c>
      <c r="W12" s="580"/>
      <c r="X12" s="580"/>
      <c r="Y12" s="580"/>
      <c r="Z12" s="580"/>
      <c r="AA12" s="580"/>
      <c r="AB12" s="580"/>
      <c r="AC12" s="580"/>
      <c r="AD12" s="581"/>
    </row>
    <row r="13" s="187" customFormat="1" ht="31.5" customHeight="1">
      <c r="A13" s="141"/>
      <c r="B13" s="141"/>
      <c r="C13" s="141"/>
      <c r="D13" s="582"/>
      <c r="E13" s="582"/>
      <c r="F13" s="582"/>
      <c r="G13" s="582"/>
      <c r="H13" s="582"/>
      <c r="I13" s="582"/>
      <c r="J13" s="582"/>
      <c r="K13" s="582"/>
      <c r="L13" s="583"/>
      <c r="M13" s="582"/>
      <c r="N13" s="582"/>
      <c r="O13" s="582"/>
      <c r="P13" s="582"/>
      <c r="Q13" s="582"/>
      <c r="R13" s="582"/>
      <c r="S13" s="582"/>
      <c r="T13" s="582"/>
      <c r="U13" s="583"/>
      <c r="V13" s="582"/>
      <c r="W13" s="582"/>
      <c r="X13" s="582"/>
      <c r="Y13" s="582"/>
      <c r="Z13" s="582"/>
      <c r="AA13" s="582"/>
      <c r="AB13" s="582"/>
      <c r="AC13" s="582"/>
      <c r="AD13" s="583"/>
    </row>
    <row r="14" s="187" customFormat="1" ht="23.449999999999999" customHeight="1">
      <c r="A14" s="584"/>
      <c r="B14" s="584"/>
      <c r="C14" s="584"/>
      <c r="D14" s="583">
        <v>2017</v>
      </c>
      <c r="E14" s="583">
        <v>2018</v>
      </c>
      <c r="F14" s="583">
        <v>2019</v>
      </c>
      <c r="G14" s="583">
        <v>2020</v>
      </c>
      <c r="H14" s="583">
        <v>2021</v>
      </c>
      <c r="I14" s="583">
        <v>2022</v>
      </c>
      <c r="J14" s="583">
        <v>2023</v>
      </c>
      <c r="K14" s="583">
        <v>2024</v>
      </c>
      <c r="L14" s="583">
        <v>2025</v>
      </c>
      <c r="M14" s="583">
        <v>2017</v>
      </c>
      <c r="N14" s="583">
        <v>2018</v>
      </c>
      <c r="O14" s="583">
        <v>2019</v>
      </c>
      <c r="P14" s="583">
        <v>2020</v>
      </c>
      <c r="Q14" s="583">
        <v>2021</v>
      </c>
      <c r="R14" s="583">
        <v>2022</v>
      </c>
      <c r="S14" s="583">
        <v>2023</v>
      </c>
      <c r="T14" s="583">
        <v>2024</v>
      </c>
      <c r="U14" s="583">
        <v>2025</v>
      </c>
      <c r="V14" s="583">
        <v>2017</v>
      </c>
      <c r="W14" s="583">
        <v>2018</v>
      </c>
      <c r="X14" s="583">
        <v>2019</v>
      </c>
      <c r="Y14" s="583">
        <v>2020</v>
      </c>
      <c r="Z14" s="583">
        <v>2021</v>
      </c>
      <c r="AA14" s="583">
        <v>2022</v>
      </c>
      <c r="AB14" s="583">
        <v>2023</v>
      </c>
      <c r="AC14" s="583">
        <v>2024</v>
      </c>
      <c r="AD14" s="583">
        <v>2025</v>
      </c>
    </row>
    <row r="15" s="585" customFormat="1" ht="51.600000000000001" customHeight="1">
      <c r="A15" s="584">
        <v>1</v>
      </c>
      <c r="B15" s="169" t="s">
        <v>385</v>
      </c>
      <c r="C15" s="135" t="s">
        <v>386</v>
      </c>
      <c r="D15" s="586">
        <v>2030.8</v>
      </c>
      <c r="E15" s="587">
        <v>1195.79</v>
      </c>
      <c r="F15" s="587"/>
      <c r="G15" s="588"/>
      <c r="H15" s="589"/>
      <c r="I15" s="589"/>
      <c r="J15" s="589">
        <v>3093</v>
      </c>
      <c r="K15" s="583">
        <v>2253.3000000000002</v>
      </c>
      <c r="L15" s="583">
        <v>744.10000000000002</v>
      </c>
      <c r="M15" s="590">
        <v>1.88005</v>
      </c>
      <c r="N15" s="591">
        <v>3.0489999999999999</v>
      </c>
      <c r="O15" s="591"/>
      <c r="P15" s="588"/>
      <c r="Q15" s="589"/>
      <c r="R15" s="589"/>
      <c r="S15" s="589">
        <f t="shared" ref="S15:U18" si="190">AB15/J15</f>
        <v>7.2499515033947617</v>
      </c>
      <c r="T15" s="589">
        <f t="shared" si="190"/>
        <v>8.0242311276794034</v>
      </c>
      <c r="U15" s="589">
        <f t="shared" si="190"/>
        <v>6.8278457196613358</v>
      </c>
      <c r="V15" s="592">
        <v>3818</v>
      </c>
      <c r="W15" s="593">
        <v>3645.8000000000002</v>
      </c>
      <c r="X15" s="593"/>
      <c r="Y15" s="588"/>
      <c r="Z15" s="589"/>
      <c r="AA15" s="589"/>
      <c r="AB15" s="589">
        <v>22424.099999999999</v>
      </c>
      <c r="AC15" s="594">
        <v>18081</v>
      </c>
      <c r="AD15" s="594">
        <v>5080.6000000000004</v>
      </c>
    </row>
    <row r="16" s="585" customFormat="1" ht="75" customHeight="1">
      <c r="A16" s="584">
        <v>2</v>
      </c>
      <c r="B16" s="595" t="s">
        <v>387</v>
      </c>
      <c r="C16" s="584" t="s">
        <v>388</v>
      </c>
      <c r="D16" s="596">
        <v>1</v>
      </c>
      <c r="E16" s="583">
        <v>5</v>
      </c>
      <c r="F16" s="583"/>
      <c r="G16" s="597">
        <v>11</v>
      </c>
      <c r="H16" s="597"/>
      <c r="I16" s="597">
        <v>3</v>
      </c>
      <c r="J16" s="583">
        <v>4</v>
      </c>
      <c r="K16" s="583">
        <v>2</v>
      </c>
      <c r="L16" s="583">
        <v>3</v>
      </c>
      <c r="M16" s="598">
        <v>2.3999999999999999</v>
      </c>
      <c r="N16" s="594">
        <v>3.6200000000000001</v>
      </c>
      <c r="O16" s="594"/>
      <c r="P16" s="588">
        <f>Y16/G16</f>
        <v>3.5909090909090908</v>
      </c>
      <c r="Q16" s="589"/>
      <c r="R16" s="589">
        <v>3.0699999999999998</v>
      </c>
      <c r="S16" s="589">
        <f t="shared" si="190"/>
        <v>10</v>
      </c>
      <c r="T16" s="589">
        <f t="shared" si="190"/>
        <v>10</v>
      </c>
      <c r="U16" s="594">
        <v>10</v>
      </c>
      <c r="V16" s="598">
        <v>2.3999999999999999</v>
      </c>
      <c r="W16" s="593">
        <v>18.100000000000001</v>
      </c>
      <c r="X16" s="594"/>
      <c r="Y16" s="589">
        <v>39.5</v>
      </c>
      <c r="Z16" s="589"/>
      <c r="AA16" s="589">
        <v>9.1999999999999993</v>
      </c>
      <c r="AB16" s="594">
        <v>40</v>
      </c>
      <c r="AC16" s="594">
        <v>20</v>
      </c>
      <c r="AD16" s="594">
        <v>30</v>
      </c>
    </row>
    <row r="17" s="585" customFormat="1" ht="63" customHeight="1">
      <c r="A17" s="584">
        <v>3</v>
      </c>
      <c r="B17" s="595" t="s">
        <v>389</v>
      </c>
      <c r="C17" s="584" t="s">
        <v>386</v>
      </c>
      <c r="D17" s="584" t="s">
        <v>390</v>
      </c>
      <c r="E17" s="599">
        <v>879.37</v>
      </c>
      <c r="F17" s="599"/>
      <c r="G17" s="600"/>
      <c r="H17" s="601"/>
      <c r="I17" s="601"/>
      <c r="J17" s="601">
        <v>1272.9000000000001</v>
      </c>
      <c r="K17" s="599">
        <v>1538.5999999999999</v>
      </c>
      <c r="L17" s="599">
        <v>517.79999999999995</v>
      </c>
      <c r="M17" s="596" t="s">
        <v>390</v>
      </c>
      <c r="N17" s="602">
        <v>2.5899999999999999</v>
      </c>
      <c r="O17" s="602"/>
      <c r="P17" s="588"/>
      <c r="Q17" s="589"/>
      <c r="R17" s="589"/>
      <c r="S17" s="589">
        <f t="shared" si="190"/>
        <v>6.2999450074632719</v>
      </c>
      <c r="T17" s="589">
        <f t="shared" si="190"/>
        <v>6.3453789158975695</v>
      </c>
      <c r="U17" s="589">
        <f t="shared" si="190"/>
        <v>6.3503283120896103</v>
      </c>
      <c r="V17" s="598" t="s">
        <v>390</v>
      </c>
      <c r="W17" s="593">
        <v>2277.5</v>
      </c>
      <c r="X17" s="594"/>
      <c r="Y17" s="603"/>
      <c r="Z17" s="603"/>
      <c r="AA17" s="589"/>
      <c r="AB17" s="589">
        <v>8019.1999999999998</v>
      </c>
      <c r="AC17" s="594">
        <v>9763</v>
      </c>
      <c r="AD17" s="594">
        <v>3288.1999999999998</v>
      </c>
    </row>
    <row r="18" s="585" customFormat="1" ht="78.75" customHeight="1">
      <c r="A18" s="584">
        <v>4</v>
      </c>
      <c r="B18" s="595" t="s">
        <v>391</v>
      </c>
      <c r="C18" s="584" t="s">
        <v>388</v>
      </c>
      <c r="D18" s="584">
        <v>1</v>
      </c>
      <c r="E18" s="599">
        <v>3</v>
      </c>
      <c r="F18" s="599"/>
      <c r="G18" s="604">
        <v>1</v>
      </c>
      <c r="H18" s="604"/>
      <c r="I18" s="604"/>
      <c r="J18" s="599">
        <v>2</v>
      </c>
      <c r="K18" s="599">
        <v>2</v>
      </c>
      <c r="L18" s="599">
        <v>2</v>
      </c>
      <c r="M18" s="598">
        <v>2.7999999999999998</v>
      </c>
      <c r="N18" s="594">
        <v>3.1665999999999999</v>
      </c>
      <c r="O18" s="594"/>
      <c r="P18" s="588">
        <f>Y18/G18</f>
        <v>3.1000000000000001</v>
      </c>
      <c r="Q18" s="589"/>
      <c r="R18" s="589"/>
      <c r="S18" s="589">
        <f t="shared" si="190"/>
        <v>10</v>
      </c>
      <c r="T18" s="589">
        <f t="shared" si="190"/>
        <v>10</v>
      </c>
      <c r="U18" s="594">
        <v>10</v>
      </c>
      <c r="V18" s="605">
        <v>2.7999999999999998</v>
      </c>
      <c r="W18" s="606">
        <v>9.5</v>
      </c>
      <c r="X18" s="601"/>
      <c r="Y18" s="607">
        <v>3.1000000000000001</v>
      </c>
      <c r="Z18" s="607"/>
      <c r="AA18" s="608"/>
      <c r="AB18" s="608">
        <v>20</v>
      </c>
      <c r="AC18" s="601">
        <v>20</v>
      </c>
      <c r="AD18" s="601">
        <v>20</v>
      </c>
    </row>
    <row r="19" ht="46.149999999999999" customHeight="1">
      <c r="A19" s="584">
        <v>5</v>
      </c>
      <c r="B19" s="595" t="s">
        <v>392</v>
      </c>
      <c r="C19" s="584" t="s">
        <v>386</v>
      </c>
      <c r="D19" s="584">
        <v>1675</v>
      </c>
      <c r="E19" s="599">
        <v>4156.9300000000003</v>
      </c>
      <c r="F19" s="599"/>
      <c r="G19" s="599"/>
      <c r="H19" s="154"/>
      <c r="I19" s="154"/>
      <c r="J19" s="154"/>
      <c r="K19" s="154"/>
      <c r="L19" s="154"/>
      <c r="M19" s="596">
        <v>2.7540089999999999</v>
      </c>
      <c r="N19" s="583">
        <v>2.9748000000000001</v>
      </c>
      <c r="O19" s="583"/>
      <c r="P19" s="583"/>
      <c r="Q19" s="594"/>
      <c r="R19" s="594"/>
      <c r="S19" s="594"/>
      <c r="T19" s="594"/>
      <c r="U19" s="594"/>
      <c r="V19" s="605">
        <v>4613.1000000000004</v>
      </c>
      <c r="W19" s="606">
        <v>12366.200000000001</v>
      </c>
      <c r="X19" s="601"/>
      <c r="Y19" s="601"/>
      <c r="Z19" s="601"/>
      <c r="AA19" s="601"/>
      <c r="AB19" s="601"/>
      <c r="AC19" s="601"/>
      <c r="AD19" s="601"/>
    </row>
    <row r="20" ht="78" customHeight="1">
      <c r="A20" s="584">
        <v>6</v>
      </c>
      <c r="B20" s="595" t="s">
        <v>393</v>
      </c>
      <c r="C20" s="584" t="s">
        <v>388</v>
      </c>
      <c r="D20" s="584">
        <v>5</v>
      </c>
      <c r="E20" s="599">
        <v>13</v>
      </c>
      <c r="F20" s="599"/>
      <c r="G20" s="599"/>
      <c r="H20" s="599"/>
      <c r="I20" s="599"/>
      <c r="J20" s="599"/>
      <c r="K20" s="599"/>
      <c r="L20" s="599"/>
      <c r="M20" s="596">
        <v>5.7800000000000002</v>
      </c>
      <c r="N20" s="583">
        <v>5.923</v>
      </c>
      <c r="O20" s="583"/>
      <c r="P20" s="583"/>
      <c r="Q20" s="594"/>
      <c r="R20" s="594"/>
      <c r="S20" s="594"/>
      <c r="T20" s="594"/>
      <c r="U20" s="594"/>
      <c r="V20" s="605">
        <v>28.899999999999999</v>
      </c>
      <c r="W20" s="606">
        <v>77</v>
      </c>
      <c r="X20" s="601"/>
      <c r="Y20" s="601"/>
      <c r="Z20" s="601"/>
      <c r="AA20" s="601"/>
      <c r="AB20" s="601"/>
      <c r="AC20" s="601"/>
      <c r="AD20" s="601"/>
    </row>
    <row r="21" s="585" customFormat="1" ht="84" customHeight="1">
      <c r="A21" s="584">
        <v>7</v>
      </c>
      <c r="B21" s="595" t="s">
        <v>394</v>
      </c>
      <c r="C21" s="584" t="s">
        <v>395</v>
      </c>
      <c r="D21" s="584">
        <v>9</v>
      </c>
      <c r="E21" s="599">
        <v>23</v>
      </c>
      <c r="F21" s="599">
        <v>15</v>
      </c>
      <c r="G21" s="599"/>
      <c r="H21" s="599"/>
      <c r="I21" s="599"/>
      <c r="J21" s="599"/>
      <c r="K21" s="599"/>
      <c r="L21" s="599"/>
      <c r="M21" s="596">
        <v>220</v>
      </c>
      <c r="N21" s="583">
        <v>316.26087000000001</v>
      </c>
      <c r="O21" s="583">
        <v>326.63330000000002</v>
      </c>
      <c r="P21" s="583"/>
      <c r="Q21" s="594"/>
      <c r="R21" s="594"/>
      <c r="S21" s="594"/>
      <c r="T21" s="594"/>
      <c r="U21" s="594"/>
      <c r="V21" s="605">
        <v>1980</v>
      </c>
      <c r="W21" s="606">
        <v>7274</v>
      </c>
      <c r="X21" s="601">
        <v>4899.5</v>
      </c>
      <c r="Y21" s="601"/>
      <c r="Z21" s="601"/>
      <c r="AA21" s="601"/>
      <c r="AB21" s="601"/>
      <c r="AC21" s="601"/>
      <c r="AD21" s="601"/>
    </row>
    <row r="22" s="585" customFormat="1" ht="84" customHeight="1">
      <c r="A22" s="584">
        <v>8</v>
      </c>
      <c r="B22" s="595" t="s">
        <v>396</v>
      </c>
      <c r="C22" s="584" t="s">
        <v>395</v>
      </c>
      <c r="D22" s="584">
        <v>28</v>
      </c>
      <c r="E22" s="599"/>
      <c r="F22" s="599"/>
      <c r="G22" s="599"/>
      <c r="H22" s="599"/>
      <c r="I22" s="599"/>
      <c r="J22" s="599"/>
      <c r="K22" s="599"/>
      <c r="L22" s="599"/>
      <c r="M22" s="596">
        <v>364.07143000000002</v>
      </c>
      <c r="N22" s="583"/>
      <c r="O22" s="583"/>
      <c r="P22" s="583"/>
      <c r="Q22" s="594"/>
      <c r="R22" s="594"/>
      <c r="S22" s="594"/>
      <c r="T22" s="594"/>
      <c r="U22" s="594"/>
      <c r="V22" s="605">
        <v>10194</v>
      </c>
      <c r="W22" s="606"/>
      <c r="X22" s="601"/>
      <c r="Y22" s="601"/>
      <c r="Z22" s="601"/>
      <c r="AA22" s="601"/>
      <c r="AB22" s="601"/>
      <c r="AC22" s="601"/>
      <c r="AD22" s="601"/>
    </row>
    <row r="23" s="585" customFormat="1" ht="92.25" customHeight="1">
      <c r="A23" s="584">
        <v>9</v>
      </c>
      <c r="B23" s="595" t="s">
        <v>397</v>
      </c>
      <c r="C23" s="584" t="s">
        <v>395</v>
      </c>
      <c r="D23" s="584"/>
      <c r="E23" s="599">
        <v>27</v>
      </c>
      <c r="F23" s="599">
        <v>14</v>
      </c>
      <c r="G23" s="599"/>
      <c r="H23" s="599"/>
      <c r="I23" s="599"/>
      <c r="J23" s="599"/>
      <c r="K23" s="599"/>
      <c r="L23" s="599"/>
      <c r="M23" s="596" t="s">
        <v>390</v>
      </c>
      <c r="N23" s="583">
        <v>181.48148</v>
      </c>
      <c r="O23" s="583">
        <v>225.71000000000001</v>
      </c>
      <c r="P23" s="583">
        <v>0</v>
      </c>
      <c r="Q23" s="594"/>
      <c r="R23" s="594"/>
      <c r="S23" s="594"/>
      <c r="T23" s="594"/>
      <c r="U23" s="594"/>
      <c r="V23" s="605" t="s">
        <v>390</v>
      </c>
      <c r="W23" s="606">
        <v>4900</v>
      </c>
      <c r="X23" s="601">
        <v>3160</v>
      </c>
      <c r="Y23" s="601"/>
      <c r="Z23" s="601"/>
      <c r="AA23" s="601"/>
      <c r="AB23" s="601"/>
      <c r="AC23" s="601"/>
      <c r="AD23" s="601"/>
    </row>
    <row r="24" s="585" customFormat="1" ht="83.25" customHeight="1">
      <c r="A24" s="584">
        <v>10</v>
      </c>
      <c r="B24" s="595" t="s">
        <v>398</v>
      </c>
      <c r="C24" s="584" t="s">
        <v>395</v>
      </c>
      <c r="D24" s="584">
        <v>4</v>
      </c>
      <c r="E24" s="599">
        <v>3</v>
      </c>
      <c r="F24" s="599">
        <v>2</v>
      </c>
      <c r="G24" s="599">
        <v>5</v>
      </c>
      <c r="H24" s="599">
        <v>6</v>
      </c>
      <c r="I24" s="599">
        <v>6</v>
      </c>
      <c r="J24" s="599">
        <v>6</v>
      </c>
      <c r="K24" s="599">
        <v>6</v>
      </c>
      <c r="L24" s="599">
        <v>2</v>
      </c>
      <c r="M24" s="596">
        <v>85.75</v>
      </c>
      <c r="N24" s="583">
        <v>114.33334000000001</v>
      </c>
      <c r="O24" s="583">
        <v>730</v>
      </c>
      <c r="P24" s="583">
        <v>308.83999999999997</v>
      </c>
      <c r="Q24" s="609">
        <v>133.47999999999999</v>
      </c>
      <c r="R24" s="609">
        <v>139.94</v>
      </c>
      <c r="S24" s="609">
        <v>139.94</v>
      </c>
      <c r="T24" s="609">
        <v>139.94</v>
      </c>
      <c r="U24" s="594">
        <v>419.80000000000001</v>
      </c>
      <c r="V24" s="605">
        <v>343</v>
      </c>
      <c r="W24" s="606">
        <v>343</v>
      </c>
      <c r="X24" s="601">
        <v>1460</v>
      </c>
      <c r="Y24" s="601">
        <v>1544.2</v>
      </c>
      <c r="Z24" s="601">
        <v>800.89999999999998</v>
      </c>
      <c r="AA24" s="601">
        <v>839.60000000000002</v>
      </c>
      <c r="AB24" s="601">
        <v>839.60000000000002</v>
      </c>
      <c r="AC24" s="601">
        <v>839.60000000000002</v>
      </c>
      <c r="AD24" s="601">
        <v>839.60000000000002</v>
      </c>
    </row>
    <row r="25" ht="93" customHeight="1">
      <c r="A25" s="584">
        <v>11</v>
      </c>
      <c r="B25" s="595" t="s">
        <v>399</v>
      </c>
      <c r="C25" s="584" t="s">
        <v>395</v>
      </c>
      <c r="D25" s="584">
        <v>9</v>
      </c>
      <c r="E25" s="599">
        <v>7</v>
      </c>
      <c r="F25" s="599">
        <v>1</v>
      </c>
      <c r="G25" s="599">
        <v>5</v>
      </c>
      <c r="H25" s="154">
        <v>3</v>
      </c>
      <c r="I25" s="154">
        <v>3</v>
      </c>
      <c r="J25" s="154"/>
      <c r="K25" s="154">
        <v>2</v>
      </c>
      <c r="L25" s="154"/>
      <c r="M25" s="596">
        <v>91.111109999999996</v>
      </c>
      <c r="N25" s="583">
        <v>117.14286</v>
      </c>
      <c r="O25" s="610">
        <v>820</v>
      </c>
      <c r="P25" s="610">
        <v>95</v>
      </c>
      <c r="Q25" s="610">
        <v>273.32999999999998</v>
      </c>
      <c r="R25" s="610">
        <v>273.32999999999998</v>
      </c>
      <c r="S25" s="610">
        <f>AC25/K25</f>
        <v>270</v>
      </c>
      <c r="T25" s="610"/>
      <c r="U25" s="610"/>
      <c r="V25" s="605">
        <v>820</v>
      </c>
      <c r="W25" s="606">
        <v>820</v>
      </c>
      <c r="X25" s="601">
        <v>820</v>
      </c>
      <c r="Y25" s="601">
        <v>475</v>
      </c>
      <c r="Z25" s="601">
        <v>820</v>
      </c>
      <c r="AA25" s="601">
        <v>820</v>
      </c>
      <c r="AB25" s="601"/>
      <c r="AC25" s="601">
        <v>540</v>
      </c>
      <c r="AD25" s="601"/>
    </row>
    <row r="26" ht="54" customHeight="1">
      <c r="A26" s="584">
        <v>12</v>
      </c>
      <c r="B26" s="595" t="s">
        <v>400</v>
      </c>
      <c r="C26" s="584" t="s">
        <v>386</v>
      </c>
      <c r="D26" s="584" t="s">
        <v>390</v>
      </c>
      <c r="E26" s="584" t="s">
        <v>390</v>
      </c>
      <c r="F26" s="599"/>
      <c r="G26" s="607"/>
      <c r="H26" s="607"/>
      <c r="I26" s="608"/>
      <c r="J26" s="599">
        <v>1994.5</v>
      </c>
      <c r="K26" s="599">
        <v>4098.7799999999997</v>
      </c>
      <c r="L26" s="599">
        <v>1550</v>
      </c>
      <c r="M26" s="596" t="s">
        <v>390</v>
      </c>
      <c r="N26" s="596" t="s">
        <v>390</v>
      </c>
      <c r="O26" s="610"/>
      <c r="P26" s="589"/>
      <c r="Q26" s="589"/>
      <c r="R26" s="589"/>
      <c r="S26" s="589">
        <f t="shared" ref="S26:S28" si="191">AB26/J26</f>
        <v>5.4981198295312108</v>
      </c>
      <c r="T26" s="589">
        <f t="shared" ref="T26:T28" si="192">AC26/K26</f>
        <v>6.5079121104328612</v>
      </c>
      <c r="U26" s="589">
        <f>AD26/L26</f>
        <v>7</v>
      </c>
      <c r="V26" s="584" t="s">
        <v>390</v>
      </c>
      <c r="W26" s="606" t="s">
        <v>390</v>
      </c>
      <c r="X26" s="601"/>
      <c r="Y26" s="607"/>
      <c r="Z26" s="607"/>
      <c r="AA26" s="608"/>
      <c r="AB26" s="608">
        <v>10966</v>
      </c>
      <c r="AC26" s="601">
        <v>26674.5</v>
      </c>
      <c r="AD26" s="601">
        <v>10850</v>
      </c>
    </row>
    <row r="27" s="585" customFormat="1" ht="78" customHeight="1">
      <c r="A27" s="584">
        <v>13</v>
      </c>
      <c r="B27" s="595" t="s">
        <v>401</v>
      </c>
      <c r="C27" s="584" t="s">
        <v>388</v>
      </c>
      <c r="D27" s="584"/>
      <c r="E27" s="599"/>
      <c r="F27" s="599"/>
      <c r="G27" s="599">
        <v>5</v>
      </c>
      <c r="H27" s="599"/>
      <c r="I27" s="599"/>
      <c r="J27" s="599">
        <v>1</v>
      </c>
      <c r="K27" s="599">
        <v>6</v>
      </c>
      <c r="L27" s="599">
        <v>2</v>
      </c>
      <c r="M27" s="596"/>
      <c r="N27" s="583"/>
      <c r="O27" s="610"/>
      <c r="P27" s="589">
        <f>Y27/G27</f>
        <v>3.1600000000000001</v>
      </c>
      <c r="Q27" s="589"/>
      <c r="R27" s="589"/>
      <c r="S27" s="589">
        <f t="shared" si="191"/>
        <v>10</v>
      </c>
      <c r="T27" s="589">
        <f t="shared" si="192"/>
        <v>10</v>
      </c>
      <c r="U27" s="594">
        <v>10</v>
      </c>
      <c r="V27" s="605"/>
      <c r="W27" s="606"/>
      <c r="X27" s="601"/>
      <c r="Y27" s="608">
        <v>15.800000000000001</v>
      </c>
      <c r="Z27" s="608"/>
      <c r="AA27" s="608"/>
      <c r="AB27" s="608">
        <v>10</v>
      </c>
      <c r="AC27" s="601">
        <v>60</v>
      </c>
      <c r="AD27" s="601">
        <v>20</v>
      </c>
    </row>
    <row r="28" s="585" customFormat="1" ht="57" customHeight="1">
      <c r="A28" s="584">
        <v>14</v>
      </c>
      <c r="B28" s="595" t="s">
        <v>402</v>
      </c>
      <c r="C28" s="584" t="s">
        <v>386</v>
      </c>
      <c r="D28" s="584" t="s">
        <v>390</v>
      </c>
      <c r="E28" s="599">
        <v>298.13999999999999</v>
      </c>
      <c r="F28" s="599"/>
      <c r="G28" s="608"/>
      <c r="H28" s="611"/>
      <c r="I28" s="611"/>
      <c r="J28" s="611">
        <v>452</v>
      </c>
      <c r="K28" s="599">
        <v>490</v>
      </c>
      <c r="L28" s="599"/>
      <c r="M28" s="596" t="s">
        <v>390</v>
      </c>
      <c r="N28" s="583">
        <v>3.0367999999999999</v>
      </c>
      <c r="O28" s="602"/>
      <c r="P28" s="589"/>
      <c r="Q28" s="589"/>
      <c r="R28" s="589"/>
      <c r="S28" s="589">
        <f t="shared" si="191"/>
        <v>6.1951327433628318</v>
      </c>
      <c r="T28" s="589">
        <f t="shared" si="192"/>
        <v>6.7000000000000002</v>
      </c>
      <c r="U28" s="589"/>
      <c r="V28" s="584" t="s">
        <v>390</v>
      </c>
      <c r="W28" s="606">
        <v>905.39999999999998</v>
      </c>
      <c r="X28" s="601"/>
      <c r="Y28" s="608"/>
      <c r="Z28" s="611"/>
      <c r="AA28" s="611"/>
      <c r="AB28" s="601">
        <v>2800.1999999999998</v>
      </c>
      <c r="AC28" s="601">
        <v>3283</v>
      </c>
      <c r="AD28" s="601"/>
    </row>
    <row r="29" s="585" customFormat="1" ht="77.25" customHeight="1">
      <c r="A29" s="584">
        <v>15</v>
      </c>
      <c r="B29" s="595" t="s">
        <v>403</v>
      </c>
      <c r="C29" s="584" t="s">
        <v>388</v>
      </c>
      <c r="D29" s="584"/>
      <c r="E29" s="599">
        <v>2</v>
      </c>
      <c r="F29" s="599"/>
      <c r="G29" s="604">
        <v>2</v>
      </c>
      <c r="H29" s="611"/>
      <c r="I29" s="611"/>
      <c r="J29" s="611">
        <v>0</v>
      </c>
      <c r="K29" s="599">
        <v>2</v>
      </c>
      <c r="L29" s="599"/>
      <c r="M29" s="584"/>
      <c r="N29" s="599">
        <v>2.7000000000000002</v>
      </c>
      <c r="O29" s="612"/>
      <c r="P29" s="608">
        <f>Y29/G29</f>
        <v>3.3999999999999999</v>
      </c>
      <c r="Q29" s="611"/>
      <c r="R29" s="611"/>
      <c r="S29" s="601">
        <v>0</v>
      </c>
      <c r="T29" s="601">
        <v>10</v>
      </c>
      <c r="U29" s="601"/>
      <c r="V29" s="605"/>
      <c r="W29" s="606">
        <v>5.4000000000000004</v>
      </c>
      <c r="X29" s="601"/>
      <c r="Y29" s="608">
        <v>6.7999999999999998</v>
      </c>
      <c r="Z29" s="611"/>
      <c r="AA29" s="611"/>
      <c r="AB29" s="601">
        <v>0</v>
      </c>
      <c r="AC29" s="601">
        <v>20</v>
      </c>
      <c r="AD29" s="601"/>
    </row>
    <row r="30" s="585" customFormat="1" ht="48" customHeight="1">
      <c r="A30" s="584">
        <v>16</v>
      </c>
      <c r="B30" s="595" t="s">
        <v>404</v>
      </c>
      <c r="C30" s="584" t="s">
        <v>395</v>
      </c>
      <c r="D30" s="584"/>
      <c r="E30" s="599">
        <v>28</v>
      </c>
      <c r="F30" s="599">
        <v>22</v>
      </c>
      <c r="G30" s="599">
        <v>16</v>
      </c>
      <c r="H30" s="599">
        <v>21</v>
      </c>
      <c r="I30" s="599"/>
      <c r="J30" s="599"/>
      <c r="K30" s="599"/>
      <c r="L30" s="599"/>
      <c r="M30" s="584"/>
      <c r="N30" s="601">
        <v>508.68000000000001</v>
      </c>
      <c r="O30" s="601">
        <v>499.22719999999998</v>
      </c>
      <c r="P30" s="601">
        <v>484.26799999999997</v>
      </c>
      <c r="Q30" s="608">
        <f>Z30/H30</f>
        <v>645.04761904761904</v>
      </c>
      <c r="R30" s="608"/>
      <c r="S30" s="608"/>
      <c r="T30" s="601"/>
      <c r="U30" s="601"/>
      <c r="V30" s="612"/>
      <c r="W30" s="606">
        <v>14243.200000000001</v>
      </c>
      <c r="X30" s="601">
        <v>10983</v>
      </c>
      <c r="Y30" s="601">
        <v>7748.3000000000002</v>
      </c>
      <c r="Z30" s="601">
        <v>13546</v>
      </c>
      <c r="AA30" s="601"/>
      <c r="AB30" s="601"/>
      <c r="AC30" s="601"/>
      <c r="AD30" s="601"/>
    </row>
    <row r="31" ht="56.450000000000003" customHeight="1">
      <c r="A31" s="584">
        <v>17</v>
      </c>
      <c r="B31" s="595" t="s">
        <v>405</v>
      </c>
      <c r="C31" s="584" t="s">
        <v>395</v>
      </c>
      <c r="D31" s="584"/>
      <c r="E31" s="599">
        <v>10</v>
      </c>
      <c r="F31" s="599">
        <v>12</v>
      </c>
      <c r="G31" s="599">
        <v>14</v>
      </c>
      <c r="H31" s="154">
        <v>13</v>
      </c>
      <c r="I31" s="154"/>
      <c r="J31" s="154"/>
      <c r="K31" s="154"/>
      <c r="L31" s="154"/>
      <c r="M31" s="584"/>
      <c r="N31" s="599">
        <v>518.16999999999996</v>
      </c>
      <c r="O31" s="601">
        <v>631.46659999999997</v>
      </c>
      <c r="P31" s="601">
        <v>633.25</v>
      </c>
      <c r="Q31" s="601">
        <v>500</v>
      </c>
      <c r="R31" s="601"/>
      <c r="S31" s="601"/>
      <c r="T31" s="601"/>
      <c r="U31" s="601"/>
      <c r="V31" s="612"/>
      <c r="W31" s="606">
        <v>5181.6999999999998</v>
      </c>
      <c r="X31" s="601">
        <v>7577.6000000000004</v>
      </c>
      <c r="Y31" s="601">
        <v>8865.5</v>
      </c>
      <c r="Z31" s="601">
        <f>H31*Q31</f>
        <v>6500</v>
      </c>
      <c r="AA31" s="601"/>
      <c r="AB31" s="601"/>
      <c r="AC31" s="601"/>
      <c r="AD31" s="601"/>
    </row>
    <row r="32" ht="51" customHeight="1">
      <c r="A32" s="584">
        <v>18</v>
      </c>
      <c r="B32" s="595" t="s">
        <v>406</v>
      </c>
      <c r="C32" s="584" t="s">
        <v>395</v>
      </c>
      <c r="D32" s="584"/>
      <c r="E32" s="599"/>
      <c r="F32" s="599">
        <v>1</v>
      </c>
      <c r="G32" s="599">
        <v>1</v>
      </c>
      <c r="H32" s="599">
        <v>3</v>
      </c>
      <c r="I32" s="599"/>
      <c r="J32" s="599"/>
      <c r="K32" s="599"/>
      <c r="L32" s="599"/>
      <c r="M32" s="584"/>
      <c r="N32" s="599"/>
      <c r="O32" s="601">
        <v>499.02999999999997</v>
      </c>
      <c r="P32" s="601">
        <v>500</v>
      </c>
      <c r="Q32" s="601">
        <v>500</v>
      </c>
      <c r="R32" s="601"/>
      <c r="S32" s="601"/>
      <c r="T32" s="601"/>
      <c r="U32" s="601"/>
      <c r="V32" s="605"/>
      <c r="W32" s="606"/>
      <c r="X32" s="601">
        <v>499.02999999999997</v>
      </c>
      <c r="Y32" s="601">
        <v>500</v>
      </c>
      <c r="Z32" s="601">
        <v>1500</v>
      </c>
      <c r="AA32" s="601"/>
      <c r="AB32" s="601"/>
      <c r="AC32" s="601"/>
      <c r="AD32" s="601"/>
    </row>
    <row r="33" ht="79.150000000000006" customHeight="1">
      <c r="A33" s="135">
        <v>19</v>
      </c>
      <c r="B33" s="595" t="s">
        <v>407</v>
      </c>
      <c r="C33" s="584" t="s">
        <v>395</v>
      </c>
      <c r="D33" s="171"/>
      <c r="E33" s="135"/>
      <c r="F33" s="135">
        <v>1</v>
      </c>
      <c r="G33" s="599"/>
      <c r="H33" s="599"/>
      <c r="I33" s="599"/>
      <c r="J33" s="135"/>
      <c r="K33" s="171"/>
      <c r="L33" s="135"/>
      <c r="M33" s="171"/>
      <c r="N33" s="135"/>
      <c r="O33" s="613">
        <v>299</v>
      </c>
      <c r="P33" s="135"/>
      <c r="Q33" s="135"/>
      <c r="R33" s="135"/>
      <c r="S33" s="135"/>
      <c r="T33" s="135"/>
      <c r="U33" s="135"/>
      <c r="V33" s="135"/>
      <c r="W33" s="135"/>
      <c r="X33" s="613">
        <v>299</v>
      </c>
      <c r="Y33" s="135"/>
      <c r="Z33" s="135"/>
      <c r="AA33" s="135"/>
      <c r="AB33" s="135"/>
      <c r="AC33" s="135"/>
      <c r="AD33" s="135"/>
    </row>
    <row r="34" ht="54" customHeight="1">
      <c r="A34" s="135">
        <v>20</v>
      </c>
      <c r="B34" s="595" t="s">
        <v>408</v>
      </c>
      <c r="C34" s="584" t="s">
        <v>395</v>
      </c>
      <c r="D34" s="171"/>
      <c r="E34" s="135"/>
      <c r="F34" s="135"/>
      <c r="G34" s="599">
        <v>1</v>
      </c>
      <c r="H34" s="599"/>
      <c r="I34" s="599">
        <v>1</v>
      </c>
      <c r="J34" s="135"/>
      <c r="K34" s="171"/>
      <c r="L34" s="135"/>
      <c r="M34" s="171"/>
      <c r="N34" s="135"/>
      <c r="O34" s="613"/>
      <c r="P34" s="613">
        <v>500</v>
      </c>
      <c r="Q34" s="135"/>
      <c r="R34" s="135">
        <v>599.29999999999995</v>
      </c>
      <c r="S34" s="135"/>
      <c r="T34" s="135"/>
      <c r="U34" s="135"/>
      <c r="V34" s="135"/>
      <c r="W34" s="135"/>
      <c r="X34" s="613"/>
      <c r="Y34" s="613">
        <v>500</v>
      </c>
      <c r="Z34" s="135"/>
      <c r="AA34" s="135">
        <v>599.29999999999995</v>
      </c>
      <c r="AB34" s="135"/>
      <c r="AC34" s="135"/>
      <c r="AD34" s="135"/>
    </row>
    <row r="35" ht="99" customHeight="1">
      <c r="A35" s="134">
        <v>21</v>
      </c>
      <c r="B35" s="595" t="s">
        <v>409</v>
      </c>
      <c r="C35" s="171" t="s">
        <v>395</v>
      </c>
      <c r="D35" s="135"/>
      <c r="E35" s="171"/>
      <c r="F35" s="135"/>
      <c r="G35" s="171">
        <v>2</v>
      </c>
      <c r="H35" s="135"/>
      <c r="I35" s="171"/>
      <c r="J35" s="135">
        <v>1</v>
      </c>
      <c r="K35" s="171">
        <v>1</v>
      </c>
      <c r="L35" s="135"/>
      <c r="M35" s="171"/>
      <c r="N35" s="135"/>
      <c r="O35" s="614"/>
      <c r="P35" s="613">
        <v>172.5</v>
      </c>
      <c r="Q35" s="171"/>
      <c r="R35" s="135"/>
      <c r="S35" s="613">
        <v>820</v>
      </c>
      <c r="T35" s="613">
        <v>280</v>
      </c>
      <c r="U35" s="171"/>
      <c r="V35" s="135"/>
      <c r="W35" s="171"/>
      <c r="X35" s="613"/>
      <c r="Y35" s="614">
        <v>345</v>
      </c>
      <c r="Z35" s="135"/>
      <c r="AA35" s="171"/>
      <c r="AB35" s="613">
        <v>820</v>
      </c>
      <c r="AC35" s="613">
        <v>280</v>
      </c>
      <c r="AD35" s="135"/>
    </row>
    <row r="36" ht="69" customHeight="1">
      <c r="A36" s="135">
        <v>22</v>
      </c>
      <c r="B36" s="595" t="s">
        <v>410</v>
      </c>
      <c r="C36" s="584" t="s">
        <v>395</v>
      </c>
      <c r="D36" s="171"/>
      <c r="E36" s="135"/>
      <c r="F36" s="135"/>
      <c r="G36" s="599">
        <v>1</v>
      </c>
      <c r="H36" s="599"/>
      <c r="I36" s="599"/>
      <c r="J36" s="135"/>
      <c r="K36" s="171"/>
      <c r="L36" s="135"/>
      <c r="M36" s="171"/>
      <c r="N36" s="135"/>
      <c r="O36" s="613"/>
      <c r="P36" s="613">
        <v>500</v>
      </c>
      <c r="Q36" s="135"/>
      <c r="R36" s="135"/>
      <c r="S36" s="135"/>
      <c r="T36" s="135"/>
      <c r="U36" s="135"/>
      <c r="V36" s="135"/>
      <c r="W36" s="135"/>
      <c r="X36" s="613"/>
      <c r="Y36" s="613">
        <v>500</v>
      </c>
      <c r="Z36" s="135"/>
      <c r="AA36" s="135"/>
      <c r="AB36" s="135"/>
      <c r="AC36" s="135"/>
      <c r="AD36" s="135"/>
    </row>
    <row r="37" ht="22.899999999999999" customHeight="1">
      <c r="A37" s="615"/>
      <c r="B37" s="615"/>
      <c r="C37" s="615"/>
      <c r="D37" s="615"/>
      <c r="E37" s="615"/>
      <c r="F37" s="615"/>
      <c r="G37" s="615"/>
      <c r="H37" s="615"/>
      <c r="I37" s="615"/>
      <c r="J37" s="615"/>
      <c r="K37" s="615"/>
      <c r="L37" s="615"/>
      <c r="M37" s="615"/>
      <c r="N37" s="615"/>
      <c r="O37" s="615"/>
      <c r="P37" s="615"/>
      <c r="Q37" s="615"/>
      <c r="R37" s="615"/>
      <c r="S37" s="615"/>
      <c r="T37" s="615"/>
      <c r="U37" s="615"/>
      <c r="V37" s="616">
        <f>SUM(V15:V34)</f>
        <v>21802.200000000001</v>
      </c>
      <c r="W37" s="616">
        <f>SUM(W15:W34)</f>
        <v>52066.800000000003</v>
      </c>
      <c r="X37" s="616">
        <f>SUM(X15:X34)</f>
        <v>29698.129999999997</v>
      </c>
      <c r="Y37" s="616">
        <f t="shared" ref="Y37:AD37" si="193">SUM(Y15:Y36)</f>
        <v>20543.200000000001</v>
      </c>
      <c r="Z37" s="616">
        <f t="shared" si="193"/>
        <v>23166.900000000001</v>
      </c>
      <c r="AA37" s="616">
        <f t="shared" si="193"/>
        <v>2268.1000000000004</v>
      </c>
      <c r="AB37" s="616">
        <f t="shared" si="193"/>
        <v>45939.099999999991</v>
      </c>
      <c r="AC37" s="616">
        <f t="shared" si="193"/>
        <v>59581.099999999999</v>
      </c>
      <c r="AD37" s="616">
        <f t="shared" si="193"/>
        <v>20128.400000000001</v>
      </c>
    </row>
  </sheetData>
  <mergeCells count="13">
    <mergeCell ref="A2:AD2"/>
    <mergeCell ref="A3:AD3"/>
    <mergeCell ref="AA4:AD4"/>
    <mergeCell ref="M7:P7"/>
    <mergeCell ref="T7:W7"/>
    <mergeCell ref="AA7:AD7"/>
    <mergeCell ref="AC11:AD11"/>
    <mergeCell ref="A12:A14"/>
    <mergeCell ref="B12:B14"/>
    <mergeCell ref="C12:C14"/>
    <mergeCell ref="D12:L13"/>
    <mergeCell ref="M12:U13"/>
    <mergeCell ref="V12:AD13"/>
  </mergeCells>
  <printOptions headings="0" gridLines="0"/>
  <pageMargins left="0.69999999999999996" right="0.69999999999999996" top="0.75" bottom="0.75" header="0.29999999999999999" footer="0.29999999999999999"/>
  <pageSetup paperSize="9" scale="39" firstPageNumber="4294967295" fitToWidth="1" fitToHeight="1" pageOrder="downThenOver" orientation="landscape"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Р7-Офис/7.2.2.36</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revision>1</cp:revision>
  <dcterms:created xsi:type="dcterms:W3CDTF">2006-09-28T05:33:49Z</dcterms:created>
  <dcterms:modified xsi:type="dcterms:W3CDTF">2023-03-28T08:05:49Z</dcterms:modified>
</cp:coreProperties>
</file>